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<sst xmlns="http://schemas.openxmlformats.org/spreadsheetml/2006/main" count="166" uniqueCount="80">
  <si>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</si>
  <si>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</si>
  <si>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</si>
  <si>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</si>
  <si>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</si>
  <si>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</si>
  <si>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</si>
  <si>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</si>
  <si>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</si>
  <si>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</si>
  <si>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</si>
  <si>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</si>
  <si>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</si>
  <si>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</si>
  <si>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</si>
  <si>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</si>
  <si>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</si>
  <si>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</si>
  <si>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</si>
  <si>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</si>
  <si>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</si>
  <si>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</si>
  <si>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</si>
  <si>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</si>
  <si>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</si>
  <si>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</si>
  <si>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</si>
  <si>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</si>
  <si>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</si>
  <si>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</si>
  <si>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</si>
  <si>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</si>
  <si>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</si>
  <si>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</si>
  <si>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</si>
  <si>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</si>
  <si>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</si>
  <si>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</si>
  <si>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</si>
  <si>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</si>
  <si>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</si>
  <si>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</si>
  <si>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</si>
  <si>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</si>
  <si>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</si>
  <si>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</si>
  <si>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</si>
  <si>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</si>
  <si>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</si>
  <si>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</si>
  <si>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</si>
  <si>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 xml:space="preserve"> Начальник финансового управления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</si>
  <si>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</si>
  <si>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</si>
  <si>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</si>
  <si>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</si>
  <si>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</si>
  <si>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</si>
  <si>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</si>
  <si>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</si>
  <si>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</si>
  <si>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</si>
  <si>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</si>
  <si>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</si>
  <si>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</si>
  <si>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</si>
  <si>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</si>
  <si>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</si>
  <si>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</si>
  <si>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</si>
  <si>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</si>
  <si>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</si>
  <si>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</si>
  <si>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</si>
  <si>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</si>
  <si>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</si>
  <si>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1 16 00000 00</t>
  </si>
  <si>
    <t>В.И. Демиденко</t>
  </si>
  <si>
    <t>Романова Л.И. 2-52-36</t>
  </si>
  <si>
    <t>Всего по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</si>
</sst>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165" fontId="46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0" borderId="11" xfId="0" applyNumberFormat="1" applyFont="1" applyFill="1" applyBorder="1" applyAlignment="1">
      <alignment horizontal="right"/>
    </xf>
    <xf numFmtId="165" fontId="51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165" fontId="46" fillId="0" borderId="0" xfId="0" applyNumberFormat="1" applyFont="1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140625" style="0" hidden="1" customWidth="1"/>
    <col min="2" max="2" width="2.57421875" style="0" hidden="1" customWidth="1"/>
    <col min="3" max="3" width="4.00390625" style="0" hidden="1" customWidth="1"/>
    <col min="4" max="4" width="12.140625" style="1" customWidth="1"/>
    <col min="5" max="9" width="10.28125" style="1" customWidth="1"/>
    <col min="10" max="15" width="10.28125" style="0" customWidth="1"/>
  </cols>
  <sheetData>
    <row r="1" ht="18.75">
      <c r="E1" s="2" t="s">
        <v>0</v>
      </c>
    </row>
    <row r="2" ht="14.25" customHeight="1">
      <c r="E2" s="2"/>
    </row>
    <row r="3" ht="14.25" customHeight="1" hidden="1">
      <c r="E3" s="2"/>
    </row>
    <row r="4" spans="4:17" ht="15" customHeight="1">
      <c r="D4" s="3"/>
      <c r="Q4" t="s">
        <v>1</v>
      </c>
    </row>
    <row r="5" spans="4:17" ht="47.25" customHeight="1">
      <c r="D5" s="77" t="s">
        <v>2</v>
      </c>
      <c r="E5" s="78" t="s">
        <v>3</v>
      </c>
      <c r="F5" s="78"/>
      <c r="G5" s="78"/>
      <c r="H5" s="79">
        <v>42736</v>
      </c>
      <c r="I5" s="80"/>
      <c r="J5" s="79">
        <v>42767</v>
      </c>
      <c r="K5" s="80"/>
      <c r="L5" s="79">
        <v>42795</v>
      </c>
      <c r="M5" s="80"/>
      <c r="N5" s="71" t="s">
        <v>4</v>
      </c>
      <c r="O5" s="72"/>
      <c r="P5" s="71" t="s">
        <v>75</v>
      </c>
      <c r="Q5" s="72"/>
    </row>
    <row r="6" spans="3:17" s="4" customFormat="1" ht="111" customHeight="1">
      <c r="C6" s="5" t="s">
        <v>5</v>
      </c>
      <c r="D6" s="77"/>
      <c r="E6" s="78"/>
      <c r="F6" s="78"/>
      <c r="G6" s="78"/>
      <c r="H6" s="6" t="s">
        <v>6</v>
      </c>
      <c r="I6" s="7" t="s">
        <v>7</v>
      </c>
      <c r="J6" s="6" t="s">
        <v>6</v>
      </c>
      <c r="K6" s="7" t="s">
        <v>7</v>
      </c>
      <c r="L6" s="6" t="s">
        <v>6</v>
      </c>
      <c r="M6" s="7" t="s">
        <v>7</v>
      </c>
      <c r="N6" s="6" t="s">
        <v>6</v>
      </c>
      <c r="O6" s="7" t="s">
        <v>7</v>
      </c>
      <c r="P6" s="6" t="s">
        <v>6</v>
      </c>
      <c r="Q6" s="7" t="s">
        <v>7</v>
      </c>
    </row>
    <row r="7" spans="3:17" s="4" customFormat="1" ht="13.5" customHeight="1">
      <c r="C7" s="8"/>
      <c r="D7" s="55"/>
      <c r="E7" s="56"/>
      <c r="F7" s="56"/>
      <c r="G7" s="56"/>
      <c r="H7" s="6"/>
      <c r="I7" s="7"/>
      <c r="J7" s="6"/>
      <c r="K7" s="7"/>
      <c r="L7" s="6"/>
      <c r="M7" s="7"/>
      <c r="N7" s="9">
        <f>N8/H8</f>
        <v>0.05913093495235851</v>
      </c>
      <c r="O7" s="9">
        <f>O8/I8</f>
        <v>0.11675063677078228</v>
      </c>
      <c r="P7" s="9">
        <f>P8/J8</f>
        <v>0.03636492220650637</v>
      </c>
      <c r="Q7" s="9">
        <f>Q8/K8</f>
        <v>-0.11456011664970792</v>
      </c>
    </row>
    <row r="8" spans="2:17" s="10" customFormat="1" ht="15">
      <c r="B8" s="10" t="s">
        <v>8</v>
      </c>
      <c r="C8" s="10" t="s">
        <v>9</v>
      </c>
      <c r="D8" s="11" t="s">
        <v>10</v>
      </c>
      <c r="E8" s="73" t="s">
        <v>11</v>
      </c>
      <c r="F8" s="73"/>
      <c r="G8" s="73"/>
      <c r="H8" s="12">
        <f>H10+H13+H15+H16+H17+H18+H21+H22+H24+H25+H27+H28+H29+H30+H20</f>
        <v>69193.90000000001</v>
      </c>
      <c r="I8" s="12">
        <f>I10+I13+I15+I16+I17+I18+I21+I22+I24+I25+I27+I28+I29+I30+I20</f>
        <v>5539.670000000001</v>
      </c>
      <c r="J8" s="12">
        <f>J10+J13+J15+J16+J17+J18+J21+J22+J24+J25+J27+J28+J29+J30+J32+J20+J14</f>
        <v>70700</v>
      </c>
      <c r="K8" s="12">
        <f>K10+K13+K15+K16+K17+K18+K21+K22+K24+K25+K27+K28+K29+K30+K20+K32</f>
        <v>6967.87</v>
      </c>
      <c r="L8" s="12">
        <f>L10+L13+L15+L16+L17+L18+L21+L22+L24+L25+L27+L28+L29+L30+L32+L20+L14+L19</f>
        <v>73274.3</v>
      </c>
      <c r="M8" s="12">
        <f>M10+M13+M15+M16+M17+M18+M21+M22+M24+M25+M27+M28+M29+M30+M20+M32+M19</f>
        <v>6170.230000000001</v>
      </c>
      <c r="N8" s="12">
        <f>N10+N13+N15+N16+N17+N18+N21+N22+N24+N25+N27+N28+N29+N30+N32</f>
        <v>4091.5</v>
      </c>
      <c r="O8" s="12">
        <f>O10+O13+O15+O16+O17+O18+O21+O22+O24+O25+O27+O28+O29+O30+O32</f>
        <v>646.7599999999995</v>
      </c>
      <c r="P8" s="12">
        <f>P10+P13+P15+P16+P17+P18+P21+P22+P24+P25+P27+P28+P29+P30+P20+P32</f>
        <v>2571.0000000000005</v>
      </c>
      <c r="Q8" s="12">
        <f>Q10+Q13+Q15+Q16+Q17+Q18+Q21+Q22+Q24+Q25+Q27+Q28+Q29+Q30+Q20+Q32</f>
        <v>-798.2400000000002</v>
      </c>
    </row>
    <row r="9" spans="4:17" s="1" customFormat="1" ht="15">
      <c r="D9" s="13"/>
      <c r="E9" s="13" t="s">
        <v>12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3"/>
    </row>
    <row r="10" spans="4:17" s="1" customFormat="1" ht="29.25" customHeight="1">
      <c r="D10" s="13" t="s">
        <v>13</v>
      </c>
      <c r="E10" s="63" t="s">
        <v>14</v>
      </c>
      <c r="F10" s="63"/>
      <c r="G10" s="63"/>
      <c r="H10" s="14">
        <v>4759.4</v>
      </c>
      <c r="I10" s="16">
        <f aca="true" t="shared" si="0" ref="I10:I26">H10*C10</f>
        <v>0</v>
      </c>
      <c r="J10" s="14">
        <v>4207</v>
      </c>
      <c r="K10" s="14">
        <f aca="true" t="shared" si="1" ref="K10:K31">J10*C10</f>
        <v>0</v>
      </c>
      <c r="L10" s="14">
        <v>3311.9</v>
      </c>
      <c r="M10" s="14">
        <f>L10*C10</f>
        <v>0</v>
      </c>
      <c r="N10" s="14">
        <f>L10-H10</f>
        <v>-1447.4999999999995</v>
      </c>
      <c r="O10" s="14">
        <f aca="true" t="shared" si="2" ref="O10:O32">N10*C10</f>
        <v>0</v>
      </c>
      <c r="P10" s="17">
        <f>L10-J10</f>
        <v>-895.0999999999999</v>
      </c>
      <c r="Q10" s="17">
        <f>K10-I10</f>
        <v>0</v>
      </c>
    </row>
    <row r="11" spans="1:17" s="1" customFormat="1" ht="29.25" customHeight="1" hidden="1">
      <c r="A11" s="1" t="s">
        <v>71</v>
      </c>
      <c r="B11" s="1">
        <v>0.1</v>
      </c>
      <c r="C11" s="1">
        <v>0.42</v>
      </c>
      <c r="D11" s="13"/>
      <c r="E11" s="74"/>
      <c r="F11" s="75"/>
      <c r="G11" s="76"/>
      <c r="H11" s="14">
        <v>10310.4</v>
      </c>
      <c r="I11" s="16"/>
      <c r="J11" s="14"/>
      <c r="K11" s="14"/>
      <c r="L11" s="14"/>
      <c r="M11" s="14"/>
      <c r="N11" s="14"/>
      <c r="O11" s="14"/>
      <c r="P11" s="17"/>
      <c r="Q11" s="17"/>
    </row>
    <row r="12" spans="1:17" s="1" customFormat="1" ht="29.25" customHeight="1" hidden="1">
      <c r="A12" s="1" t="s">
        <v>72</v>
      </c>
      <c r="B12" s="1">
        <v>0.06</v>
      </c>
      <c r="C12" s="1">
        <v>0.42</v>
      </c>
      <c r="D12" s="13"/>
      <c r="E12" s="74"/>
      <c r="F12" s="75"/>
      <c r="G12" s="76"/>
      <c r="H12" s="14">
        <v>10310.4</v>
      </c>
      <c r="I12" s="16"/>
      <c r="J12" s="14"/>
      <c r="K12" s="14"/>
      <c r="L12" s="14"/>
      <c r="M12" s="14"/>
      <c r="N12" s="14"/>
      <c r="O12" s="14"/>
      <c r="P12" s="17"/>
      <c r="Q12" s="17"/>
    </row>
    <row r="13" spans="4:17" s="1" customFormat="1" ht="18" customHeight="1">
      <c r="D13" s="13" t="s">
        <v>15</v>
      </c>
      <c r="E13" s="63" t="s">
        <v>16</v>
      </c>
      <c r="F13" s="63"/>
      <c r="G13" s="63"/>
      <c r="H13" s="14">
        <v>10310.4</v>
      </c>
      <c r="I13" s="16">
        <v>4491.1</v>
      </c>
      <c r="J13" s="14">
        <v>11880.9</v>
      </c>
      <c r="K13" s="14">
        <v>5190.3</v>
      </c>
      <c r="L13" s="14">
        <v>10799.7</v>
      </c>
      <c r="M13" s="14">
        <v>4697.7</v>
      </c>
      <c r="N13" s="14">
        <f aca="true" t="shared" si="3" ref="N13:O31">L13-H13</f>
        <v>489.3000000000011</v>
      </c>
      <c r="O13" s="14">
        <f t="shared" si="3"/>
        <v>206.59999999999945</v>
      </c>
      <c r="P13" s="17">
        <f aca="true" t="shared" si="4" ref="P13:Q31">L13-J13</f>
        <v>-1081.199999999999</v>
      </c>
      <c r="Q13" s="17">
        <f t="shared" si="4"/>
        <v>-492.60000000000036</v>
      </c>
    </row>
    <row r="14" spans="4:17" s="1" customFormat="1" ht="18" customHeight="1">
      <c r="D14" s="13" t="s">
        <v>73</v>
      </c>
      <c r="E14" s="68" t="s">
        <v>74</v>
      </c>
      <c r="F14" s="69"/>
      <c r="G14" s="70"/>
      <c r="H14" s="14"/>
      <c r="I14" s="16"/>
      <c r="J14" s="14">
        <v>2.4</v>
      </c>
      <c r="K14" s="14"/>
      <c r="L14" s="14">
        <v>2.4</v>
      </c>
      <c r="M14" s="14"/>
      <c r="N14" s="14"/>
      <c r="O14" s="14"/>
      <c r="P14" s="17"/>
      <c r="Q14" s="17"/>
    </row>
    <row r="15" spans="4:17" s="1" customFormat="1" ht="30" customHeight="1">
      <c r="D15" s="13" t="s">
        <v>17</v>
      </c>
      <c r="E15" s="63" t="s">
        <v>18</v>
      </c>
      <c r="F15" s="63"/>
      <c r="G15" s="63"/>
      <c r="H15" s="14">
        <v>983.4</v>
      </c>
      <c r="I15" s="16">
        <f t="shared" si="0"/>
        <v>0</v>
      </c>
      <c r="J15" s="14">
        <v>1086.5</v>
      </c>
      <c r="K15" s="14">
        <f t="shared" si="1"/>
        <v>0</v>
      </c>
      <c r="L15" s="14">
        <v>1547.5</v>
      </c>
      <c r="M15" s="14">
        <f aca="true" t="shared" si="5" ref="M15:M32">L15*C15</f>
        <v>0</v>
      </c>
      <c r="N15" s="14">
        <f t="shared" si="3"/>
        <v>564.1</v>
      </c>
      <c r="O15" s="14">
        <f t="shared" si="2"/>
        <v>0</v>
      </c>
      <c r="P15" s="17">
        <f t="shared" si="4"/>
        <v>461</v>
      </c>
      <c r="Q15" s="17">
        <f aca="true" t="shared" si="6" ref="Q15:Q32">P15*C15</f>
        <v>0</v>
      </c>
    </row>
    <row r="16" spans="3:17" s="1" customFormat="1" ht="30.75" customHeight="1">
      <c r="C16" s="1">
        <v>1</v>
      </c>
      <c r="D16" s="13" t="s">
        <v>19</v>
      </c>
      <c r="E16" s="63" t="s">
        <v>20</v>
      </c>
      <c r="F16" s="63"/>
      <c r="G16" s="63"/>
      <c r="H16" s="14">
        <v>818.8</v>
      </c>
      <c r="I16" s="16">
        <f t="shared" si="0"/>
        <v>818.8</v>
      </c>
      <c r="J16" s="14">
        <v>1564.6</v>
      </c>
      <c r="K16" s="14">
        <f t="shared" si="1"/>
        <v>1564.6</v>
      </c>
      <c r="L16" s="14">
        <v>1260.4</v>
      </c>
      <c r="M16" s="14">
        <f t="shared" si="5"/>
        <v>1260.4</v>
      </c>
      <c r="N16" s="14">
        <f t="shared" si="3"/>
        <v>441.60000000000014</v>
      </c>
      <c r="O16" s="14">
        <f t="shared" si="2"/>
        <v>441.60000000000014</v>
      </c>
      <c r="P16" s="17">
        <f t="shared" si="4"/>
        <v>-304.1999999999998</v>
      </c>
      <c r="Q16" s="17">
        <f t="shared" si="6"/>
        <v>-304.1999999999998</v>
      </c>
    </row>
    <row r="17" spans="3:17" s="1" customFormat="1" ht="39.75" customHeight="1">
      <c r="C17" s="1">
        <v>0.9</v>
      </c>
      <c r="D17" s="13" t="s">
        <v>21</v>
      </c>
      <c r="E17" s="63" t="s">
        <v>22</v>
      </c>
      <c r="F17" s="63"/>
      <c r="G17" s="63"/>
      <c r="H17" s="14">
        <v>209.3</v>
      </c>
      <c r="I17" s="16">
        <f t="shared" si="0"/>
        <v>188.37</v>
      </c>
      <c r="J17" s="14">
        <v>209.3</v>
      </c>
      <c r="K17" s="14">
        <f t="shared" si="1"/>
        <v>188.37</v>
      </c>
      <c r="L17" s="14">
        <v>207.7</v>
      </c>
      <c r="M17" s="14">
        <f t="shared" si="5"/>
        <v>186.93</v>
      </c>
      <c r="N17" s="14">
        <f t="shared" si="3"/>
        <v>-1.6000000000000227</v>
      </c>
      <c r="O17" s="14">
        <f t="shared" si="2"/>
        <v>-1.4400000000000206</v>
      </c>
      <c r="P17" s="17">
        <f t="shared" si="4"/>
        <v>-1.6000000000000227</v>
      </c>
      <c r="Q17" s="17">
        <f t="shared" si="6"/>
        <v>-1.4400000000000206</v>
      </c>
    </row>
    <row r="18" spans="4:18" s="1" customFormat="1" ht="15">
      <c r="D18" s="13" t="s">
        <v>23</v>
      </c>
      <c r="E18" s="63" t="s">
        <v>24</v>
      </c>
      <c r="F18" s="63"/>
      <c r="G18" s="63"/>
      <c r="H18" s="14">
        <v>46.6</v>
      </c>
      <c r="I18" s="16">
        <v>24.6</v>
      </c>
      <c r="J18" s="14">
        <v>46.6</v>
      </c>
      <c r="K18" s="14">
        <v>24.6</v>
      </c>
      <c r="L18" s="14">
        <v>46.6</v>
      </c>
      <c r="M18" s="14">
        <v>24.6</v>
      </c>
      <c r="N18" s="14">
        <f t="shared" si="3"/>
        <v>0</v>
      </c>
      <c r="O18" s="14">
        <f t="shared" si="3"/>
        <v>0</v>
      </c>
      <c r="P18" s="17">
        <f t="shared" si="4"/>
        <v>0</v>
      </c>
      <c r="Q18" s="17">
        <f t="shared" si="6"/>
        <v>0</v>
      </c>
      <c r="R18" s="18"/>
    </row>
    <row r="19" spans="2:17" s="1" customFormat="1" ht="26.25" customHeight="1">
      <c r="B19" s="1">
        <v>0.45</v>
      </c>
      <c r="D19" s="13" t="s">
        <v>25</v>
      </c>
      <c r="E19" s="63" t="s">
        <v>26</v>
      </c>
      <c r="F19" s="63"/>
      <c r="G19" s="63"/>
      <c r="H19" s="14"/>
      <c r="I19" s="16">
        <f t="shared" si="0"/>
        <v>0</v>
      </c>
      <c r="J19" s="14"/>
      <c r="K19" s="14">
        <f t="shared" si="1"/>
        <v>0</v>
      </c>
      <c r="L19" s="14">
        <v>3.3</v>
      </c>
      <c r="M19" s="14">
        <v>0.6</v>
      </c>
      <c r="N19" s="14">
        <f t="shared" si="3"/>
        <v>3.3</v>
      </c>
      <c r="O19" s="14">
        <f t="shared" si="2"/>
        <v>0</v>
      </c>
      <c r="P19" s="17">
        <f t="shared" si="4"/>
        <v>3.3</v>
      </c>
      <c r="Q19" s="17">
        <f t="shared" si="6"/>
        <v>0</v>
      </c>
    </row>
    <row r="20" spans="3:17" s="1" customFormat="1" ht="26.25" customHeight="1">
      <c r="C20" s="1">
        <v>1</v>
      </c>
      <c r="D20" s="13"/>
      <c r="E20" s="68" t="s">
        <v>27</v>
      </c>
      <c r="F20" s="69"/>
      <c r="G20" s="70"/>
      <c r="H20" s="14">
        <v>16.8</v>
      </c>
      <c r="I20" s="16">
        <f t="shared" si="0"/>
        <v>16.8</v>
      </c>
      <c r="J20" s="14"/>
      <c r="K20" s="14">
        <f t="shared" si="1"/>
        <v>0</v>
      </c>
      <c r="L20" s="14"/>
      <c r="M20" s="14">
        <f t="shared" si="5"/>
        <v>0</v>
      </c>
      <c r="N20" s="14">
        <f t="shared" si="3"/>
        <v>-16.8</v>
      </c>
      <c r="O20" s="14">
        <f t="shared" si="2"/>
        <v>-16.8</v>
      </c>
      <c r="P20" s="17">
        <f t="shared" si="4"/>
        <v>0</v>
      </c>
      <c r="Q20" s="17">
        <f t="shared" si="6"/>
        <v>0</v>
      </c>
    </row>
    <row r="21" spans="2:17" s="1" customFormat="1" ht="17.25" customHeight="1">
      <c r="B21" s="1">
        <v>1</v>
      </c>
      <c r="D21" s="13" t="s">
        <v>28</v>
      </c>
      <c r="E21" s="63" t="s">
        <v>29</v>
      </c>
      <c r="F21" s="63"/>
      <c r="G21" s="63"/>
      <c r="H21" s="14">
        <v>3012.8</v>
      </c>
      <c r="I21" s="16">
        <f t="shared" si="0"/>
        <v>0</v>
      </c>
      <c r="J21" s="14">
        <v>2722.2</v>
      </c>
      <c r="K21" s="14">
        <f t="shared" si="1"/>
        <v>0</v>
      </c>
      <c r="L21" s="14">
        <v>2522.8</v>
      </c>
      <c r="M21" s="14">
        <f t="shared" si="5"/>
        <v>0</v>
      </c>
      <c r="N21" s="14">
        <f t="shared" si="3"/>
        <v>-490</v>
      </c>
      <c r="O21" s="14">
        <f t="shared" si="2"/>
        <v>0</v>
      </c>
      <c r="P21" s="17">
        <f t="shared" si="4"/>
        <v>-199.39999999999964</v>
      </c>
      <c r="Q21" s="17">
        <f t="shared" si="6"/>
        <v>0</v>
      </c>
    </row>
    <row r="22" spans="3:17" s="1" customFormat="1" ht="15">
      <c r="C22" s="1">
        <v>0</v>
      </c>
      <c r="D22" s="13" t="s">
        <v>30</v>
      </c>
      <c r="E22" s="63" t="s">
        <v>31</v>
      </c>
      <c r="F22" s="63"/>
      <c r="G22" s="63"/>
      <c r="H22" s="14">
        <v>5355.1</v>
      </c>
      <c r="I22" s="16">
        <f t="shared" si="0"/>
        <v>0</v>
      </c>
      <c r="J22" s="14">
        <v>5002.8</v>
      </c>
      <c r="K22" s="14">
        <f t="shared" si="1"/>
        <v>0</v>
      </c>
      <c r="L22" s="14">
        <v>4659.8</v>
      </c>
      <c r="M22" s="14">
        <f t="shared" si="5"/>
        <v>0</v>
      </c>
      <c r="N22" s="14">
        <f t="shared" si="3"/>
        <v>-695.3000000000002</v>
      </c>
      <c r="O22" s="14">
        <f t="shared" si="2"/>
        <v>0</v>
      </c>
      <c r="P22" s="17">
        <f t="shared" si="4"/>
        <v>-343</v>
      </c>
      <c r="Q22" s="17">
        <f t="shared" si="6"/>
        <v>0</v>
      </c>
    </row>
    <row r="23" spans="4:17" s="1" customFormat="1" ht="15" customHeight="1">
      <c r="D23" s="13" t="s">
        <v>32</v>
      </c>
      <c r="E23" s="63" t="s">
        <v>33</v>
      </c>
      <c r="F23" s="63"/>
      <c r="G23" s="63"/>
      <c r="H23" s="14"/>
      <c r="I23" s="16">
        <f t="shared" si="0"/>
        <v>0</v>
      </c>
      <c r="J23" s="14"/>
      <c r="K23" s="14">
        <f t="shared" si="1"/>
        <v>0</v>
      </c>
      <c r="L23" s="14"/>
      <c r="M23" s="14">
        <f t="shared" si="5"/>
        <v>0</v>
      </c>
      <c r="N23" s="14">
        <f t="shared" si="3"/>
        <v>0</v>
      </c>
      <c r="O23" s="14">
        <f t="shared" si="2"/>
        <v>0</v>
      </c>
      <c r="P23" s="17">
        <f t="shared" si="4"/>
        <v>0</v>
      </c>
      <c r="Q23" s="17">
        <f t="shared" si="6"/>
        <v>0</v>
      </c>
    </row>
    <row r="24" spans="4:17" s="19" customFormat="1" ht="15">
      <c r="D24" s="20" t="s">
        <v>34</v>
      </c>
      <c r="E24" s="66" t="s">
        <v>35</v>
      </c>
      <c r="F24" s="66"/>
      <c r="G24" s="66"/>
      <c r="H24" s="14">
        <v>161.6</v>
      </c>
      <c r="I24" s="16">
        <f t="shared" si="0"/>
        <v>0</v>
      </c>
      <c r="J24" s="14">
        <v>622.8</v>
      </c>
      <c r="K24" s="14">
        <f t="shared" si="1"/>
        <v>0</v>
      </c>
      <c r="L24" s="14">
        <v>1771.8</v>
      </c>
      <c r="M24" s="14">
        <f t="shared" si="5"/>
        <v>0</v>
      </c>
      <c r="N24" s="14">
        <f t="shared" si="3"/>
        <v>1610.2</v>
      </c>
      <c r="O24" s="14">
        <f t="shared" si="2"/>
        <v>0</v>
      </c>
      <c r="P24" s="17">
        <f t="shared" si="4"/>
        <v>1149</v>
      </c>
      <c r="Q24" s="17">
        <f t="shared" si="6"/>
        <v>0</v>
      </c>
    </row>
    <row r="25" spans="4:17" s="19" customFormat="1" ht="16.5" customHeight="1">
      <c r="D25" s="20" t="s">
        <v>36</v>
      </c>
      <c r="E25" s="66" t="s">
        <v>37</v>
      </c>
      <c r="F25" s="66"/>
      <c r="G25" s="66"/>
      <c r="H25" s="14">
        <v>27943.3</v>
      </c>
      <c r="I25" s="16">
        <f t="shared" si="0"/>
        <v>0</v>
      </c>
      <c r="J25" s="14">
        <v>26120.5</v>
      </c>
      <c r="K25" s="14">
        <f t="shared" si="1"/>
        <v>0</v>
      </c>
      <c r="L25" s="14">
        <v>24960.3</v>
      </c>
      <c r="M25" s="14">
        <f t="shared" si="5"/>
        <v>0</v>
      </c>
      <c r="N25" s="14">
        <f t="shared" si="3"/>
        <v>-2983</v>
      </c>
      <c r="O25" s="14">
        <f t="shared" si="2"/>
        <v>0</v>
      </c>
      <c r="P25" s="17">
        <f t="shared" si="4"/>
        <v>-1160.2000000000007</v>
      </c>
      <c r="Q25" s="17">
        <f t="shared" si="6"/>
        <v>0</v>
      </c>
    </row>
    <row r="26" spans="4:17" s="19" customFormat="1" ht="16.5" customHeight="1" hidden="1">
      <c r="D26" s="20" t="s">
        <v>38</v>
      </c>
      <c r="E26" s="67" t="s">
        <v>39</v>
      </c>
      <c r="F26" s="67"/>
      <c r="G26" s="67"/>
      <c r="H26" s="14"/>
      <c r="I26" s="16">
        <f t="shared" si="0"/>
        <v>0</v>
      </c>
      <c r="J26" s="14"/>
      <c r="K26" s="14">
        <f t="shared" si="1"/>
        <v>0</v>
      </c>
      <c r="L26" s="14"/>
      <c r="M26" s="14">
        <f t="shared" si="5"/>
        <v>0</v>
      </c>
      <c r="N26" s="14">
        <f t="shared" si="3"/>
        <v>0</v>
      </c>
      <c r="O26" s="14">
        <f t="shared" si="2"/>
        <v>0</v>
      </c>
      <c r="P26" s="17">
        <f t="shared" si="4"/>
        <v>0</v>
      </c>
      <c r="Q26" s="17">
        <f t="shared" si="6"/>
        <v>0</v>
      </c>
    </row>
    <row r="27" spans="2:17" s="19" customFormat="1" ht="16.5" customHeight="1">
      <c r="B27" s="19">
        <v>1</v>
      </c>
      <c r="D27" s="13" t="s">
        <v>40</v>
      </c>
      <c r="E27" s="63" t="s">
        <v>41</v>
      </c>
      <c r="F27" s="63"/>
      <c r="G27" s="63"/>
      <c r="H27" s="14">
        <v>5697.3</v>
      </c>
      <c r="I27" s="16"/>
      <c r="J27" s="14">
        <v>6020.3</v>
      </c>
      <c r="K27" s="14">
        <f t="shared" si="1"/>
        <v>0</v>
      </c>
      <c r="L27" s="14">
        <v>11640.5</v>
      </c>
      <c r="M27" s="14">
        <f t="shared" si="5"/>
        <v>0</v>
      </c>
      <c r="N27" s="14">
        <f t="shared" si="3"/>
        <v>5943.2</v>
      </c>
      <c r="O27" s="14">
        <f t="shared" si="2"/>
        <v>0</v>
      </c>
      <c r="P27" s="17">
        <f t="shared" si="4"/>
        <v>5620.2</v>
      </c>
      <c r="Q27" s="17">
        <f t="shared" si="6"/>
        <v>0</v>
      </c>
    </row>
    <row r="28" spans="2:17" s="1" customFormat="1" ht="15">
      <c r="B28" s="1">
        <v>1</v>
      </c>
      <c r="D28" s="13" t="s">
        <v>42</v>
      </c>
      <c r="E28" s="63" t="s">
        <v>43</v>
      </c>
      <c r="F28" s="63"/>
      <c r="G28" s="63"/>
      <c r="H28" s="14">
        <v>9873.7</v>
      </c>
      <c r="I28" s="16">
        <f>H27*C28</f>
        <v>0</v>
      </c>
      <c r="J28" s="14">
        <v>9125</v>
      </c>
      <c r="K28" s="14">
        <f t="shared" si="1"/>
        <v>0</v>
      </c>
      <c r="L28" s="14">
        <v>8566.9</v>
      </c>
      <c r="M28" s="14">
        <f t="shared" si="5"/>
        <v>0</v>
      </c>
      <c r="N28" s="14">
        <f t="shared" si="3"/>
        <v>-1306.800000000001</v>
      </c>
      <c r="O28" s="14">
        <f t="shared" si="2"/>
        <v>0</v>
      </c>
      <c r="P28" s="17">
        <f t="shared" si="4"/>
        <v>-558.1000000000004</v>
      </c>
      <c r="Q28" s="17">
        <f t="shared" si="6"/>
        <v>0</v>
      </c>
    </row>
    <row r="29" spans="4:17" s="1" customFormat="1" ht="27" customHeight="1">
      <c r="D29" s="13" t="s">
        <v>44</v>
      </c>
      <c r="E29" s="63" t="s">
        <v>45</v>
      </c>
      <c r="F29" s="63"/>
      <c r="G29" s="63"/>
      <c r="H29" s="14">
        <v>5.3</v>
      </c>
      <c r="I29" s="16">
        <f>H29*C29</f>
        <v>0</v>
      </c>
      <c r="J29" s="14">
        <v>2089</v>
      </c>
      <c r="K29" s="14">
        <f t="shared" si="1"/>
        <v>0</v>
      </c>
      <c r="L29" s="14">
        <v>1972.6</v>
      </c>
      <c r="M29" s="14">
        <f t="shared" si="5"/>
        <v>0</v>
      </c>
      <c r="N29" s="14">
        <f t="shared" si="3"/>
        <v>1967.3</v>
      </c>
      <c r="O29" s="14">
        <f t="shared" si="2"/>
        <v>0</v>
      </c>
      <c r="P29" s="17">
        <f t="shared" si="4"/>
        <v>-116.40000000000009</v>
      </c>
      <c r="Q29" s="17">
        <f t="shared" si="6"/>
        <v>0</v>
      </c>
    </row>
    <row r="30" spans="4:17" s="1" customFormat="1" ht="27.75" customHeight="1">
      <c r="D30" s="13" t="s">
        <v>46</v>
      </c>
      <c r="E30" s="63" t="s">
        <v>47</v>
      </c>
      <c r="F30" s="63"/>
      <c r="G30" s="63"/>
      <c r="H30" s="14">
        <v>0.1</v>
      </c>
      <c r="I30" s="16">
        <f>H30*C30</f>
        <v>0</v>
      </c>
      <c r="J30" s="14">
        <v>0.1</v>
      </c>
      <c r="K30" s="14">
        <f t="shared" si="1"/>
        <v>0</v>
      </c>
      <c r="L30" s="14">
        <v>0.1</v>
      </c>
      <c r="M30" s="14">
        <f t="shared" si="5"/>
        <v>0</v>
      </c>
      <c r="N30" s="14">
        <f t="shared" si="3"/>
        <v>0</v>
      </c>
      <c r="O30" s="14">
        <f t="shared" si="2"/>
        <v>0</v>
      </c>
      <c r="P30" s="17">
        <f t="shared" si="4"/>
        <v>0</v>
      </c>
      <c r="Q30" s="17">
        <f t="shared" si="6"/>
        <v>0</v>
      </c>
    </row>
    <row r="31" spans="4:17" s="1" customFormat="1" ht="28.5" customHeight="1">
      <c r="D31" s="13" t="s">
        <v>48</v>
      </c>
      <c r="E31" s="63" t="s">
        <v>49</v>
      </c>
      <c r="F31" s="63"/>
      <c r="G31" s="63"/>
      <c r="H31" s="14"/>
      <c r="I31" s="16">
        <f>H31*C31</f>
        <v>0</v>
      </c>
      <c r="J31" s="14"/>
      <c r="K31" s="14">
        <f t="shared" si="1"/>
        <v>0</v>
      </c>
      <c r="L31" s="14"/>
      <c r="M31" s="14">
        <f t="shared" si="5"/>
        <v>0</v>
      </c>
      <c r="N31" s="14">
        <f t="shared" si="3"/>
        <v>0</v>
      </c>
      <c r="O31" s="14">
        <f t="shared" si="2"/>
        <v>0</v>
      </c>
      <c r="P31" s="17">
        <f t="shared" si="4"/>
        <v>0</v>
      </c>
      <c r="Q31" s="17">
        <f t="shared" si="6"/>
        <v>0</v>
      </c>
    </row>
    <row r="32" spans="3:17" ht="15">
      <c r="C32" s="21">
        <v>0.5</v>
      </c>
      <c r="D32" s="85" t="s">
        <v>76</v>
      </c>
      <c r="E32" s="64" t="s">
        <v>50</v>
      </c>
      <c r="F32" s="64"/>
      <c r="G32" s="64"/>
      <c r="H32" s="13"/>
      <c r="I32" s="13"/>
      <c r="J32" s="22"/>
      <c r="K32" s="22">
        <f>J32*C32</f>
        <v>0</v>
      </c>
      <c r="L32" s="22"/>
      <c r="M32" s="14">
        <f t="shared" si="5"/>
        <v>0</v>
      </c>
      <c r="N32" s="22"/>
      <c r="O32" s="14">
        <f t="shared" si="2"/>
        <v>0</v>
      </c>
      <c r="P32" s="22"/>
      <c r="Q32" s="17">
        <f t="shared" si="6"/>
        <v>0</v>
      </c>
    </row>
    <row r="33" spans="4:10" ht="15">
      <c r="D33" s="65"/>
      <c r="E33" s="65"/>
      <c r="F33" s="65"/>
      <c r="G33" s="65"/>
      <c r="H33" s="60"/>
      <c r="I33" s="60"/>
      <c r="J33" s="62"/>
    </row>
    <row r="34" spans="4:13" s="23" customFormat="1" ht="15.75">
      <c r="D34" s="24"/>
      <c r="E34" s="24" t="s">
        <v>51</v>
      </c>
      <c r="F34" s="24"/>
      <c r="G34" s="24"/>
      <c r="H34" s="24"/>
      <c r="I34" s="24"/>
      <c r="J34" s="24"/>
      <c r="M34" s="23" t="s">
        <v>77</v>
      </c>
    </row>
    <row r="37" spans="2:18" s="1" customFormat="1" ht="9.75" customHeight="1">
      <c r="B37"/>
      <c r="C37"/>
      <c r="D37" s="25" t="s">
        <v>78</v>
      </c>
      <c r="J37"/>
      <c r="K37"/>
      <c r="L37"/>
      <c r="M37"/>
      <c r="N37"/>
      <c r="O37"/>
      <c r="P37"/>
      <c r="Q37"/>
      <c r="R37"/>
    </row>
  </sheetData>
  <sheetProtection/>
  <mergeCells count="32">
    <mergeCell ref="E14:G14"/>
    <mergeCell ref="E15:G15"/>
    <mergeCell ref="E16:G16"/>
    <mergeCell ref="D5:D6"/>
    <mergeCell ref="E5:G6"/>
    <mergeCell ref="H5:I5"/>
    <mergeCell ref="P5:Q5"/>
    <mergeCell ref="E8:G8"/>
    <mergeCell ref="E10:G10"/>
    <mergeCell ref="E11:G11"/>
    <mergeCell ref="E12:G12"/>
    <mergeCell ref="E13:G13"/>
    <mergeCell ref="J5:K5"/>
    <mergeCell ref="L5:M5"/>
    <mergeCell ref="N5:O5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32:G32"/>
    <mergeCell ref="D33:G33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showZeros="0" tabSelected="1" zoomScaleSheetLayoutView="90" zoomScalePageLayoutView="0" workbookViewId="0" topLeftCell="A2">
      <pane xSplit="5" topLeftCell="I1" activePane="topRight" state="frozen"/>
      <selection pane="topLeft" activeCell="D1" sqref="D1"/>
      <selection pane="topRight" activeCell="A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7" width="9.28125" style="1" hidden="1" customWidth="1"/>
    <col min="8" max="8" width="10.28125" style="1" hidden="1" customWidth="1"/>
    <col min="9" max="10" width="9.7109375" style="26" customWidth="1"/>
    <col min="11" max="11" width="9.57421875" style="0" customWidth="1"/>
    <col min="12" max="12" width="10.00390625" style="0" bestFit="1" customWidth="1"/>
    <col min="13" max="14" width="9.421875" style="26" customWidth="1"/>
    <col min="15" max="15" width="9.140625" style="0" customWidth="1"/>
    <col min="17" max="18" width="9.140625" style="26" customWidth="1"/>
    <col min="19" max="19" width="9.140625" style="0" customWidth="1"/>
    <col min="21" max="22" width="9.140625" style="26" customWidth="1"/>
    <col min="23" max="23" width="9.140625" style="0" customWidth="1"/>
    <col min="25" max="26" width="9.140625" style="26" customWidth="1"/>
    <col min="27" max="27" width="9.140625" style="0" customWidth="1"/>
    <col min="28" max="28" width="9.57421875" style="0" customWidth="1"/>
    <col min="29" max="30" width="9.8515625" style="26" customWidth="1"/>
    <col min="31" max="31" width="9.140625" style="0" customWidth="1"/>
    <col min="33" max="34" width="9.140625" style="26" customWidth="1"/>
    <col min="35" max="35" width="9.140625" style="0" customWidth="1"/>
    <col min="36" max="36" width="11.57421875" style="0" customWidth="1"/>
    <col min="37" max="38" width="9.140625" style="26" customWidth="1"/>
    <col min="39" max="39" width="9.140625" style="0" customWidth="1"/>
    <col min="41" max="42" width="9.140625" style="26" customWidth="1"/>
    <col min="43" max="43" width="9.140625" style="0" customWidth="1"/>
    <col min="45" max="46" width="9.140625" style="26" customWidth="1"/>
    <col min="47" max="47" width="9.140625" style="0" customWidth="1"/>
    <col min="49" max="50" width="9.140625" style="26" customWidth="1"/>
    <col min="51" max="51" width="9.140625" style="0" customWidth="1"/>
    <col min="53" max="54" width="9.140625" style="26" customWidth="1"/>
    <col min="55" max="55" width="9.140625" style="0" customWidth="1"/>
  </cols>
  <sheetData>
    <row r="1" spans="4:8" ht="18.75">
      <c r="D1" s="2" t="s">
        <v>0</v>
      </c>
      <c r="E1" s="2" t="s">
        <v>0</v>
      </c>
      <c r="F1" s="2"/>
      <c r="G1" s="2"/>
      <c r="H1" s="2"/>
    </row>
    <row r="2" ht="15" customHeight="1">
      <c r="C2" s="3"/>
    </row>
    <row r="3" spans="3:5" ht="15" customHeight="1" hidden="1">
      <c r="C3" s="3"/>
      <c r="D3" s="1" t="s">
        <v>52</v>
      </c>
      <c r="E3" s="1" t="s">
        <v>52</v>
      </c>
    </row>
    <row r="4" spans="3:5" ht="15" customHeight="1" hidden="1">
      <c r="C4" s="3"/>
      <c r="D4" s="1" t="s">
        <v>53</v>
      </c>
      <c r="E4" s="1" t="s">
        <v>53</v>
      </c>
    </row>
    <row r="5" ht="15" customHeight="1" hidden="1">
      <c r="C5" s="3"/>
    </row>
    <row r="6" spans="3:56" s="27" customFormat="1" ht="23.25" customHeight="1">
      <c r="C6" s="81" t="s">
        <v>2</v>
      </c>
      <c r="D6" s="28" t="s">
        <v>3</v>
      </c>
      <c r="E6" s="83" t="s">
        <v>3</v>
      </c>
      <c r="F6" s="83" t="s">
        <v>79</v>
      </c>
      <c r="G6" s="86"/>
      <c r="H6" s="87"/>
      <c r="I6" s="88" t="s">
        <v>54</v>
      </c>
      <c r="J6" s="89"/>
      <c r="K6" s="89"/>
      <c r="L6" s="90"/>
      <c r="M6" s="88" t="s">
        <v>55</v>
      </c>
      <c r="N6" s="89"/>
      <c r="O6" s="89"/>
      <c r="P6" s="90"/>
      <c r="Q6" s="88" t="s">
        <v>56</v>
      </c>
      <c r="R6" s="89"/>
      <c r="S6" s="89"/>
      <c r="T6" s="90"/>
      <c r="U6" s="88" t="s">
        <v>57</v>
      </c>
      <c r="V6" s="89"/>
      <c r="W6" s="89"/>
      <c r="X6" s="90"/>
      <c r="Y6" s="88" t="s">
        <v>58</v>
      </c>
      <c r="Z6" s="89"/>
      <c r="AA6" s="89"/>
      <c r="AB6" s="90"/>
      <c r="AC6" s="88" t="s">
        <v>59</v>
      </c>
      <c r="AD6" s="89"/>
      <c r="AE6" s="89"/>
      <c r="AF6" s="90"/>
      <c r="AG6" s="88" t="s">
        <v>60</v>
      </c>
      <c r="AH6" s="89"/>
      <c r="AI6" s="89"/>
      <c r="AJ6" s="90"/>
      <c r="AK6" s="88" t="s">
        <v>61</v>
      </c>
      <c r="AL6" s="89"/>
      <c r="AM6" s="89"/>
      <c r="AN6" s="90"/>
      <c r="AO6" s="88" t="s">
        <v>62</v>
      </c>
      <c r="AP6" s="89"/>
      <c r="AQ6" s="89"/>
      <c r="AR6" s="90"/>
      <c r="AS6" s="88" t="s">
        <v>63</v>
      </c>
      <c r="AT6" s="89"/>
      <c r="AU6" s="89"/>
      <c r="AV6" s="90"/>
      <c r="AW6" s="88" t="s">
        <v>64</v>
      </c>
      <c r="AX6" s="89"/>
      <c r="AY6" s="89"/>
      <c r="AZ6" s="90"/>
      <c r="BA6" s="88" t="s">
        <v>65</v>
      </c>
      <c r="BB6" s="89"/>
      <c r="BC6" s="89"/>
      <c r="BD6" s="90"/>
    </row>
    <row r="7" spans="3:56" s="1" customFormat="1" ht="31.5" customHeight="1">
      <c r="C7" s="82"/>
      <c r="D7" s="29"/>
      <c r="E7" s="84"/>
      <c r="F7" s="30">
        <v>42736</v>
      </c>
      <c r="G7" s="30">
        <v>42795</v>
      </c>
      <c r="H7" s="31" t="s">
        <v>66</v>
      </c>
      <c r="I7" s="30">
        <v>42370</v>
      </c>
      <c r="J7" s="30">
        <v>42736</v>
      </c>
      <c r="K7" s="30">
        <v>42795</v>
      </c>
      <c r="L7" s="31" t="s">
        <v>66</v>
      </c>
      <c r="M7" s="30">
        <v>42370</v>
      </c>
      <c r="N7" s="30">
        <v>42736</v>
      </c>
      <c r="O7" s="30">
        <v>42795</v>
      </c>
      <c r="P7" s="31" t="s">
        <v>66</v>
      </c>
      <c r="Q7" s="30">
        <v>42370</v>
      </c>
      <c r="R7" s="30">
        <v>42736</v>
      </c>
      <c r="S7" s="30">
        <v>42795</v>
      </c>
      <c r="T7" s="31" t="s">
        <v>66</v>
      </c>
      <c r="U7" s="30">
        <v>42370</v>
      </c>
      <c r="V7" s="30">
        <v>42736</v>
      </c>
      <c r="W7" s="30">
        <v>42795</v>
      </c>
      <c r="X7" s="31" t="s">
        <v>66</v>
      </c>
      <c r="Y7" s="30">
        <v>42370</v>
      </c>
      <c r="Z7" s="30">
        <v>42736</v>
      </c>
      <c r="AA7" s="30">
        <v>42795</v>
      </c>
      <c r="AB7" s="31" t="s">
        <v>66</v>
      </c>
      <c r="AC7" s="30">
        <v>42370</v>
      </c>
      <c r="AD7" s="30">
        <v>42736</v>
      </c>
      <c r="AE7" s="30">
        <v>42795</v>
      </c>
      <c r="AF7" s="31" t="s">
        <v>66</v>
      </c>
      <c r="AG7" s="30">
        <v>42370</v>
      </c>
      <c r="AH7" s="30">
        <v>42736</v>
      </c>
      <c r="AI7" s="30">
        <v>42795</v>
      </c>
      <c r="AJ7" s="31" t="s">
        <v>66</v>
      </c>
      <c r="AK7" s="30">
        <v>42370</v>
      </c>
      <c r="AL7" s="30">
        <v>42736</v>
      </c>
      <c r="AM7" s="30">
        <v>42795</v>
      </c>
      <c r="AN7" s="31" t="s">
        <v>66</v>
      </c>
      <c r="AO7" s="30">
        <v>42370</v>
      </c>
      <c r="AP7" s="30">
        <v>42736</v>
      </c>
      <c r="AQ7" s="30">
        <v>42795</v>
      </c>
      <c r="AR7" s="31" t="s">
        <v>66</v>
      </c>
      <c r="AS7" s="30">
        <v>42370</v>
      </c>
      <c r="AT7" s="30">
        <v>42736</v>
      </c>
      <c r="AU7" s="30">
        <v>42795</v>
      </c>
      <c r="AV7" s="31" t="s">
        <v>66</v>
      </c>
      <c r="AW7" s="30">
        <v>42370</v>
      </c>
      <c r="AX7" s="30">
        <v>42736</v>
      </c>
      <c r="AY7" s="30">
        <v>42795</v>
      </c>
      <c r="AZ7" s="31" t="s">
        <v>66</v>
      </c>
      <c r="BA7" s="30">
        <v>42370</v>
      </c>
      <c r="BB7" s="30">
        <v>42736</v>
      </c>
      <c r="BC7" s="30">
        <v>42795</v>
      </c>
      <c r="BD7" s="31" t="s">
        <v>66</v>
      </c>
    </row>
    <row r="8" spans="3:56" s="32" customFormat="1" ht="18.75">
      <c r="C8" s="33"/>
      <c r="D8" s="34"/>
      <c r="E8" s="34"/>
      <c r="F8" s="34"/>
      <c r="G8" s="34"/>
      <c r="H8" s="34"/>
      <c r="I8" s="35"/>
      <c r="J8" s="35"/>
      <c r="K8" s="35"/>
      <c r="L8" s="36">
        <f>L9/J9%</f>
        <v>-0.4227769008586601</v>
      </c>
      <c r="M8" s="35"/>
      <c r="N8" s="35"/>
      <c r="O8" s="35"/>
      <c r="P8" s="36">
        <f>P9/N9%</f>
        <v>52.67073044736025</v>
      </c>
      <c r="Q8" s="35"/>
      <c r="R8" s="35"/>
      <c r="S8" s="35"/>
      <c r="T8" s="36">
        <f>T9/R9%</f>
        <v>25.647627883703247</v>
      </c>
      <c r="U8" s="35"/>
      <c r="V8" s="35"/>
      <c r="W8" s="35"/>
      <c r="X8" s="36">
        <f>X9/V9%</f>
        <v>-0.15916526660183763</v>
      </c>
      <c r="Y8" s="35"/>
      <c r="Z8" s="35"/>
      <c r="AA8" s="35"/>
      <c r="AB8" s="36">
        <f>AB9/Z9%</f>
        <v>-45.5094537815126</v>
      </c>
      <c r="AC8" s="35"/>
      <c r="AD8" s="35"/>
      <c r="AE8" s="35"/>
      <c r="AF8" s="36">
        <f>AF9/AD9%</f>
        <v>-7.2630796986098</v>
      </c>
      <c r="AG8" s="35"/>
      <c r="AH8" s="35"/>
      <c r="AI8" s="35"/>
      <c r="AJ8" s="36">
        <f>AJ9/AH9%</f>
        <v>-24.481658692185004</v>
      </c>
      <c r="AK8" s="35"/>
      <c r="AL8" s="35"/>
      <c r="AM8" s="35"/>
      <c r="AN8" s="36">
        <f>AN9/AL9%</f>
        <v>17.76528700391757</v>
      </c>
      <c r="AO8" s="35"/>
      <c r="AP8" s="35"/>
      <c r="AQ8" s="35"/>
      <c r="AR8" s="36">
        <f>AR9/AP9%</f>
        <v>109.53994099005575</v>
      </c>
      <c r="AS8" s="35"/>
      <c r="AT8" s="35"/>
      <c r="AU8" s="35"/>
      <c r="AV8" s="36">
        <f>AV9/AT9%</f>
        <v>-1.091142490372283</v>
      </c>
      <c r="AW8" s="35"/>
      <c r="AX8" s="35"/>
      <c r="AY8" s="35"/>
      <c r="AZ8" s="36">
        <f>AZ9/AX9%</f>
        <v>-7.6874028613557615</v>
      </c>
      <c r="BA8" s="35"/>
      <c r="BB8" s="35"/>
      <c r="BC8" s="35"/>
      <c r="BD8" s="36">
        <f>BD9/BB9%</f>
        <v>-4.341867727865699</v>
      </c>
    </row>
    <row r="9" spans="1:56" s="10" customFormat="1" ht="15">
      <c r="A9" s="10" t="s">
        <v>8</v>
      </c>
      <c r="B9" s="10" t="s">
        <v>9</v>
      </c>
      <c r="C9" s="11" t="s">
        <v>10</v>
      </c>
      <c r="D9" s="37" t="s">
        <v>11</v>
      </c>
      <c r="E9" s="57" t="s">
        <v>11</v>
      </c>
      <c r="F9" s="38">
        <f>F10+F11+F13+F14+F15+F16+F17+F18+F19+F20+F22+F23+F24+F25+F26+F27+F28+F29+F30</f>
        <v>69218.50000000001</v>
      </c>
      <c r="G9" s="38">
        <f>G10+G11+G13+G14+G15+G16+G17+G18+G19+G20+G22+G23+G24+G25+G26+G27+G28+G29+G30</f>
        <v>73297.5</v>
      </c>
      <c r="H9" s="38">
        <f>H10+H11+H13+H14+H15+H16+H17+H18+H19+H20+H22+H23+H24+H25+H26+H27+H28+H29+H30</f>
        <v>4095.7999999999993</v>
      </c>
      <c r="I9" s="38">
        <f>SUM(I10:I28)</f>
        <v>26096.899999999998</v>
      </c>
      <c r="J9" s="38">
        <f>SUM(J10:J28)</f>
        <v>30536.2</v>
      </c>
      <c r="K9" s="38">
        <f>SUM(K10:K28)+K29+K30</f>
        <v>30407.1</v>
      </c>
      <c r="L9" s="39">
        <f aca="true" t="shared" si="0" ref="L9:L29">K9-J9</f>
        <v>-129.10000000000218</v>
      </c>
      <c r="M9" s="38">
        <f>SUM(M10:M28)</f>
        <v>1230.5</v>
      </c>
      <c r="N9" s="38">
        <f>SUM(N10:N28)</f>
        <v>1935.8</v>
      </c>
      <c r="O9" s="38">
        <f>SUM(O10:O28)+O29</f>
        <v>2955.3999999999996</v>
      </c>
      <c r="P9" s="39">
        <f aca="true" t="shared" si="1" ref="P9:P29">O9-N9</f>
        <v>1019.5999999999997</v>
      </c>
      <c r="Q9" s="38">
        <f>SUM(Q10:Q28)</f>
        <v>4293.400000000001</v>
      </c>
      <c r="R9" s="38">
        <f>SUM(R10:R28)+R29</f>
        <v>9592.699999999999</v>
      </c>
      <c r="S9" s="38">
        <f>SUM(S10:S28)+S29</f>
        <v>12053</v>
      </c>
      <c r="T9" s="39">
        <f aca="true" t="shared" si="2" ref="T9:T29">S9-R9</f>
        <v>2460.300000000001</v>
      </c>
      <c r="U9" s="38">
        <f>SUM(U10:U28)</f>
        <v>871.1</v>
      </c>
      <c r="V9" s="38">
        <f>SUM(V10:V28)</f>
        <v>1130.9</v>
      </c>
      <c r="W9" s="38">
        <f>SUM(W10:W28)+W29</f>
        <v>1129.1</v>
      </c>
      <c r="X9" s="39">
        <f aca="true" t="shared" si="3" ref="X9:X29">W9-V9</f>
        <v>-1.800000000000182</v>
      </c>
      <c r="Y9" s="38">
        <f>SUM(Y10:Y28)</f>
        <v>954.5</v>
      </c>
      <c r="Z9" s="38">
        <f>SUM(Z10:Z28)+Z29</f>
        <v>1903.9999999999998</v>
      </c>
      <c r="AA9" s="38">
        <f>SUM(AA10:AA28)+AA29</f>
        <v>1037.5</v>
      </c>
      <c r="AB9" s="39">
        <f aca="true" t="shared" si="4" ref="AB9:AB29">AA9-Z9</f>
        <v>-866.4999999999998</v>
      </c>
      <c r="AC9" s="38">
        <f>SUM(AC10:AC28)</f>
        <v>2364.1</v>
      </c>
      <c r="AD9" s="38">
        <f>SUM(AD10:AD28)</f>
        <v>4711.5</v>
      </c>
      <c r="AE9" s="38">
        <f>SUM(AE10:AE28)+AE29</f>
        <v>4369.299999999999</v>
      </c>
      <c r="AF9" s="39">
        <f aca="true" t="shared" si="5" ref="AF9:AF29">AE9-AD9</f>
        <v>-342.2000000000007</v>
      </c>
      <c r="AG9" s="38">
        <f>SUM(AG10:AG28)</f>
        <v>1504.4000000000003</v>
      </c>
      <c r="AH9" s="38">
        <f>SUM(AH10:AH28)</f>
        <v>2257.2</v>
      </c>
      <c r="AI9" s="38">
        <f>SUM(AI10:AI28)</f>
        <v>1704.6</v>
      </c>
      <c r="AJ9" s="39">
        <f aca="true" t="shared" si="6" ref="AJ9:AJ28">AI9-AH9</f>
        <v>-552.5999999999999</v>
      </c>
      <c r="AK9" s="38">
        <f>SUM(AK10:AK28)</f>
        <v>914</v>
      </c>
      <c r="AL9" s="38">
        <f>SUM(AL10:AL28)</f>
        <v>1174.2</v>
      </c>
      <c r="AM9" s="38">
        <f>SUM(AM10:AM28)+AM29</f>
        <v>1382.8000000000002</v>
      </c>
      <c r="AN9" s="39">
        <f aca="true" t="shared" si="7" ref="AN9:AN29">AM9-AL9</f>
        <v>208.60000000000014</v>
      </c>
      <c r="AO9" s="38">
        <f>SUM(AO10:AO28)</f>
        <v>1788.6000000000001</v>
      </c>
      <c r="AP9" s="38">
        <f>SUM(AP10:AP28)</f>
        <v>2745.2999999999997</v>
      </c>
      <c r="AQ9" s="38">
        <f>SUM(AQ10:AQ28)+AQ29</f>
        <v>5752.5</v>
      </c>
      <c r="AR9" s="39">
        <f aca="true" t="shared" si="8" ref="AR9:AR29">AQ9-AP9</f>
        <v>3007.2000000000003</v>
      </c>
      <c r="AS9" s="38">
        <f>SUM(AS10:AS28)</f>
        <v>1345.3</v>
      </c>
      <c r="AT9" s="38">
        <f>SUM(AT10:AT28)</f>
        <v>623.2</v>
      </c>
      <c r="AU9" s="38">
        <f>SUM(AU10:AU28)+AU29</f>
        <v>616.4</v>
      </c>
      <c r="AV9" s="39">
        <f aca="true" t="shared" si="9" ref="AV9:AV29">AU9-AT9</f>
        <v>-6.800000000000068</v>
      </c>
      <c r="AW9" s="38">
        <f>SUM(AW10:AW28)</f>
        <v>2482</v>
      </c>
      <c r="AX9" s="38">
        <f>SUM(AX10:AX28)</f>
        <v>5018.599999999999</v>
      </c>
      <c r="AY9" s="38">
        <f>SUM(AY10:AY28)+AY29</f>
        <v>4632.799999999999</v>
      </c>
      <c r="AZ9" s="39">
        <f aca="true" t="shared" si="10" ref="AZ9:AZ29">AY9-AX9</f>
        <v>-385.8000000000002</v>
      </c>
      <c r="BA9" s="38">
        <f>SUM(BA10:BA28)+BA29</f>
        <v>3685.2999999999997</v>
      </c>
      <c r="BB9" s="38">
        <f>SUM(BB10:BB28)+BB29</f>
        <v>7588.9</v>
      </c>
      <c r="BC9" s="38">
        <f>SUM(BC10:BC28)+BC29</f>
        <v>7259.4</v>
      </c>
      <c r="BD9" s="39">
        <f aca="true" t="shared" si="11" ref="BD9:BD29">BC9-BB9</f>
        <v>-329.5</v>
      </c>
    </row>
    <row r="10" spans="3:56" s="1" customFormat="1" ht="27" customHeight="1">
      <c r="C10" s="13" t="s">
        <v>13</v>
      </c>
      <c r="D10" s="40" t="s">
        <v>14</v>
      </c>
      <c r="E10" s="58" t="s">
        <v>14</v>
      </c>
      <c r="F10" s="91">
        <f>J10+N10+R10+V10+Z10+AD10+AH10+AL10+AP10+AT10+AX10+BB10</f>
        <v>4759.5</v>
      </c>
      <c r="G10" s="91">
        <f>K10+O10+S10+W10+AA10+AE10+AI10+AM10+AQ10+AU10+AY10+BC10</f>
        <v>3311.8</v>
      </c>
      <c r="H10" s="91">
        <f>L10+P10+T10+X10+AB10+AF10+AJ10+AN10+AR10+AV10+AZ10+BD10</f>
        <v>-1447.7</v>
      </c>
      <c r="I10" s="41">
        <v>1010.2</v>
      </c>
      <c r="J10" s="41">
        <v>1694.8</v>
      </c>
      <c r="K10" s="41">
        <v>1580.2</v>
      </c>
      <c r="L10" s="42">
        <f t="shared" si="0"/>
        <v>-114.59999999999991</v>
      </c>
      <c r="M10" s="41"/>
      <c r="N10" s="41"/>
      <c r="O10" s="41"/>
      <c r="P10" s="42">
        <f t="shared" si="1"/>
        <v>0</v>
      </c>
      <c r="Q10" s="41"/>
      <c r="R10" s="41">
        <v>1.4</v>
      </c>
      <c r="S10" s="41">
        <v>1.4</v>
      </c>
      <c r="T10" s="42">
        <f t="shared" si="2"/>
        <v>0</v>
      </c>
      <c r="U10" s="41"/>
      <c r="V10" s="41"/>
      <c r="W10" s="41"/>
      <c r="X10" s="42">
        <f t="shared" si="3"/>
        <v>0</v>
      </c>
      <c r="Y10" s="41"/>
      <c r="Z10" s="41">
        <v>746.4</v>
      </c>
      <c r="AA10" s="41"/>
      <c r="AB10" s="42">
        <f t="shared" si="4"/>
        <v>-746.4</v>
      </c>
      <c r="AC10" s="41">
        <v>2.5</v>
      </c>
      <c r="AD10" s="41">
        <v>163.6</v>
      </c>
      <c r="AE10" s="41">
        <v>163.6</v>
      </c>
      <c r="AF10" s="42">
        <f t="shared" si="5"/>
        <v>0</v>
      </c>
      <c r="AG10" s="41">
        <v>17</v>
      </c>
      <c r="AH10" s="41">
        <v>581.6</v>
      </c>
      <c r="AI10" s="41"/>
      <c r="AJ10" s="42">
        <f t="shared" si="6"/>
        <v>-581.6</v>
      </c>
      <c r="AK10" s="41"/>
      <c r="AL10" s="41">
        <v>0</v>
      </c>
      <c r="AM10" s="41"/>
      <c r="AN10" s="42">
        <f t="shared" si="7"/>
        <v>0</v>
      </c>
      <c r="AO10" s="41"/>
      <c r="AP10" s="41"/>
      <c r="AQ10" s="41"/>
      <c r="AR10" s="42">
        <f t="shared" si="8"/>
        <v>0</v>
      </c>
      <c r="AS10" s="41">
        <v>0.5</v>
      </c>
      <c r="AT10" s="41"/>
      <c r="AU10" s="41"/>
      <c r="AV10" s="42">
        <f t="shared" si="9"/>
        <v>0</v>
      </c>
      <c r="AW10" s="41"/>
      <c r="AX10" s="41">
        <v>0.5</v>
      </c>
      <c r="AY10" s="41">
        <v>0.5</v>
      </c>
      <c r="AZ10" s="42">
        <f t="shared" si="10"/>
        <v>0</v>
      </c>
      <c r="BA10" s="41">
        <v>1032</v>
      </c>
      <c r="BB10" s="41">
        <v>1571.2</v>
      </c>
      <c r="BC10" s="41">
        <v>1566.1</v>
      </c>
      <c r="BD10" s="42">
        <f t="shared" si="11"/>
        <v>-5.100000000000136</v>
      </c>
    </row>
    <row r="11" spans="1:56" s="1" customFormat="1" ht="18" customHeight="1">
      <c r="A11" s="1">
        <v>0.1</v>
      </c>
      <c r="B11" s="1">
        <v>0.41</v>
      </c>
      <c r="C11" s="13" t="s">
        <v>15</v>
      </c>
      <c r="D11" s="40" t="s">
        <v>16</v>
      </c>
      <c r="E11" s="58" t="s">
        <v>16</v>
      </c>
      <c r="F11" s="91">
        <f aca="true" t="shared" si="12" ref="F11:H30">J11+N11+R11+V11+Z11+AD11+AH11+AL11+AP11+AT11+AX11+BB11</f>
        <v>10310.5</v>
      </c>
      <c r="G11" s="91">
        <f t="shared" si="12"/>
        <v>10799.900000000001</v>
      </c>
      <c r="H11" s="91">
        <f t="shared" si="12"/>
        <v>489.4000000000001</v>
      </c>
      <c r="I11" s="41">
        <v>3048.2</v>
      </c>
      <c r="J11" s="41">
        <v>3848.9</v>
      </c>
      <c r="K11" s="41">
        <v>4336.3</v>
      </c>
      <c r="L11" s="42">
        <f t="shared" si="0"/>
        <v>487.4000000000001</v>
      </c>
      <c r="M11" s="41">
        <v>63.1</v>
      </c>
      <c r="N11" s="41">
        <v>135.6</v>
      </c>
      <c r="O11" s="41">
        <v>128.4</v>
      </c>
      <c r="P11" s="42">
        <f t="shared" si="1"/>
        <v>-7.199999999999989</v>
      </c>
      <c r="Q11" s="41">
        <v>81.1</v>
      </c>
      <c r="R11" s="41">
        <v>144.3</v>
      </c>
      <c r="S11" s="41">
        <v>140.7</v>
      </c>
      <c r="T11" s="42">
        <f t="shared" si="2"/>
        <v>-3.6000000000000227</v>
      </c>
      <c r="U11" s="41">
        <v>131.2</v>
      </c>
      <c r="V11" s="41">
        <v>212.2</v>
      </c>
      <c r="W11" s="41">
        <v>208.7</v>
      </c>
      <c r="X11" s="42">
        <f t="shared" si="3"/>
        <v>-3.5</v>
      </c>
      <c r="Y11" s="41">
        <v>136.5</v>
      </c>
      <c r="Z11" s="41">
        <v>142.4</v>
      </c>
      <c r="AA11" s="41">
        <v>120.8</v>
      </c>
      <c r="AB11" s="42">
        <f t="shared" si="4"/>
        <v>-21.60000000000001</v>
      </c>
      <c r="AC11" s="41">
        <v>29.8</v>
      </c>
      <c r="AD11" s="41">
        <v>944</v>
      </c>
      <c r="AE11" s="41">
        <v>943</v>
      </c>
      <c r="AF11" s="42">
        <f t="shared" si="5"/>
        <v>-1</v>
      </c>
      <c r="AG11" s="41">
        <v>201.5</v>
      </c>
      <c r="AH11" s="41">
        <v>173.5</v>
      </c>
      <c r="AI11" s="41">
        <v>189.1</v>
      </c>
      <c r="AJ11" s="42">
        <f t="shared" si="6"/>
        <v>15.599999999999994</v>
      </c>
      <c r="AK11" s="41">
        <v>119.4</v>
      </c>
      <c r="AL11" s="41">
        <v>109.1</v>
      </c>
      <c r="AM11" s="41">
        <v>102.9</v>
      </c>
      <c r="AN11" s="42">
        <f t="shared" si="7"/>
        <v>-6.199999999999989</v>
      </c>
      <c r="AO11" s="41">
        <v>64</v>
      </c>
      <c r="AP11" s="41">
        <v>122.8</v>
      </c>
      <c r="AQ11" s="41">
        <v>373.6</v>
      </c>
      <c r="AR11" s="42">
        <f t="shared" si="8"/>
        <v>250.8</v>
      </c>
      <c r="AS11" s="41">
        <v>914.7</v>
      </c>
      <c r="AT11" s="41">
        <v>29.8</v>
      </c>
      <c r="AU11" s="41">
        <v>29.8</v>
      </c>
      <c r="AV11" s="42">
        <f t="shared" si="9"/>
        <v>0</v>
      </c>
      <c r="AW11" s="41">
        <v>145.2</v>
      </c>
      <c r="AX11" s="41">
        <v>2004.1</v>
      </c>
      <c r="AY11" s="41">
        <v>1808.3</v>
      </c>
      <c r="AZ11" s="42">
        <f t="shared" si="10"/>
        <v>-195.79999999999995</v>
      </c>
      <c r="BA11" s="41">
        <v>228.9</v>
      </c>
      <c r="BB11" s="41">
        <v>2443.8</v>
      </c>
      <c r="BC11" s="41">
        <v>2418.3</v>
      </c>
      <c r="BD11" s="42">
        <f t="shared" si="11"/>
        <v>-25.5</v>
      </c>
    </row>
    <row r="12" spans="3:56" s="1" customFormat="1" ht="18" customHeight="1">
      <c r="C12" s="13"/>
      <c r="D12" s="40"/>
      <c r="E12" s="58" t="s">
        <v>74</v>
      </c>
      <c r="F12" s="91"/>
      <c r="G12" s="91">
        <f t="shared" si="12"/>
        <v>2.4</v>
      </c>
      <c r="H12" s="91"/>
      <c r="I12" s="41"/>
      <c r="J12" s="41"/>
      <c r="K12" s="41">
        <v>2.4</v>
      </c>
      <c r="L12" s="42"/>
      <c r="M12" s="41"/>
      <c r="N12" s="41"/>
      <c r="O12" s="41"/>
      <c r="P12" s="42"/>
      <c r="Q12" s="41"/>
      <c r="R12" s="41"/>
      <c r="S12" s="41"/>
      <c r="T12" s="42"/>
      <c r="U12" s="41"/>
      <c r="V12" s="41"/>
      <c r="W12" s="41"/>
      <c r="X12" s="42"/>
      <c r="Y12" s="41"/>
      <c r="Z12" s="41"/>
      <c r="AA12" s="41"/>
      <c r="AB12" s="42"/>
      <c r="AC12" s="41"/>
      <c r="AD12" s="41"/>
      <c r="AE12" s="41"/>
      <c r="AF12" s="42"/>
      <c r="AG12" s="41"/>
      <c r="AH12" s="41"/>
      <c r="AI12" s="41"/>
      <c r="AJ12" s="42"/>
      <c r="AK12" s="41"/>
      <c r="AL12" s="41"/>
      <c r="AM12" s="41"/>
      <c r="AN12" s="42"/>
      <c r="AO12" s="41"/>
      <c r="AP12" s="41"/>
      <c r="AQ12" s="41"/>
      <c r="AR12" s="42"/>
      <c r="AS12" s="41"/>
      <c r="AT12" s="41"/>
      <c r="AU12" s="41"/>
      <c r="AV12" s="42"/>
      <c r="AW12" s="41"/>
      <c r="AX12" s="41"/>
      <c r="AY12" s="41"/>
      <c r="AZ12" s="42"/>
      <c r="BA12" s="41"/>
      <c r="BB12" s="41"/>
      <c r="BC12" s="41"/>
      <c r="BD12" s="42"/>
    </row>
    <row r="13" spans="3:56" s="1" customFormat="1" ht="27" customHeight="1">
      <c r="C13" s="13" t="s">
        <v>17</v>
      </c>
      <c r="D13" s="40" t="s">
        <v>18</v>
      </c>
      <c r="E13" s="58" t="s">
        <v>18</v>
      </c>
      <c r="F13" s="91">
        <f t="shared" si="12"/>
        <v>984.9999999999999</v>
      </c>
      <c r="G13" s="91">
        <f t="shared" si="12"/>
        <v>1549.1999999999998</v>
      </c>
      <c r="H13" s="91">
        <f t="shared" si="12"/>
        <v>564.1999999999999</v>
      </c>
      <c r="I13" s="41">
        <v>526.3</v>
      </c>
      <c r="J13" s="41">
        <v>795.3</v>
      </c>
      <c r="K13" s="41">
        <v>1025.1</v>
      </c>
      <c r="L13" s="42">
        <f t="shared" si="0"/>
        <v>229.79999999999995</v>
      </c>
      <c r="M13" s="41"/>
      <c r="N13" s="41"/>
      <c r="O13" s="41"/>
      <c r="P13" s="42">
        <f t="shared" si="1"/>
        <v>0</v>
      </c>
      <c r="Q13" s="41"/>
      <c r="R13" s="41">
        <v>1.5</v>
      </c>
      <c r="S13" s="41">
        <v>38.6</v>
      </c>
      <c r="T13" s="42">
        <f t="shared" si="2"/>
        <v>37.1</v>
      </c>
      <c r="U13" s="41"/>
      <c r="V13" s="41"/>
      <c r="W13" s="41"/>
      <c r="X13" s="42">
        <f t="shared" si="3"/>
        <v>0</v>
      </c>
      <c r="Y13" s="41">
        <v>0.5</v>
      </c>
      <c r="Z13" s="41"/>
      <c r="AA13" s="41">
        <v>5</v>
      </c>
      <c r="AB13" s="42">
        <f t="shared" si="4"/>
        <v>5</v>
      </c>
      <c r="AC13" s="41">
        <v>1.1</v>
      </c>
      <c r="AD13" s="41">
        <v>69.4</v>
      </c>
      <c r="AE13" s="41">
        <v>70.3</v>
      </c>
      <c r="AF13" s="42">
        <f t="shared" si="5"/>
        <v>0.8999999999999915</v>
      </c>
      <c r="AG13" s="41"/>
      <c r="AH13" s="41">
        <v>84.3</v>
      </c>
      <c r="AI13" s="41"/>
      <c r="AJ13" s="42">
        <f t="shared" si="6"/>
        <v>-84.3</v>
      </c>
      <c r="AK13" s="41"/>
      <c r="AL13" s="41"/>
      <c r="AM13" s="41">
        <v>320.2</v>
      </c>
      <c r="AN13" s="42">
        <f t="shared" si="7"/>
        <v>320.2</v>
      </c>
      <c r="AO13" s="41">
        <v>0.2</v>
      </c>
      <c r="AP13" s="41">
        <v>24.3</v>
      </c>
      <c r="AQ13" s="41">
        <v>54.7</v>
      </c>
      <c r="AR13" s="42">
        <f t="shared" si="8"/>
        <v>30.400000000000002</v>
      </c>
      <c r="AS13" s="41"/>
      <c r="AT13" s="41">
        <v>0</v>
      </c>
      <c r="AU13" s="41"/>
      <c r="AV13" s="42">
        <f t="shared" si="9"/>
        <v>0</v>
      </c>
      <c r="AW13" s="41">
        <v>1.4</v>
      </c>
      <c r="AX13" s="41">
        <v>8.6</v>
      </c>
      <c r="AY13" s="41">
        <v>26</v>
      </c>
      <c r="AZ13" s="42">
        <f t="shared" si="10"/>
        <v>17.4</v>
      </c>
      <c r="BA13" s="41">
        <v>0.4</v>
      </c>
      <c r="BB13" s="41">
        <v>1.6</v>
      </c>
      <c r="BC13" s="41">
        <v>9.3</v>
      </c>
      <c r="BD13" s="42">
        <f t="shared" si="11"/>
        <v>7.700000000000001</v>
      </c>
    </row>
    <row r="14" spans="2:56" s="1" customFormat="1" ht="30.75" customHeight="1">
      <c r="B14" s="1">
        <v>1</v>
      </c>
      <c r="C14" s="13" t="s">
        <v>19</v>
      </c>
      <c r="D14" s="40" t="s">
        <v>20</v>
      </c>
      <c r="E14" s="58" t="s">
        <v>20</v>
      </c>
      <c r="F14" s="91">
        <f t="shared" si="12"/>
        <v>818.9999999999999</v>
      </c>
      <c r="G14" s="91">
        <f t="shared" si="12"/>
        <v>1260.5</v>
      </c>
      <c r="H14" s="91">
        <f t="shared" si="12"/>
        <v>441.4999999999999</v>
      </c>
      <c r="I14" s="41">
        <v>394</v>
      </c>
      <c r="J14" s="41">
        <v>656.6</v>
      </c>
      <c r="K14" s="41">
        <v>1043.2</v>
      </c>
      <c r="L14" s="42">
        <f t="shared" si="0"/>
        <v>386.6</v>
      </c>
      <c r="M14" s="41"/>
      <c r="N14" s="41">
        <v>2.3</v>
      </c>
      <c r="O14" s="41">
        <v>2.5</v>
      </c>
      <c r="P14" s="42">
        <f t="shared" si="1"/>
        <v>0.20000000000000018</v>
      </c>
      <c r="Q14" s="41">
        <v>7</v>
      </c>
      <c r="R14" s="41">
        <v>38.8</v>
      </c>
      <c r="S14" s="41">
        <v>49.5</v>
      </c>
      <c r="T14" s="42">
        <f t="shared" si="2"/>
        <v>10.700000000000003</v>
      </c>
      <c r="U14" s="41"/>
      <c r="V14" s="41"/>
      <c r="W14" s="41"/>
      <c r="X14" s="42">
        <f t="shared" si="3"/>
        <v>0</v>
      </c>
      <c r="Y14" s="41"/>
      <c r="Z14" s="41">
        <v>3.8</v>
      </c>
      <c r="AA14" s="41">
        <v>5</v>
      </c>
      <c r="AB14" s="42">
        <f t="shared" si="4"/>
        <v>1.2000000000000002</v>
      </c>
      <c r="AC14" s="41">
        <v>1.9</v>
      </c>
      <c r="AD14" s="41">
        <v>23.8</v>
      </c>
      <c r="AE14" s="41">
        <v>43.2</v>
      </c>
      <c r="AF14" s="42">
        <f t="shared" si="5"/>
        <v>19.400000000000002</v>
      </c>
      <c r="AG14" s="41">
        <v>1.2</v>
      </c>
      <c r="AH14" s="41">
        <v>2</v>
      </c>
      <c r="AI14" s="41">
        <v>3.2</v>
      </c>
      <c r="AJ14" s="42">
        <f t="shared" si="6"/>
        <v>1.2000000000000002</v>
      </c>
      <c r="AK14" s="41">
        <v>5</v>
      </c>
      <c r="AL14" s="41">
        <v>11.1</v>
      </c>
      <c r="AM14" s="41">
        <v>5.8</v>
      </c>
      <c r="AN14" s="42">
        <f t="shared" si="7"/>
        <v>-5.3</v>
      </c>
      <c r="AO14" s="41">
        <v>6.5</v>
      </c>
      <c r="AP14" s="41">
        <v>37.2</v>
      </c>
      <c r="AQ14" s="41">
        <v>40.8</v>
      </c>
      <c r="AR14" s="42">
        <f t="shared" si="8"/>
        <v>3.5999999999999943</v>
      </c>
      <c r="AS14" s="41">
        <v>4.5</v>
      </c>
      <c r="AT14" s="41">
        <v>4.5</v>
      </c>
      <c r="AU14" s="41">
        <v>11.3</v>
      </c>
      <c r="AV14" s="42">
        <f t="shared" si="9"/>
        <v>6.800000000000001</v>
      </c>
      <c r="AW14" s="41">
        <v>4</v>
      </c>
      <c r="AX14" s="41">
        <v>5.8</v>
      </c>
      <c r="AY14" s="41">
        <v>4</v>
      </c>
      <c r="AZ14" s="42">
        <f t="shared" si="10"/>
        <v>-1.7999999999999998</v>
      </c>
      <c r="BA14" s="41">
        <v>17</v>
      </c>
      <c r="BB14" s="41">
        <v>33.1</v>
      </c>
      <c r="BC14" s="41">
        <v>52</v>
      </c>
      <c r="BD14" s="42">
        <f t="shared" si="11"/>
        <v>18.9</v>
      </c>
    </row>
    <row r="15" spans="2:56" s="1" customFormat="1" ht="39.75" customHeight="1">
      <c r="B15" s="1">
        <v>0.9</v>
      </c>
      <c r="C15" s="13" t="s">
        <v>21</v>
      </c>
      <c r="D15" s="40" t="s">
        <v>22</v>
      </c>
      <c r="E15" s="58" t="s">
        <v>22</v>
      </c>
      <c r="F15" s="91">
        <f t="shared" si="12"/>
        <v>232.6</v>
      </c>
      <c r="G15" s="91">
        <f t="shared" si="12"/>
        <v>230.89999999999998</v>
      </c>
      <c r="H15" s="91">
        <f t="shared" si="12"/>
        <v>-1.6999999999999997</v>
      </c>
      <c r="I15" s="41">
        <v>260.1</v>
      </c>
      <c r="J15" s="41">
        <v>215</v>
      </c>
      <c r="K15" s="41">
        <v>215</v>
      </c>
      <c r="L15" s="42">
        <f t="shared" si="0"/>
        <v>0</v>
      </c>
      <c r="M15" s="41">
        <v>3.1</v>
      </c>
      <c r="N15" s="41">
        <v>0.6</v>
      </c>
      <c r="O15" s="41">
        <v>0.6</v>
      </c>
      <c r="P15" s="42">
        <f t="shared" si="1"/>
        <v>0</v>
      </c>
      <c r="Q15" s="41">
        <v>7.4</v>
      </c>
      <c r="R15" s="41">
        <v>2.3</v>
      </c>
      <c r="S15" s="41">
        <v>0.6</v>
      </c>
      <c r="T15" s="42">
        <f t="shared" si="2"/>
        <v>-1.6999999999999997</v>
      </c>
      <c r="U15" s="41"/>
      <c r="V15" s="41"/>
      <c r="W15" s="41"/>
      <c r="X15" s="42">
        <f t="shared" si="3"/>
        <v>0</v>
      </c>
      <c r="Y15" s="41">
        <v>0.9</v>
      </c>
      <c r="Z15" s="41">
        <v>0.9</v>
      </c>
      <c r="AA15" s="41">
        <v>0.9</v>
      </c>
      <c r="AB15" s="42">
        <f t="shared" si="4"/>
        <v>0</v>
      </c>
      <c r="AC15" s="41">
        <v>8.2</v>
      </c>
      <c r="AD15" s="41">
        <v>8</v>
      </c>
      <c r="AE15" s="41">
        <v>8</v>
      </c>
      <c r="AF15" s="42">
        <f t="shared" si="5"/>
        <v>0</v>
      </c>
      <c r="AG15" s="41">
        <v>0.5</v>
      </c>
      <c r="AH15" s="41">
        <v>0.5</v>
      </c>
      <c r="AI15" s="41">
        <v>0.5</v>
      </c>
      <c r="AJ15" s="42">
        <f t="shared" si="6"/>
        <v>0</v>
      </c>
      <c r="AK15" s="41"/>
      <c r="AL15" s="41"/>
      <c r="AM15" s="41"/>
      <c r="AN15" s="42">
        <f t="shared" si="7"/>
        <v>0</v>
      </c>
      <c r="AO15" s="41">
        <v>2.9</v>
      </c>
      <c r="AP15" s="41">
        <v>1.1</v>
      </c>
      <c r="AQ15" s="41">
        <v>1.1</v>
      </c>
      <c r="AR15" s="42">
        <f t="shared" si="8"/>
        <v>0</v>
      </c>
      <c r="AS15" s="41"/>
      <c r="AT15" s="41"/>
      <c r="AU15" s="41"/>
      <c r="AV15" s="42">
        <f t="shared" si="9"/>
        <v>0</v>
      </c>
      <c r="AW15" s="41">
        <v>2.1</v>
      </c>
      <c r="AX15" s="41">
        <v>2.1</v>
      </c>
      <c r="AY15" s="41">
        <v>2.1</v>
      </c>
      <c r="AZ15" s="42">
        <f t="shared" si="10"/>
        <v>0</v>
      </c>
      <c r="BA15" s="41">
        <v>4.3</v>
      </c>
      <c r="BB15" s="41">
        <v>2.1</v>
      </c>
      <c r="BC15" s="41">
        <v>2.1</v>
      </c>
      <c r="BD15" s="42">
        <f t="shared" si="11"/>
        <v>0</v>
      </c>
    </row>
    <row r="16" spans="1:56" s="1" customFormat="1" ht="16.5" customHeight="1">
      <c r="A16" s="1">
        <v>0.5</v>
      </c>
      <c r="B16" s="1">
        <v>0.5</v>
      </c>
      <c r="C16" s="13" t="s">
        <v>23</v>
      </c>
      <c r="D16" s="40" t="s">
        <v>24</v>
      </c>
      <c r="E16" s="58" t="s">
        <v>24</v>
      </c>
      <c r="F16" s="91">
        <f t="shared" si="12"/>
        <v>46.6</v>
      </c>
      <c r="G16" s="91">
        <f t="shared" si="12"/>
        <v>46.6</v>
      </c>
      <c r="H16" s="91">
        <f t="shared" si="12"/>
        <v>0</v>
      </c>
      <c r="I16" s="41">
        <v>6.3</v>
      </c>
      <c r="J16" s="41">
        <v>6.3</v>
      </c>
      <c r="K16" s="41">
        <v>6.3</v>
      </c>
      <c r="L16" s="42">
        <f t="shared" si="0"/>
        <v>0</v>
      </c>
      <c r="M16" s="41"/>
      <c r="N16" s="41"/>
      <c r="O16" s="41"/>
      <c r="P16" s="42">
        <f t="shared" si="1"/>
        <v>0</v>
      </c>
      <c r="Q16" s="41"/>
      <c r="R16" s="41"/>
      <c r="S16" s="41"/>
      <c r="T16" s="42">
        <f t="shared" si="2"/>
        <v>0</v>
      </c>
      <c r="U16" s="41"/>
      <c r="V16" s="41">
        <v>0</v>
      </c>
      <c r="W16" s="41"/>
      <c r="X16" s="42">
        <f t="shared" si="3"/>
        <v>0</v>
      </c>
      <c r="Y16" s="41"/>
      <c r="Z16" s="41">
        <v>0</v>
      </c>
      <c r="AA16" s="41"/>
      <c r="AB16" s="42">
        <f t="shared" si="4"/>
        <v>0</v>
      </c>
      <c r="AC16" s="41"/>
      <c r="AD16" s="41"/>
      <c r="AE16" s="41"/>
      <c r="AF16" s="42">
        <f t="shared" si="5"/>
        <v>0</v>
      </c>
      <c r="AG16" s="41"/>
      <c r="AH16" s="41"/>
      <c r="AI16" s="41"/>
      <c r="AJ16" s="42">
        <f t="shared" si="6"/>
        <v>0</v>
      </c>
      <c r="AK16" s="41"/>
      <c r="AL16" s="41">
        <v>0</v>
      </c>
      <c r="AM16" s="41"/>
      <c r="AN16" s="42">
        <f t="shared" si="7"/>
        <v>0</v>
      </c>
      <c r="AO16" s="41"/>
      <c r="AP16" s="41">
        <v>12.7</v>
      </c>
      <c r="AQ16" s="41">
        <v>12.7</v>
      </c>
      <c r="AR16" s="42">
        <f t="shared" si="8"/>
        <v>0</v>
      </c>
      <c r="AS16" s="41">
        <v>0.1</v>
      </c>
      <c r="AT16" s="41">
        <v>0.1</v>
      </c>
      <c r="AU16" s="41">
        <v>0.1</v>
      </c>
      <c r="AV16" s="42">
        <f t="shared" si="9"/>
        <v>0</v>
      </c>
      <c r="AW16" s="41"/>
      <c r="AX16" s="41"/>
      <c r="AY16" s="41"/>
      <c r="AZ16" s="42">
        <f t="shared" si="10"/>
        <v>0</v>
      </c>
      <c r="BA16" s="41"/>
      <c r="BB16" s="41">
        <v>27.5</v>
      </c>
      <c r="BC16" s="41">
        <v>27.5</v>
      </c>
      <c r="BD16" s="42">
        <f t="shared" si="11"/>
        <v>0</v>
      </c>
    </row>
    <row r="17" spans="1:56" s="1" customFormat="1" ht="26.25" customHeight="1">
      <c r="A17" s="1">
        <v>0.45</v>
      </c>
      <c r="B17" s="1">
        <v>0.45</v>
      </c>
      <c r="C17" s="13" t="s">
        <v>25</v>
      </c>
      <c r="D17" s="40" t="s">
        <v>26</v>
      </c>
      <c r="E17" s="58" t="s">
        <v>26</v>
      </c>
      <c r="F17" s="91">
        <f t="shared" si="12"/>
        <v>0</v>
      </c>
      <c r="G17" s="91">
        <f t="shared" si="12"/>
        <v>3.7</v>
      </c>
      <c r="H17" s="91">
        <f t="shared" si="12"/>
        <v>3.7</v>
      </c>
      <c r="I17" s="41"/>
      <c r="J17" s="41"/>
      <c r="K17" s="41"/>
      <c r="L17" s="42">
        <f t="shared" si="0"/>
        <v>0</v>
      </c>
      <c r="M17" s="41"/>
      <c r="N17" s="41"/>
      <c r="O17" s="41"/>
      <c r="P17" s="42">
        <f t="shared" si="1"/>
        <v>0</v>
      </c>
      <c r="Q17" s="41"/>
      <c r="R17" s="41"/>
      <c r="S17" s="41"/>
      <c r="T17" s="42">
        <f t="shared" si="2"/>
        <v>0</v>
      </c>
      <c r="U17" s="41"/>
      <c r="V17" s="41"/>
      <c r="W17" s="41"/>
      <c r="X17" s="42">
        <f t="shared" si="3"/>
        <v>0</v>
      </c>
      <c r="Y17" s="41"/>
      <c r="Z17" s="41"/>
      <c r="AA17" s="41"/>
      <c r="AB17" s="42">
        <f t="shared" si="4"/>
        <v>0</v>
      </c>
      <c r="AC17" s="41"/>
      <c r="AD17" s="41"/>
      <c r="AE17" s="41"/>
      <c r="AF17" s="42">
        <f t="shared" si="5"/>
        <v>0</v>
      </c>
      <c r="AG17" s="41"/>
      <c r="AH17" s="41"/>
      <c r="AI17" s="41"/>
      <c r="AJ17" s="42">
        <f t="shared" si="6"/>
        <v>0</v>
      </c>
      <c r="AK17" s="41"/>
      <c r="AL17" s="41"/>
      <c r="AM17" s="41"/>
      <c r="AN17" s="42">
        <f t="shared" si="7"/>
        <v>0</v>
      </c>
      <c r="AO17" s="41"/>
      <c r="AP17" s="41"/>
      <c r="AQ17" s="41">
        <v>3.7</v>
      </c>
      <c r="AR17" s="42">
        <f t="shared" si="8"/>
        <v>3.7</v>
      </c>
      <c r="AS17" s="41"/>
      <c r="AT17" s="41"/>
      <c r="AU17" s="41"/>
      <c r="AV17" s="42">
        <f t="shared" si="9"/>
        <v>0</v>
      </c>
      <c r="AW17" s="41"/>
      <c r="AX17" s="41"/>
      <c r="AY17" s="41"/>
      <c r="AZ17" s="42">
        <f t="shared" si="10"/>
        <v>0</v>
      </c>
      <c r="BA17" s="41"/>
      <c r="BB17" s="41"/>
      <c r="BC17" s="41"/>
      <c r="BD17" s="42">
        <f t="shared" si="11"/>
        <v>0</v>
      </c>
    </row>
    <row r="18" spans="3:56" s="1" customFormat="1" ht="26.25" customHeight="1">
      <c r="C18" s="13"/>
      <c r="D18" s="43"/>
      <c r="E18" s="59" t="s">
        <v>67</v>
      </c>
      <c r="F18" s="91">
        <f t="shared" si="12"/>
        <v>16.8</v>
      </c>
      <c r="G18" s="91">
        <f t="shared" si="12"/>
        <v>0</v>
      </c>
      <c r="H18" s="91">
        <f t="shared" si="12"/>
        <v>0</v>
      </c>
      <c r="I18" s="44"/>
      <c r="J18" s="45"/>
      <c r="K18" s="45"/>
      <c r="L18" s="42"/>
      <c r="M18" s="41"/>
      <c r="N18" s="41"/>
      <c r="O18" s="41"/>
      <c r="P18" s="42"/>
      <c r="Q18" s="41"/>
      <c r="R18" s="41"/>
      <c r="S18" s="41"/>
      <c r="T18" s="42"/>
      <c r="U18" s="41"/>
      <c r="V18" s="41"/>
      <c r="W18" s="41"/>
      <c r="X18" s="42"/>
      <c r="Y18" s="41"/>
      <c r="Z18" s="41"/>
      <c r="AA18" s="41"/>
      <c r="AB18" s="42"/>
      <c r="AC18" s="41"/>
      <c r="AD18" s="41"/>
      <c r="AE18" s="41"/>
      <c r="AF18" s="42"/>
      <c r="AG18" s="41"/>
      <c r="AH18" s="41"/>
      <c r="AI18" s="41"/>
      <c r="AJ18" s="42"/>
      <c r="AK18" s="41"/>
      <c r="AL18" s="41"/>
      <c r="AM18" s="41"/>
      <c r="AN18" s="42"/>
      <c r="AO18" s="41"/>
      <c r="AP18" s="41"/>
      <c r="AQ18" s="41"/>
      <c r="AR18" s="42"/>
      <c r="AS18" s="41"/>
      <c r="AT18" s="41"/>
      <c r="AU18" s="46"/>
      <c r="AV18" s="42"/>
      <c r="AW18" s="41"/>
      <c r="AX18" s="41">
        <v>16.8</v>
      </c>
      <c r="AY18" s="41"/>
      <c r="AZ18" s="42"/>
      <c r="BA18" s="41"/>
      <c r="BB18" s="41"/>
      <c r="BC18" s="41"/>
      <c r="BD18" s="42"/>
    </row>
    <row r="19" spans="1:56" s="1" customFormat="1" ht="17.25" customHeight="1">
      <c r="A19" s="1">
        <v>1</v>
      </c>
      <c r="C19" s="13" t="s">
        <v>68</v>
      </c>
      <c r="D19" s="40" t="s">
        <v>29</v>
      </c>
      <c r="E19" s="58" t="s">
        <v>29</v>
      </c>
      <c r="F19" s="91">
        <f t="shared" si="12"/>
        <v>3012.6999999999994</v>
      </c>
      <c r="G19" s="91">
        <f t="shared" si="12"/>
        <v>2522.8</v>
      </c>
      <c r="H19" s="91">
        <f t="shared" si="12"/>
        <v>-489.90000000000003</v>
      </c>
      <c r="I19" s="41">
        <v>1266.4</v>
      </c>
      <c r="J19" s="46">
        <v>1668.3</v>
      </c>
      <c r="K19" s="46">
        <v>1403.1</v>
      </c>
      <c r="L19" s="42">
        <f t="shared" si="0"/>
        <v>-265.20000000000005</v>
      </c>
      <c r="M19" s="46">
        <v>36.8</v>
      </c>
      <c r="N19" s="46">
        <v>83.2</v>
      </c>
      <c r="O19" s="46">
        <v>70.7</v>
      </c>
      <c r="P19" s="42">
        <f t="shared" si="1"/>
        <v>-12.5</v>
      </c>
      <c r="Q19" s="46">
        <v>87.5</v>
      </c>
      <c r="R19" s="46">
        <v>159.2</v>
      </c>
      <c r="S19" s="46">
        <v>110.2</v>
      </c>
      <c r="T19" s="42">
        <f t="shared" si="2"/>
        <v>-48.999999999999986</v>
      </c>
      <c r="U19" s="46">
        <v>17.5</v>
      </c>
      <c r="V19" s="46">
        <v>26</v>
      </c>
      <c r="W19" s="46">
        <v>16.7</v>
      </c>
      <c r="X19" s="42">
        <f t="shared" si="3"/>
        <v>-9.3</v>
      </c>
      <c r="Y19" s="46">
        <v>15.9</v>
      </c>
      <c r="Z19" s="46">
        <v>25.3</v>
      </c>
      <c r="AA19" s="46">
        <v>24.9</v>
      </c>
      <c r="AB19" s="42">
        <f t="shared" si="4"/>
        <v>-0.40000000000000213</v>
      </c>
      <c r="AC19" s="46">
        <v>47.9</v>
      </c>
      <c r="AD19" s="46">
        <v>178.1</v>
      </c>
      <c r="AE19" s="46">
        <v>128.1</v>
      </c>
      <c r="AF19" s="42">
        <f t="shared" si="5"/>
        <v>-50</v>
      </c>
      <c r="AG19" s="46">
        <v>65.4</v>
      </c>
      <c r="AH19" s="46">
        <v>77.8</v>
      </c>
      <c r="AI19" s="46">
        <v>76.3</v>
      </c>
      <c r="AJ19" s="42">
        <f t="shared" si="6"/>
        <v>-1.5</v>
      </c>
      <c r="AK19" s="46">
        <v>20</v>
      </c>
      <c r="AL19" s="46">
        <v>27.6</v>
      </c>
      <c r="AM19" s="46">
        <v>25.8</v>
      </c>
      <c r="AN19" s="42">
        <f t="shared" si="7"/>
        <v>-1.8000000000000007</v>
      </c>
      <c r="AO19" s="46">
        <v>97.8</v>
      </c>
      <c r="AP19" s="46">
        <v>273.7</v>
      </c>
      <c r="AQ19" s="46">
        <v>204.1</v>
      </c>
      <c r="AR19" s="42">
        <f t="shared" si="8"/>
        <v>-69.6</v>
      </c>
      <c r="AS19" s="46">
        <v>8.5</v>
      </c>
      <c r="AT19" s="46">
        <v>11.1</v>
      </c>
      <c r="AU19" s="46">
        <v>9.9</v>
      </c>
      <c r="AV19" s="42">
        <f t="shared" si="9"/>
        <v>-1.1999999999999993</v>
      </c>
      <c r="AW19" s="46">
        <v>57.5</v>
      </c>
      <c r="AX19" s="46">
        <v>81.7</v>
      </c>
      <c r="AY19" s="46">
        <v>68.7</v>
      </c>
      <c r="AZ19" s="42">
        <f t="shared" si="10"/>
        <v>-13</v>
      </c>
      <c r="BA19" s="46">
        <v>202.6</v>
      </c>
      <c r="BB19" s="46">
        <v>400.7</v>
      </c>
      <c r="BC19" s="46">
        <v>384.3</v>
      </c>
      <c r="BD19" s="42">
        <f t="shared" si="11"/>
        <v>-16.399999999999977</v>
      </c>
    </row>
    <row r="20" spans="3:56" s="1" customFormat="1" ht="15" customHeight="1">
      <c r="C20" s="13" t="s">
        <v>30</v>
      </c>
      <c r="D20" s="40" t="s">
        <v>31</v>
      </c>
      <c r="E20" s="58" t="s">
        <v>31</v>
      </c>
      <c r="F20" s="91">
        <f t="shared" si="12"/>
        <v>5355.000000000001</v>
      </c>
      <c r="G20" s="91">
        <f t="shared" si="12"/>
        <v>4659.899999999999</v>
      </c>
      <c r="H20" s="91">
        <f t="shared" si="12"/>
        <v>-695.1000000000001</v>
      </c>
      <c r="I20" s="41">
        <v>6186.3</v>
      </c>
      <c r="J20" s="46">
        <v>4147</v>
      </c>
      <c r="K20" s="46">
        <v>3295.7</v>
      </c>
      <c r="L20" s="42">
        <f t="shared" si="0"/>
        <v>-851.3000000000002</v>
      </c>
      <c r="M20" s="46">
        <v>0.1</v>
      </c>
      <c r="N20" s="46">
        <v>0.1</v>
      </c>
      <c r="O20" s="46">
        <v>0.1</v>
      </c>
      <c r="P20" s="42">
        <f t="shared" si="1"/>
        <v>0</v>
      </c>
      <c r="Q20" s="46">
        <v>480</v>
      </c>
      <c r="R20" s="46">
        <v>1078.1</v>
      </c>
      <c r="S20" s="46">
        <v>1079</v>
      </c>
      <c r="T20" s="42">
        <f t="shared" si="2"/>
        <v>0.900000000000091</v>
      </c>
      <c r="U20" s="46"/>
      <c r="V20" s="46"/>
      <c r="W20" s="46"/>
      <c r="X20" s="42">
        <f t="shared" si="3"/>
        <v>0</v>
      </c>
      <c r="Y20" s="46"/>
      <c r="Z20" s="46"/>
      <c r="AA20" s="46"/>
      <c r="AB20" s="42">
        <f t="shared" si="4"/>
        <v>0</v>
      </c>
      <c r="AC20" s="46">
        <v>0.2</v>
      </c>
      <c r="AD20" s="46">
        <v>45.2</v>
      </c>
      <c r="AE20" s="46">
        <v>42.5</v>
      </c>
      <c r="AF20" s="42">
        <f t="shared" si="5"/>
        <v>-2.700000000000003</v>
      </c>
      <c r="AG20" s="46">
        <v>50.1</v>
      </c>
      <c r="AH20" s="46">
        <v>0.7</v>
      </c>
      <c r="AI20" s="46">
        <v>0.7</v>
      </c>
      <c r="AJ20" s="42">
        <f t="shared" si="6"/>
        <v>0</v>
      </c>
      <c r="AK20" s="46"/>
      <c r="AL20" s="46">
        <v>0</v>
      </c>
      <c r="AM20" s="46"/>
      <c r="AN20" s="42">
        <f t="shared" si="7"/>
        <v>0</v>
      </c>
      <c r="AO20" s="46">
        <v>120.1</v>
      </c>
      <c r="AP20" s="46">
        <v>42.3</v>
      </c>
      <c r="AQ20" s="46">
        <v>201.4</v>
      </c>
      <c r="AR20" s="42">
        <f t="shared" si="8"/>
        <v>159.10000000000002</v>
      </c>
      <c r="AS20" s="46"/>
      <c r="AT20" s="46">
        <v>1.1</v>
      </c>
      <c r="AU20" s="46"/>
      <c r="AV20" s="42">
        <f t="shared" si="9"/>
        <v>-1.1</v>
      </c>
      <c r="AW20" s="46"/>
      <c r="AX20" s="46"/>
      <c r="AY20" s="46"/>
      <c r="AZ20" s="42">
        <f t="shared" si="10"/>
        <v>0</v>
      </c>
      <c r="BA20" s="46">
        <v>38.7</v>
      </c>
      <c r="BB20" s="46">
        <v>40.5</v>
      </c>
      <c r="BC20" s="46">
        <v>40.5</v>
      </c>
      <c r="BD20" s="42">
        <f t="shared" si="11"/>
        <v>0</v>
      </c>
    </row>
    <row r="21" spans="3:56" s="1" customFormat="1" ht="12" customHeight="1" hidden="1">
      <c r="C21" s="13" t="s">
        <v>32</v>
      </c>
      <c r="D21" s="40" t="s">
        <v>33</v>
      </c>
      <c r="E21" s="58" t="s">
        <v>33</v>
      </c>
      <c r="F21" s="91" t="e">
        <f t="shared" si="12"/>
        <v>#VALUE!</v>
      </c>
      <c r="G21" s="91"/>
      <c r="H21" s="91">
        <f t="shared" si="12"/>
        <v>0</v>
      </c>
      <c r="I21" s="41"/>
      <c r="J21" s="46" t="s">
        <v>69</v>
      </c>
      <c r="K21" s="46"/>
      <c r="L21" s="42"/>
      <c r="M21" s="46"/>
      <c r="N21" s="46"/>
      <c r="O21" s="46"/>
      <c r="P21" s="42">
        <f t="shared" si="1"/>
        <v>0</v>
      </c>
      <c r="Q21" s="46"/>
      <c r="R21" s="46"/>
      <c r="S21" s="46"/>
      <c r="T21" s="42">
        <f t="shared" si="2"/>
        <v>0</v>
      </c>
      <c r="U21" s="46"/>
      <c r="V21" s="46"/>
      <c r="W21" s="46"/>
      <c r="X21" s="42">
        <f t="shared" si="3"/>
        <v>0</v>
      </c>
      <c r="Y21" s="46"/>
      <c r="Z21" s="46"/>
      <c r="AA21" s="46"/>
      <c r="AB21" s="42">
        <f t="shared" si="4"/>
        <v>0</v>
      </c>
      <c r="AC21" s="46"/>
      <c r="AD21" s="46"/>
      <c r="AE21" s="46"/>
      <c r="AF21" s="42">
        <f t="shared" si="5"/>
        <v>0</v>
      </c>
      <c r="AG21" s="46"/>
      <c r="AH21" s="46"/>
      <c r="AI21" s="46"/>
      <c r="AJ21" s="42">
        <f t="shared" si="6"/>
        <v>0</v>
      </c>
      <c r="AK21" s="46"/>
      <c r="AL21" s="46"/>
      <c r="AM21" s="46"/>
      <c r="AN21" s="42">
        <f t="shared" si="7"/>
        <v>0</v>
      </c>
      <c r="AO21" s="46"/>
      <c r="AP21" s="46"/>
      <c r="AQ21" s="46"/>
      <c r="AR21" s="42">
        <f t="shared" si="8"/>
        <v>0</v>
      </c>
      <c r="AS21" s="46"/>
      <c r="AT21" s="46"/>
      <c r="AU21" s="49"/>
      <c r="AV21" s="42">
        <f t="shared" si="9"/>
        <v>0</v>
      </c>
      <c r="AW21" s="46"/>
      <c r="AX21" s="46"/>
      <c r="AY21" s="46"/>
      <c r="AZ21" s="42">
        <f t="shared" si="10"/>
        <v>0</v>
      </c>
      <c r="BA21" s="46"/>
      <c r="BB21" s="46"/>
      <c r="BC21" s="46"/>
      <c r="BD21" s="42">
        <f t="shared" si="11"/>
        <v>0</v>
      </c>
    </row>
    <row r="22" spans="3:56" s="19" customFormat="1" ht="15.75" customHeight="1">
      <c r="C22" s="20" t="s">
        <v>34</v>
      </c>
      <c r="D22" s="47" t="s">
        <v>35</v>
      </c>
      <c r="E22" s="61" t="s">
        <v>35</v>
      </c>
      <c r="F22" s="91">
        <f t="shared" si="12"/>
        <v>161.6</v>
      </c>
      <c r="G22" s="91">
        <f t="shared" si="12"/>
        <v>1771.6</v>
      </c>
      <c r="H22" s="91">
        <f t="shared" si="12"/>
        <v>1609.9999999999998</v>
      </c>
      <c r="I22" s="48">
        <v>150.2</v>
      </c>
      <c r="J22" s="49">
        <v>117.2</v>
      </c>
      <c r="K22" s="49">
        <v>884.2</v>
      </c>
      <c r="L22" s="42">
        <f t="shared" si="0"/>
        <v>767</v>
      </c>
      <c r="M22" s="49">
        <v>0.8</v>
      </c>
      <c r="N22" s="49">
        <v>2.8</v>
      </c>
      <c r="O22" s="49">
        <v>302.1</v>
      </c>
      <c r="P22" s="42">
        <f t="shared" si="1"/>
        <v>299.3</v>
      </c>
      <c r="Q22" s="49"/>
      <c r="R22" s="49"/>
      <c r="S22" s="49"/>
      <c r="T22" s="42">
        <f t="shared" si="2"/>
        <v>0</v>
      </c>
      <c r="U22" s="49">
        <v>9.6</v>
      </c>
      <c r="V22" s="49"/>
      <c r="W22" s="49">
        <v>85.5</v>
      </c>
      <c r="X22" s="42">
        <f t="shared" si="3"/>
        <v>85.5</v>
      </c>
      <c r="Y22" s="49">
        <v>5.4</v>
      </c>
      <c r="Z22" s="49">
        <v>0</v>
      </c>
      <c r="AA22" s="49">
        <v>15.7</v>
      </c>
      <c r="AB22" s="42">
        <f t="shared" si="4"/>
        <v>15.7</v>
      </c>
      <c r="AC22" s="49">
        <v>1.5</v>
      </c>
      <c r="AD22" s="49">
        <v>6</v>
      </c>
      <c r="AE22" s="49">
        <v>13.3</v>
      </c>
      <c r="AF22" s="42">
        <f t="shared" si="5"/>
        <v>7.300000000000001</v>
      </c>
      <c r="AG22" s="49">
        <v>25.9</v>
      </c>
      <c r="AH22" s="49">
        <v>30.6</v>
      </c>
      <c r="AI22" s="49">
        <v>195</v>
      </c>
      <c r="AJ22" s="42">
        <f t="shared" si="6"/>
        <v>164.4</v>
      </c>
      <c r="AK22" s="49">
        <v>74.3</v>
      </c>
      <c r="AL22" s="49">
        <v>0</v>
      </c>
      <c r="AM22" s="49"/>
      <c r="AN22" s="42">
        <f t="shared" si="7"/>
        <v>0</v>
      </c>
      <c r="AO22" s="49"/>
      <c r="AP22" s="49"/>
      <c r="AQ22" s="49">
        <v>239.6</v>
      </c>
      <c r="AR22" s="42">
        <f t="shared" si="8"/>
        <v>239.6</v>
      </c>
      <c r="AS22" s="49">
        <v>1.2</v>
      </c>
      <c r="AT22" s="49"/>
      <c r="AU22" s="46">
        <v>9.6</v>
      </c>
      <c r="AV22" s="42">
        <f t="shared" si="9"/>
        <v>9.6</v>
      </c>
      <c r="AW22" s="49"/>
      <c r="AX22" s="49"/>
      <c r="AY22" s="49">
        <v>21.6</v>
      </c>
      <c r="AZ22" s="42">
        <f t="shared" si="10"/>
        <v>21.6</v>
      </c>
      <c r="BA22" s="49">
        <v>4.8</v>
      </c>
      <c r="BB22" s="49">
        <v>5</v>
      </c>
      <c r="BC22" s="49">
        <v>5</v>
      </c>
      <c r="BD22" s="42">
        <f t="shared" si="11"/>
        <v>0</v>
      </c>
    </row>
    <row r="23" spans="3:56" s="19" customFormat="1" ht="16.5" customHeight="1">
      <c r="C23" s="20" t="s">
        <v>36</v>
      </c>
      <c r="D23" s="47" t="s">
        <v>37</v>
      </c>
      <c r="E23" s="61" t="s">
        <v>37</v>
      </c>
      <c r="F23" s="91">
        <f t="shared" si="12"/>
        <v>27943.2</v>
      </c>
      <c r="G23" s="91">
        <f t="shared" si="12"/>
        <v>24960.5</v>
      </c>
      <c r="H23" s="91">
        <f t="shared" si="12"/>
        <v>-2982.7</v>
      </c>
      <c r="I23" s="48">
        <v>9115.8</v>
      </c>
      <c r="J23" s="49">
        <v>12139</v>
      </c>
      <c r="K23" s="49">
        <v>10942.7</v>
      </c>
      <c r="L23" s="42">
        <f t="shared" si="0"/>
        <v>-1196.2999999999993</v>
      </c>
      <c r="M23" s="49">
        <v>742.8</v>
      </c>
      <c r="N23" s="49">
        <v>1111.5</v>
      </c>
      <c r="O23" s="49">
        <v>923.7</v>
      </c>
      <c r="P23" s="42">
        <f t="shared" si="1"/>
        <v>-187.79999999999995</v>
      </c>
      <c r="Q23" s="49">
        <v>2022.1</v>
      </c>
      <c r="R23" s="46">
        <v>2927.4</v>
      </c>
      <c r="S23" s="46">
        <v>2587.4</v>
      </c>
      <c r="T23" s="42">
        <f t="shared" si="2"/>
        <v>-340</v>
      </c>
      <c r="U23" s="49">
        <v>277.2</v>
      </c>
      <c r="V23" s="46">
        <v>370.6</v>
      </c>
      <c r="W23" s="46">
        <v>313</v>
      </c>
      <c r="X23" s="42">
        <f t="shared" si="3"/>
        <v>-57.60000000000002</v>
      </c>
      <c r="Y23" s="49">
        <v>321.7</v>
      </c>
      <c r="Z23" s="46">
        <v>443.2</v>
      </c>
      <c r="AA23" s="46">
        <v>387.2</v>
      </c>
      <c r="AB23" s="42">
        <f t="shared" si="4"/>
        <v>-56</v>
      </c>
      <c r="AC23" s="49">
        <v>1922.9</v>
      </c>
      <c r="AD23" s="46">
        <v>2761</v>
      </c>
      <c r="AE23" s="46">
        <v>2348.1</v>
      </c>
      <c r="AF23" s="42">
        <f t="shared" si="5"/>
        <v>-412.9000000000001</v>
      </c>
      <c r="AG23" s="49">
        <v>736.2</v>
      </c>
      <c r="AH23" s="46">
        <v>800.3</v>
      </c>
      <c r="AI23" s="46">
        <v>728.8</v>
      </c>
      <c r="AJ23" s="42">
        <f t="shared" si="6"/>
        <v>-71.5</v>
      </c>
      <c r="AK23" s="49">
        <v>381</v>
      </c>
      <c r="AL23" s="46">
        <v>574.2</v>
      </c>
      <c r="AM23" s="46">
        <v>549.6</v>
      </c>
      <c r="AN23" s="42">
        <f t="shared" si="7"/>
        <v>-24.600000000000023</v>
      </c>
      <c r="AO23" s="49">
        <v>1175.9</v>
      </c>
      <c r="AP23" s="46">
        <v>1498.3</v>
      </c>
      <c r="AQ23" s="46">
        <v>1278.9</v>
      </c>
      <c r="AR23" s="42">
        <f t="shared" si="8"/>
        <v>-219.39999999999986</v>
      </c>
      <c r="AS23" s="49">
        <v>247.4</v>
      </c>
      <c r="AT23" s="46">
        <v>260.4</v>
      </c>
      <c r="AU23" s="49">
        <v>245</v>
      </c>
      <c r="AV23" s="42">
        <f t="shared" si="9"/>
        <v>-15.399999999999977</v>
      </c>
      <c r="AW23" s="49">
        <v>1914.8</v>
      </c>
      <c r="AX23" s="46">
        <v>2357.3</v>
      </c>
      <c r="AY23" s="46">
        <v>2205.1</v>
      </c>
      <c r="AZ23" s="42">
        <f t="shared" si="10"/>
        <v>-152.20000000000027</v>
      </c>
      <c r="BA23" s="49">
        <v>1813</v>
      </c>
      <c r="BB23" s="49">
        <v>2700</v>
      </c>
      <c r="BC23" s="49">
        <v>2451</v>
      </c>
      <c r="BD23" s="42">
        <f t="shared" si="11"/>
        <v>-249</v>
      </c>
    </row>
    <row r="24" spans="3:56" s="19" customFormat="1" ht="16.5" customHeight="1">
      <c r="C24" s="20"/>
      <c r="D24" s="47" t="s">
        <v>39</v>
      </c>
      <c r="E24" s="50" t="s">
        <v>39</v>
      </c>
      <c r="F24" s="91"/>
      <c r="G24" s="91"/>
      <c r="H24" s="91">
        <f t="shared" si="12"/>
        <v>0</v>
      </c>
      <c r="I24" s="48"/>
      <c r="J24" s="49"/>
      <c r="K24" s="49"/>
      <c r="L24" s="42">
        <f t="shared" si="0"/>
        <v>0</v>
      </c>
      <c r="M24" s="49"/>
      <c r="N24" s="49"/>
      <c r="O24" s="49"/>
      <c r="P24" s="42">
        <f t="shared" si="1"/>
        <v>0</v>
      </c>
      <c r="Q24" s="49"/>
      <c r="R24" s="49"/>
      <c r="S24" s="49"/>
      <c r="T24" s="42">
        <f t="shared" si="2"/>
        <v>0</v>
      </c>
      <c r="U24" s="49"/>
      <c r="V24" s="49" t="s">
        <v>69</v>
      </c>
      <c r="W24" s="49"/>
      <c r="X24" s="42"/>
      <c r="Y24" s="49"/>
      <c r="Z24" s="49"/>
      <c r="AA24" s="49"/>
      <c r="AB24" s="42">
        <f t="shared" si="4"/>
        <v>0</v>
      </c>
      <c r="AC24" s="49"/>
      <c r="AD24" s="49"/>
      <c r="AE24" s="49"/>
      <c r="AF24" s="42">
        <f t="shared" si="5"/>
        <v>0</v>
      </c>
      <c r="AG24" s="49"/>
      <c r="AH24" s="49"/>
      <c r="AI24" s="49"/>
      <c r="AJ24" s="42">
        <f t="shared" si="6"/>
        <v>0</v>
      </c>
      <c r="AK24" s="49"/>
      <c r="AL24" s="49"/>
      <c r="AM24" s="49"/>
      <c r="AN24" s="42">
        <f t="shared" si="7"/>
        <v>0</v>
      </c>
      <c r="AO24" s="49"/>
      <c r="AP24" s="49"/>
      <c r="AQ24" s="49"/>
      <c r="AR24" s="42">
        <f t="shared" si="8"/>
        <v>0</v>
      </c>
      <c r="AS24" s="49"/>
      <c r="AT24" s="49"/>
      <c r="AU24" s="49"/>
      <c r="AV24" s="42">
        <f t="shared" si="9"/>
        <v>0</v>
      </c>
      <c r="AW24" s="49"/>
      <c r="AX24" s="49"/>
      <c r="AY24" s="49"/>
      <c r="AZ24" s="42">
        <f t="shared" si="10"/>
        <v>0</v>
      </c>
      <c r="BA24" s="49"/>
      <c r="BB24" s="49"/>
      <c r="BC24" s="49"/>
      <c r="BD24" s="42">
        <f t="shared" si="11"/>
        <v>0</v>
      </c>
    </row>
    <row r="25" spans="1:56" s="19" customFormat="1" ht="16.5" customHeight="1">
      <c r="A25" s="19">
        <v>1</v>
      </c>
      <c r="C25" s="20"/>
      <c r="D25" s="47" t="s">
        <v>41</v>
      </c>
      <c r="E25" s="50" t="s">
        <v>41</v>
      </c>
      <c r="F25" s="91">
        <f t="shared" si="12"/>
        <v>5697.2</v>
      </c>
      <c r="G25" s="91">
        <f t="shared" si="12"/>
        <v>11640.499999999996</v>
      </c>
      <c r="H25" s="91">
        <f t="shared" si="12"/>
        <v>5943.299999999999</v>
      </c>
      <c r="I25" s="48">
        <v>2307</v>
      </c>
      <c r="J25" s="49">
        <v>1490.3</v>
      </c>
      <c r="K25" s="49">
        <v>2548.3</v>
      </c>
      <c r="L25" s="42">
        <f t="shared" si="0"/>
        <v>1058.0000000000002</v>
      </c>
      <c r="M25" s="49">
        <v>30.8</v>
      </c>
      <c r="N25" s="49">
        <v>0.4</v>
      </c>
      <c r="O25" s="49">
        <v>591.6</v>
      </c>
      <c r="P25" s="42">
        <f t="shared" si="1"/>
        <v>591.2</v>
      </c>
      <c r="Q25" s="49">
        <v>1323.2</v>
      </c>
      <c r="R25" s="49">
        <v>4153.3</v>
      </c>
      <c r="S25" s="49">
        <v>6984.4</v>
      </c>
      <c r="T25" s="42">
        <f t="shared" si="2"/>
        <v>2831.0999999999995</v>
      </c>
      <c r="U25" s="49"/>
      <c r="V25" s="49"/>
      <c r="W25" s="49">
        <v>45.8</v>
      </c>
      <c r="X25" s="42">
        <f t="shared" si="3"/>
        <v>45.8</v>
      </c>
      <c r="Y25" s="49">
        <v>55.3</v>
      </c>
      <c r="Z25" s="49"/>
      <c r="AA25" s="49">
        <v>13.4</v>
      </c>
      <c r="AB25" s="42">
        <f t="shared" si="4"/>
        <v>13.4</v>
      </c>
      <c r="AC25" s="49"/>
      <c r="AD25" s="49"/>
      <c r="AE25" s="49">
        <v>139.9</v>
      </c>
      <c r="AF25" s="42">
        <f t="shared" si="5"/>
        <v>139.9</v>
      </c>
      <c r="AG25" s="49">
        <v>1</v>
      </c>
      <c r="AH25" s="49">
        <v>1</v>
      </c>
      <c r="AI25" s="49">
        <v>53.1</v>
      </c>
      <c r="AJ25" s="42">
        <f t="shared" si="6"/>
        <v>52.1</v>
      </c>
      <c r="AK25" s="49">
        <v>30.4</v>
      </c>
      <c r="AL25" s="49"/>
      <c r="AM25" s="49"/>
      <c r="AN25" s="42">
        <f t="shared" si="7"/>
        <v>0</v>
      </c>
      <c r="AO25" s="49"/>
      <c r="AP25" s="49"/>
      <c r="AQ25" s="49">
        <v>1167.9</v>
      </c>
      <c r="AR25" s="42">
        <f t="shared" si="8"/>
        <v>1167.9</v>
      </c>
      <c r="AS25" s="49">
        <v>1.1</v>
      </c>
      <c r="AT25" s="49">
        <v>21.5</v>
      </c>
      <c r="AU25" s="46">
        <v>42.4</v>
      </c>
      <c r="AV25" s="42">
        <f t="shared" si="9"/>
        <v>20.9</v>
      </c>
      <c r="AW25" s="49"/>
      <c r="AX25" s="49"/>
      <c r="AY25" s="49">
        <v>0.3</v>
      </c>
      <c r="AZ25" s="42">
        <f t="shared" si="10"/>
        <v>0.3</v>
      </c>
      <c r="BA25" s="49">
        <v>145</v>
      </c>
      <c r="BB25" s="49">
        <v>30.7</v>
      </c>
      <c r="BC25" s="49">
        <v>53.4</v>
      </c>
      <c r="BD25" s="42">
        <f t="shared" si="11"/>
        <v>22.7</v>
      </c>
    </row>
    <row r="26" spans="1:56" s="1" customFormat="1" ht="16.5" customHeight="1">
      <c r="A26" s="1">
        <v>1</v>
      </c>
      <c r="C26" s="13" t="s">
        <v>70</v>
      </c>
      <c r="D26" s="40" t="s">
        <v>43</v>
      </c>
      <c r="E26" s="58" t="s">
        <v>43</v>
      </c>
      <c r="F26" s="91">
        <f t="shared" si="12"/>
        <v>9873.400000000001</v>
      </c>
      <c r="G26" s="91">
        <f t="shared" si="12"/>
        <v>8567</v>
      </c>
      <c r="H26" s="91">
        <f t="shared" si="12"/>
        <v>-1306.3999999999999</v>
      </c>
      <c r="I26" s="41">
        <v>1815.1</v>
      </c>
      <c r="J26" s="46">
        <v>3752.2</v>
      </c>
      <c r="K26" s="46">
        <v>3121</v>
      </c>
      <c r="L26" s="42">
        <f t="shared" si="0"/>
        <v>-631.1999999999998</v>
      </c>
      <c r="M26" s="46">
        <v>353</v>
      </c>
      <c r="N26" s="46">
        <v>599.3</v>
      </c>
      <c r="O26" s="46">
        <v>465.5</v>
      </c>
      <c r="P26" s="42">
        <f t="shared" si="1"/>
        <v>-133.79999999999995</v>
      </c>
      <c r="Q26" s="46">
        <v>285</v>
      </c>
      <c r="R26" s="46">
        <v>1086.3</v>
      </c>
      <c r="S26" s="46">
        <v>1061.1</v>
      </c>
      <c r="T26" s="42">
        <f t="shared" si="2"/>
        <v>-25.200000000000045</v>
      </c>
      <c r="U26" s="46">
        <v>435.6</v>
      </c>
      <c r="V26" s="46">
        <v>522.1</v>
      </c>
      <c r="W26" s="46">
        <v>459.4</v>
      </c>
      <c r="X26" s="42">
        <f t="shared" si="3"/>
        <v>-62.700000000000045</v>
      </c>
      <c r="Y26" s="46">
        <v>418.3</v>
      </c>
      <c r="Z26" s="46">
        <v>542</v>
      </c>
      <c r="AA26" s="46">
        <v>464.6</v>
      </c>
      <c r="AB26" s="42">
        <f t="shared" si="4"/>
        <v>-77.39999999999998</v>
      </c>
      <c r="AC26" s="46">
        <v>347.9</v>
      </c>
      <c r="AD26" s="46">
        <v>512.4</v>
      </c>
      <c r="AE26" s="46">
        <v>469.3</v>
      </c>
      <c r="AF26" s="42">
        <f t="shared" si="5"/>
        <v>-43.099999999999966</v>
      </c>
      <c r="AG26" s="46">
        <v>373.9</v>
      </c>
      <c r="AH26" s="46">
        <v>504.9</v>
      </c>
      <c r="AI26" s="46">
        <v>457.9</v>
      </c>
      <c r="AJ26" s="42">
        <f t="shared" si="6"/>
        <v>-47</v>
      </c>
      <c r="AK26" s="46">
        <v>283.9</v>
      </c>
      <c r="AL26" s="46">
        <v>452.2</v>
      </c>
      <c r="AM26" s="46">
        <v>378.5</v>
      </c>
      <c r="AN26" s="42">
        <f t="shared" si="7"/>
        <v>-73.69999999999999</v>
      </c>
      <c r="AO26" s="46">
        <v>321.2</v>
      </c>
      <c r="AP26" s="46">
        <v>732.9</v>
      </c>
      <c r="AQ26" s="46">
        <v>675.3</v>
      </c>
      <c r="AR26" s="42">
        <f t="shared" si="8"/>
        <v>-57.60000000000002</v>
      </c>
      <c r="AS26" s="46">
        <v>167.2</v>
      </c>
      <c r="AT26" s="46">
        <v>294.7</v>
      </c>
      <c r="AU26" s="46">
        <v>268.3</v>
      </c>
      <c r="AV26" s="42">
        <f t="shared" si="9"/>
        <v>-26.399999999999977</v>
      </c>
      <c r="AW26" s="46">
        <v>357</v>
      </c>
      <c r="AX26" s="46">
        <v>541.7</v>
      </c>
      <c r="AY26" s="46">
        <v>496.2</v>
      </c>
      <c r="AZ26" s="42">
        <f t="shared" si="10"/>
        <v>-45.50000000000006</v>
      </c>
      <c r="BA26" s="46">
        <v>198.6</v>
      </c>
      <c r="BB26" s="46">
        <v>332.7</v>
      </c>
      <c r="BC26" s="46">
        <v>249.9</v>
      </c>
      <c r="BD26" s="42">
        <f t="shared" si="11"/>
        <v>-82.79999999999998</v>
      </c>
    </row>
    <row r="27" spans="3:56" s="1" customFormat="1" ht="27" customHeight="1">
      <c r="C27" s="13" t="s">
        <v>44</v>
      </c>
      <c r="D27" s="40" t="s">
        <v>45</v>
      </c>
      <c r="E27" s="58" t="s">
        <v>45</v>
      </c>
      <c r="F27" s="91">
        <f t="shared" si="12"/>
        <v>5.3</v>
      </c>
      <c r="G27" s="91">
        <f t="shared" si="12"/>
        <v>1972.5</v>
      </c>
      <c r="H27" s="91">
        <f t="shared" si="12"/>
        <v>1967.2</v>
      </c>
      <c r="I27" s="41"/>
      <c r="J27" s="46">
        <v>5.3</v>
      </c>
      <c r="K27" s="46">
        <v>3.6</v>
      </c>
      <c r="L27" s="42">
        <f t="shared" si="0"/>
        <v>-1.6999999999999997</v>
      </c>
      <c r="M27" s="46"/>
      <c r="N27" s="46"/>
      <c r="O27" s="46">
        <v>470.2</v>
      </c>
      <c r="P27" s="42">
        <f t="shared" si="1"/>
        <v>470.2</v>
      </c>
      <c r="Q27" s="46"/>
      <c r="R27" s="46"/>
      <c r="S27" s="46"/>
      <c r="T27" s="42">
        <f t="shared" si="2"/>
        <v>0</v>
      </c>
      <c r="U27" s="46"/>
      <c r="V27" s="46"/>
      <c r="W27" s="46"/>
      <c r="X27" s="42">
        <f t="shared" si="3"/>
        <v>0</v>
      </c>
      <c r="Y27" s="46"/>
      <c r="Z27" s="46"/>
      <c r="AA27" s="46"/>
      <c r="AB27" s="42">
        <f t="shared" si="4"/>
        <v>0</v>
      </c>
      <c r="AC27" s="46"/>
      <c r="AD27" s="46"/>
      <c r="AE27" s="46"/>
      <c r="AF27" s="42">
        <f t="shared" si="5"/>
        <v>0</v>
      </c>
      <c r="AG27" s="46">
        <v>31.7</v>
      </c>
      <c r="AH27" s="46"/>
      <c r="AI27" s="46"/>
      <c r="AJ27" s="42">
        <f t="shared" si="6"/>
        <v>0</v>
      </c>
      <c r="AK27" s="46"/>
      <c r="AL27" s="46"/>
      <c r="AM27" s="46"/>
      <c r="AN27" s="42">
        <f t="shared" si="7"/>
        <v>0</v>
      </c>
      <c r="AO27" s="46"/>
      <c r="AP27" s="46"/>
      <c r="AQ27" s="46">
        <v>1498.7</v>
      </c>
      <c r="AR27" s="42">
        <f t="shared" si="8"/>
        <v>1498.7</v>
      </c>
      <c r="AS27" s="46"/>
      <c r="AT27" s="46"/>
      <c r="AU27" s="41"/>
      <c r="AV27" s="42">
        <f t="shared" si="9"/>
        <v>0</v>
      </c>
      <c r="AW27" s="46"/>
      <c r="AX27" s="46"/>
      <c r="AY27" s="46"/>
      <c r="AZ27" s="42">
        <f t="shared" si="10"/>
        <v>0</v>
      </c>
      <c r="BA27" s="46"/>
      <c r="BB27" s="46"/>
      <c r="BC27" s="46"/>
      <c r="BD27" s="42">
        <f t="shared" si="11"/>
        <v>0</v>
      </c>
    </row>
    <row r="28" spans="3:56" s="1" customFormat="1" ht="39.75" customHeight="1">
      <c r="C28" s="13" t="s">
        <v>46</v>
      </c>
      <c r="D28" s="40" t="s">
        <v>47</v>
      </c>
      <c r="E28" s="58" t="s">
        <v>47</v>
      </c>
      <c r="F28" s="91">
        <f t="shared" si="12"/>
        <v>0.1</v>
      </c>
      <c r="G28" s="91">
        <f t="shared" si="12"/>
        <v>0.1</v>
      </c>
      <c r="H28" s="91">
        <f t="shared" si="12"/>
        <v>0</v>
      </c>
      <c r="I28" s="41">
        <v>11</v>
      </c>
      <c r="J28" s="41"/>
      <c r="K28" s="41"/>
      <c r="L28" s="42">
        <f t="shared" si="0"/>
        <v>0</v>
      </c>
      <c r="M28" s="41"/>
      <c r="N28" s="41"/>
      <c r="O28" s="41"/>
      <c r="P28" s="42">
        <f t="shared" si="1"/>
        <v>0</v>
      </c>
      <c r="Q28" s="41">
        <v>0.1</v>
      </c>
      <c r="R28" s="41">
        <v>0.1</v>
      </c>
      <c r="S28" s="41">
        <v>0.1</v>
      </c>
      <c r="T28" s="42">
        <f t="shared" si="2"/>
        <v>0</v>
      </c>
      <c r="U28" s="41"/>
      <c r="V28" s="41"/>
      <c r="W28" s="41"/>
      <c r="X28" s="42">
        <f t="shared" si="3"/>
        <v>0</v>
      </c>
      <c r="Y28" s="41"/>
      <c r="Z28" s="41"/>
      <c r="AA28" s="41"/>
      <c r="AB28" s="42">
        <f t="shared" si="4"/>
        <v>0</v>
      </c>
      <c r="AC28" s="41">
        <v>0.2</v>
      </c>
      <c r="AD28" s="41"/>
      <c r="AE28" s="41"/>
      <c r="AF28" s="42">
        <f t="shared" si="5"/>
        <v>0</v>
      </c>
      <c r="AG28" s="41"/>
      <c r="AH28" s="41"/>
      <c r="AI28" s="41"/>
      <c r="AJ28" s="42">
        <f t="shared" si="6"/>
        <v>0</v>
      </c>
      <c r="AK28" s="41"/>
      <c r="AL28" s="41"/>
      <c r="AM28" s="41"/>
      <c r="AN28" s="42">
        <f t="shared" si="7"/>
        <v>0</v>
      </c>
      <c r="AO28" s="41"/>
      <c r="AP28" s="41"/>
      <c r="AQ28" s="41"/>
      <c r="AR28" s="42">
        <f t="shared" si="8"/>
        <v>0</v>
      </c>
      <c r="AS28" s="41">
        <v>0.1</v>
      </c>
      <c r="AT28" s="41"/>
      <c r="AU28" s="41"/>
      <c r="AV28" s="42">
        <f t="shared" si="9"/>
        <v>0</v>
      </c>
      <c r="AW28" s="41"/>
      <c r="AX28" s="41"/>
      <c r="AY28" s="41"/>
      <c r="AZ28" s="42">
        <f t="shared" si="10"/>
        <v>0</v>
      </c>
      <c r="BA28" s="41"/>
      <c r="BB28" s="41"/>
      <c r="BC28" s="41"/>
      <c r="BD28" s="42">
        <f t="shared" si="11"/>
        <v>0</v>
      </c>
    </row>
    <row r="29" spans="3:56" s="1" customFormat="1" ht="28.5" customHeight="1">
      <c r="C29" s="13" t="s">
        <v>48</v>
      </c>
      <c r="D29" s="51" t="s">
        <v>49</v>
      </c>
      <c r="E29" s="52" t="s">
        <v>49</v>
      </c>
      <c r="F29" s="91"/>
      <c r="G29" s="91">
        <f t="shared" si="12"/>
        <v>0</v>
      </c>
      <c r="H29" s="91">
        <f t="shared" si="12"/>
        <v>0</v>
      </c>
      <c r="I29" s="41"/>
      <c r="J29" s="41"/>
      <c r="K29" s="41"/>
      <c r="L29" s="42">
        <f t="shared" si="0"/>
        <v>0</v>
      </c>
      <c r="M29" s="41"/>
      <c r="N29" s="41"/>
      <c r="O29" s="41"/>
      <c r="P29" s="42">
        <f t="shared" si="1"/>
        <v>0</v>
      </c>
      <c r="Q29" s="41"/>
      <c r="R29" s="41"/>
      <c r="S29" s="41"/>
      <c r="T29" s="42">
        <f t="shared" si="2"/>
        <v>0</v>
      </c>
      <c r="U29" s="41"/>
      <c r="V29" s="41"/>
      <c r="W29" s="41"/>
      <c r="X29" s="42">
        <f t="shared" si="3"/>
        <v>0</v>
      </c>
      <c r="Y29" s="41"/>
      <c r="Z29" s="41"/>
      <c r="AA29" s="41"/>
      <c r="AB29" s="42">
        <f t="shared" si="4"/>
        <v>0</v>
      </c>
      <c r="AC29" s="41"/>
      <c r="AD29" s="41"/>
      <c r="AE29" s="41"/>
      <c r="AF29" s="42">
        <f t="shared" si="5"/>
        <v>0</v>
      </c>
      <c r="AG29" s="41" t="s">
        <v>69</v>
      </c>
      <c r="AH29" s="41"/>
      <c r="AI29" s="41"/>
      <c r="AJ29" s="42"/>
      <c r="AK29" s="41"/>
      <c r="AL29" s="41"/>
      <c r="AM29" s="41"/>
      <c r="AN29" s="42">
        <f t="shared" si="7"/>
        <v>0</v>
      </c>
      <c r="AO29" s="41"/>
      <c r="AP29" s="41"/>
      <c r="AQ29" s="41"/>
      <c r="AR29" s="42">
        <f t="shared" si="8"/>
        <v>0</v>
      </c>
      <c r="AS29" s="41"/>
      <c r="AT29" s="41"/>
      <c r="AU29" s="41"/>
      <c r="AV29" s="42">
        <f t="shared" si="9"/>
        <v>0</v>
      </c>
      <c r="AW29" s="41"/>
      <c r="AX29" s="41"/>
      <c r="AY29" s="41"/>
      <c r="AZ29" s="42">
        <f t="shared" si="10"/>
        <v>0</v>
      </c>
      <c r="BA29" s="41"/>
      <c r="BB29" s="41"/>
      <c r="BC29" s="41"/>
      <c r="BD29" s="42">
        <f t="shared" si="11"/>
        <v>0</v>
      </c>
    </row>
    <row r="30" spans="5:56" ht="15">
      <c r="E30" s="58" t="s">
        <v>50</v>
      </c>
      <c r="F30" s="91">
        <f t="shared" si="12"/>
        <v>0</v>
      </c>
      <c r="G30" s="91">
        <f t="shared" si="12"/>
        <v>0</v>
      </c>
      <c r="H30" s="91">
        <f t="shared" si="12"/>
        <v>0</v>
      </c>
      <c r="I30" s="53"/>
      <c r="J30" s="54"/>
      <c r="K30" s="54"/>
      <c r="L30" s="54"/>
      <c r="M30" s="53"/>
      <c r="N30" s="54"/>
      <c r="O30" s="54"/>
      <c r="P30" s="54"/>
      <c r="Q30" s="53"/>
      <c r="R30" s="54"/>
      <c r="S30" s="54"/>
      <c r="T30" s="54"/>
      <c r="U30" s="53"/>
      <c r="V30" s="54"/>
      <c r="W30" s="54"/>
      <c r="X30" s="54"/>
      <c r="Y30" s="53"/>
      <c r="Z30" s="54"/>
      <c r="AA30" s="54"/>
      <c r="AB30" s="54"/>
      <c r="AC30" s="53"/>
      <c r="AD30" s="54"/>
      <c r="AE30" s="54"/>
      <c r="AF30" s="54"/>
      <c r="AG30" s="53"/>
      <c r="AH30" s="53"/>
      <c r="AI30" s="54"/>
      <c r="AJ30" s="54"/>
      <c r="AK30" s="53"/>
      <c r="AL30" s="54"/>
      <c r="AM30" s="54"/>
      <c r="AN30" s="54"/>
      <c r="AO30" s="53"/>
      <c r="AP30" s="54"/>
      <c r="AQ30" s="54"/>
      <c r="AR30" s="54"/>
      <c r="AS30" s="53"/>
      <c r="AT30" s="54"/>
      <c r="AU30" s="54"/>
      <c r="AV30" s="54"/>
      <c r="AW30" s="53"/>
      <c r="AX30" s="54"/>
      <c r="AY30" s="54"/>
      <c r="AZ30" s="54"/>
      <c r="BA30" s="53"/>
      <c r="BB30" s="54"/>
      <c r="BC30" s="54"/>
      <c r="BD30" s="54"/>
    </row>
  </sheetData>
  <sheetProtection/>
  <mergeCells count="15">
    <mergeCell ref="BA6:BD6"/>
    <mergeCell ref="AC6:AF6"/>
    <mergeCell ref="AG6:AJ6"/>
    <mergeCell ref="AK6:AN6"/>
    <mergeCell ref="AO6:AR6"/>
    <mergeCell ref="AS6:AV6"/>
    <mergeCell ref="AW6:AZ6"/>
    <mergeCell ref="C6:C7"/>
    <mergeCell ref="E6:E7"/>
    <mergeCell ref="F6:H6"/>
    <mergeCell ref="I6:L6"/>
    <mergeCell ref="M6:P6"/>
    <mergeCell ref="Q6:T6"/>
    <mergeCell ref="U6:X6"/>
    <mergeCell ref="Y6:A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2017-04-19T11:42:01Z</dcterms:modified>
  <cp:category/>
  <cp:version/>
  <cp:contentType/>
  <cp:contentStatus/>
</cp:coreProperties>
</file>