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15450" windowHeight="11640" tabRatio="620" activeTab="3"/>
  </bookViews>
  <sheets>
    <sheet name="район" sheetId="1" r:id="rId1"/>
    <sheet name="поселения" sheetId="2" r:id="rId2"/>
    <sheet name="консолидированный" sheetId="3" r:id="rId3"/>
    <sheet name="свод по району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 по району'!$A:$A</definedName>
    <definedName name="_xlnm.Print_Area" localSheetId="2">'консолидированный'!$A$1:$N$38</definedName>
    <definedName name="_xlnm.Print_Area" localSheetId="1">'поселения'!$A$1:$CB$31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<sst xmlns="http://schemas.openxmlformats.org/spreadsheetml/2006/main" count="452" uniqueCount="162">
  <si>
    <t>Наименование показателей</t>
  </si>
  <si>
    <t>I квартал</t>
  </si>
  <si>
    <t>январь</t>
  </si>
  <si>
    <t>февраль</t>
  </si>
  <si>
    <t>март</t>
  </si>
  <si>
    <t>план</t>
  </si>
  <si>
    <t>факт</t>
  </si>
  <si>
    <t>т.р.</t>
  </si>
  <si>
    <t>%</t>
  </si>
  <si>
    <t>Отклонение</t>
  </si>
  <si>
    <t>ДОХОДЫ</t>
  </si>
  <si>
    <t xml:space="preserve">НАЛОГИ НА ПРИБЫЛЬ, ДОХОДЫ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</si>
  <si>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</si>
  <si>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</si>
  <si>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</si>
  <si>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</si>
  <si>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</si>
  <si>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</si>
  <si>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</si>
  <si>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</si>
  <si>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</si>
  <si>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</si>
  <si>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</si>
  <si>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II квартал</t>
  </si>
  <si>
    <t>апрель</t>
  </si>
  <si>
    <t>май</t>
  </si>
  <si>
    <t>июнь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</si>
  <si>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</si>
  <si>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</si>
  <si>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</si>
  <si>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</si>
  <si>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</si>
  <si>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</si>
  <si>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</si>
  <si>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</si>
  <si>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I полугодие</t>
  </si>
  <si>
    <t xml:space="preserve"> </t>
  </si>
  <si>
    <t>9 месяцев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</si>
  <si>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</si>
  <si>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</si>
  <si>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Дивиденды по акциям, принадлежащим муниципальным районам</t>
  </si>
  <si>
    <t>ПРОЧИЕ НЕНАЛОГОВЫЕ ДОХОДЫ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</si>
  <si>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</si>
  <si>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</si>
  <si>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</si>
  <si>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</si>
  <si>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</si>
  <si>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</si>
  <si>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ПЛАТЕЖИ ПРИ ПОЛЬЗОВАНИИ ПРИРОДНЫМИ РЕСУРСАМИ</t>
  </si>
  <si>
    <t xml:space="preserve">Прочие доходы от оказания платных услуг и компенсации затрат бюджетов </t>
  </si>
  <si>
    <t>Доходы от реализации иного имущества</t>
  </si>
  <si>
    <t>ДОХОДЫ ОТ ИСПОЛЬЗОВАНИЯ ИМУЩЕСТВА, НАХОДЯЩЕГОСЯ В  МУНИЦИПАЛЬНОЙ СОБСТВЕННОСТИ</t>
  </si>
  <si>
    <t>169 р.</t>
  </si>
  <si>
    <t>Налог на прибыль организаций</t>
  </si>
  <si>
    <t>Налог, взимаемый в связи с применением патентной системы налогообложения</t>
  </si>
  <si>
    <t>2013 год</t>
  </si>
  <si>
    <t>Исполнение  бюджета Белокалитвинского района по доходам на 1 апреля 2013 года</t>
  </si>
  <si>
    <t>2012 год факт</t>
  </si>
  <si>
    <t>январь-март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</si>
  <si>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</si>
  <si>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январь-март 2013 года по поселениям </t>
  </si>
  <si>
    <t>Белокалитвинского района</t>
  </si>
  <si>
    <t>по состоянию на 01.04.2013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</si>
  <si>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</si>
  <si>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</si>
  <si>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</si>
  <si>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</si>
  <si>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</si>
  <si>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</si>
  <si>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</si>
  <si>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</si>
  <si>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</si>
  <si>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</si>
  <si>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</si>
  <si>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</si>
  <si>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</si>
  <si>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</si>
  <si>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1 квартал 2013 года</t>
  </si>
  <si>
    <t>Откл. к пл. кварт.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</si>
  <si>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</si>
  <si>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</si>
  <si>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</si>
  <si>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</si>
  <si>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</si>
  <si>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</si>
  <si>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</si>
  <si>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</si>
  <si>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</si>
  <si>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</si>
  <si>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</si>
  <si>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</si>
  <si>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</si>
  <si>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Невыясненные поступления</t>
  </si>
  <si>
    <t>Прочие неналоговые доходы, штрафы</t>
  </si>
  <si>
    <t>&gt; 100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</si>
  <si>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</si>
  <si>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</si>
  <si>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</si>
  <si>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</si>
  <si>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</si>
  <si>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</si>
  <si>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</si>
  <si>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01.04.2013.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</si>
  <si>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</si>
  <si>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</si>
  <si>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</si>
  <si>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</si>
  <si>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</si>
  <si>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</si>
  <si>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</si>
  <si>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</si>
  <si>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</si>
  <si>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</si>
  <si>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</si>
  <si>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</si>
  <si>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</si>
  <si>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</si>
  <si>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</si>
  <si>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</si>
  <si>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</si>
  <si>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</si>
  <si>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</si>
  <si>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</si>
  <si>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</si>
  <si>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</si>
  <si>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</si>
  <si>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</si>
  <si>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</si>
  <si>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</si>
  <si>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</si>
  <si>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</si>
  <si>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</si>
  <si>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</si>
  <si>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</si>
  <si>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</si>
  <si>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</si>
  <si>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</si>
  <si>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</si>
  <si>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</si>
  <si>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</si>
  <si>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</si>
  <si>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</si>
  <si>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</si>
  <si>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</si>
  <si>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</si>
  <si>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</si>
  <si>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</si>
  <si>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</si>
  <si>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</si>
  <si>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Выполнение плана  доходов за январь-март 2013 года.</t>
  </si>
  <si>
    <t xml:space="preserve">по  состоянию на 01.04.2013г.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</si>
  <si>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</si>
  <si>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</si>
  <si>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</si>
  <si>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</si>
  <si>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</si>
  <si>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план               1 квартала</t>
  </si>
  <si>
    <t xml:space="preserve">Отклонение от плана 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</si>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</sst>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Continuous" vertical="top"/>
    </xf>
    <xf numFmtId="0" fontId="3" fillId="0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top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4" borderId="13" xfId="0" applyNumberFormat="1" applyFont="1" applyFill="1" applyBorder="1" applyAlignment="1" applyProtection="1">
      <alignment horizontal="right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2" fillId="34" borderId="12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0" fontId="3" fillId="0" borderId="17" xfId="0" applyFont="1" applyBorder="1" applyAlignment="1">
      <alignment/>
    </xf>
    <xf numFmtId="164" fontId="3" fillId="34" borderId="18" xfId="0" applyNumberFormat="1" applyFont="1" applyFill="1" applyBorder="1" applyAlignment="1" applyProtection="1">
      <alignment horizontal="right"/>
      <protection/>
    </xf>
    <xf numFmtId="164" fontId="3" fillId="34" borderId="19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>
      <alignment/>
    </xf>
    <xf numFmtId="164" fontId="2" fillId="0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49" fontId="6" fillId="0" borderId="22" xfId="0" applyNumberFormat="1" applyFont="1" applyBorder="1" applyAlignment="1">
      <alignment vertical="top"/>
    </xf>
    <xf numFmtId="49" fontId="9" fillId="0" borderId="22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/>
    </xf>
    <xf numFmtId="49" fontId="3" fillId="0" borderId="22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3" fillId="0" borderId="22" xfId="0" applyNumberFormat="1" applyFont="1" applyBorder="1" applyAlignment="1">
      <alignment vertical="top" wrapText="1"/>
    </xf>
    <xf numFmtId="49" fontId="6" fillId="0" borderId="22" xfId="0" applyNumberFormat="1" applyFont="1" applyBorder="1" applyAlignment="1">
      <alignment vertical="top" wrapText="1"/>
    </xf>
    <xf numFmtId="49" fontId="3" fillId="33" borderId="22" xfId="0" applyNumberFormat="1" applyFont="1" applyFill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49" fontId="5" fillId="0" borderId="22" xfId="0" applyNumberFormat="1" applyFont="1" applyFill="1" applyBorder="1" applyAlignment="1">
      <alignment vertical="top" wrapText="1"/>
    </xf>
    <xf numFmtId="49" fontId="2" fillId="0" borderId="23" xfId="0" applyNumberFormat="1" applyFont="1" applyBorder="1" applyAlignment="1">
      <alignment vertical="top" wrapText="1"/>
    </xf>
    <xf numFmtId="164" fontId="2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top"/>
    </xf>
    <xf numFmtId="0" fontId="9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9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 applyProtection="1">
      <alignment horizontal="right"/>
      <protection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164" fontId="2" fillId="35" borderId="14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35" borderId="14" xfId="0" applyNumberFormat="1" applyFont="1" applyFill="1" applyBorder="1" applyAlignment="1" applyProtection="1">
      <alignment horizontal="right"/>
      <protection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35" borderId="20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35" borderId="21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2" fillId="35" borderId="18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 applyProtection="1">
      <alignment horizontal="right"/>
      <protection/>
    </xf>
    <xf numFmtId="164" fontId="3" fillId="0" borderId="21" xfId="0" applyNumberFormat="1" applyFont="1" applyBorder="1" applyAlignment="1" applyProtection="1">
      <alignment horizontal="right"/>
      <protection/>
    </xf>
    <xf numFmtId="0" fontId="9" fillId="9" borderId="10" xfId="0" applyFont="1" applyFill="1" applyBorder="1" applyAlignment="1">
      <alignment horizontal="center"/>
    </xf>
    <xf numFmtId="164" fontId="2" fillId="9" borderId="10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/>
    </xf>
    <xf numFmtId="164" fontId="3" fillId="9" borderId="10" xfId="0" applyNumberFormat="1" applyFont="1" applyFill="1" applyBorder="1" applyAlignment="1">
      <alignment/>
    </xf>
    <xf numFmtId="164" fontId="2" fillId="9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2" fillId="36" borderId="13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64" fontId="3" fillId="0" borderId="20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/>
    </xf>
    <xf numFmtId="164" fontId="2" fillId="35" borderId="24" xfId="0" applyNumberFormat="1" applyFont="1" applyFill="1" applyBorder="1" applyAlignment="1" applyProtection="1">
      <alignment horizontal="right"/>
      <protection/>
    </xf>
    <xf numFmtId="0" fontId="7" fillId="9" borderId="10" xfId="0" applyFont="1" applyFill="1" applyBorder="1" applyAlignment="1">
      <alignment horizontal="center"/>
    </xf>
    <xf numFmtId="164" fontId="2" fillId="9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7" borderId="14" xfId="0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wrapText="1"/>
    </xf>
    <xf numFmtId="0" fontId="0" fillId="37" borderId="17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28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3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5" fillId="37" borderId="10" xfId="0" applyFont="1" applyFill="1" applyBorder="1" applyAlignment="1">
      <alignment/>
    </xf>
    <xf numFmtId="0" fontId="15" fillId="37" borderId="12" xfId="0" applyFont="1" applyFill="1" applyBorder="1" applyAlignment="1">
      <alignment/>
    </xf>
    <xf numFmtId="164" fontId="15" fillId="37" borderId="14" xfId="0" applyNumberFormat="1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4" borderId="11" xfId="0" applyNumberFormat="1" applyFont="1" applyFill="1" applyBorder="1" applyAlignment="1">
      <alignment/>
    </xf>
    <xf numFmtId="164" fontId="15" fillId="37" borderId="30" xfId="0" applyNumberFormat="1" applyFont="1" applyFill="1" applyBorder="1" applyAlignment="1">
      <alignment/>
    </xf>
    <xf numFmtId="164" fontId="15" fillId="37" borderId="12" xfId="0" applyNumberFormat="1" applyFont="1" applyFill="1" applyBorder="1" applyAlignment="1">
      <alignment/>
    </xf>
    <xf numFmtId="164" fontId="15" fillId="4" borderId="10" xfId="0" applyNumberFormat="1" applyFont="1" applyFill="1" applyBorder="1" applyAlignment="1">
      <alignment/>
    </xf>
    <xf numFmtId="164" fontId="15" fillId="37" borderId="24" xfId="0" applyNumberFormat="1" applyFont="1" applyFill="1" applyBorder="1" applyAlignment="1">
      <alignment/>
    </xf>
    <xf numFmtId="164" fontId="15" fillId="4" borderId="33" xfId="0" applyNumberFormat="1" applyFont="1" applyFill="1" applyBorder="1" applyAlignment="1">
      <alignment/>
    </xf>
    <xf numFmtId="0" fontId="15" fillId="37" borderId="0" xfId="0" applyFont="1" applyFill="1" applyAlignment="1">
      <alignment/>
    </xf>
    <xf numFmtId="0" fontId="1" fillId="0" borderId="10" xfId="0" applyFont="1" applyBorder="1" applyAlignment="1">
      <alignment/>
    </xf>
    <xf numFmtId="0" fontId="16" fillId="0" borderId="12" xfId="0" applyFont="1" applyBorder="1" applyAlignment="1">
      <alignment/>
    </xf>
    <xf numFmtId="164" fontId="0" fillId="37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0" fillId="37" borderId="30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24" xfId="0" applyNumberFormat="1" applyFont="1" applyFill="1" applyBorder="1" applyAlignment="1">
      <alignment/>
    </xf>
    <xf numFmtId="164" fontId="0" fillId="37" borderId="24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0" fillId="4" borderId="33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164" fontId="0" fillId="37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30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24" xfId="0" applyNumberFormat="1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164" fontId="0" fillId="37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3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24" xfId="0" applyNumberFormat="1" applyFont="1" applyFill="1" applyBorder="1" applyAlignment="1">
      <alignment vertical="top"/>
    </xf>
    <xf numFmtId="164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5" fillId="37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37" borderId="30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37" borderId="24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17" fillId="37" borderId="14" xfId="0" applyNumberFormat="1" applyFont="1" applyFill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37" borderId="30" xfId="0" applyNumberFormat="1" applyFont="1" applyFill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2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164" fontId="23" fillId="37" borderId="14" xfId="0" applyNumberFormat="1" applyFont="1" applyFill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37" borderId="30" xfId="0" applyNumberFormat="1" applyFont="1" applyFill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24" xfId="0" applyNumberFormat="1" applyFont="1" applyFill="1" applyBorder="1" applyAlignment="1">
      <alignment wrapText="1"/>
    </xf>
    <xf numFmtId="0" fontId="1" fillId="0" borderId="12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164" fontId="19" fillId="10" borderId="10" xfId="0" applyNumberFormat="1" applyFont="1" applyFill="1" applyBorder="1" applyAlignment="1">
      <alignment/>
    </xf>
    <xf numFmtId="164" fontId="15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22" xfId="0" applyNumberFormat="1" applyFont="1" applyFill="1" applyBorder="1" applyAlignment="1">
      <alignment/>
    </xf>
    <xf numFmtId="0" fontId="15" fillId="37" borderId="15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164" fontId="15" fillId="37" borderId="20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5" fillId="4" borderId="21" xfId="0" applyNumberFormat="1" applyFont="1" applyFill="1" applyBorder="1" applyAlignment="1">
      <alignment/>
    </xf>
    <xf numFmtId="164" fontId="15" fillId="37" borderId="34" xfId="0" applyNumberFormat="1" applyFont="1" applyFill="1" applyBorder="1" applyAlignment="1">
      <alignment/>
    </xf>
    <xf numFmtId="164" fontId="15" fillId="37" borderId="19" xfId="0" applyNumberFormat="1" applyFont="1" applyFill="1" applyBorder="1" applyAlignment="1">
      <alignment/>
    </xf>
    <xf numFmtId="164" fontId="15" fillId="4" borderId="15" xfId="0" applyNumberFormat="1" applyFont="1" applyFill="1" applyBorder="1" applyAlignment="1">
      <alignment/>
    </xf>
    <xf numFmtId="164" fontId="15" fillId="37" borderId="35" xfId="0" applyNumberFormat="1" applyFont="1" applyFill="1" applyBorder="1" applyAlignment="1">
      <alignment/>
    </xf>
    <xf numFmtId="164" fontId="15" fillId="4" borderId="23" xfId="0" applyNumberFormat="1" applyFont="1" applyFill="1" applyBorder="1" applyAlignment="1">
      <alignment/>
    </xf>
    <xf numFmtId="164" fontId="15" fillId="37" borderId="36" xfId="0" applyNumberFormat="1" applyFont="1" applyFill="1" applyBorder="1" applyAlignment="1">
      <alignment/>
    </xf>
    <xf numFmtId="0" fontId="15" fillId="37" borderId="36" xfId="0" applyFont="1" applyFill="1" applyBorder="1" applyAlignment="1">
      <alignment/>
    </xf>
    <xf numFmtId="164" fontId="14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right"/>
    </xf>
    <xf numFmtId="164" fontId="11" fillId="37" borderId="14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1" xfId="0" applyNumberFormat="1" applyFont="1" applyFill="1" applyBorder="1" applyAlignment="1" applyProtection="1">
      <alignment horizontal="right"/>
      <protection/>
    </xf>
    <xf numFmtId="164" fontId="11" fillId="37" borderId="24" xfId="0" applyNumberFormat="1" applyFont="1" applyFill="1" applyBorder="1" applyAlignment="1" applyProtection="1">
      <alignment horizontal="right"/>
      <protection/>
    </xf>
    <xf numFmtId="164" fontId="11" fillId="37" borderId="33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164" fontId="14" fillId="0" borderId="14" xfId="0" applyNumberFormat="1" applyFont="1" applyBorder="1" applyAlignment="1" applyProtection="1">
      <alignment horizontal="right"/>
      <protection/>
    </xf>
    <xf numFmtId="164" fontId="14" fillId="0" borderId="10" xfId="0" applyNumberFormat="1" applyFont="1" applyBorder="1" applyAlignment="1" applyProtection="1">
      <alignment horizontal="right"/>
      <protection/>
    </xf>
    <xf numFmtId="164" fontId="14" fillId="0" borderId="11" xfId="0" applyNumberFormat="1" applyFont="1" applyBorder="1" applyAlignment="1" applyProtection="1">
      <alignment horizontal="right"/>
      <protection/>
    </xf>
    <xf numFmtId="164" fontId="14" fillId="0" borderId="14" xfId="0" applyNumberFormat="1" applyFont="1" applyFill="1" applyBorder="1" applyAlignment="1" applyProtection="1">
      <alignment horizontal="right"/>
      <protection/>
    </xf>
    <xf numFmtId="164" fontId="14" fillId="0" borderId="30" xfId="0" applyNumberFormat="1" applyFont="1" applyFill="1" applyBorder="1" applyAlignment="1" applyProtection="1">
      <alignment horizontal="right"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164" fontId="1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14" fillId="0" borderId="12" xfId="0" applyFont="1" applyBorder="1" applyAlignment="1">
      <alignment horizontal="right"/>
    </xf>
    <xf numFmtId="164" fontId="14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4" fillId="0" borderId="12" xfId="0" applyFont="1" applyBorder="1" applyAlignment="1">
      <alignment horizontal="right"/>
    </xf>
    <xf numFmtId="164" fontId="14" fillId="0" borderId="14" xfId="0" applyNumberFormat="1" applyFont="1" applyFill="1" applyBorder="1" applyAlignment="1" applyProtection="1">
      <alignment horizontal="right"/>
      <protection locked="0"/>
    </xf>
    <xf numFmtId="0" fontId="17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right"/>
    </xf>
    <xf numFmtId="164" fontId="14" fillId="0" borderId="24" xfId="0" applyNumberFormat="1" applyFont="1" applyFill="1" applyBorder="1" applyAlignment="1" applyProtection="1">
      <alignment horizontal="right"/>
      <protection/>
    </xf>
    <xf numFmtId="0" fontId="25" fillId="39" borderId="12" xfId="0" applyFont="1" applyFill="1" applyBorder="1" applyAlignment="1">
      <alignment vertical="top" wrapText="1"/>
    </xf>
    <xf numFmtId="0" fontId="14" fillId="39" borderId="12" xfId="0" applyFont="1" applyFill="1" applyBorder="1" applyAlignment="1">
      <alignment horizontal="right"/>
    </xf>
    <xf numFmtId="164" fontId="14" fillId="39" borderId="14" xfId="0" applyNumberFormat="1" applyFont="1" applyFill="1" applyBorder="1" applyAlignment="1" applyProtection="1">
      <alignment horizontal="right"/>
      <protection/>
    </xf>
    <xf numFmtId="164" fontId="14" fillId="39" borderId="10" xfId="0" applyNumberFormat="1" applyFont="1" applyFill="1" applyBorder="1" applyAlignment="1" applyProtection="1">
      <alignment horizontal="right"/>
      <protection/>
    </xf>
    <xf numFmtId="164" fontId="14" fillId="39" borderId="11" xfId="0" applyNumberFormat="1" applyFont="1" applyFill="1" applyBorder="1" applyAlignment="1" applyProtection="1">
      <alignment horizontal="right"/>
      <protection/>
    </xf>
    <xf numFmtId="164" fontId="14" fillId="39" borderId="30" xfId="0" applyNumberFormat="1" applyFont="1" applyFill="1" applyBorder="1" applyAlignment="1" applyProtection="1">
      <alignment horizontal="right"/>
      <protection/>
    </xf>
    <xf numFmtId="0" fontId="0" fillId="39" borderId="0" xfId="0" applyFont="1" applyFill="1" applyAlignment="1">
      <alignment/>
    </xf>
    <xf numFmtId="0" fontId="26" fillId="39" borderId="12" xfId="0" applyFont="1" applyFill="1" applyBorder="1" applyAlignment="1">
      <alignment horizontal="right"/>
    </xf>
    <xf numFmtId="0" fontId="27" fillId="39" borderId="12" xfId="0" applyFont="1" applyFill="1" applyBorder="1" applyAlignment="1">
      <alignment horizontal="left" vertical="top" wrapText="1"/>
    </xf>
    <xf numFmtId="165" fontId="14" fillId="39" borderId="14" xfId="0" applyNumberFormat="1" applyFont="1" applyFill="1" applyBorder="1" applyAlignment="1">
      <alignment horizontal="right"/>
    </xf>
    <xf numFmtId="0" fontId="28" fillId="39" borderId="12" xfId="0" applyFont="1" applyFill="1" applyBorder="1" applyAlignment="1">
      <alignment wrapText="1"/>
    </xf>
    <xf numFmtId="0" fontId="14" fillId="39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28" fillId="39" borderId="12" xfId="0" applyFont="1" applyFill="1" applyBorder="1" applyAlignment="1">
      <alignment wrapText="1"/>
    </xf>
    <xf numFmtId="0" fontId="0" fillId="39" borderId="12" xfId="0" applyFont="1" applyFill="1" applyBorder="1" applyAlignment="1">
      <alignment horizontal="center"/>
    </xf>
    <xf numFmtId="164" fontId="14" fillId="39" borderId="14" xfId="0" applyNumberFormat="1" applyFont="1" applyFill="1" applyBorder="1" applyAlignment="1" applyProtection="1">
      <alignment horizontal="right"/>
      <protection/>
    </xf>
    <xf numFmtId="164" fontId="14" fillId="39" borderId="10" xfId="0" applyNumberFormat="1" applyFont="1" applyFill="1" applyBorder="1" applyAlignment="1" applyProtection="1">
      <alignment horizontal="right"/>
      <protection/>
    </xf>
    <xf numFmtId="164" fontId="14" fillId="39" borderId="12" xfId="0" applyNumberFormat="1" applyFont="1" applyFill="1" applyBorder="1" applyAlignment="1" applyProtection="1">
      <alignment horizontal="right"/>
      <protection/>
    </xf>
    <xf numFmtId="164" fontId="14" fillId="39" borderId="24" xfId="0" applyNumberFormat="1" applyFont="1" applyFill="1" applyBorder="1" applyAlignment="1" applyProtection="1">
      <alignment horizontal="right"/>
      <protection/>
    </xf>
    <xf numFmtId="164" fontId="14" fillId="0" borderId="24" xfId="0" applyNumberFormat="1" applyFont="1" applyBorder="1" applyAlignment="1" applyProtection="1">
      <alignment horizontal="right"/>
      <protection/>
    </xf>
    <xf numFmtId="165" fontId="14" fillId="0" borderId="14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2" xfId="0" applyFont="1" applyFill="1" applyBorder="1" applyAlignment="1">
      <alignment horizontal="right"/>
    </xf>
    <xf numFmtId="164" fontId="11" fillId="16" borderId="14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>
      <alignment/>
    </xf>
    <xf numFmtId="164" fontId="11" fillId="16" borderId="24" xfId="0" applyNumberFormat="1" applyFont="1" applyFill="1" applyBorder="1" applyAlignment="1">
      <alignment/>
    </xf>
    <xf numFmtId="0" fontId="15" fillId="38" borderId="0" xfId="0" applyFont="1" applyFill="1" applyAlignment="1">
      <alignment/>
    </xf>
    <xf numFmtId="164" fontId="14" fillId="0" borderId="12" xfId="0" applyNumberFormat="1" applyFont="1" applyBorder="1" applyAlignment="1">
      <alignment horizontal="right"/>
    </xf>
    <xf numFmtId="164" fontId="14" fillId="0" borderId="14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4" fillId="33" borderId="14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2" xfId="0" applyNumberFormat="1" applyFont="1" applyFill="1" applyBorder="1" applyAlignment="1">
      <alignment horizontal="right"/>
    </xf>
    <xf numFmtId="164" fontId="11" fillId="18" borderId="20" xfId="0" applyNumberFormat="1" applyFont="1" applyFill="1" applyBorder="1" applyAlignment="1">
      <alignment/>
    </xf>
    <xf numFmtId="164" fontId="11" fillId="18" borderId="15" xfId="0" applyNumberFormat="1" applyFont="1" applyFill="1" applyBorder="1" applyAlignment="1" applyProtection="1">
      <alignment horizontal="right"/>
      <protection/>
    </xf>
    <xf numFmtId="164" fontId="11" fillId="18" borderId="21" xfId="0" applyNumberFormat="1" applyFont="1" applyFill="1" applyBorder="1" applyAlignment="1" applyProtection="1">
      <alignment horizontal="right"/>
      <protection/>
    </xf>
    <xf numFmtId="0" fontId="15" fillId="0" borderId="16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9" fillId="0" borderId="0" xfId="52">
      <alignment/>
      <protection/>
    </xf>
    <xf numFmtId="0" fontId="29" fillId="0" borderId="0" xfId="52" applyFont="1">
      <alignment/>
      <protection/>
    </xf>
    <xf numFmtId="0" fontId="3" fillId="0" borderId="0" xfId="52" applyFont="1">
      <alignment/>
      <protection/>
    </xf>
    <xf numFmtId="0" fontId="30" fillId="0" borderId="0" xfId="52" applyFont="1">
      <alignment/>
      <protection/>
    </xf>
    <xf numFmtId="164" fontId="2" fillId="0" borderId="0" xfId="52" applyNumberFormat="1" applyFont="1">
      <alignment/>
      <protection/>
    </xf>
    <xf numFmtId="164" fontId="9" fillId="0" borderId="0" xfId="52" applyNumberFormat="1" applyFont="1">
      <alignment/>
      <protection/>
    </xf>
    <xf numFmtId="164" fontId="9" fillId="0" borderId="10" xfId="52" applyNumberFormat="1" applyFont="1" applyBorder="1" applyAlignment="1">
      <alignment horizontal="center"/>
      <protection/>
    </xf>
    <xf numFmtId="164" fontId="9" fillId="0" borderId="11" xfId="52" applyNumberFormat="1" applyFont="1" applyBorder="1" applyAlignment="1">
      <alignment horizontal="center"/>
      <protection/>
    </xf>
    <xf numFmtId="164" fontId="2" fillId="0" borderId="12" xfId="52" applyNumberFormat="1" applyFont="1" applyBorder="1" applyAlignment="1">
      <alignment wrapText="1"/>
      <protection/>
    </xf>
    <xf numFmtId="164" fontId="2" fillId="0" borderId="24" xfId="52" applyNumberFormat="1" applyFont="1" applyBorder="1">
      <alignment/>
      <protection/>
    </xf>
    <xf numFmtId="164" fontId="2" fillId="0" borderId="10" xfId="52" applyNumberFormat="1" applyFont="1" applyBorder="1">
      <alignment/>
      <protection/>
    </xf>
    <xf numFmtId="164" fontId="2" fillId="0" borderId="11" xfId="52" applyNumberFormat="1" applyFont="1" applyBorder="1">
      <alignment/>
      <protection/>
    </xf>
    <xf numFmtId="164" fontId="2" fillId="0" borderId="13" xfId="52" applyNumberFormat="1" applyFont="1" applyBorder="1">
      <alignment/>
      <protection/>
    </xf>
    <xf numFmtId="164" fontId="2" fillId="0" borderId="12" xfId="52" applyNumberFormat="1" applyFont="1" applyFill="1" applyBorder="1">
      <alignment/>
      <protection/>
    </xf>
    <xf numFmtId="164" fontId="2" fillId="0" borderId="14" xfId="52" applyNumberFormat="1" applyFont="1" applyFill="1" applyBorder="1">
      <alignment/>
      <protection/>
    </xf>
    <xf numFmtId="164" fontId="2" fillId="0" borderId="13" xfId="52" applyNumberFormat="1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ont="1" applyFill="1" applyBorder="1">
      <alignment/>
      <protection/>
    </xf>
    <xf numFmtId="164" fontId="2" fillId="0" borderId="24" xfId="52" applyNumberFormat="1" applyFont="1" applyFill="1" applyBorder="1">
      <alignment/>
      <protection/>
    </xf>
    <xf numFmtId="164" fontId="2" fillId="0" borderId="0" xfId="52" applyNumberFormat="1" applyFont="1" applyFill="1">
      <alignment/>
      <protection/>
    </xf>
    <xf numFmtId="164" fontId="2" fillId="0" borderId="12" xfId="52" applyNumberFormat="1" applyFont="1" applyBorder="1">
      <alignment/>
      <protection/>
    </xf>
    <xf numFmtId="164" fontId="3" fillId="0" borderId="12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3" fillId="0" borderId="13" xfId="52" applyNumberFormat="1" applyFont="1" applyBorder="1">
      <alignment/>
      <protection/>
    </xf>
    <xf numFmtId="164" fontId="9" fillId="0" borderId="10" xfId="52" applyNumberFormat="1" applyFont="1" applyBorder="1">
      <alignment/>
      <protection/>
    </xf>
    <xf numFmtId="164" fontId="3" fillId="0" borderId="10" xfId="52" applyNumberFormat="1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164" fontId="2" fillId="0" borderId="14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24" xfId="52" applyNumberFormat="1" applyFont="1" applyBorder="1">
      <alignment/>
      <protection/>
    </xf>
    <xf numFmtId="164" fontId="3" fillId="0" borderId="30" xfId="52" applyNumberFormat="1" applyFont="1" applyBorder="1">
      <alignment/>
      <protection/>
    </xf>
    <xf numFmtId="164" fontId="3" fillId="0" borderId="20" xfId="52" applyNumberFormat="1" applyFont="1" applyBorder="1">
      <alignment/>
      <protection/>
    </xf>
    <xf numFmtId="164" fontId="3" fillId="0" borderId="18" xfId="52" applyNumberFormat="1" applyFont="1" applyBorder="1">
      <alignment/>
      <protection/>
    </xf>
    <xf numFmtId="164" fontId="3" fillId="0" borderId="15" xfId="52" applyNumberFormat="1" applyFont="1" applyFill="1" applyBorder="1">
      <alignment/>
      <protection/>
    </xf>
    <xf numFmtId="164" fontId="3" fillId="0" borderId="21" xfId="52" applyNumberFormat="1" applyFont="1" applyBorder="1">
      <alignment/>
      <protection/>
    </xf>
    <xf numFmtId="164" fontId="3" fillId="0" borderId="15" xfId="52" applyNumberFormat="1" applyFont="1" applyBorder="1">
      <alignment/>
      <protection/>
    </xf>
    <xf numFmtId="164" fontId="3" fillId="0" borderId="35" xfId="52" applyNumberFormat="1" applyFont="1" applyBorder="1">
      <alignment/>
      <protection/>
    </xf>
    <xf numFmtId="164" fontId="29" fillId="0" borderId="0" xfId="52" applyNumberFormat="1">
      <alignment/>
      <protection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7" fillId="35" borderId="48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 wrapText="1"/>
    </xf>
    <xf numFmtId="0" fontId="11" fillId="0" borderId="54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9" fillId="0" borderId="14" xfId="52" applyNumberFormat="1" applyFont="1" applyBorder="1" applyAlignment="1">
      <alignment horizontal="center" vertical="center" wrapText="1"/>
      <protection/>
    </xf>
    <xf numFmtId="164" fontId="9" fillId="0" borderId="27" xfId="52" applyNumberFormat="1" applyFont="1" applyBorder="1" applyAlignment="1">
      <alignment horizontal="center" vertical="center" wrapText="1"/>
      <protection/>
    </xf>
    <xf numFmtId="164" fontId="9" fillId="0" borderId="31" xfId="52" applyNumberFormat="1" applyFont="1" applyBorder="1" applyAlignment="1">
      <alignment horizontal="center" vertical="center" wrapText="1"/>
      <protection/>
    </xf>
    <xf numFmtId="164" fontId="9" fillId="0" borderId="12" xfId="52" applyNumberFormat="1" applyFont="1" applyBorder="1" applyAlignment="1">
      <alignment horizontal="center" vertical="center" wrapText="1"/>
      <protection/>
    </xf>
    <xf numFmtId="164" fontId="9" fillId="0" borderId="33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164" fontId="2" fillId="0" borderId="44" xfId="52" applyNumberFormat="1" applyFont="1" applyBorder="1" applyAlignment="1">
      <alignment horizontal="center"/>
      <protection/>
    </xf>
    <xf numFmtId="164" fontId="2" fillId="0" borderId="51" xfId="52" applyNumberFormat="1" applyFont="1" applyBorder="1" applyAlignment="1">
      <alignment horizontal="center"/>
      <protection/>
    </xf>
    <xf numFmtId="164" fontId="2" fillId="0" borderId="45" xfId="52" applyNumberFormat="1" applyFont="1" applyBorder="1" applyAlignment="1">
      <alignment horizontal="center"/>
      <protection/>
    </xf>
    <xf numFmtId="164" fontId="2" fillId="0" borderId="46" xfId="52" applyNumberFormat="1" applyFont="1" applyBorder="1" applyAlignment="1">
      <alignment horizontal="center"/>
      <protection/>
    </xf>
    <xf numFmtId="164" fontId="9" fillId="0" borderId="24" xfId="52" applyNumberFormat="1" applyFont="1" applyBorder="1" applyAlignment="1">
      <alignment horizontal="center" vertical="center" wrapText="1"/>
      <protection/>
    </xf>
    <xf numFmtId="164" fontId="9" fillId="0" borderId="10" xfId="52" applyNumberFormat="1" applyFont="1" applyBorder="1" applyAlignment="1">
      <alignment horizontal="center" vertical="center" wrapText="1"/>
      <protection/>
    </xf>
    <xf numFmtId="164" fontId="9" fillId="0" borderId="11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00390625" defaultRowHeight="12.75"/>
  <cols>
    <col min="1" max="1" width="54.125" style="43" customWidth="1"/>
    <col min="2" max="2" width="13.00390625" style="3" bestFit="1" customWidth="1"/>
    <col min="3" max="3" width="12.875" style="1" customWidth="1"/>
    <col min="4" max="4" width="13.875" style="3" bestFit="1" customWidth="1"/>
    <col min="5" max="5" width="8.125" style="3" customWidth="1"/>
    <col min="6" max="9" width="16.25390625" style="3" hidden="1" customWidth="1"/>
    <col min="10" max="11" width="12.875" style="3" customWidth="1"/>
    <col min="12" max="12" width="10.875" style="3" customWidth="1"/>
    <col min="13" max="13" width="8.125" style="3" customWidth="1"/>
    <col min="14" max="14" width="12.875" style="1" hidden="1" customWidth="1"/>
    <col min="15" max="15" width="11.625" style="1" hidden="1" customWidth="1"/>
    <col min="16" max="16" width="11.00390625" style="1" hidden="1" customWidth="1"/>
    <col min="17" max="17" width="9.125" style="82" hidden="1" customWidth="1"/>
    <col min="18" max="20" width="12.375" style="1" hidden="1" customWidth="1"/>
    <col min="21" max="21" width="9.75390625" style="1" hidden="1" customWidth="1"/>
    <col min="22" max="22" width="12.375" style="1" customWidth="1"/>
    <col min="23" max="23" width="12.125" style="1" customWidth="1"/>
    <col min="24" max="24" width="10.25390625" style="1" customWidth="1"/>
    <col min="25" max="25" width="8.875" style="89" customWidth="1"/>
    <col min="26" max="26" width="16.25390625" style="3" hidden="1" customWidth="1"/>
    <col min="27" max="27" width="7.75390625" style="3" hidden="1" customWidth="1"/>
    <col min="28" max="28" width="16.25390625" style="3" hidden="1" customWidth="1"/>
    <col min="29" max="29" width="11.25390625" style="3" hidden="1" customWidth="1"/>
    <col min="30" max="30" width="16.25390625" style="1" hidden="1" customWidth="1"/>
    <col min="31" max="31" width="17.00390625" style="1" hidden="1" customWidth="1"/>
    <col min="32" max="39" width="16.25390625" style="1" hidden="1" customWidth="1"/>
    <col min="40" max="41" width="15.625" style="1" hidden="1" customWidth="1"/>
    <col min="42" max="45" width="16.25390625" style="1" hidden="1" customWidth="1"/>
    <col min="46" max="48" width="16.25390625" style="3" hidden="1" customWidth="1"/>
    <col min="49" max="49" width="16.25390625" style="55" hidden="1" customWidth="1"/>
    <col min="50" max="62" width="16.25390625" style="1" hidden="1" customWidth="1"/>
    <col min="63" max="65" width="16.25390625" style="3" hidden="1" customWidth="1"/>
    <col min="66" max="68" width="16.25390625" style="1" hidden="1" customWidth="1"/>
    <col min="69" max="69" width="15.625" style="1" hidden="1" customWidth="1"/>
    <col min="70" max="77" width="16.25390625" style="1" hidden="1" customWidth="1"/>
    <col min="78" max="78" width="12.125" style="3" customWidth="1"/>
    <col min="79" max="79" width="10.125" style="3" bestFit="1" customWidth="1"/>
    <col min="80" max="80" width="8.25390625" style="3" customWidth="1"/>
    <col min="81" max="16384" width="9.125" style="3" customWidth="1"/>
  </cols>
  <sheetData>
    <row r="1" spans="1:49" s="1" customFormat="1" ht="22.5">
      <c r="A1" s="44" t="s">
        <v>56</v>
      </c>
      <c r="Q1" s="82"/>
      <c r="V1" s="21"/>
      <c r="W1" s="21"/>
      <c r="X1" s="21"/>
      <c r="Y1" s="89"/>
      <c r="AW1" s="21"/>
    </row>
    <row r="2" spans="1:77" s="1" customFormat="1" ht="15" customHeight="1" thickBot="1">
      <c r="A2" s="41"/>
      <c r="B2" s="2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83"/>
      <c r="R2" s="4"/>
      <c r="S2" s="4"/>
      <c r="T2" s="4"/>
      <c r="U2" s="4"/>
      <c r="V2" s="22"/>
      <c r="W2" s="22"/>
      <c r="X2" s="22"/>
      <c r="Y2" s="134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135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136"/>
      <c r="BR2" s="26"/>
      <c r="BS2" s="26"/>
      <c r="BT2" s="26"/>
      <c r="BU2" s="26"/>
      <c r="BV2" s="26"/>
      <c r="BW2" s="26"/>
      <c r="BX2" s="26"/>
      <c r="BY2" s="26"/>
    </row>
    <row r="3" spans="1:80" s="18" customFormat="1" ht="21" customHeight="1">
      <c r="A3" s="417" t="s">
        <v>0</v>
      </c>
      <c r="B3" s="419" t="s">
        <v>55</v>
      </c>
      <c r="C3" s="420"/>
      <c r="D3" s="420"/>
      <c r="E3" s="421"/>
      <c r="F3" s="422" t="s">
        <v>35</v>
      </c>
      <c r="G3" s="423"/>
      <c r="H3" s="423"/>
      <c r="I3" s="424"/>
      <c r="J3" s="425" t="s">
        <v>1</v>
      </c>
      <c r="K3" s="426"/>
      <c r="L3" s="426"/>
      <c r="M3" s="427"/>
      <c r="N3" s="428" t="s">
        <v>2</v>
      </c>
      <c r="O3" s="429"/>
      <c r="P3" s="429"/>
      <c r="Q3" s="429"/>
      <c r="R3" s="429" t="s">
        <v>3</v>
      </c>
      <c r="S3" s="429"/>
      <c r="T3" s="429"/>
      <c r="U3" s="429"/>
      <c r="V3" s="429" t="s">
        <v>4</v>
      </c>
      <c r="W3" s="429"/>
      <c r="X3" s="429"/>
      <c r="Y3" s="429"/>
      <c r="Z3" s="435" t="s">
        <v>23</v>
      </c>
      <c r="AA3" s="436"/>
      <c r="AB3" s="436"/>
      <c r="AC3" s="437"/>
      <c r="AD3" s="438" t="s">
        <v>24</v>
      </c>
      <c r="AE3" s="439"/>
      <c r="AF3" s="439"/>
      <c r="AG3" s="428"/>
      <c r="AH3" s="438" t="s">
        <v>25</v>
      </c>
      <c r="AI3" s="439"/>
      <c r="AJ3" s="439"/>
      <c r="AK3" s="428"/>
      <c r="AL3" s="438" t="s">
        <v>26</v>
      </c>
      <c r="AM3" s="439"/>
      <c r="AN3" s="439"/>
      <c r="AO3" s="440"/>
      <c r="AP3" s="441" t="s">
        <v>37</v>
      </c>
      <c r="AQ3" s="442"/>
      <c r="AR3" s="442"/>
      <c r="AS3" s="443"/>
      <c r="AT3" s="444" t="s">
        <v>27</v>
      </c>
      <c r="AU3" s="445"/>
      <c r="AV3" s="445"/>
      <c r="AW3" s="446"/>
      <c r="AX3" s="441" t="s">
        <v>28</v>
      </c>
      <c r="AY3" s="442"/>
      <c r="AZ3" s="442"/>
      <c r="BA3" s="443"/>
      <c r="BB3" s="441" t="s">
        <v>29</v>
      </c>
      <c r="BC3" s="442"/>
      <c r="BD3" s="442"/>
      <c r="BE3" s="443"/>
      <c r="BF3" s="441" t="s">
        <v>30</v>
      </c>
      <c r="BG3" s="442"/>
      <c r="BH3" s="442"/>
      <c r="BI3" s="443"/>
      <c r="BJ3" s="444" t="s">
        <v>31</v>
      </c>
      <c r="BK3" s="445"/>
      <c r="BL3" s="445"/>
      <c r="BM3" s="446"/>
      <c r="BN3" s="441" t="s">
        <v>32</v>
      </c>
      <c r="BO3" s="442"/>
      <c r="BP3" s="442"/>
      <c r="BQ3" s="443"/>
      <c r="BR3" s="447" t="s">
        <v>33</v>
      </c>
      <c r="BS3" s="448"/>
      <c r="BT3" s="448"/>
      <c r="BU3" s="449"/>
      <c r="BV3" s="447" t="s">
        <v>34</v>
      </c>
      <c r="BW3" s="448"/>
      <c r="BX3" s="448"/>
      <c r="BY3" s="449"/>
      <c r="BZ3" s="450" t="s">
        <v>57</v>
      </c>
      <c r="CA3" s="450"/>
      <c r="CB3" s="450"/>
    </row>
    <row r="4" spans="1:80" s="18" customFormat="1" ht="27" customHeight="1">
      <c r="A4" s="418"/>
      <c r="B4" s="451" t="s">
        <v>5</v>
      </c>
      <c r="C4" s="434" t="s">
        <v>6</v>
      </c>
      <c r="D4" s="454" t="s">
        <v>9</v>
      </c>
      <c r="E4" s="455"/>
      <c r="F4" s="456" t="s">
        <v>5</v>
      </c>
      <c r="G4" s="457" t="s">
        <v>6</v>
      </c>
      <c r="H4" s="423" t="s">
        <v>9</v>
      </c>
      <c r="I4" s="424"/>
      <c r="J4" s="458" t="s">
        <v>5</v>
      </c>
      <c r="K4" s="430" t="s">
        <v>6</v>
      </c>
      <c r="L4" s="431" t="s">
        <v>9</v>
      </c>
      <c r="M4" s="432"/>
      <c r="N4" s="433" t="s">
        <v>5</v>
      </c>
      <c r="O4" s="434" t="s">
        <v>6</v>
      </c>
      <c r="P4" s="429" t="s">
        <v>9</v>
      </c>
      <c r="Q4" s="429"/>
      <c r="R4" s="434" t="s">
        <v>5</v>
      </c>
      <c r="S4" s="434" t="s">
        <v>6</v>
      </c>
      <c r="T4" s="429" t="s">
        <v>9</v>
      </c>
      <c r="U4" s="429"/>
      <c r="V4" s="434" t="s">
        <v>5</v>
      </c>
      <c r="W4" s="434" t="s">
        <v>6</v>
      </c>
      <c r="X4" s="429" t="s">
        <v>9</v>
      </c>
      <c r="Y4" s="429"/>
      <c r="Z4" s="459" t="s">
        <v>5</v>
      </c>
      <c r="AA4" s="459" t="s">
        <v>6</v>
      </c>
      <c r="AB4" s="435" t="s">
        <v>9</v>
      </c>
      <c r="AC4" s="437"/>
      <c r="AD4" s="461" t="s">
        <v>5</v>
      </c>
      <c r="AE4" s="461" t="s">
        <v>6</v>
      </c>
      <c r="AF4" s="438" t="s">
        <v>9</v>
      </c>
      <c r="AG4" s="428"/>
      <c r="AH4" s="461" t="s">
        <v>5</v>
      </c>
      <c r="AI4" s="461" t="s">
        <v>6</v>
      </c>
      <c r="AJ4" s="438" t="s">
        <v>9</v>
      </c>
      <c r="AK4" s="428"/>
      <c r="AL4" s="461" t="s">
        <v>5</v>
      </c>
      <c r="AM4" s="461" t="s">
        <v>6</v>
      </c>
      <c r="AN4" s="438" t="s">
        <v>9</v>
      </c>
      <c r="AO4" s="440"/>
      <c r="AP4" s="463" t="s">
        <v>5</v>
      </c>
      <c r="AQ4" s="461" t="s">
        <v>6</v>
      </c>
      <c r="AR4" s="438" t="s">
        <v>9</v>
      </c>
      <c r="AS4" s="440"/>
      <c r="AT4" s="465" t="s">
        <v>5</v>
      </c>
      <c r="AU4" s="459" t="s">
        <v>6</v>
      </c>
      <c r="AV4" s="435" t="s">
        <v>9</v>
      </c>
      <c r="AW4" s="467"/>
      <c r="AX4" s="463" t="s">
        <v>5</v>
      </c>
      <c r="AY4" s="461" t="s">
        <v>6</v>
      </c>
      <c r="AZ4" s="438" t="s">
        <v>9</v>
      </c>
      <c r="BA4" s="440"/>
      <c r="BB4" s="463" t="s">
        <v>5</v>
      </c>
      <c r="BC4" s="461" t="s">
        <v>6</v>
      </c>
      <c r="BD4" s="438" t="s">
        <v>9</v>
      </c>
      <c r="BE4" s="440"/>
      <c r="BF4" s="463" t="s">
        <v>5</v>
      </c>
      <c r="BG4" s="461" t="s">
        <v>6</v>
      </c>
      <c r="BH4" s="438" t="s">
        <v>9</v>
      </c>
      <c r="BI4" s="440"/>
      <c r="BJ4" s="465" t="s">
        <v>5</v>
      </c>
      <c r="BK4" s="459" t="s">
        <v>6</v>
      </c>
      <c r="BL4" s="435" t="s">
        <v>9</v>
      </c>
      <c r="BM4" s="467"/>
      <c r="BN4" s="463" t="s">
        <v>5</v>
      </c>
      <c r="BO4" s="461" t="s">
        <v>6</v>
      </c>
      <c r="BP4" s="438" t="s">
        <v>9</v>
      </c>
      <c r="BQ4" s="440"/>
      <c r="BR4" s="468" t="s">
        <v>5</v>
      </c>
      <c r="BS4" s="470" t="s">
        <v>6</v>
      </c>
      <c r="BT4" s="472" t="s">
        <v>9</v>
      </c>
      <c r="BU4" s="473"/>
      <c r="BV4" s="468" t="s">
        <v>5</v>
      </c>
      <c r="BW4" s="470" t="s">
        <v>6</v>
      </c>
      <c r="BX4" s="472" t="s">
        <v>9</v>
      </c>
      <c r="BY4" s="474"/>
      <c r="BZ4" s="475" t="s">
        <v>58</v>
      </c>
      <c r="CA4" s="477" t="s">
        <v>9</v>
      </c>
      <c r="CB4" s="477"/>
    </row>
    <row r="5" spans="1:80" s="18" customFormat="1" ht="15" customHeight="1">
      <c r="A5" s="418"/>
      <c r="B5" s="452"/>
      <c r="C5" s="453"/>
      <c r="D5" s="11" t="s">
        <v>7</v>
      </c>
      <c r="E5" s="12" t="s">
        <v>8</v>
      </c>
      <c r="F5" s="456"/>
      <c r="G5" s="457"/>
      <c r="H5" s="10" t="s">
        <v>7</v>
      </c>
      <c r="I5" s="40" t="s">
        <v>8</v>
      </c>
      <c r="J5" s="458"/>
      <c r="K5" s="430"/>
      <c r="L5" s="101" t="s">
        <v>7</v>
      </c>
      <c r="M5" s="102" t="s">
        <v>8</v>
      </c>
      <c r="N5" s="433"/>
      <c r="O5" s="434"/>
      <c r="P5" s="11" t="s">
        <v>7</v>
      </c>
      <c r="Q5" s="84" t="s">
        <v>8</v>
      </c>
      <c r="R5" s="434"/>
      <c r="S5" s="434"/>
      <c r="T5" s="11" t="s">
        <v>7</v>
      </c>
      <c r="U5" s="5" t="s">
        <v>8</v>
      </c>
      <c r="V5" s="434"/>
      <c r="W5" s="434"/>
      <c r="X5" s="11" t="s">
        <v>7</v>
      </c>
      <c r="Y5" s="84" t="s">
        <v>8</v>
      </c>
      <c r="Z5" s="460"/>
      <c r="AA5" s="460"/>
      <c r="AB5" s="101" t="s">
        <v>7</v>
      </c>
      <c r="AC5" s="101" t="s">
        <v>8</v>
      </c>
      <c r="AD5" s="462"/>
      <c r="AE5" s="462"/>
      <c r="AF5" s="11" t="s">
        <v>7</v>
      </c>
      <c r="AG5" s="11" t="s">
        <v>8</v>
      </c>
      <c r="AH5" s="462"/>
      <c r="AI5" s="462"/>
      <c r="AJ5" s="11" t="s">
        <v>7</v>
      </c>
      <c r="AK5" s="11" t="s">
        <v>8</v>
      </c>
      <c r="AL5" s="462"/>
      <c r="AM5" s="462"/>
      <c r="AN5" s="11" t="s">
        <v>7</v>
      </c>
      <c r="AO5" s="13" t="s">
        <v>8</v>
      </c>
      <c r="AP5" s="464"/>
      <c r="AQ5" s="462"/>
      <c r="AR5" s="11" t="s">
        <v>7</v>
      </c>
      <c r="AS5" s="12" t="s">
        <v>8</v>
      </c>
      <c r="AT5" s="466"/>
      <c r="AU5" s="460"/>
      <c r="AV5" s="101" t="s">
        <v>7</v>
      </c>
      <c r="AW5" s="102" t="s">
        <v>8</v>
      </c>
      <c r="AX5" s="464"/>
      <c r="AY5" s="462"/>
      <c r="AZ5" s="11" t="s">
        <v>7</v>
      </c>
      <c r="BA5" s="12" t="s">
        <v>8</v>
      </c>
      <c r="BB5" s="464"/>
      <c r="BC5" s="462"/>
      <c r="BD5" s="11" t="s">
        <v>7</v>
      </c>
      <c r="BE5" s="12" t="s">
        <v>8</v>
      </c>
      <c r="BF5" s="464"/>
      <c r="BG5" s="462"/>
      <c r="BH5" s="11" t="s">
        <v>7</v>
      </c>
      <c r="BI5" s="13" t="s">
        <v>8</v>
      </c>
      <c r="BJ5" s="466"/>
      <c r="BK5" s="460"/>
      <c r="BL5" s="101" t="s">
        <v>7</v>
      </c>
      <c r="BM5" s="102" t="s">
        <v>8</v>
      </c>
      <c r="BN5" s="464"/>
      <c r="BO5" s="462"/>
      <c r="BP5" s="11" t="s">
        <v>7</v>
      </c>
      <c r="BQ5" s="12" t="s">
        <v>8</v>
      </c>
      <c r="BR5" s="469"/>
      <c r="BS5" s="471"/>
      <c r="BT5" s="5" t="s">
        <v>7</v>
      </c>
      <c r="BU5" s="98" t="s">
        <v>8</v>
      </c>
      <c r="BV5" s="469"/>
      <c r="BW5" s="471"/>
      <c r="BX5" s="5" t="s">
        <v>7</v>
      </c>
      <c r="BY5" s="124" t="s">
        <v>8</v>
      </c>
      <c r="BZ5" s="476"/>
      <c r="CA5" s="132" t="s">
        <v>7</v>
      </c>
      <c r="CB5" s="118" t="s">
        <v>8</v>
      </c>
    </row>
    <row r="6" spans="1:80" s="9" customFormat="1" ht="18.75">
      <c r="A6" s="69" t="s">
        <v>10</v>
      </c>
      <c r="B6" s="56">
        <f>B7+B10+B15+B18+B21+B26+B28+B30+B33+B34</f>
        <v>462270.4</v>
      </c>
      <c r="C6" s="56">
        <f>C7+C10+C15+C18+C21+C26+C28+C30+C33+C34</f>
        <v>86498.99999999999</v>
      </c>
      <c r="D6" s="27">
        <f aca="true" t="shared" si="0" ref="D6:D34">C6-B6</f>
        <v>-375771.4</v>
      </c>
      <c r="E6" s="130">
        <f aca="true" t="shared" si="1" ref="E6:E33">C6/B6%</f>
        <v>18.711775618772037</v>
      </c>
      <c r="F6" s="28">
        <f>SUM(F7,F10,F15,F21,F26,F28,F30,F33)</f>
        <v>185738.40000000002</v>
      </c>
      <c r="G6" s="28">
        <f>SUM(G7,G10,G15,G21,G26,G28,G30,G33)</f>
        <v>86484.99999999999</v>
      </c>
      <c r="H6" s="29">
        <f aca="true" t="shared" si="2" ref="H6:H32">G6-F6</f>
        <v>-99253.40000000004</v>
      </c>
      <c r="I6" s="37">
        <f aca="true" t="shared" si="3" ref="I6:I14">G6/F6%</f>
        <v>46.562800153333924</v>
      </c>
      <c r="J6" s="125">
        <f>SUM(J7,J10,J15,J21,J26,J28,J30,J33)</f>
        <v>84574.49999999999</v>
      </c>
      <c r="K6" s="104">
        <f>SUM(O6+S6+W6)</f>
        <v>86499</v>
      </c>
      <c r="L6" s="104">
        <f aca="true" t="shared" si="4" ref="L6:L20">K6-J6</f>
        <v>1924.5000000000146</v>
      </c>
      <c r="M6" s="105">
        <f aca="true" t="shared" si="5" ref="M6:M14">K6/J6%</f>
        <v>102.2755085752798</v>
      </c>
      <c r="N6" s="56">
        <f>N7+N10+N15+N18+N21+N26+N28+N30+N33+N34</f>
        <v>20883.999999999996</v>
      </c>
      <c r="O6" s="56">
        <f>O7+O10+O15+O18+O21+O26+O28+O30+O33+O34</f>
        <v>25091.6</v>
      </c>
      <c r="P6" s="17">
        <f aca="true" t="shared" si="6" ref="P6:P18">O6-N6</f>
        <v>4207.600000000002</v>
      </c>
      <c r="Q6" s="85">
        <f aca="true" t="shared" si="7" ref="Q6:Q16">O6/N6%</f>
        <v>120.14748132541659</v>
      </c>
      <c r="R6" s="17">
        <f>SUM(R10,R7,R15,R21,R26,R33,R30)</f>
        <v>31815.9</v>
      </c>
      <c r="S6" s="17">
        <f>SUM(S7,S10,S15,S21,S26,S28,S30,S33,S34)</f>
        <v>30397.499999999996</v>
      </c>
      <c r="T6" s="17">
        <f aca="true" t="shared" si="8" ref="T6:T33">S6-R6</f>
        <v>-1418.400000000005</v>
      </c>
      <c r="U6" s="17">
        <f aca="true" t="shared" si="9" ref="U6:U24">S6/R6%</f>
        <v>95.5418517156516</v>
      </c>
      <c r="V6" s="17">
        <f>V7+V10+V15+V21+V26+V28+V30+V33+V34</f>
        <v>31097.6</v>
      </c>
      <c r="W6" s="17">
        <f>W7+W10+W15+W21+W26+W28+W30+W33+W34</f>
        <v>31009.9</v>
      </c>
      <c r="X6" s="17">
        <f aca="true" t="shared" si="10" ref="X6:BS6">SUM(X10,X7,X15,X21,X26,X33,X30)</f>
        <v>-32.400000000001285</v>
      </c>
      <c r="Y6" s="17">
        <f t="shared" si="10"/>
        <v>555.2197002121115</v>
      </c>
      <c r="Z6" s="126">
        <f t="shared" si="10"/>
        <v>101163.9</v>
      </c>
      <c r="AA6" s="126">
        <f t="shared" si="10"/>
        <v>0</v>
      </c>
      <c r="AB6" s="126">
        <f t="shared" si="10"/>
        <v>-101163.9</v>
      </c>
      <c r="AC6" s="126">
        <f t="shared" si="10"/>
        <v>0</v>
      </c>
      <c r="AD6" s="17">
        <f t="shared" si="10"/>
        <v>34956.200000000004</v>
      </c>
      <c r="AE6" s="17">
        <f t="shared" si="10"/>
        <v>0</v>
      </c>
      <c r="AF6" s="17">
        <f t="shared" si="10"/>
        <v>-34956.200000000004</v>
      </c>
      <c r="AG6" s="17">
        <f t="shared" si="10"/>
        <v>0</v>
      </c>
      <c r="AH6" s="17">
        <f t="shared" si="10"/>
        <v>34392.7</v>
      </c>
      <c r="AI6" s="17">
        <f t="shared" si="10"/>
        <v>0</v>
      </c>
      <c r="AJ6" s="17">
        <f t="shared" si="10"/>
        <v>-34392.7</v>
      </c>
      <c r="AK6" s="17">
        <f t="shared" si="10"/>
        <v>0</v>
      </c>
      <c r="AL6" s="17">
        <f t="shared" si="10"/>
        <v>31815.000000000004</v>
      </c>
      <c r="AM6" s="17">
        <f t="shared" si="10"/>
        <v>0</v>
      </c>
      <c r="AN6" s="17">
        <f t="shared" si="10"/>
        <v>-31815.000000000004</v>
      </c>
      <c r="AO6" s="17">
        <f t="shared" si="10"/>
        <v>0</v>
      </c>
      <c r="AP6" s="17">
        <f t="shared" si="10"/>
        <v>283978.10000000003</v>
      </c>
      <c r="AQ6" s="17">
        <f t="shared" si="10"/>
        <v>85624.99999999999</v>
      </c>
      <c r="AR6" s="17">
        <f t="shared" si="10"/>
        <v>-198353.1</v>
      </c>
      <c r="AS6" s="17">
        <f t="shared" si="10"/>
        <v>246.53295520338122</v>
      </c>
      <c r="AT6" s="126">
        <f t="shared" si="10"/>
        <v>100455.00000000001</v>
      </c>
      <c r="AU6" s="126">
        <f t="shared" si="10"/>
        <v>0</v>
      </c>
      <c r="AV6" s="126">
        <f t="shared" si="10"/>
        <v>-100455.00000000001</v>
      </c>
      <c r="AW6" s="126">
        <f t="shared" si="10"/>
        <v>0</v>
      </c>
      <c r="AX6" s="17">
        <f t="shared" si="10"/>
        <v>39615.9</v>
      </c>
      <c r="AY6" s="17">
        <f t="shared" si="10"/>
        <v>0</v>
      </c>
      <c r="AZ6" s="17">
        <f t="shared" si="10"/>
        <v>-39615.9</v>
      </c>
      <c r="BA6" s="17">
        <f t="shared" si="10"/>
        <v>0</v>
      </c>
      <c r="BB6" s="17">
        <f t="shared" si="10"/>
        <v>31025.399999999998</v>
      </c>
      <c r="BC6" s="17">
        <f t="shared" si="10"/>
        <v>0</v>
      </c>
      <c r="BD6" s="17">
        <f t="shared" si="10"/>
        <v>-31025.399999999998</v>
      </c>
      <c r="BE6" s="17">
        <f t="shared" si="10"/>
        <v>0</v>
      </c>
      <c r="BF6" s="17">
        <f t="shared" si="10"/>
        <v>29813.7</v>
      </c>
      <c r="BG6" s="17">
        <f t="shared" si="10"/>
        <v>0</v>
      </c>
      <c r="BH6" s="17">
        <f t="shared" si="10"/>
        <v>-29813.7</v>
      </c>
      <c r="BI6" s="17">
        <f t="shared" si="10"/>
        <v>0</v>
      </c>
      <c r="BJ6" s="126">
        <f t="shared" si="10"/>
        <v>176076.99999999997</v>
      </c>
      <c r="BK6" s="126">
        <f t="shared" si="10"/>
        <v>0</v>
      </c>
      <c r="BL6" s="126">
        <f t="shared" si="10"/>
        <v>-176076.99999999997</v>
      </c>
      <c r="BM6" s="126">
        <f t="shared" si="10"/>
        <v>0</v>
      </c>
      <c r="BN6" s="17">
        <f t="shared" si="10"/>
        <v>40340.00000000001</v>
      </c>
      <c r="BO6" s="17">
        <f t="shared" si="10"/>
        <v>0</v>
      </c>
      <c r="BP6" s="17">
        <f t="shared" si="10"/>
        <v>-40340.00000000001</v>
      </c>
      <c r="BQ6" s="17">
        <f t="shared" si="10"/>
        <v>0</v>
      </c>
      <c r="BR6" s="17">
        <f t="shared" si="10"/>
        <v>33138.2</v>
      </c>
      <c r="BS6" s="17">
        <f t="shared" si="10"/>
        <v>0</v>
      </c>
      <c r="BT6" s="17">
        <f aca="true" t="shared" si="11" ref="BT6:BT18">BS6-BR6</f>
        <v>-33138.2</v>
      </c>
      <c r="BU6" s="17">
        <f>SUM(BU10,BU7,BU15,BU21,BU26,BU33,BU30)</f>
        <v>0</v>
      </c>
      <c r="BV6" s="17">
        <f>SUM(BV10,BV7,BV15,BV21,BV26,BV33,BV30)</f>
        <v>102598.8</v>
      </c>
      <c r="BW6" s="17">
        <f>SUM(BW10,BW7,BW15,BW21,BW26,BW33,BW30)</f>
        <v>0</v>
      </c>
      <c r="BX6" s="17">
        <f>SUM(BX10,BX7,BX15,BX21,BX26,BX33,BX30)</f>
        <v>-102284.40000000001</v>
      </c>
      <c r="BY6" s="17">
        <f>SUM(BY10,BY7,BY15,BY21,BY26,BY33,BY30)</f>
        <v>0</v>
      </c>
      <c r="BZ6" s="137">
        <f>SUM(BZ10,BZ7,BZ15,BZ21,BZ26,BZ33,BZ30)+BZ28</f>
        <v>79516.10000000003</v>
      </c>
      <c r="CA6" s="137">
        <f>C6-BZ6</f>
        <v>6982.8999999999505</v>
      </c>
      <c r="CB6" s="137">
        <f>C6/BZ6%</f>
        <v>108.7817435714276</v>
      </c>
    </row>
    <row r="7" spans="1:80" s="9" customFormat="1" ht="18.75">
      <c r="A7" s="69" t="s">
        <v>11</v>
      </c>
      <c r="B7" s="39">
        <f>B9+B8</f>
        <v>380463.9</v>
      </c>
      <c r="C7" s="39">
        <f>C9+C8</f>
        <v>67611.5</v>
      </c>
      <c r="D7" s="27">
        <f t="shared" si="0"/>
        <v>-312852.4</v>
      </c>
      <c r="E7" s="130">
        <f t="shared" si="1"/>
        <v>17.77080558759977</v>
      </c>
      <c r="F7" s="28">
        <f aca="true" t="shared" si="12" ref="F7:G32">J7+Z7</f>
        <v>148479.59999999998</v>
      </c>
      <c r="G7" s="29">
        <f t="shared" si="12"/>
        <v>67611.5</v>
      </c>
      <c r="H7" s="29">
        <f t="shared" si="2"/>
        <v>-80868.09999999998</v>
      </c>
      <c r="I7" s="37">
        <f t="shared" si="3"/>
        <v>45.53588506434554</v>
      </c>
      <c r="J7" s="103">
        <f aca="true" t="shared" si="13" ref="J7:J34">N7+R7+V7</f>
        <v>67378.2</v>
      </c>
      <c r="K7" s="104">
        <f>SUM(O7+S7+W7)</f>
        <v>67611.5</v>
      </c>
      <c r="L7" s="104">
        <f t="shared" si="4"/>
        <v>233.3000000000029</v>
      </c>
      <c r="M7" s="105">
        <f t="shared" si="5"/>
        <v>100.34625442650591</v>
      </c>
      <c r="N7" s="67">
        <f>N9+N8</f>
        <v>13701.6</v>
      </c>
      <c r="O7" s="39">
        <f>O9+O8</f>
        <v>15734.6</v>
      </c>
      <c r="P7" s="17">
        <f t="shared" si="6"/>
        <v>2033</v>
      </c>
      <c r="Q7" s="85">
        <f t="shared" si="7"/>
        <v>114.83768319028435</v>
      </c>
      <c r="R7" s="39">
        <f>R9+R8</f>
        <v>28036.4</v>
      </c>
      <c r="S7" s="39">
        <f>S9+S8</f>
        <v>26399.6</v>
      </c>
      <c r="T7" s="17">
        <f t="shared" si="8"/>
        <v>-1636.800000000003</v>
      </c>
      <c r="U7" s="17">
        <f t="shared" si="9"/>
        <v>94.16187527642634</v>
      </c>
      <c r="V7" s="39">
        <f>V9+V8</f>
        <v>25640.2</v>
      </c>
      <c r="W7" s="39">
        <f>W9+W8</f>
        <v>25477.3</v>
      </c>
      <c r="X7" s="17">
        <f aca="true" t="shared" si="14" ref="X7:X33">W7-V7</f>
        <v>-162.90000000000146</v>
      </c>
      <c r="Y7" s="85">
        <f aca="true" t="shared" si="15" ref="Y7:Y24">W7/V7%</f>
        <v>99.36466954235927</v>
      </c>
      <c r="Z7" s="115">
        <f>Z9+Z8</f>
        <v>81101.4</v>
      </c>
      <c r="AA7" s="115">
        <f>AA9+AA8</f>
        <v>0</v>
      </c>
      <c r="AB7" s="104">
        <f aca="true" t="shared" si="16" ref="AB7:AB34">AA7-Z7</f>
        <v>-81101.4</v>
      </c>
      <c r="AC7" s="104">
        <f aca="true" t="shared" si="17" ref="AC7:AC14">AA7/Z7%</f>
        <v>0</v>
      </c>
      <c r="AD7" s="39">
        <f>AD9+AD8</f>
        <v>23745.9</v>
      </c>
      <c r="AE7" s="39">
        <f>AE9+AE8</f>
        <v>0</v>
      </c>
      <c r="AF7" s="17">
        <f aca="true" t="shared" si="18" ref="AF7:AF18">AE7-AD7</f>
        <v>-23745.9</v>
      </c>
      <c r="AG7" s="17">
        <f aca="true" t="shared" si="19" ref="AG7:AG14">AE7/AD7%</f>
        <v>0</v>
      </c>
      <c r="AH7" s="39">
        <f>AH9+AH8</f>
        <v>29755.1</v>
      </c>
      <c r="AI7" s="39">
        <f>AI9+AI8</f>
        <v>0</v>
      </c>
      <c r="AJ7" s="17">
        <f aca="true" t="shared" si="20" ref="AJ7:AJ33">AI7-AH7</f>
        <v>-29755.1</v>
      </c>
      <c r="AK7" s="17">
        <f aca="true" t="shared" si="21" ref="AK7:AK16">AI7/AH7%</f>
        <v>0</v>
      </c>
      <c r="AL7" s="39">
        <f>AL9+AL8</f>
        <v>27600.4</v>
      </c>
      <c r="AM7" s="39">
        <f>AM9+AM8</f>
        <v>0</v>
      </c>
      <c r="AN7" s="17">
        <f aca="true" t="shared" si="22" ref="AN7:AN33">AM7-AL7</f>
        <v>-27600.4</v>
      </c>
      <c r="AO7" s="50">
        <f aca="true" t="shared" si="23" ref="AO7:AO24">AM7/AL7%</f>
        <v>0</v>
      </c>
      <c r="AP7" s="30">
        <f aca="true" t="shared" si="24" ref="AP7:AQ20">J7+Z7+AT7</f>
        <v>228960.3</v>
      </c>
      <c r="AQ7" s="17">
        <f t="shared" si="24"/>
        <v>67611.5</v>
      </c>
      <c r="AR7" s="17">
        <f aca="true" t="shared" si="25" ref="AR7:AR32">AQ7-AP7</f>
        <v>-161348.8</v>
      </c>
      <c r="AS7" s="19">
        <f aca="true" t="shared" si="26" ref="AS7:AS14">AQ7/AP7%</f>
        <v>29.529791846009985</v>
      </c>
      <c r="AT7" s="112">
        <f aca="true" t="shared" si="27" ref="AT7:AU21">AX7+BB7+BF7</f>
        <v>80480.7</v>
      </c>
      <c r="AU7" s="104">
        <f aca="true" t="shared" si="28" ref="AU7:AU34">SUM(AY7+BC7+BG7)</f>
        <v>0</v>
      </c>
      <c r="AV7" s="104">
        <f aca="true" t="shared" si="29" ref="AV7:AV34">AU7-AT7</f>
        <v>-80480.7</v>
      </c>
      <c r="AW7" s="105">
        <f aca="true" t="shared" si="30" ref="AW7:AW14">AU7/AT7%</f>
        <v>0</v>
      </c>
      <c r="AX7" s="67">
        <f>AX9+AX8</f>
        <v>27461.6</v>
      </c>
      <c r="AY7" s="39">
        <f>AY9+AY8</f>
        <v>0</v>
      </c>
      <c r="AZ7" s="17">
        <f aca="true" t="shared" si="31" ref="AZ7:AZ33">AY7-AX7</f>
        <v>-27461.6</v>
      </c>
      <c r="BA7" s="19">
        <f aca="true" t="shared" si="32" ref="BA7:BA23">AY7/AX7%</f>
        <v>0</v>
      </c>
      <c r="BB7" s="64">
        <f>BB9+BB8</f>
        <v>27048.8</v>
      </c>
      <c r="BC7" s="39">
        <f>BC9+BC8</f>
        <v>0</v>
      </c>
      <c r="BD7" s="17">
        <f aca="true" t="shared" si="33" ref="BD7:BD19">BC7-BB7</f>
        <v>-27048.8</v>
      </c>
      <c r="BE7" s="19">
        <f aca="true" t="shared" si="34" ref="BE7:BE14">BC7/BB7%</f>
        <v>0</v>
      </c>
      <c r="BF7" s="64">
        <f>BF9+BF8</f>
        <v>25970.3</v>
      </c>
      <c r="BG7" s="39">
        <f>BG9+BG8</f>
        <v>0</v>
      </c>
      <c r="BH7" s="17">
        <f aca="true" t="shared" si="35" ref="BH7:BH19">BG7-BF7</f>
        <v>-25970.3</v>
      </c>
      <c r="BI7" s="50">
        <f aca="true" t="shared" si="36" ref="BI7:BI13">BG7/BF7%</f>
        <v>0</v>
      </c>
      <c r="BJ7" s="103">
        <f aca="true" t="shared" si="37" ref="BJ7:BJ34">BN7+BR7+BV7</f>
        <v>151503.59999999998</v>
      </c>
      <c r="BK7" s="104">
        <f aca="true" t="shared" si="38" ref="BK7:BK34">SUM(BO7+BS7+BW7)</f>
        <v>0</v>
      </c>
      <c r="BL7" s="104">
        <f aca="true" t="shared" si="39" ref="BL7:BL30">BK7-BJ7</f>
        <v>-151503.59999999998</v>
      </c>
      <c r="BM7" s="105">
        <f aca="true" t="shared" si="40" ref="BM7:BM13">BK7/BJ7%</f>
        <v>0</v>
      </c>
      <c r="BN7" s="64">
        <f>BN9+BN8</f>
        <v>28305.8</v>
      </c>
      <c r="BO7" s="39">
        <f>BO9+BO8</f>
        <v>0</v>
      </c>
      <c r="BP7" s="17">
        <f aca="true" t="shared" si="41" ref="BP7:BP18">BO7-BN7</f>
        <v>-28305.8</v>
      </c>
      <c r="BQ7" s="19">
        <f aca="true" t="shared" si="42" ref="BQ7:BQ14">BO7/BN7%</f>
        <v>0</v>
      </c>
      <c r="BR7" s="64">
        <f>BR9+BR8</f>
        <v>29133.6</v>
      </c>
      <c r="BS7" s="39">
        <f>BS9+BS8</f>
        <v>0</v>
      </c>
      <c r="BT7" s="17">
        <f t="shared" si="11"/>
        <v>-29133.6</v>
      </c>
      <c r="BU7" s="19">
        <f aca="true" t="shared" si="43" ref="BU7:BU13">BS7/BR7%</f>
        <v>0</v>
      </c>
      <c r="BV7" s="64">
        <f>BV9+BV8</f>
        <v>94064.2</v>
      </c>
      <c r="BW7" s="39">
        <f>BW9+BW8</f>
        <v>0</v>
      </c>
      <c r="BX7" s="17">
        <f aca="true" t="shared" si="44" ref="BX7:BX18">BW7-BV7</f>
        <v>-94064.2</v>
      </c>
      <c r="BY7" s="50">
        <f aca="true" t="shared" si="45" ref="BY7:BY14">BW7/BV7%</f>
        <v>0</v>
      </c>
      <c r="BZ7" s="119">
        <f>BZ9+BZ8</f>
        <v>63884.100000000006</v>
      </c>
      <c r="CA7" s="137">
        <f aca="true" t="shared" si="46" ref="CA7:CA34">C7-BZ7</f>
        <v>3727.399999999994</v>
      </c>
      <c r="CB7" s="137">
        <f aca="true" t="shared" si="47" ref="CB7:CB33">C7/BZ7%</f>
        <v>105.8346286478169</v>
      </c>
    </row>
    <row r="8" spans="1:80" ht="18.75">
      <c r="A8" s="70" t="s">
        <v>53</v>
      </c>
      <c r="B8" s="23">
        <f>J8+Z8+AT8+BJ8</f>
        <v>7194</v>
      </c>
      <c r="C8" s="23">
        <f>K8+AA8+AU8+BK8</f>
        <v>1589.7999999999997</v>
      </c>
      <c r="D8" s="31">
        <f t="shared" si="0"/>
        <v>-5604.200000000001</v>
      </c>
      <c r="E8" s="32">
        <f t="shared" si="1"/>
        <v>22.098971365026408</v>
      </c>
      <c r="F8" s="33">
        <f t="shared" si="12"/>
        <v>2643.9</v>
      </c>
      <c r="G8" s="34">
        <f t="shared" si="12"/>
        <v>1589.7999999999997</v>
      </c>
      <c r="H8" s="34">
        <f t="shared" si="2"/>
        <v>-1054.1000000000004</v>
      </c>
      <c r="I8" s="36">
        <f t="shared" si="3"/>
        <v>60.13086727939785</v>
      </c>
      <c r="J8" s="106">
        <f t="shared" si="13"/>
        <v>1566.5</v>
      </c>
      <c r="K8" s="107">
        <f>O8+S8+W8</f>
        <v>1589.7999999999997</v>
      </c>
      <c r="L8" s="107">
        <f t="shared" si="4"/>
        <v>23.299999999999727</v>
      </c>
      <c r="M8" s="108">
        <f t="shared" si="5"/>
        <v>101.48739227577401</v>
      </c>
      <c r="N8" s="51">
        <v>90</v>
      </c>
      <c r="O8" s="23">
        <v>432.9</v>
      </c>
      <c r="P8" s="7">
        <f t="shared" si="6"/>
        <v>342.9</v>
      </c>
      <c r="Q8" s="86">
        <f t="shared" si="7"/>
        <v>480.99999999999994</v>
      </c>
      <c r="R8" s="23">
        <v>1210</v>
      </c>
      <c r="S8" s="23">
        <v>876.8</v>
      </c>
      <c r="T8" s="7">
        <f t="shared" si="8"/>
        <v>-333.20000000000005</v>
      </c>
      <c r="U8" s="7">
        <f t="shared" si="9"/>
        <v>72.46280991735537</v>
      </c>
      <c r="V8" s="23">
        <v>266.5</v>
      </c>
      <c r="W8" s="23">
        <v>280.1</v>
      </c>
      <c r="X8" s="7">
        <f t="shared" si="14"/>
        <v>13.600000000000023</v>
      </c>
      <c r="Y8" s="86">
        <f t="shared" si="15"/>
        <v>105.1031894934334</v>
      </c>
      <c r="Z8" s="107">
        <f>AD8+AH8+AL8</f>
        <v>1077.4</v>
      </c>
      <c r="AA8" s="107">
        <f aca="true" t="shared" si="48" ref="AA8:AA34">SUM(AE8+AI8+AM8)</f>
        <v>0</v>
      </c>
      <c r="AB8" s="107">
        <f t="shared" si="16"/>
        <v>-1077.4</v>
      </c>
      <c r="AC8" s="107">
        <f t="shared" si="17"/>
        <v>0</v>
      </c>
      <c r="AD8" s="23">
        <v>292</v>
      </c>
      <c r="AE8" s="23"/>
      <c r="AF8" s="7">
        <f t="shared" si="18"/>
        <v>-292</v>
      </c>
      <c r="AG8" s="7">
        <f t="shared" si="19"/>
        <v>0</v>
      </c>
      <c r="AH8" s="23">
        <v>339.5</v>
      </c>
      <c r="AI8" s="23"/>
      <c r="AJ8" s="7">
        <f t="shared" si="20"/>
        <v>-339.5</v>
      </c>
      <c r="AK8" s="7">
        <f t="shared" si="21"/>
        <v>0</v>
      </c>
      <c r="AL8" s="23">
        <v>445.9</v>
      </c>
      <c r="AM8" s="23"/>
      <c r="AN8" s="7">
        <f t="shared" si="22"/>
        <v>-445.9</v>
      </c>
      <c r="AO8" s="49">
        <f t="shared" si="23"/>
        <v>0</v>
      </c>
      <c r="AP8" s="35">
        <f>J8+Z8+AT8</f>
        <v>5144</v>
      </c>
      <c r="AQ8" s="7">
        <f t="shared" si="24"/>
        <v>1589.7999999999997</v>
      </c>
      <c r="AR8" s="7">
        <f t="shared" si="25"/>
        <v>-3554.2000000000003</v>
      </c>
      <c r="AS8" s="8">
        <f t="shared" si="26"/>
        <v>30.9059097978227</v>
      </c>
      <c r="AT8" s="113">
        <f t="shared" si="27"/>
        <v>2500.1</v>
      </c>
      <c r="AU8" s="107">
        <f t="shared" si="28"/>
        <v>0</v>
      </c>
      <c r="AV8" s="107">
        <f t="shared" si="29"/>
        <v>-2500.1</v>
      </c>
      <c r="AW8" s="108">
        <f t="shared" si="30"/>
        <v>0</v>
      </c>
      <c r="AX8" s="51">
        <v>820</v>
      </c>
      <c r="AY8" s="23"/>
      <c r="AZ8" s="7">
        <f t="shared" si="31"/>
        <v>-820</v>
      </c>
      <c r="BA8" s="8">
        <f t="shared" si="32"/>
        <v>0</v>
      </c>
      <c r="BB8" s="92">
        <v>940</v>
      </c>
      <c r="BC8" s="23"/>
      <c r="BD8" s="7">
        <f t="shared" si="33"/>
        <v>-940</v>
      </c>
      <c r="BE8" s="8">
        <f t="shared" si="34"/>
        <v>0</v>
      </c>
      <c r="BF8" s="92">
        <v>740.1</v>
      </c>
      <c r="BG8" s="23"/>
      <c r="BH8" s="7">
        <f t="shared" si="35"/>
        <v>-740.1</v>
      </c>
      <c r="BI8" s="49">
        <f t="shared" si="36"/>
        <v>0</v>
      </c>
      <c r="BJ8" s="106">
        <f t="shared" si="37"/>
        <v>2050</v>
      </c>
      <c r="BK8" s="107">
        <f t="shared" si="38"/>
        <v>0</v>
      </c>
      <c r="BL8" s="107">
        <f t="shared" si="39"/>
        <v>-2050</v>
      </c>
      <c r="BM8" s="108">
        <f t="shared" si="40"/>
        <v>0</v>
      </c>
      <c r="BN8" s="92">
        <v>560</v>
      </c>
      <c r="BO8" s="23"/>
      <c r="BP8" s="17">
        <f t="shared" si="41"/>
        <v>-560</v>
      </c>
      <c r="BQ8" s="8">
        <f t="shared" si="42"/>
        <v>0</v>
      </c>
      <c r="BR8" s="92">
        <v>590</v>
      </c>
      <c r="BS8" s="23"/>
      <c r="BT8" s="7">
        <f t="shared" si="11"/>
        <v>-590</v>
      </c>
      <c r="BU8" s="8">
        <f t="shared" si="43"/>
        <v>0</v>
      </c>
      <c r="BV8" s="92">
        <v>900</v>
      </c>
      <c r="BW8" s="23"/>
      <c r="BX8" s="7">
        <f t="shared" si="44"/>
        <v>-900</v>
      </c>
      <c r="BY8" s="49">
        <f t="shared" si="45"/>
        <v>0</v>
      </c>
      <c r="BZ8" s="120">
        <v>2426.3</v>
      </c>
      <c r="CA8" s="137">
        <f t="shared" si="46"/>
        <v>-836.5000000000005</v>
      </c>
      <c r="CB8" s="137">
        <f t="shared" si="47"/>
        <v>65.52363681325474</v>
      </c>
    </row>
    <row r="9" spans="1:80" ht="18.75">
      <c r="A9" s="71" t="s">
        <v>12</v>
      </c>
      <c r="B9" s="23">
        <v>373269.9</v>
      </c>
      <c r="C9" s="23">
        <f>K9+AA9+AU9+BK9</f>
        <v>66021.7</v>
      </c>
      <c r="D9" s="31">
        <f t="shared" si="0"/>
        <v>-307248.2</v>
      </c>
      <c r="E9" s="32">
        <f t="shared" si="1"/>
        <v>17.687389205505184</v>
      </c>
      <c r="F9" s="33">
        <f t="shared" si="12"/>
        <v>145835.7</v>
      </c>
      <c r="G9" s="34">
        <f t="shared" si="12"/>
        <v>66021.7</v>
      </c>
      <c r="H9" s="34">
        <f t="shared" si="2"/>
        <v>-79814.00000000001</v>
      </c>
      <c r="I9" s="36">
        <f t="shared" si="3"/>
        <v>45.271288168809136</v>
      </c>
      <c r="J9" s="106">
        <f t="shared" si="13"/>
        <v>65811.7</v>
      </c>
      <c r="K9" s="107">
        <f>O9+S9+W9</f>
        <v>66021.7</v>
      </c>
      <c r="L9" s="107">
        <f t="shared" si="4"/>
        <v>210</v>
      </c>
      <c r="M9" s="108">
        <f t="shared" si="5"/>
        <v>100.31909219789186</v>
      </c>
      <c r="N9" s="51">
        <v>13611.6</v>
      </c>
      <c r="O9" s="23">
        <v>15301.7</v>
      </c>
      <c r="P9" s="7">
        <f t="shared" si="6"/>
        <v>1690.1000000000004</v>
      </c>
      <c r="Q9" s="86">
        <f t="shared" si="7"/>
        <v>112.4166152399424</v>
      </c>
      <c r="R9" s="23">
        <v>26826.4</v>
      </c>
      <c r="S9" s="23">
        <v>25522.8</v>
      </c>
      <c r="T9" s="7">
        <f t="shared" si="8"/>
        <v>-1303.6000000000022</v>
      </c>
      <c r="U9" s="7">
        <f t="shared" si="9"/>
        <v>95.14060775952046</v>
      </c>
      <c r="V9" s="23">
        <v>25373.7</v>
      </c>
      <c r="W9" s="23">
        <v>25197.2</v>
      </c>
      <c r="X9" s="7">
        <f t="shared" si="14"/>
        <v>-176.5</v>
      </c>
      <c r="Y9" s="86">
        <f t="shared" si="15"/>
        <v>99.30439786077712</v>
      </c>
      <c r="Z9" s="107">
        <f aca="true" t="shared" si="49" ref="Z9:Z34">AD9+AH9+AL9</f>
        <v>80024</v>
      </c>
      <c r="AA9" s="107">
        <f t="shared" si="48"/>
        <v>0</v>
      </c>
      <c r="AB9" s="107">
        <f t="shared" si="16"/>
        <v>-80024</v>
      </c>
      <c r="AC9" s="107">
        <f t="shared" si="17"/>
        <v>0</v>
      </c>
      <c r="AD9" s="23">
        <v>23453.9</v>
      </c>
      <c r="AE9" s="23"/>
      <c r="AF9" s="7">
        <f t="shared" si="18"/>
        <v>-23453.9</v>
      </c>
      <c r="AG9" s="7">
        <f t="shared" si="19"/>
        <v>0</v>
      </c>
      <c r="AH9" s="23">
        <v>29415.6</v>
      </c>
      <c r="AI9" s="23"/>
      <c r="AJ9" s="7">
        <f t="shared" si="20"/>
        <v>-29415.6</v>
      </c>
      <c r="AK9" s="7">
        <f t="shared" si="21"/>
        <v>0</v>
      </c>
      <c r="AL9" s="23">
        <v>27154.5</v>
      </c>
      <c r="AM9" s="23"/>
      <c r="AN9" s="7">
        <f t="shared" si="22"/>
        <v>-27154.5</v>
      </c>
      <c r="AO9" s="49">
        <f t="shared" si="23"/>
        <v>0</v>
      </c>
      <c r="AP9" s="35">
        <f t="shared" si="24"/>
        <v>223816.3</v>
      </c>
      <c r="AQ9" s="7">
        <f t="shared" si="24"/>
        <v>66021.7</v>
      </c>
      <c r="AR9" s="7">
        <f t="shared" si="25"/>
        <v>-157794.59999999998</v>
      </c>
      <c r="AS9" s="8">
        <f t="shared" si="26"/>
        <v>29.498164342811492</v>
      </c>
      <c r="AT9" s="113">
        <f t="shared" si="27"/>
        <v>77980.59999999999</v>
      </c>
      <c r="AU9" s="107">
        <f t="shared" si="28"/>
        <v>0</v>
      </c>
      <c r="AV9" s="107">
        <f t="shared" si="29"/>
        <v>-77980.59999999999</v>
      </c>
      <c r="AW9" s="108">
        <f t="shared" si="30"/>
        <v>0</v>
      </c>
      <c r="AX9" s="51">
        <v>26641.6</v>
      </c>
      <c r="AY9" s="23"/>
      <c r="AZ9" s="7">
        <f t="shared" si="31"/>
        <v>-26641.6</v>
      </c>
      <c r="BA9" s="8">
        <f t="shared" si="32"/>
        <v>0</v>
      </c>
      <c r="BB9" s="92">
        <v>26108.8</v>
      </c>
      <c r="BC9" s="23"/>
      <c r="BD9" s="7">
        <f t="shared" si="33"/>
        <v>-26108.8</v>
      </c>
      <c r="BE9" s="8">
        <f t="shared" si="34"/>
        <v>0</v>
      </c>
      <c r="BF9" s="92">
        <v>25230.2</v>
      </c>
      <c r="BG9" s="23"/>
      <c r="BH9" s="7">
        <f t="shared" si="35"/>
        <v>-25230.2</v>
      </c>
      <c r="BI9" s="49">
        <f t="shared" si="36"/>
        <v>0</v>
      </c>
      <c r="BJ9" s="106">
        <f t="shared" si="37"/>
        <v>149453.59999999998</v>
      </c>
      <c r="BK9" s="107">
        <f t="shared" si="38"/>
        <v>0</v>
      </c>
      <c r="BL9" s="107">
        <f t="shared" si="39"/>
        <v>-149453.59999999998</v>
      </c>
      <c r="BM9" s="108">
        <f t="shared" si="40"/>
        <v>0</v>
      </c>
      <c r="BN9" s="92">
        <v>27745.8</v>
      </c>
      <c r="BO9" s="23"/>
      <c r="BP9" s="17">
        <f t="shared" si="41"/>
        <v>-27745.8</v>
      </c>
      <c r="BQ9" s="8">
        <f t="shared" si="42"/>
        <v>0</v>
      </c>
      <c r="BR9" s="92">
        <v>28543.6</v>
      </c>
      <c r="BS9" s="23"/>
      <c r="BT9" s="7">
        <f t="shared" si="11"/>
        <v>-28543.6</v>
      </c>
      <c r="BU9" s="8">
        <f t="shared" si="43"/>
        <v>0</v>
      </c>
      <c r="BV9" s="92">
        <v>93164.2</v>
      </c>
      <c r="BW9" s="23"/>
      <c r="BX9" s="7">
        <f t="shared" si="44"/>
        <v>-93164.2</v>
      </c>
      <c r="BY9" s="49">
        <f t="shared" si="45"/>
        <v>0</v>
      </c>
      <c r="BZ9" s="120">
        <v>61457.8</v>
      </c>
      <c r="CA9" s="137">
        <f t="shared" si="46"/>
        <v>4563.899999999994</v>
      </c>
      <c r="CB9" s="137">
        <f t="shared" si="47"/>
        <v>107.42607122285536</v>
      </c>
    </row>
    <row r="10" spans="1:80" s="9" customFormat="1" ht="20.25">
      <c r="A10" s="69" t="s">
        <v>13</v>
      </c>
      <c r="B10" s="39">
        <f>B12+B13+B11+B14</f>
        <v>39490.49999999999</v>
      </c>
      <c r="C10" s="39">
        <f>C12+C13+C11+C14</f>
        <v>8150.7</v>
      </c>
      <c r="D10" s="27">
        <f t="shared" si="0"/>
        <v>-31339.799999999992</v>
      </c>
      <c r="E10" s="130">
        <f t="shared" si="1"/>
        <v>20.639647510160675</v>
      </c>
      <c r="F10" s="28">
        <f t="shared" si="12"/>
        <v>17978.399999999998</v>
      </c>
      <c r="G10" s="29">
        <f t="shared" si="12"/>
        <v>8150.7</v>
      </c>
      <c r="H10" s="29">
        <f t="shared" si="2"/>
        <v>-9827.699999999997</v>
      </c>
      <c r="I10" s="37">
        <f t="shared" si="3"/>
        <v>45.336069950607396</v>
      </c>
      <c r="J10" s="131">
        <f>SUM(J11:J14)</f>
        <v>8072.999999999999</v>
      </c>
      <c r="K10" s="104">
        <f>SUM(K11:K14)</f>
        <v>8150.7</v>
      </c>
      <c r="L10" s="104">
        <f t="shared" si="4"/>
        <v>77.70000000000073</v>
      </c>
      <c r="M10" s="105">
        <f t="shared" si="5"/>
        <v>100.96246748420663</v>
      </c>
      <c r="N10" s="39">
        <f>N12+N13+N11+N14</f>
        <v>5155.5</v>
      </c>
      <c r="O10" s="39">
        <f>O12+O13+O11+O14</f>
        <v>5969.699999999999</v>
      </c>
      <c r="P10" s="17">
        <f t="shared" si="6"/>
        <v>814.1999999999989</v>
      </c>
      <c r="Q10" s="17">
        <f t="shared" si="7"/>
        <v>115.79284259528657</v>
      </c>
      <c r="R10" s="39">
        <f>SUM(R11:R14)</f>
        <v>915.9</v>
      </c>
      <c r="S10" s="39">
        <f>SUM(S11:S14)</f>
        <v>1059</v>
      </c>
      <c r="T10" s="17">
        <f t="shared" si="8"/>
        <v>143.10000000000002</v>
      </c>
      <c r="U10" s="17">
        <f t="shared" si="9"/>
        <v>115.62397641663938</v>
      </c>
      <c r="V10" s="39">
        <f>SUM(V11:V14)</f>
        <v>2001.6</v>
      </c>
      <c r="W10" s="39">
        <f>SUM(W11:W14)</f>
        <v>1122</v>
      </c>
      <c r="X10" s="17">
        <f t="shared" si="14"/>
        <v>-879.5999999999999</v>
      </c>
      <c r="Y10" s="85">
        <f t="shared" si="15"/>
        <v>56.05515587529977</v>
      </c>
      <c r="Z10" s="104">
        <f t="shared" si="49"/>
        <v>9905.4</v>
      </c>
      <c r="AA10" s="104">
        <f t="shared" si="48"/>
        <v>0</v>
      </c>
      <c r="AB10" s="104">
        <f t="shared" si="16"/>
        <v>-9905.4</v>
      </c>
      <c r="AC10" s="104">
        <f t="shared" si="17"/>
        <v>0</v>
      </c>
      <c r="AD10" s="39">
        <f>SUM(AD11:AD14)</f>
        <v>7143.7</v>
      </c>
      <c r="AE10" s="39">
        <f aca="true" t="shared" si="50" ref="AE10:AL10">SUM(AE11:AE14)</f>
        <v>0</v>
      </c>
      <c r="AF10" s="39">
        <f t="shared" si="50"/>
        <v>-7143.7</v>
      </c>
      <c r="AG10" s="39">
        <f t="shared" si="50"/>
        <v>0</v>
      </c>
      <c r="AH10" s="39">
        <f t="shared" si="50"/>
        <v>1719.2</v>
      </c>
      <c r="AI10" s="39">
        <f t="shared" si="50"/>
        <v>0</v>
      </c>
      <c r="AJ10" s="39">
        <f t="shared" si="50"/>
        <v>-1719.2</v>
      </c>
      <c r="AK10" s="39">
        <f t="shared" si="50"/>
        <v>0</v>
      </c>
      <c r="AL10" s="39">
        <f t="shared" si="50"/>
        <v>1042.5</v>
      </c>
      <c r="AM10" s="39">
        <f>AM12+AM13+AM11</f>
        <v>0</v>
      </c>
      <c r="AN10" s="17">
        <f t="shared" si="22"/>
        <v>-1042.5</v>
      </c>
      <c r="AO10" s="50">
        <f t="shared" si="23"/>
        <v>0</v>
      </c>
      <c r="AP10" s="64">
        <f>AP12+AP13+AP11</f>
        <v>26817.699999999997</v>
      </c>
      <c r="AQ10" s="17">
        <f t="shared" si="24"/>
        <v>8150.7</v>
      </c>
      <c r="AR10" s="17">
        <f t="shared" si="25"/>
        <v>-18666.999999999996</v>
      </c>
      <c r="AS10" s="19">
        <f t="shared" si="26"/>
        <v>30.392986721456356</v>
      </c>
      <c r="AT10" s="112">
        <f t="shared" si="27"/>
        <v>10217.400000000001</v>
      </c>
      <c r="AU10" s="104">
        <f t="shared" si="28"/>
        <v>0</v>
      </c>
      <c r="AV10" s="104">
        <f t="shared" si="29"/>
        <v>-10217.400000000001</v>
      </c>
      <c r="AW10" s="105">
        <f t="shared" si="30"/>
        <v>0</v>
      </c>
      <c r="AX10" s="67">
        <f>SUM(AX11:AX14)</f>
        <v>8270.900000000001</v>
      </c>
      <c r="AY10" s="67">
        <f aca="true" t="shared" si="51" ref="AY10:BF10">SUM(AY11:AY14)</f>
        <v>0</v>
      </c>
      <c r="AZ10" s="67">
        <f t="shared" si="51"/>
        <v>-8270.900000000001</v>
      </c>
      <c r="BA10" s="67">
        <f t="shared" si="51"/>
        <v>0</v>
      </c>
      <c r="BB10" s="67">
        <f t="shared" si="51"/>
        <v>902.5</v>
      </c>
      <c r="BC10" s="67">
        <f t="shared" si="51"/>
        <v>0</v>
      </c>
      <c r="BD10" s="67">
        <f t="shared" si="51"/>
        <v>-902.5</v>
      </c>
      <c r="BE10" s="67">
        <f t="shared" si="51"/>
        <v>0</v>
      </c>
      <c r="BF10" s="67">
        <f t="shared" si="51"/>
        <v>1044</v>
      </c>
      <c r="BG10" s="39">
        <f>BG12+BG13+BG11</f>
        <v>0</v>
      </c>
      <c r="BH10" s="17">
        <f t="shared" si="35"/>
        <v>-1044</v>
      </c>
      <c r="BI10" s="50">
        <f t="shared" si="36"/>
        <v>0</v>
      </c>
      <c r="BJ10" s="103">
        <f t="shared" si="37"/>
        <v>11294.699999999999</v>
      </c>
      <c r="BK10" s="104">
        <f t="shared" si="38"/>
        <v>0</v>
      </c>
      <c r="BL10" s="104">
        <f t="shared" si="39"/>
        <v>-11294.699999999999</v>
      </c>
      <c r="BM10" s="105">
        <f t="shared" si="40"/>
        <v>0</v>
      </c>
      <c r="BN10" s="64">
        <f>BN12+BN13+BN11</f>
        <v>7852.5</v>
      </c>
      <c r="BO10" s="39">
        <f>BO12+BO13+BO11</f>
        <v>0</v>
      </c>
      <c r="BP10" s="17">
        <f t="shared" si="41"/>
        <v>-7852.5</v>
      </c>
      <c r="BQ10" s="8">
        <f t="shared" si="42"/>
        <v>0</v>
      </c>
      <c r="BR10" s="64">
        <f>BR12+BR13+BR11</f>
        <v>1109.3</v>
      </c>
      <c r="BS10" s="39">
        <f>BS12+BS13+BS11</f>
        <v>0</v>
      </c>
      <c r="BT10" s="17">
        <f t="shared" si="11"/>
        <v>-1109.3</v>
      </c>
      <c r="BU10" s="19">
        <f t="shared" si="43"/>
        <v>0</v>
      </c>
      <c r="BV10" s="64">
        <f>BV12+BV13+BV11</f>
        <v>2332.9</v>
      </c>
      <c r="BW10" s="99">
        <f>BW12+BW13+BW11</f>
        <v>0</v>
      </c>
      <c r="BX10" s="17">
        <f t="shared" si="44"/>
        <v>-2332.9</v>
      </c>
      <c r="BY10" s="50">
        <f t="shared" si="45"/>
        <v>0</v>
      </c>
      <c r="BZ10" s="119">
        <f>BZ12+BZ13+BZ11</f>
        <v>8286.3</v>
      </c>
      <c r="CA10" s="137">
        <f t="shared" si="46"/>
        <v>-135.59999999999945</v>
      </c>
      <c r="CB10" s="137">
        <f t="shared" si="47"/>
        <v>98.3635639549618</v>
      </c>
    </row>
    <row r="11" spans="1:80" s="1" customFormat="1" ht="42.75" customHeight="1">
      <c r="A11" s="72" t="s">
        <v>39</v>
      </c>
      <c r="B11" s="23">
        <f aca="true" t="shared" si="52" ref="B11:C15">J11+Z11+AT11+BJ11</f>
        <v>8530.8</v>
      </c>
      <c r="C11" s="23">
        <f t="shared" si="52"/>
        <v>1356.8999999999999</v>
      </c>
      <c r="D11" s="7">
        <f t="shared" si="0"/>
        <v>-7173.9</v>
      </c>
      <c r="E11" s="32">
        <f t="shared" si="1"/>
        <v>15.905893937262624</v>
      </c>
      <c r="F11" s="33">
        <f t="shared" si="12"/>
        <v>3719.6000000000004</v>
      </c>
      <c r="G11" s="34">
        <f t="shared" si="12"/>
        <v>1356.8999999999999</v>
      </c>
      <c r="H11" s="34">
        <f t="shared" si="2"/>
        <v>-2362.7000000000007</v>
      </c>
      <c r="I11" s="36">
        <f t="shared" si="3"/>
        <v>36.47972900311861</v>
      </c>
      <c r="J11" s="106">
        <f t="shared" si="13"/>
        <v>1370.7</v>
      </c>
      <c r="K11" s="107">
        <f aca="true" t="shared" si="53" ref="K11:K34">SUM(O11+S11+W11)</f>
        <v>1356.8999999999999</v>
      </c>
      <c r="L11" s="107">
        <f t="shared" si="4"/>
        <v>-13.800000000000182</v>
      </c>
      <c r="M11" s="108">
        <f t="shared" si="5"/>
        <v>98.99321514554606</v>
      </c>
      <c r="N11" s="51">
        <v>505</v>
      </c>
      <c r="O11" s="23">
        <v>596.9</v>
      </c>
      <c r="P11" s="7">
        <f t="shared" si="6"/>
        <v>91.89999999999998</v>
      </c>
      <c r="Q11" s="86">
        <f t="shared" si="7"/>
        <v>118.1980198019802</v>
      </c>
      <c r="R11" s="23">
        <v>426.7</v>
      </c>
      <c r="S11" s="23">
        <v>306.2</v>
      </c>
      <c r="T11" s="7">
        <f t="shared" si="8"/>
        <v>-120.5</v>
      </c>
      <c r="U11" s="7">
        <f t="shared" si="9"/>
        <v>71.76001874853527</v>
      </c>
      <c r="V11" s="23">
        <v>439</v>
      </c>
      <c r="W11" s="23">
        <v>453.8</v>
      </c>
      <c r="X11" s="7">
        <f t="shared" si="14"/>
        <v>14.800000000000011</v>
      </c>
      <c r="Y11" s="86">
        <f t="shared" si="15"/>
        <v>103.37129840546699</v>
      </c>
      <c r="Z11" s="107">
        <f t="shared" si="49"/>
        <v>2348.9</v>
      </c>
      <c r="AA11" s="107">
        <f t="shared" si="48"/>
        <v>0</v>
      </c>
      <c r="AB11" s="107">
        <f t="shared" si="16"/>
        <v>-2348.9</v>
      </c>
      <c r="AC11" s="107">
        <f t="shared" si="17"/>
        <v>0</v>
      </c>
      <c r="AD11" s="23">
        <v>1172.7</v>
      </c>
      <c r="AE11" s="23"/>
      <c r="AF11" s="7">
        <f t="shared" si="18"/>
        <v>-1172.7</v>
      </c>
      <c r="AG11" s="7">
        <f t="shared" si="19"/>
        <v>0</v>
      </c>
      <c r="AH11" s="23">
        <v>812.5</v>
      </c>
      <c r="AI11" s="23"/>
      <c r="AJ11" s="7">
        <f t="shared" si="20"/>
        <v>-812.5</v>
      </c>
      <c r="AK11" s="7">
        <f t="shared" si="21"/>
        <v>0</v>
      </c>
      <c r="AL11" s="23">
        <v>363.7</v>
      </c>
      <c r="AM11" s="23"/>
      <c r="AN11" s="7">
        <f t="shared" si="22"/>
        <v>-363.7</v>
      </c>
      <c r="AO11" s="49">
        <f t="shared" si="23"/>
        <v>0</v>
      </c>
      <c r="AP11" s="35">
        <f aca="true" t="shared" si="54" ref="AP11:AQ27">J11+Z11+AT11</f>
        <v>5985.8</v>
      </c>
      <c r="AQ11" s="7">
        <f t="shared" si="24"/>
        <v>1356.8999999999999</v>
      </c>
      <c r="AR11" s="7">
        <f t="shared" si="25"/>
        <v>-4628.900000000001</v>
      </c>
      <c r="AS11" s="8">
        <f t="shared" si="26"/>
        <v>22.668649136289215</v>
      </c>
      <c r="AT11" s="113">
        <f t="shared" si="27"/>
        <v>2266.2</v>
      </c>
      <c r="AU11" s="107">
        <f t="shared" si="28"/>
        <v>0</v>
      </c>
      <c r="AV11" s="107">
        <f t="shared" si="29"/>
        <v>-2266.2</v>
      </c>
      <c r="AW11" s="108">
        <f t="shared" si="30"/>
        <v>0</v>
      </c>
      <c r="AX11" s="51">
        <v>1893.3</v>
      </c>
      <c r="AY11" s="23"/>
      <c r="AZ11" s="7">
        <f t="shared" si="31"/>
        <v>-1893.3</v>
      </c>
      <c r="BA11" s="8">
        <f t="shared" si="32"/>
        <v>0</v>
      </c>
      <c r="BB11" s="92">
        <v>161.4</v>
      </c>
      <c r="BC11" s="23"/>
      <c r="BD11" s="7">
        <f t="shared" si="33"/>
        <v>-161.4</v>
      </c>
      <c r="BE11" s="8">
        <f t="shared" si="34"/>
        <v>0</v>
      </c>
      <c r="BF11" s="92">
        <v>211.5</v>
      </c>
      <c r="BG11" s="23"/>
      <c r="BH11" s="7">
        <f t="shared" si="35"/>
        <v>-211.5</v>
      </c>
      <c r="BI11" s="49">
        <f t="shared" si="36"/>
        <v>0</v>
      </c>
      <c r="BJ11" s="106">
        <f t="shared" si="37"/>
        <v>2545</v>
      </c>
      <c r="BK11" s="107">
        <f t="shared" si="38"/>
        <v>0</v>
      </c>
      <c r="BL11" s="107">
        <f t="shared" si="39"/>
        <v>-2545</v>
      </c>
      <c r="BM11" s="108">
        <f t="shared" si="40"/>
        <v>0</v>
      </c>
      <c r="BN11" s="92">
        <v>1705.4</v>
      </c>
      <c r="BO11" s="23"/>
      <c r="BP11" s="17">
        <f t="shared" si="41"/>
        <v>-1705.4</v>
      </c>
      <c r="BQ11" s="8">
        <f t="shared" si="42"/>
        <v>0</v>
      </c>
      <c r="BR11" s="92">
        <v>387.7</v>
      </c>
      <c r="BS11" s="23"/>
      <c r="BT11" s="7">
        <f t="shared" si="11"/>
        <v>-387.7</v>
      </c>
      <c r="BU11" s="8">
        <f t="shared" si="43"/>
        <v>0</v>
      </c>
      <c r="BV11" s="92">
        <v>451.9</v>
      </c>
      <c r="BW11" s="23"/>
      <c r="BX11" s="7">
        <f t="shared" si="44"/>
        <v>-451.9</v>
      </c>
      <c r="BY11" s="49">
        <f t="shared" si="45"/>
        <v>0</v>
      </c>
      <c r="BZ11" s="120">
        <v>2661.3</v>
      </c>
      <c r="CA11" s="137">
        <f t="shared" si="46"/>
        <v>-1304.4000000000003</v>
      </c>
      <c r="CB11" s="137">
        <f t="shared" si="47"/>
        <v>50.98636004959981</v>
      </c>
    </row>
    <row r="12" spans="1:80" ht="37.5">
      <c r="A12" s="73" t="s">
        <v>14</v>
      </c>
      <c r="B12" s="23">
        <f t="shared" si="52"/>
        <v>28862</v>
      </c>
      <c r="C12" s="23">
        <f t="shared" si="52"/>
        <v>6090.599999999999</v>
      </c>
      <c r="D12" s="31">
        <f t="shared" si="0"/>
        <v>-22771.4</v>
      </c>
      <c r="E12" s="32">
        <f t="shared" si="1"/>
        <v>21.10248770009008</v>
      </c>
      <c r="F12" s="33">
        <f t="shared" si="12"/>
        <v>13119.199999999999</v>
      </c>
      <c r="G12" s="34">
        <f t="shared" si="12"/>
        <v>6090.599999999999</v>
      </c>
      <c r="H12" s="34">
        <f t="shared" si="2"/>
        <v>-7028.599999999999</v>
      </c>
      <c r="I12" s="36">
        <f t="shared" si="3"/>
        <v>46.425086895542414</v>
      </c>
      <c r="J12" s="106">
        <f t="shared" si="13"/>
        <v>6040.799999999999</v>
      </c>
      <c r="K12" s="107">
        <f t="shared" si="53"/>
        <v>6090.599999999999</v>
      </c>
      <c r="L12" s="107">
        <f t="shared" si="4"/>
        <v>49.80000000000018</v>
      </c>
      <c r="M12" s="108">
        <f t="shared" si="5"/>
        <v>100.8243941199841</v>
      </c>
      <c r="N12" s="51">
        <v>4450</v>
      </c>
      <c r="O12" s="23">
        <v>5165.4</v>
      </c>
      <c r="P12" s="7">
        <f t="shared" si="6"/>
        <v>715.3999999999996</v>
      </c>
      <c r="Q12" s="86">
        <f t="shared" si="7"/>
        <v>116.07640449438202</v>
      </c>
      <c r="R12" s="23">
        <v>431.7</v>
      </c>
      <c r="S12" s="23">
        <v>476.3</v>
      </c>
      <c r="T12" s="7">
        <f t="shared" si="8"/>
        <v>44.60000000000002</v>
      </c>
      <c r="U12" s="7">
        <f t="shared" si="9"/>
        <v>110.33124855223535</v>
      </c>
      <c r="V12" s="23">
        <v>1159.1</v>
      </c>
      <c r="W12" s="23">
        <v>448.9</v>
      </c>
      <c r="X12" s="7">
        <f t="shared" si="14"/>
        <v>-710.1999999999999</v>
      </c>
      <c r="Y12" s="86">
        <f t="shared" si="15"/>
        <v>38.72832369942196</v>
      </c>
      <c r="Z12" s="107">
        <f t="shared" si="49"/>
        <v>7078.4</v>
      </c>
      <c r="AA12" s="107">
        <f t="shared" si="48"/>
        <v>0</v>
      </c>
      <c r="AB12" s="107">
        <f t="shared" si="16"/>
        <v>-7078.4</v>
      </c>
      <c r="AC12" s="107">
        <f t="shared" si="17"/>
        <v>0</v>
      </c>
      <c r="AD12" s="23">
        <v>5816</v>
      </c>
      <c r="AE12" s="23"/>
      <c r="AF12" s="7">
        <f t="shared" si="18"/>
        <v>-5816</v>
      </c>
      <c r="AG12" s="7">
        <f t="shared" si="19"/>
        <v>0</v>
      </c>
      <c r="AH12" s="23">
        <v>732.2</v>
      </c>
      <c r="AI12" s="23"/>
      <c r="AJ12" s="7">
        <f t="shared" si="20"/>
        <v>-732.2</v>
      </c>
      <c r="AK12" s="7">
        <f t="shared" si="21"/>
        <v>0</v>
      </c>
      <c r="AL12" s="23">
        <v>530.2</v>
      </c>
      <c r="AM12" s="23"/>
      <c r="AN12" s="7">
        <f t="shared" si="22"/>
        <v>-530.2</v>
      </c>
      <c r="AO12" s="49">
        <f t="shared" si="23"/>
        <v>0</v>
      </c>
      <c r="AP12" s="35">
        <f t="shared" si="54"/>
        <v>20123.3</v>
      </c>
      <c r="AQ12" s="7">
        <f t="shared" si="24"/>
        <v>6090.599999999999</v>
      </c>
      <c r="AR12" s="7">
        <f t="shared" si="25"/>
        <v>-14032.7</v>
      </c>
      <c r="AS12" s="8">
        <f t="shared" si="26"/>
        <v>30.266407597163482</v>
      </c>
      <c r="AT12" s="113">
        <f t="shared" si="27"/>
        <v>7004.1</v>
      </c>
      <c r="AU12" s="107">
        <f t="shared" si="28"/>
        <v>0</v>
      </c>
      <c r="AV12" s="107">
        <f t="shared" si="29"/>
        <v>-7004.1</v>
      </c>
      <c r="AW12" s="108">
        <f t="shared" si="30"/>
        <v>0</v>
      </c>
      <c r="AX12" s="51">
        <v>5922</v>
      </c>
      <c r="AY12" s="23"/>
      <c r="AZ12" s="7">
        <f t="shared" si="31"/>
        <v>-5922</v>
      </c>
      <c r="BA12" s="8">
        <f t="shared" si="32"/>
        <v>0</v>
      </c>
      <c r="BB12" s="92">
        <v>539.6</v>
      </c>
      <c r="BC12" s="23"/>
      <c r="BD12" s="7">
        <f t="shared" si="33"/>
        <v>-539.6</v>
      </c>
      <c r="BE12" s="8">
        <f t="shared" si="34"/>
        <v>0</v>
      </c>
      <c r="BF12" s="92">
        <v>542.5</v>
      </c>
      <c r="BG12" s="23"/>
      <c r="BH12" s="7">
        <f t="shared" si="35"/>
        <v>-542.5</v>
      </c>
      <c r="BI12" s="49">
        <f t="shared" si="36"/>
        <v>0</v>
      </c>
      <c r="BJ12" s="106">
        <f t="shared" si="37"/>
        <v>8738.7</v>
      </c>
      <c r="BK12" s="107">
        <f t="shared" si="38"/>
        <v>0</v>
      </c>
      <c r="BL12" s="107">
        <f t="shared" si="39"/>
        <v>-8738.7</v>
      </c>
      <c r="BM12" s="108">
        <f t="shared" si="40"/>
        <v>0</v>
      </c>
      <c r="BN12" s="92">
        <v>6146.6</v>
      </c>
      <c r="BO12" s="23"/>
      <c r="BP12" s="17">
        <f t="shared" si="41"/>
        <v>-6146.6</v>
      </c>
      <c r="BQ12" s="8">
        <f t="shared" si="42"/>
        <v>0</v>
      </c>
      <c r="BR12" s="92">
        <v>721.6</v>
      </c>
      <c r="BS12" s="23"/>
      <c r="BT12" s="7">
        <f t="shared" si="11"/>
        <v>-721.6</v>
      </c>
      <c r="BU12" s="8">
        <f t="shared" si="43"/>
        <v>0</v>
      </c>
      <c r="BV12" s="92">
        <v>1870.5</v>
      </c>
      <c r="BW12" s="23"/>
      <c r="BX12" s="7">
        <f t="shared" si="44"/>
        <v>-1870.5</v>
      </c>
      <c r="BY12" s="49">
        <f t="shared" si="45"/>
        <v>0</v>
      </c>
      <c r="BZ12" s="120">
        <v>5355.3</v>
      </c>
      <c r="CA12" s="137">
        <f t="shared" si="46"/>
        <v>735.2999999999993</v>
      </c>
      <c r="CB12" s="137">
        <f t="shared" si="47"/>
        <v>113.7303232311915</v>
      </c>
    </row>
    <row r="13" spans="1:80" ht="24.75" customHeight="1">
      <c r="A13" s="71" t="s">
        <v>15</v>
      </c>
      <c r="B13" s="23">
        <f t="shared" si="52"/>
        <v>719.6</v>
      </c>
      <c r="C13" s="23">
        <f t="shared" si="52"/>
        <v>396.1</v>
      </c>
      <c r="D13" s="31">
        <f t="shared" si="0"/>
        <v>-323.5</v>
      </c>
      <c r="E13" s="32">
        <f t="shared" si="1"/>
        <v>55.044469149527515</v>
      </c>
      <c r="F13" s="33">
        <f t="shared" si="12"/>
        <v>451.5</v>
      </c>
      <c r="G13" s="34">
        <f t="shared" si="12"/>
        <v>396.1</v>
      </c>
      <c r="H13" s="34">
        <f t="shared" si="2"/>
        <v>-55.39999999999998</v>
      </c>
      <c r="I13" s="36">
        <f t="shared" si="3"/>
        <v>87.72978959025471</v>
      </c>
      <c r="J13" s="106">
        <f t="shared" si="13"/>
        <v>321.5</v>
      </c>
      <c r="K13" s="107">
        <f t="shared" si="53"/>
        <v>396.1</v>
      </c>
      <c r="L13" s="107">
        <f t="shared" si="4"/>
        <v>74.60000000000002</v>
      </c>
      <c r="M13" s="108">
        <f t="shared" si="5"/>
        <v>123.20373250388803</v>
      </c>
      <c r="N13" s="51">
        <v>0.5</v>
      </c>
      <c r="O13" s="23">
        <v>7.4</v>
      </c>
      <c r="P13" s="7">
        <f t="shared" si="6"/>
        <v>6.9</v>
      </c>
      <c r="Q13" s="86">
        <f t="shared" si="7"/>
        <v>1480</v>
      </c>
      <c r="R13" s="23">
        <v>17.5</v>
      </c>
      <c r="S13" s="23">
        <v>169.4</v>
      </c>
      <c r="T13" s="7">
        <f t="shared" si="8"/>
        <v>151.9</v>
      </c>
      <c r="U13" s="7">
        <f t="shared" si="9"/>
        <v>968.0000000000001</v>
      </c>
      <c r="V13" s="23">
        <v>303.5</v>
      </c>
      <c r="W13" s="23">
        <v>219.3</v>
      </c>
      <c r="X13" s="7">
        <f t="shared" si="14"/>
        <v>-84.19999999999999</v>
      </c>
      <c r="Y13" s="86">
        <f t="shared" si="15"/>
        <v>72.25700164744646</v>
      </c>
      <c r="Z13" s="107">
        <f t="shared" si="49"/>
        <v>130</v>
      </c>
      <c r="AA13" s="107">
        <f t="shared" si="48"/>
        <v>0</v>
      </c>
      <c r="AB13" s="107">
        <f t="shared" si="16"/>
        <v>-130</v>
      </c>
      <c r="AC13" s="107">
        <f t="shared" si="17"/>
        <v>0</v>
      </c>
      <c r="AD13" s="23">
        <v>55</v>
      </c>
      <c r="AE13" s="23"/>
      <c r="AF13" s="7">
        <f t="shared" si="18"/>
        <v>-55</v>
      </c>
      <c r="AG13" s="7">
        <f t="shared" si="19"/>
        <v>0</v>
      </c>
      <c r="AH13" s="23">
        <v>74.5</v>
      </c>
      <c r="AI13" s="23"/>
      <c r="AJ13" s="7">
        <f t="shared" si="20"/>
        <v>-74.5</v>
      </c>
      <c r="AK13" s="7">
        <f t="shared" si="21"/>
        <v>0</v>
      </c>
      <c r="AL13" s="23">
        <v>0.5</v>
      </c>
      <c r="AM13" s="23"/>
      <c r="AN13" s="7">
        <f t="shared" si="22"/>
        <v>-0.5</v>
      </c>
      <c r="AO13" s="49">
        <f t="shared" si="23"/>
        <v>0</v>
      </c>
      <c r="AP13" s="35">
        <f t="shared" si="54"/>
        <v>708.6</v>
      </c>
      <c r="AQ13" s="7">
        <f t="shared" si="24"/>
        <v>396.1</v>
      </c>
      <c r="AR13" s="7">
        <f t="shared" si="25"/>
        <v>-312.5</v>
      </c>
      <c r="AS13" s="8">
        <f t="shared" si="26"/>
        <v>55.89895568727068</v>
      </c>
      <c r="AT13" s="113">
        <f t="shared" si="27"/>
        <v>257.1</v>
      </c>
      <c r="AU13" s="107">
        <f t="shared" si="28"/>
        <v>0</v>
      </c>
      <c r="AV13" s="107">
        <f t="shared" si="29"/>
        <v>-257.1</v>
      </c>
      <c r="AW13" s="108">
        <f t="shared" si="30"/>
        <v>0</v>
      </c>
      <c r="AX13" s="51">
        <v>255.6</v>
      </c>
      <c r="AY13" s="23"/>
      <c r="AZ13" s="7">
        <f t="shared" si="31"/>
        <v>-255.6</v>
      </c>
      <c r="BA13" s="8">
        <f t="shared" si="32"/>
        <v>0</v>
      </c>
      <c r="BB13" s="92">
        <v>1.5</v>
      </c>
      <c r="BC13" s="23"/>
      <c r="BD13" s="7">
        <f t="shared" si="33"/>
        <v>-1.5</v>
      </c>
      <c r="BE13" s="8">
        <f t="shared" si="34"/>
        <v>0</v>
      </c>
      <c r="BF13" s="92">
        <v>0</v>
      </c>
      <c r="BG13" s="23"/>
      <c r="BH13" s="7">
        <f t="shared" si="35"/>
        <v>0</v>
      </c>
      <c r="BI13" s="49" t="e">
        <f t="shared" si="36"/>
        <v>#DIV/0!</v>
      </c>
      <c r="BJ13" s="106">
        <f t="shared" si="37"/>
        <v>11</v>
      </c>
      <c r="BK13" s="107">
        <f t="shared" si="38"/>
        <v>0</v>
      </c>
      <c r="BL13" s="107">
        <f t="shared" si="39"/>
        <v>-11</v>
      </c>
      <c r="BM13" s="108">
        <f t="shared" si="40"/>
        <v>0</v>
      </c>
      <c r="BN13" s="92">
        <v>0.5</v>
      </c>
      <c r="BO13" s="23"/>
      <c r="BP13" s="17">
        <f t="shared" si="41"/>
        <v>-0.5</v>
      </c>
      <c r="BQ13" s="8">
        <f t="shared" si="42"/>
        <v>0</v>
      </c>
      <c r="BR13" s="92"/>
      <c r="BS13" s="23"/>
      <c r="BT13" s="17">
        <f t="shared" si="11"/>
        <v>0</v>
      </c>
      <c r="BU13" s="8" t="e">
        <f t="shared" si="43"/>
        <v>#DIV/0!</v>
      </c>
      <c r="BV13" s="92">
        <v>10.5</v>
      </c>
      <c r="BW13" s="23"/>
      <c r="BX13" s="7">
        <f t="shared" si="44"/>
        <v>-10.5</v>
      </c>
      <c r="BY13" s="49">
        <f t="shared" si="45"/>
        <v>0</v>
      </c>
      <c r="BZ13" s="120">
        <v>269.7</v>
      </c>
      <c r="CA13" s="137">
        <f t="shared" si="46"/>
        <v>126.40000000000003</v>
      </c>
      <c r="CB13" s="137">
        <f t="shared" si="47"/>
        <v>146.86688913607713</v>
      </c>
    </row>
    <row r="14" spans="1:80" ht="37.5">
      <c r="A14" s="72" t="s">
        <v>54</v>
      </c>
      <c r="B14" s="23">
        <f t="shared" si="52"/>
        <v>1378.1</v>
      </c>
      <c r="C14" s="23">
        <f t="shared" si="52"/>
        <v>307.1</v>
      </c>
      <c r="D14" s="31">
        <f t="shared" si="0"/>
        <v>-1071</v>
      </c>
      <c r="E14" s="32">
        <f t="shared" si="1"/>
        <v>22.28430447717873</v>
      </c>
      <c r="F14" s="33">
        <f t="shared" si="12"/>
        <v>688.1</v>
      </c>
      <c r="G14" s="34">
        <f t="shared" si="12"/>
        <v>307.1</v>
      </c>
      <c r="H14" s="34">
        <f t="shared" si="2"/>
        <v>-381</v>
      </c>
      <c r="I14" s="36">
        <f t="shared" si="3"/>
        <v>44.630140967882575</v>
      </c>
      <c r="J14" s="106">
        <f t="shared" si="13"/>
        <v>340</v>
      </c>
      <c r="K14" s="107">
        <f t="shared" si="53"/>
        <v>307.1</v>
      </c>
      <c r="L14" s="107">
        <f t="shared" si="4"/>
        <v>-32.89999999999998</v>
      </c>
      <c r="M14" s="108">
        <f t="shared" si="5"/>
        <v>90.32352941176471</v>
      </c>
      <c r="N14" s="51">
        <v>200</v>
      </c>
      <c r="O14" s="23">
        <v>200</v>
      </c>
      <c r="P14" s="7">
        <f t="shared" si="6"/>
        <v>0</v>
      </c>
      <c r="Q14" s="86">
        <f t="shared" si="7"/>
        <v>100</v>
      </c>
      <c r="R14" s="23">
        <v>40</v>
      </c>
      <c r="S14" s="23">
        <v>107.1</v>
      </c>
      <c r="T14" s="7">
        <f t="shared" si="8"/>
        <v>67.1</v>
      </c>
      <c r="U14" s="7">
        <f t="shared" si="9"/>
        <v>267.74999999999994</v>
      </c>
      <c r="V14" s="23">
        <v>100</v>
      </c>
      <c r="W14" s="23"/>
      <c r="X14" s="7">
        <f t="shared" si="14"/>
        <v>-100</v>
      </c>
      <c r="Y14" s="86">
        <f t="shared" si="15"/>
        <v>0</v>
      </c>
      <c r="Z14" s="107">
        <f t="shared" si="49"/>
        <v>348.1</v>
      </c>
      <c r="AA14" s="107">
        <f t="shared" si="48"/>
        <v>0</v>
      </c>
      <c r="AB14" s="107">
        <f t="shared" si="16"/>
        <v>-348.1</v>
      </c>
      <c r="AC14" s="107">
        <f t="shared" si="17"/>
        <v>0</v>
      </c>
      <c r="AD14" s="23">
        <v>100</v>
      </c>
      <c r="AE14" s="23"/>
      <c r="AF14" s="7">
        <f t="shared" si="18"/>
        <v>-100</v>
      </c>
      <c r="AG14" s="7">
        <f t="shared" si="19"/>
        <v>0</v>
      </c>
      <c r="AH14" s="23">
        <v>100</v>
      </c>
      <c r="AI14" s="23"/>
      <c r="AJ14" s="7">
        <f t="shared" si="20"/>
        <v>-100</v>
      </c>
      <c r="AK14" s="7">
        <f t="shared" si="21"/>
        <v>0</v>
      </c>
      <c r="AL14" s="23">
        <v>148.1</v>
      </c>
      <c r="AM14" s="23"/>
      <c r="AN14" s="7">
        <f t="shared" si="22"/>
        <v>-148.1</v>
      </c>
      <c r="AO14" s="49">
        <f t="shared" si="23"/>
        <v>0</v>
      </c>
      <c r="AP14" s="35">
        <f t="shared" si="54"/>
        <v>1378.1</v>
      </c>
      <c r="AQ14" s="7">
        <f t="shared" si="24"/>
        <v>307.1</v>
      </c>
      <c r="AR14" s="7">
        <f t="shared" si="25"/>
        <v>-1071</v>
      </c>
      <c r="AS14" s="8">
        <f t="shared" si="26"/>
        <v>22.28430447717873</v>
      </c>
      <c r="AT14" s="113">
        <f t="shared" si="27"/>
        <v>690</v>
      </c>
      <c r="AU14" s="107">
        <f t="shared" si="28"/>
        <v>0</v>
      </c>
      <c r="AV14" s="107">
        <f t="shared" si="29"/>
        <v>-690</v>
      </c>
      <c r="AW14" s="108">
        <f t="shared" si="30"/>
        <v>0</v>
      </c>
      <c r="AX14" s="51">
        <v>200</v>
      </c>
      <c r="AY14" s="23"/>
      <c r="AZ14" s="7">
        <f t="shared" si="31"/>
        <v>-200</v>
      </c>
      <c r="BA14" s="8">
        <f t="shared" si="32"/>
        <v>0</v>
      </c>
      <c r="BB14" s="92">
        <v>200</v>
      </c>
      <c r="BC14" s="23"/>
      <c r="BD14" s="7">
        <f t="shared" si="33"/>
        <v>-200</v>
      </c>
      <c r="BE14" s="8">
        <f t="shared" si="34"/>
        <v>0</v>
      </c>
      <c r="BF14" s="92">
        <v>290</v>
      </c>
      <c r="BG14" s="23"/>
      <c r="BH14" s="7">
        <f t="shared" si="35"/>
        <v>-290</v>
      </c>
      <c r="BI14" s="49">
        <f>BG14/BF14%</f>
        <v>0</v>
      </c>
      <c r="BJ14" s="106">
        <f t="shared" si="37"/>
        <v>0</v>
      </c>
      <c r="BK14" s="107">
        <f t="shared" si="38"/>
        <v>0</v>
      </c>
      <c r="BL14" s="107">
        <f t="shared" si="39"/>
        <v>0</v>
      </c>
      <c r="BM14" s="108"/>
      <c r="BN14" s="92">
        <v>0</v>
      </c>
      <c r="BO14" s="23"/>
      <c r="BP14" s="17">
        <f t="shared" si="41"/>
        <v>0</v>
      </c>
      <c r="BQ14" s="8" t="e">
        <f t="shared" si="42"/>
        <v>#DIV/0!</v>
      </c>
      <c r="BR14" s="92">
        <v>0</v>
      </c>
      <c r="BS14" s="23"/>
      <c r="BT14" s="7">
        <f t="shared" si="11"/>
        <v>0</v>
      </c>
      <c r="BU14" s="8" t="e">
        <f>BS14/BR14%</f>
        <v>#DIV/0!</v>
      </c>
      <c r="BV14" s="92">
        <v>0</v>
      </c>
      <c r="BW14" s="23"/>
      <c r="BX14" s="7">
        <f t="shared" si="44"/>
        <v>0</v>
      </c>
      <c r="BY14" s="49" t="e">
        <f t="shared" si="45"/>
        <v>#DIV/0!</v>
      </c>
      <c r="BZ14" s="120"/>
      <c r="CA14" s="137">
        <f t="shared" si="46"/>
        <v>307.1</v>
      </c>
      <c r="CB14" s="137"/>
    </row>
    <row r="15" spans="1:80" s="9" customFormat="1" ht="18.75">
      <c r="A15" s="69" t="s">
        <v>42</v>
      </c>
      <c r="B15" s="23">
        <f t="shared" si="52"/>
        <v>5249.799999999999</v>
      </c>
      <c r="C15" s="23">
        <f t="shared" si="52"/>
        <v>963.2</v>
      </c>
      <c r="D15" s="27">
        <f t="shared" si="0"/>
        <v>-4286.599999999999</v>
      </c>
      <c r="E15" s="130">
        <f t="shared" si="1"/>
        <v>18.347365613928154</v>
      </c>
      <c r="F15" s="28">
        <f t="shared" si="12"/>
        <v>2516.7</v>
      </c>
      <c r="G15" s="29">
        <f t="shared" si="12"/>
        <v>963.2</v>
      </c>
      <c r="H15" s="29">
        <f t="shared" si="2"/>
        <v>-1553.4999999999998</v>
      </c>
      <c r="I15" s="37">
        <f>G15/F15%</f>
        <v>38.2723407636985</v>
      </c>
      <c r="J15" s="103">
        <f t="shared" si="13"/>
        <v>1135.9</v>
      </c>
      <c r="K15" s="104">
        <f t="shared" si="53"/>
        <v>963.2</v>
      </c>
      <c r="L15" s="104">
        <f t="shared" si="4"/>
        <v>-172.70000000000005</v>
      </c>
      <c r="M15" s="105">
        <f>K15/J15%</f>
        <v>84.7961968483141</v>
      </c>
      <c r="N15" s="67">
        <f>N16+N17</f>
        <v>310</v>
      </c>
      <c r="O15" s="67">
        <f>O16+O17</f>
        <v>359</v>
      </c>
      <c r="P15" s="17">
        <f t="shared" si="6"/>
        <v>49</v>
      </c>
      <c r="Q15" s="85">
        <f t="shared" si="7"/>
        <v>115.80645161290322</v>
      </c>
      <c r="R15" s="67">
        <f>R16+R17</f>
        <v>455</v>
      </c>
      <c r="S15" s="67">
        <f>S16+S17</f>
        <v>287.1</v>
      </c>
      <c r="T15" s="17">
        <f t="shared" si="8"/>
        <v>-167.89999999999998</v>
      </c>
      <c r="U15" s="17">
        <f t="shared" si="9"/>
        <v>63.09890109890111</v>
      </c>
      <c r="V15" s="67">
        <f>SUM(V16:V17)</f>
        <v>370.9</v>
      </c>
      <c r="W15" s="67">
        <f>SUM(W16:W17)</f>
        <v>317.1</v>
      </c>
      <c r="X15" s="17">
        <f t="shared" si="14"/>
        <v>-53.799999999999955</v>
      </c>
      <c r="Y15" s="85">
        <f t="shared" si="15"/>
        <v>85.49474251819899</v>
      </c>
      <c r="Z15" s="104">
        <f t="shared" si="49"/>
        <v>1380.8</v>
      </c>
      <c r="AA15" s="104">
        <f t="shared" si="48"/>
        <v>0</v>
      </c>
      <c r="AB15" s="104">
        <f t="shared" si="16"/>
        <v>-1380.8</v>
      </c>
      <c r="AC15" s="104">
        <f>AA15/Z15%</f>
        <v>0</v>
      </c>
      <c r="AD15" s="67">
        <f>SUM(AD16:AD17)</f>
        <v>564.8</v>
      </c>
      <c r="AE15" s="67">
        <f>SUM(AE16:AE17)</f>
        <v>0</v>
      </c>
      <c r="AF15" s="17">
        <f t="shared" si="18"/>
        <v>-564.8</v>
      </c>
      <c r="AG15" s="17">
        <f>AE15/AD15%</f>
        <v>0</v>
      </c>
      <c r="AH15" s="67">
        <f>SUM(AH16:AH17)</f>
        <v>356</v>
      </c>
      <c r="AI15" s="67">
        <f>SUM(AI16:AI17)</f>
        <v>0</v>
      </c>
      <c r="AJ15" s="17">
        <f t="shared" si="20"/>
        <v>-356</v>
      </c>
      <c r="AK15" s="17">
        <f t="shared" si="21"/>
        <v>0</v>
      </c>
      <c r="AL15" s="67">
        <f>SUM(AL16:AL17)</f>
        <v>460</v>
      </c>
      <c r="AM15" s="67">
        <f>SUM(AM16:AM17)</f>
        <v>0</v>
      </c>
      <c r="AN15" s="17">
        <f t="shared" si="22"/>
        <v>-460</v>
      </c>
      <c r="AO15" s="50">
        <f t="shared" si="23"/>
        <v>0</v>
      </c>
      <c r="AP15" s="30">
        <f t="shared" si="54"/>
        <v>3513.2</v>
      </c>
      <c r="AQ15" s="17">
        <f t="shared" si="24"/>
        <v>963.2</v>
      </c>
      <c r="AR15" s="17">
        <f t="shared" si="25"/>
        <v>-2550</v>
      </c>
      <c r="AS15" s="19">
        <f>AQ15/AP15%</f>
        <v>27.416600250483892</v>
      </c>
      <c r="AT15" s="112">
        <f t="shared" si="27"/>
        <v>996.5</v>
      </c>
      <c r="AU15" s="104">
        <f t="shared" si="28"/>
        <v>0</v>
      </c>
      <c r="AV15" s="104">
        <f t="shared" si="29"/>
        <v>-996.5</v>
      </c>
      <c r="AW15" s="105">
        <f>AU15/AT15%</f>
        <v>0</v>
      </c>
      <c r="AX15" s="67">
        <f>SUM(AX16:AX17)</f>
        <v>380.5</v>
      </c>
      <c r="AY15" s="67">
        <f>SUM(AY16:AY17)</f>
        <v>0</v>
      </c>
      <c r="AZ15" s="17">
        <f t="shared" si="31"/>
        <v>-380.5</v>
      </c>
      <c r="BA15" s="19">
        <f t="shared" si="32"/>
        <v>0</v>
      </c>
      <c r="BB15" s="67">
        <f>SUM(BB16:BB17)</f>
        <v>366</v>
      </c>
      <c r="BC15" s="67">
        <f>SUM(BC16:BC17)</f>
        <v>0</v>
      </c>
      <c r="BD15" s="17">
        <f t="shared" si="33"/>
        <v>-366</v>
      </c>
      <c r="BE15" s="19">
        <f>BC15/BB15%</f>
        <v>0</v>
      </c>
      <c r="BF15" s="67">
        <f>SUM(BF16:BF17)</f>
        <v>250</v>
      </c>
      <c r="BG15" s="67">
        <f>SUM(BG16:BG17)</f>
        <v>0</v>
      </c>
      <c r="BH15" s="17">
        <f t="shared" si="35"/>
        <v>-250</v>
      </c>
      <c r="BI15" s="50">
        <f>BG15/BF15%</f>
        <v>0</v>
      </c>
      <c r="BJ15" s="103">
        <f t="shared" si="37"/>
        <v>1736.6</v>
      </c>
      <c r="BK15" s="104">
        <f t="shared" si="38"/>
        <v>0</v>
      </c>
      <c r="BL15" s="104">
        <f t="shared" si="39"/>
        <v>-1736.6</v>
      </c>
      <c r="BM15" s="105">
        <f>BK15/BJ15%</f>
        <v>0</v>
      </c>
      <c r="BN15" s="67">
        <f>SUM(BN16:BN17)</f>
        <v>399.3</v>
      </c>
      <c r="BO15" s="67">
        <f>SUM(BO16:BO17)</f>
        <v>0</v>
      </c>
      <c r="BP15" s="17">
        <f t="shared" si="41"/>
        <v>-399.3</v>
      </c>
      <c r="BQ15" s="8">
        <f>BO15/BN15%</f>
        <v>0</v>
      </c>
      <c r="BR15" s="67">
        <f>SUM(BR16:BR17)</f>
        <v>250</v>
      </c>
      <c r="BS15" s="67">
        <f>SUM(BS16:BS17)</f>
        <v>0</v>
      </c>
      <c r="BT15" s="17">
        <f t="shared" si="11"/>
        <v>-250</v>
      </c>
      <c r="BU15" s="19">
        <f>BS15/BR15%</f>
        <v>0</v>
      </c>
      <c r="BV15" s="67">
        <f>SUM(BV16:BV17)</f>
        <v>1087.3</v>
      </c>
      <c r="BW15" s="67">
        <f>SUM(BW16:BW17)</f>
        <v>0</v>
      </c>
      <c r="BX15" s="17">
        <f t="shared" si="44"/>
        <v>-1087.3</v>
      </c>
      <c r="BY15" s="50">
        <f>BW15/BV15%</f>
        <v>0</v>
      </c>
      <c r="BZ15" s="133">
        <f>SUM(BZ16:BZ17)</f>
        <v>1037.3</v>
      </c>
      <c r="CA15" s="137">
        <f t="shared" si="46"/>
        <v>-74.09999999999991</v>
      </c>
      <c r="CB15" s="137">
        <f t="shared" si="47"/>
        <v>92.85645425624217</v>
      </c>
    </row>
    <row r="16" spans="1:80" ht="37.5">
      <c r="A16" s="73" t="s">
        <v>43</v>
      </c>
      <c r="B16" s="23">
        <f>J16+Z16+AT16+BJ16</f>
        <v>5035</v>
      </c>
      <c r="C16" s="23">
        <f>K16+AA16+AU16+BK16</f>
        <v>960.2</v>
      </c>
      <c r="D16" s="31">
        <f t="shared" si="0"/>
        <v>-4074.8</v>
      </c>
      <c r="E16" s="32">
        <f t="shared" si="1"/>
        <v>19.070506454816286</v>
      </c>
      <c r="F16" s="33">
        <f t="shared" si="12"/>
        <v>2477</v>
      </c>
      <c r="G16" s="34">
        <f t="shared" si="12"/>
        <v>960.2</v>
      </c>
      <c r="H16" s="34">
        <f t="shared" si="2"/>
        <v>-1516.8</v>
      </c>
      <c r="I16" s="36">
        <f>G16/F16%</f>
        <v>38.76463463867582</v>
      </c>
      <c r="J16" s="106">
        <f t="shared" si="13"/>
        <v>1120.5</v>
      </c>
      <c r="K16" s="107">
        <f t="shared" si="53"/>
        <v>960.2</v>
      </c>
      <c r="L16" s="107">
        <f t="shared" si="4"/>
        <v>-160.29999999999995</v>
      </c>
      <c r="M16" s="108">
        <f>K16/J16%</f>
        <v>85.69388665774208</v>
      </c>
      <c r="N16" s="51">
        <v>310</v>
      </c>
      <c r="O16" s="23">
        <v>356</v>
      </c>
      <c r="P16" s="7">
        <f t="shared" si="6"/>
        <v>46</v>
      </c>
      <c r="Q16" s="86">
        <f t="shared" si="7"/>
        <v>114.83870967741935</v>
      </c>
      <c r="R16" s="23">
        <v>455</v>
      </c>
      <c r="S16" s="23">
        <v>287.1</v>
      </c>
      <c r="T16" s="7">
        <f t="shared" si="8"/>
        <v>-167.89999999999998</v>
      </c>
      <c r="U16" s="7">
        <f t="shared" si="9"/>
        <v>63.09890109890111</v>
      </c>
      <c r="V16" s="23">
        <v>355.5</v>
      </c>
      <c r="W16" s="23">
        <v>317.1</v>
      </c>
      <c r="X16" s="7">
        <f t="shared" si="14"/>
        <v>-38.39999999999998</v>
      </c>
      <c r="Y16" s="86">
        <f t="shared" si="15"/>
        <v>89.19831223628692</v>
      </c>
      <c r="Z16" s="107">
        <f t="shared" si="49"/>
        <v>1356.5</v>
      </c>
      <c r="AA16" s="107">
        <f t="shared" si="48"/>
        <v>0</v>
      </c>
      <c r="AB16" s="107">
        <f t="shared" si="16"/>
        <v>-1356.5</v>
      </c>
      <c r="AC16" s="107">
        <f>AA16/Z16%</f>
        <v>0</v>
      </c>
      <c r="AD16" s="23">
        <v>551.5</v>
      </c>
      <c r="AE16" s="23"/>
      <c r="AF16" s="7">
        <f t="shared" si="18"/>
        <v>-551.5</v>
      </c>
      <c r="AG16" s="7">
        <f>AE16/AD16%</f>
        <v>0</v>
      </c>
      <c r="AH16" s="23">
        <v>345</v>
      </c>
      <c r="AI16" s="23"/>
      <c r="AJ16" s="7">
        <f t="shared" si="20"/>
        <v>-345</v>
      </c>
      <c r="AK16" s="7">
        <f t="shared" si="21"/>
        <v>0</v>
      </c>
      <c r="AL16" s="23">
        <v>460</v>
      </c>
      <c r="AM16" s="23"/>
      <c r="AN16" s="7">
        <f t="shared" si="22"/>
        <v>-460</v>
      </c>
      <c r="AO16" s="49">
        <f t="shared" si="23"/>
        <v>0</v>
      </c>
      <c r="AP16" s="35">
        <f t="shared" si="54"/>
        <v>3447</v>
      </c>
      <c r="AQ16" s="7">
        <f t="shared" si="24"/>
        <v>960.2</v>
      </c>
      <c r="AR16" s="7">
        <f t="shared" si="25"/>
        <v>-2486.8</v>
      </c>
      <c r="AS16" s="8">
        <f>AQ16/AP16%</f>
        <v>27.856106759501017</v>
      </c>
      <c r="AT16" s="113">
        <f t="shared" si="27"/>
        <v>970</v>
      </c>
      <c r="AU16" s="107">
        <f t="shared" si="28"/>
        <v>0</v>
      </c>
      <c r="AV16" s="107">
        <f t="shared" si="29"/>
        <v>-970</v>
      </c>
      <c r="AW16" s="108">
        <f>AU16/AT16%</f>
        <v>0</v>
      </c>
      <c r="AX16" s="51">
        <v>365</v>
      </c>
      <c r="AY16" s="23"/>
      <c r="AZ16" s="7">
        <f t="shared" si="31"/>
        <v>-365</v>
      </c>
      <c r="BA16" s="8">
        <f t="shared" si="32"/>
        <v>0</v>
      </c>
      <c r="BB16" s="92">
        <v>355</v>
      </c>
      <c r="BC16" s="23"/>
      <c r="BD16" s="7">
        <f t="shared" si="33"/>
        <v>-355</v>
      </c>
      <c r="BE16" s="8">
        <f>BC16/BB16%</f>
        <v>0</v>
      </c>
      <c r="BF16" s="92">
        <v>250</v>
      </c>
      <c r="BG16" s="23"/>
      <c r="BH16" s="7">
        <f t="shared" si="35"/>
        <v>-250</v>
      </c>
      <c r="BI16" s="49">
        <f>BG16/BF16%</f>
        <v>0</v>
      </c>
      <c r="BJ16" s="106">
        <f t="shared" si="37"/>
        <v>1588</v>
      </c>
      <c r="BK16" s="107">
        <f t="shared" si="38"/>
        <v>0</v>
      </c>
      <c r="BL16" s="107">
        <f t="shared" si="39"/>
        <v>-1588</v>
      </c>
      <c r="BM16" s="108">
        <f>BK16/BJ16%</f>
        <v>0</v>
      </c>
      <c r="BN16" s="92">
        <v>375</v>
      </c>
      <c r="BO16" s="23"/>
      <c r="BP16" s="17">
        <f t="shared" si="41"/>
        <v>-375</v>
      </c>
      <c r="BQ16" s="8">
        <f>BO16/BN16%</f>
        <v>0</v>
      </c>
      <c r="BR16" s="92">
        <v>250</v>
      </c>
      <c r="BS16" s="23"/>
      <c r="BT16" s="7">
        <f t="shared" si="11"/>
        <v>-250</v>
      </c>
      <c r="BU16" s="8">
        <f>BS16/BR16%</f>
        <v>0</v>
      </c>
      <c r="BV16" s="92">
        <v>963</v>
      </c>
      <c r="BW16" s="23"/>
      <c r="BX16" s="7">
        <f t="shared" si="44"/>
        <v>-963</v>
      </c>
      <c r="BY16" s="49">
        <f>BW16/BV16%</f>
        <v>0</v>
      </c>
      <c r="BZ16" s="120">
        <v>1016.3</v>
      </c>
      <c r="CA16" s="137">
        <f t="shared" si="46"/>
        <v>-56.09999999999991</v>
      </c>
      <c r="CB16" s="137">
        <f t="shared" si="47"/>
        <v>94.4799763849257</v>
      </c>
    </row>
    <row r="17" spans="1:80" ht="37.5">
      <c r="A17" s="74" t="s">
        <v>44</v>
      </c>
      <c r="B17" s="23">
        <f>J17+Z17+AT17+BJ17</f>
        <v>214.8</v>
      </c>
      <c r="C17" s="23">
        <f>K17+AA17+AU17+BK17</f>
        <v>3</v>
      </c>
      <c r="D17" s="31">
        <f t="shared" si="0"/>
        <v>-211.8</v>
      </c>
      <c r="E17" s="32">
        <f t="shared" si="1"/>
        <v>1.3966480446927374</v>
      </c>
      <c r="F17" s="33">
        <f t="shared" si="12"/>
        <v>39.7</v>
      </c>
      <c r="G17" s="34">
        <f t="shared" si="12"/>
        <v>3</v>
      </c>
      <c r="H17" s="34">
        <f t="shared" si="2"/>
        <v>-36.7</v>
      </c>
      <c r="I17" s="36">
        <f>G17/F17%</f>
        <v>7.556675062972292</v>
      </c>
      <c r="J17" s="106">
        <f t="shared" si="13"/>
        <v>15.4</v>
      </c>
      <c r="K17" s="107">
        <f t="shared" si="53"/>
        <v>3</v>
      </c>
      <c r="L17" s="107">
        <f t="shared" si="4"/>
        <v>-12.4</v>
      </c>
      <c r="M17" s="108">
        <f>K17/J17%</f>
        <v>19.48051948051948</v>
      </c>
      <c r="N17" s="51"/>
      <c r="O17" s="23">
        <v>3</v>
      </c>
      <c r="P17" s="7">
        <f t="shared" si="6"/>
        <v>3</v>
      </c>
      <c r="Q17" s="86"/>
      <c r="R17" s="23">
        <v>0</v>
      </c>
      <c r="S17" s="23"/>
      <c r="T17" s="7">
        <f t="shared" si="8"/>
        <v>0</v>
      </c>
      <c r="U17" s="7"/>
      <c r="V17" s="23">
        <v>15.4</v>
      </c>
      <c r="W17" s="23"/>
      <c r="X17" s="7">
        <f t="shared" si="14"/>
        <v>-15.4</v>
      </c>
      <c r="Y17" s="86">
        <f t="shared" si="15"/>
        <v>0</v>
      </c>
      <c r="Z17" s="107">
        <f t="shared" si="49"/>
        <v>24.3</v>
      </c>
      <c r="AA17" s="107">
        <f t="shared" si="48"/>
        <v>0</v>
      </c>
      <c r="AB17" s="107">
        <f t="shared" si="16"/>
        <v>-24.3</v>
      </c>
      <c r="AC17" s="107">
        <f>AA17/Z17%</f>
        <v>0</v>
      </c>
      <c r="AD17" s="23">
        <v>13.3</v>
      </c>
      <c r="AE17" s="23"/>
      <c r="AF17" s="7">
        <f t="shared" si="18"/>
        <v>-13.3</v>
      </c>
      <c r="AG17" s="7">
        <f>AE17/AD17%</f>
        <v>0</v>
      </c>
      <c r="AH17" s="23">
        <v>11</v>
      </c>
      <c r="AI17" s="23"/>
      <c r="AJ17" s="7">
        <f t="shared" si="20"/>
        <v>-11</v>
      </c>
      <c r="AK17" s="7">
        <f aca="true" t="shared" si="55" ref="AK17:AK24">AI17/AH17%</f>
        <v>0</v>
      </c>
      <c r="AL17" s="23"/>
      <c r="AM17" s="23"/>
      <c r="AN17" s="7">
        <f t="shared" si="22"/>
        <v>0</v>
      </c>
      <c r="AO17" s="49" t="e">
        <f t="shared" si="23"/>
        <v>#DIV/0!</v>
      </c>
      <c r="AP17" s="35">
        <f t="shared" si="54"/>
        <v>66.2</v>
      </c>
      <c r="AQ17" s="7">
        <f t="shared" si="24"/>
        <v>3</v>
      </c>
      <c r="AR17" s="7">
        <f t="shared" si="25"/>
        <v>-63.2</v>
      </c>
      <c r="AS17" s="8">
        <f>AQ17/AP17%</f>
        <v>4.531722054380665</v>
      </c>
      <c r="AT17" s="113">
        <f t="shared" si="27"/>
        <v>26.5</v>
      </c>
      <c r="AU17" s="107">
        <f t="shared" si="28"/>
        <v>0</v>
      </c>
      <c r="AV17" s="107">
        <f t="shared" si="29"/>
        <v>-26.5</v>
      </c>
      <c r="AW17" s="108">
        <f>AU17/AT17%</f>
        <v>0</v>
      </c>
      <c r="AX17" s="51">
        <v>15.5</v>
      </c>
      <c r="AY17" s="23"/>
      <c r="AZ17" s="7">
        <f t="shared" si="31"/>
        <v>-15.5</v>
      </c>
      <c r="BA17" s="8">
        <f t="shared" si="32"/>
        <v>0</v>
      </c>
      <c r="BB17" s="92">
        <v>11</v>
      </c>
      <c r="BC17" s="23"/>
      <c r="BD17" s="7">
        <f t="shared" si="33"/>
        <v>-11</v>
      </c>
      <c r="BE17" s="8">
        <f>BC17/BB17%</f>
        <v>0</v>
      </c>
      <c r="BF17" s="92"/>
      <c r="BG17" s="23"/>
      <c r="BH17" s="7">
        <f t="shared" si="35"/>
        <v>0</v>
      </c>
      <c r="BI17" s="49" t="e">
        <f>BG17/BF17%</f>
        <v>#DIV/0!</v>
      </c>
      <c r="BJ17" s="106">
        <f t="shared" si="37"/>
        <v>148.6</v>
      </c>
      <c r="BK17" s="107">
        <f t="shared" si="38"/>
        <v>0</v>
      </c>
      <c r="BL17" s="107">
        <f t="shared" si="39"/>
        <v>-148.6</v>
      </c>
      <c r="BM17" s="108"/>
      <c r="BN17" s="92">
        <v>24.3</v>
      </c>
      <c r="BO17" s="23"/>
      <c r="BP17" s="17">
        <f t="shared" si="41"/>
        <v>-24.3</v>
      </c>
      <c r="BQ17" s="8">
        <f>BO17/BN17%</f>
        <v>0</v>
      </c>
      <c r="BR17" s="92">
        <v>0</v>
      </c>
      <c r="BS17" s="23"/>
      <c r="BT17" s="7">
        <f t="shared" si="11"/>
        <v>0</v>
      </c>
      <c r="BU17" s="8" t="e">
        <f>BS17/BR17%</f>
        <v>#DIV/0!</v>
      </c>
      <c r="BV17" s="92">
        <v>124.3</v>
      </c>
      <c r="BW17" s="23"/>
      <c r="BX17" s="7">
        <f t="shared" si="44"/>
        <v>-124.3</v>
      </c>
      <c r="BY17" s="49">
        <f>BW17/BV17%</f>
        <v>0</v>
      </c>
      <c r="BZ17" s="120">
        <v>21</v>
      </c>
      <c r="CA17" s="137">
        <f t="shared" si="46"/>
        <v>-18</v>
      </c>
      <c r="CB17" s="137">
        <f t="shared" si="47"/>
        <v>14.285714285714286</v>
      </c>
    </row>
    <row r="18" spans="1:80" ht="53.25" customHeight="1" hidden="1">
      <c r="A18" s="75" t="s">
        <v>16</v>
      </c>
      <c r="B18" s="39">
        <f>SUM(B19:B20)</f>
        <v>0</v>
      </c>
      <c r="C18" s="39">
        <f>SUM(C19:C20)</f>
        <v>0</v>
      </c>
      <c r="D18" s="27">
        <f t="shared" si="0"/>
        <v>0</v>
      </c>
      <c r="E18" s="32"/>
      <c r="F18" s="33">
        <f t="shared" si="12"/>
        <v>0</v>
      </c>
      <c r="G18" s="34">
        <f t="shared" si="12"/>
        <v>0</v>
      </c>
      <c r="H18" s="34">
        <f t="shared" si="2"/>
        <v>0</v>
      </c>
      <c r="I18" s="36"/>
      <c r="J18" s="103">
        <f t="shared" si="13"/>
        <v>0</v>
      </c>
      <c r="K18" s="104">
        <f t="shared" si="53"/>
        <v>0</v>
      </c>
      <c r="L18" s="104">
        <f t="shared" si="4"/>
        <v>0</v>
      </c>
      <c r="M18" s="105"/>
      <c r="N18" s="67">
        <f>SUM(N19:N20)</f>
        <v>0</v>
      </c>
      <c r="O18" s="39">
        <f>SUM(O19:O20)</f>
        <v>0</v>
      </c>
      <c r="P18" s="17">
        <f t="shared" si="6"/>
        <v>0</v>
      </c>
      <c r="Q18" s="86"/>
      <c r="R18" s="39">
        <f>SUM(R19:R20)</f>
        <v>0</v>
      </c>
      <c r="S18" s="39">
        <f>SUM(S19:S20)</f>
        <v>0</v>
      </c>
      <c r="T18" s="7">
        <f t="shared" si="8"/>
        <v>0</v>
      </c>
      <c r="U18" s="7" t="e">
        <f t="shared" si="9"/>
        <v>#DIV/0!</v>
      </c>
      <c r="V18" s="39">
        <f>SUM(V19:V20)</f>
        <v>0</v>
      </c>
      <c r="W18" s="39">
        <f>SUM(W19:W20)</f>
        <v>0</v>
      </c>
      <c r="X18" s="7">
        <f t="shared" si="14"/>
        <v>0</v>
      </c>
      <c r="Y18" s="86" t="e">
        <f t="shared" si="15"/>
        <v>#DIV/0!</v>
      </c>
      <c r="Z18" s="104">
        <f t="shared" si="49"/>
        <v>0</v>
      </c>
      <c r="AA18" s="104">
        <f t="shared" si="48"/>
        <v>0</v>
      </c>
      <c r="AB18" s="104">
        <f t="shared" si="16"/>
        <v>0</v>
      </c>
      <c r="AC18" s="104"/>
      <c r="AD18" s="39">
        <f>SUM(AD19:AD20)</f>
        <v>0</v>
      </c>
      <c r="AE18" s="39">
        <f>SUM(AE19:AE20)</f>
        <v>0</v>
      </c>
      <c r="AF18" s="17">
        <f t="shared" si="18"/>
        <v>0</v>
      </c>
      <c r="AG18" s="7"/>
      <c r="AH18" s="39">
        <f>SUM(AH19:AH20)</f>
        <v>0</v>
      </c>
      <c r="AI18" s="39">
        <f>SUM(AI19:AI20)</f>
        <v>0</v>
      </c>
      <c r="AJ18" s="17">
        <f t="shared" si="20"/>
        <v>0</v>
      </c>
      <c r="AK18" s="17" t="e">
        <f t="shared" si="55"/>
        <v>#DIV/0!</v>
      </c>
      <c r="AL18" s="39">
        <f>SUM(AL19:AL20)</f>
        <v>0</v>
      </c>
      <c r="AM18" s="39">
        <f>SUM(AM19:AM20)</f>
        <v>0</v>
      </c>
      <c r="AN18" s="7">
        <f t="shared" si="22"/>
        <v>0</v>
      </c>
      <c r="AO18" s="49" t="e">
        <f t="shared" si="23"/>
        <v>#DIV/0!</v>
      </c>
      <c r="AP18" s="30">
        <f t="shared" si="54"/>
        <v>0</v>
      </c>
      <c r="AQ18" s="17">
        <f t="shared" si="24"/>
        <v>0</v>
      </c>
      <c r="AR18" s="17">
        <f t="shared" si="25"/>
        <v>0</v>
      </c>
      <c r="AS18" s="19"/>
      <c r="AT18" s="112">
        <f t="shared" si="27"/>
        <v>0</v>
      </c>
      <c r="AU18" s="112">
        <f t="shared" si="27"/>
        <v>0</v>
      </c>
      <c r="AV18" s="104">
        <f t="shared" si="29"/>
        <v>0</v>
      </c>
      <c r="AW18" s="105"/>
      <c r="AX18" s="67">
        <f>SUM(AX19:AX20)</f>
        <v>0</v>
      </c>
      <c r="AY18" s="39">
        <f>SUM(AY19:AY20)</f>
        <v>0</v>
      </c>
      <c r="AZ18" s="7">
        <f t="shared" si="31"/>
        <v>0</v>
      </c>
      <c r="BA18" s="8" t="e">
        <f t="shared" si="32"/>
        <v>#DIV/0!</v>
      </c>
      <c r="BB18" s="64">
        <f>SUM(BB19:BB20)</f>
        <v>0</v>
      </c>
      <c r="BC18" s="39">
        <f>SUM(BC19:BC20)</f>
        <v>0</v>
      </c>
      <c r="BD18" s="17">
        <f t="shared" si="33"/>
        <v>0</v>
      </c>
      <c r="BE18" s="8"/>
      <c r="BF18" s="64">
        <f>SUM(BF19:BF20)</f>
        <v>0</v>
      </c>
      <c r="BG18" s="64">
        <f>SUM(BG19:BG20)</f>
        <v>0</v>
      </c>
      <c r="BH18" s="17">
        <f t="shared" si="35"/>
        <v>0</v>
      </c>
      <c r="BI18" s="49"/>
      <c r="BJ18" s="103">
        <f t="shared" si="37"/>
        <v>0</v>
      </c>
      <c r="BK18" s="104">
        <f t="shared" si="38"/>
        <v>0</v>
      </c>
      <c r="BL18" s="104">
        <f t="shared" si="39"/>
        <v>0</v>
      </c>
      <c r="BM18" s="105"/>
      <c r="BN18" s="64">
        <f>SUM(BN19:BN20)</f>
        <v>0</v>
      </c>
      <c r="BO18" s="39">
        <f>SUM(BO19:BO20)</f>
        <v>0</v>
      </c>
      <c r="BP18" s="17">
        <f t="shared" si="41"/>
        <v>0</v>
      </c>
      <c r="BQ18" s="8"/>
      <c r="BR18" s="64">
        <f>SUM(BR19:BR20)</f>
        <v>0</v>
      </c>
      <c r="BS18" s="39">
        <f>SUM(BS19:BS20)</f>
        <v>0</v>
      </c>
      <c r="BT18" s="17">
        <f t="shared" si="11"/>
        <v>0</v>
      </c>
      <c r="BU18" s="8"/>
      <c r="BV18" s="64">
        <f>SUM(BV19:BV20)</f>
        <v>0</v>
      </c>
      <c r="BW18" s="39">
        <f>SUM(BW19:BW20)</f>
        <v>0</v>
      </c>
      <c r="BX18" s="17">
        <f t="shared" si="44"/>
        <v>0</v>
      </c>
      <c r="BY18" s="49"/>
      <c r="BZ18" s="119">
        <f>SUM(BZ19:BZ20)</f>
        <v>0</v>
      </c>
      <c r="CA18" s="137">
        <f t="shared" si="46"/>
        <v>0</v>
      </c>
      <c r="CB18" s="137" t="e">
        <f t="shared" si="47"/>
        <v>#DIV/0!</v>
      </c>
    </row>
    <row r="19" spans="1:80" ht="21.75" customHeight="1" hidden="1">
      <c r="A19" s="74" t="s">
        <v>17</v>
      </c>
      <c r="B19" s="23"/>
      <c r="C19" s="23"/>
      <c r="D19" s="31">
        <f t="shared" si="0"/>
        <v>0</v>
      </c>
      <c r="E19" s="32"/>
      <c r="F19" s="33">
        <f t="shared" si="12"/>
        <v>0</v>
      </c>
      <c r="G19" s="34">
        <f t="shared" si="12"/>
        <v>0</v>
      </c>
      <c r="H19" s="34">
        <f t="shared" si="2"/>
        <v>0</v>
      </c>
      <c r="I19" s="36"/>
      <c r="J19" s="106">
        <f t="shared" si="13"/>
        <v>0</v>
      </c>
      <c r="K19" s="107">
        <f t="shared" si="53"/>
        <v>0</v>
      </c>
      <c r="L19" s="107">
        <f t="shared" si="4"/>
        <v>0</v>
      </c>
      <c r="M19" s="108"/>
      <c r="N19" s="51"/>
      <c r="O19" s="23"/>
      <c r="P19" s="7">
        <f>O19-N19</f>
        <v>0</v>
      </c>
      <c r="Q19" s="86"/>
      <c r="R19" s="23"/>
      <c r="S19" s="23"/>
      <c r="T19" s="7">
        <f t="shared" si="8"/>
        <v>0</v>
      </c>
      <c r="U19" s="7" t="e">
        <f t="shared" si="9"/>
        <v>#DIV/0!</v>
      </c>
      <c r="V19" s="23"/>
      <c r="W19" s="23"/>
      <c r="X19" s="7">
        <f t="shared" si="14"/>
        <v>0</v>
      </c>
      <c r="Y19" s="86" t="e">
        <f t="shared" si="15"/>
        <v>#DIV/0!</v>
      </c>
      <c r="Z19" s="107">
        <f t="shared" si="49"/>
        <v>0</v>
      </c>
      <c r="AA19" s="107">
        <f t="shared" si="48"/>
        <v>0</v>
      </c>
      <c r="AB19" s="107">
        <f t="shared" si="16"/>
        <v>0</v>
      </c>
      <c r="AC19" s="107"/>
      <c r="AD19" s="23"/>
      <c r="AE19" s="23"/>
      <c r="AF19" s="7">
        <f>AE19-AD19</f>
        <v>0</v>
      </c>
      <c r="AG19" s="7"/>
      <c r="AH19" s="23"/>
      <c r="AI19" s="23"/>
      <c r="AJ19" s="17">
        <f t="shared" si="20"/>
        <v>0</v>
      </c>
      <c r="AK19" s="17" t="e">
        <f t="shared" si="55"/>
        <v>#DIV/0!</v>
      </c>
      <c r="AL19" s="23"/>
      <c r="AM19" s="23"/>
      <c r="AN19" s="7">
        <f t="shared" si="22"/>
        <v>0</v>
      </c>
      <c r="AO19" s="49" t="e">
        <f t="shared" si="23"/>
        <v>#DIV/0!</v>
      </c>
      <c r="AP19" s="35">
        <f t="shared" si="54"/>
        <v>0</v>
      </c>
      <c r="AQ19" s="7">
        <f t="shared" si="24"/>
        <v>0</v>
      </c>
      <c r="AR19" s="7">
        <f t="shared" si="25"/>
        <v>0</v>
      </c>
      <c r="AS19" s="8"/>
      <c r="AT19" s="113">
        <f t="shared" si="27"/>
        <v>0</v>
      </c>
      <c r="AU19" s="107">
        <f t="shared" si="28"/>
        <v>0</v>
      </c>
      <c r="AV19" s="107">
        <f t="shared" si="29"/>
        <v>0</v>
      </c>
      <c r="AW19" s="108"/>
      <c r="AX19" s="51"/>
      <c r="AY19" s="23"/>
      <c r="AZ19" s="7">
        <f t="shared" si="31"/>
        <v>0</v>
      </c>
      <c r="BA19" s="8" t="e">
        <f t="shared" si="32"/>
        <v>#DIV/0!</v>
      </c>
      <c r="BB19" s="92"/>
      <c r="BC19" s="23">
        <v>0</v>
      </c>
      <c r="BD19" s="7">
        <f t="shared" si="33"/>
        <v>0</v>
      </c>
      <c r="BE19" s="8"/>
      <c r="BF19" s="92"/>
      <c r="BG19" s="23"/>
      <c r="BH19" s="7">
        <f t="shared" si="35"/>
        <v>0</v>
      </c>
      <c r="BI19" s="49" t="e">
        <f>BG19/BF19%</f>
        <v>#DIV/0!</v>
      </c>
      <c r="BJ19" s="106">
        <f t="shared" si="37"/>
        <v>0</v>
      </c>
      <c r="BK19" s="107">
        <f t="shared" si="38"/>
        <v>0</v>
      </c>
      <c r="BL19" s="107">
        <f t="shared" si="39"/>
        <v>0</v>
      </c>
      <c r="BM19" s="108"/>
      <c r="BN19" s="92"/>
      <c r="BO19" s="23"/>
      <c r="BP19" s="7">
        <f>BO19-BN19</f>
        <v>0</v>
      </c>
      <c r="BQ19" s="8"/>
      <c r="BR19" s="92"/>
      <c r="BS19" s="23"/>
      <c r="BT19" s="7">
        <f>BS19-BR19</f>
        <v>0</v>
      </c>
      <c r="BU19" s="8"/>
      <c r="BV19" s="92"/>
      <c r="BW19" s="23"/>
      <c r="BX19" s="7">
        <f>BW19-BV19</f>
        <v>0</v>
      </c>
      <c r="BY19" s="49"/>
      <c r="BZ19" s="120"/>
      <c r="CA19" s="137">
        <f t="shared" si="46"/>
        <v>0</v>
      </c>
      <c r="CB19" s="137" t="e">
        <f t="shared" si="47"/>
        <v>#DIV/0!</v>
      </c>
    </row>
    <row r="20" spans="1:80" ht="21" customHeight="1" hidden="1">
      <c r="A20" s="71" t="s">
        <v>18</v>
      </c>
      <c r="B20" s="23"/>
      <c r="C20" s="23"/>
      <c r="D20" s="31">
        <f t="shared" si="0"/>
        <v>0</v>
      </c>
      <c r="E20" s="32"/>
      <c r="F20" s="33">
        <f t="shared" si="12"/>
        <v>0</v>
      </c>
      <c r="G20" s="34">
        <f t="shared" si="12"/>
        <v>0</v>
      </c>
      <c r="H20" s="34">
        <f t="shared" si="2"/>
        <v>0</v>
      </c>
      <c r="I20" s="36"/>
      <c r="J20" s="106">
        <f t="shared" si="13"/>
        <v>0</v>
      </c>
      <c r="K20" s="107">
        <f t="shared" si="53"/>
        <v>0</v>
      </c>
      <c r="L20" s="107">
        <f t="shared" si="4"/>
        <v>0</v>
      </c>
      <c r="M20" s="108"/>
      <c r="N20" s="51"/>
      <c r="O20" s="23"/>
      <c r="P20" s="7"/>
      <c r="Q20" s="86"/>
      <c r="R20" s="23"/>
      <c r="S20" s="23"/>
      <c r="T20" s="7">
        <f t="shared" si="8"/>
        <v>0</v>
      </c>
      <c r="U20" s="7" t="e">
        <f t="shared" si="9"/>
        <v>#DIV/0!</v>
      </c>
      <c r="V20" s="23"/>
      <c r="W20" s="23"/>
      <c r="X20" s="7">
        <f t="shared" si="14"/>
        <v>0</v>
      </c>
      <c r="Y20" s="86" t="e">
        <f t="shared" si="15"/>
        <v>#DIV/0!</v>
      </c>
      <c r="Z20" s="107">
        <f t="shared" si="49"/>
        <v>0</v>
      </c>
      <c r="AA20" s="107">
        <f t="shared" si="48"/>
        <v>0</v>
      </c>
      <c r="AB20" s="107">
        <f t="shared" si="16"/>
        <v>0</v>
      </c>
      <c r="AC20" s="107"/>
      <c r="AD20" s="23"/>
      <c r="AE20" s="23"/>
      <c r="AF20" s="7">
        <f>AE20-AD20</f>
        <v>0</v>
      </c>
      <c r="AG20" s="7"/>
      <c r="AH20" s="23"/>
      <c r="AI20" s="23"/>
      <c r="AJ20" s="17">
        <f t="shared" si="20"/>
        <v>0</v>
      </c>
      <c r="AK20" s="17" t="e">
        <f t="shared" si="55"/>
        <v>#DIV/0!</v>
      </c>
      <c r="AL20" s="23"/>
      <c r="AM20" s="23"/>
      <c r="AN20" s="7">
        <f t="shared" si="22"/>
        <v>0</v>
      </c>
      <c r="AO20" s="49" t="e">
        <f t="shared" si="23"/>
        <v>#DIV/0!</v>
      </c>
      <c r="AP20" s="35">
        <f t="shared" si="54"/>
        <v>0</v>
      </c>
      <c r="AQ20" s="7">
        <f t="shared" si="24"/>
        <v>0</v>
      </c>
      <c r="AR20" s="7">
        <f t="shared" si="25"/>
        <v>0</v>
      </c>
      <c r="AS20" s="8"/>
      <c r="AT20" s="113">
        <f t="shared" si="27"/>
        <v>0</v>
      </c>
      <c r="AU20" s="107">
        <f t="shared" si="28"/>
        <v>0</v>
      </c>
      <c r="AV20" s="107">
        <f t="shared" si="29"/>
        <v>0</v>
      </c>
      <c r="AW20" s="108"/>
      <c r="AX20" s="51"/>
      <c r="AY20" s="23"/>
      <c r="AZ20" s="7">
        <f t="shared" si="31"/>
        <v>0</v>
      </c>
      <c r="BA20" s="8" t="e">
        <f t="shared" si="32"/>
        <v>#DIV/0!</v>
      </c>
      <c r="BB20" s="92"/>
      <c r="BC20" s="23"/>
      <c r="BD20" s="7"/>
      <c r="BE20" s="8"/>
      <c r="BF20" s="92"/>
      <c r="BG20" s="23"/>
      <c r="BH20" s="7"/>
      <c r="BI20" s="49"/>
      <c r="BJ20" s="106">
        <f t="shared" si="37"/>
        <v>0</v>
      </c>
      <c r="BK20" s="107">
        <f t="shared" si="38"/>
        <v>0</v>
      </c>
      <c r="BL20" s="107">
        <f t="shared" si="39"/>
        <v>0</v>
      </c>
      <c r="BM20" s="108"/>
      <c r="BN20" s="92"/>
      <c r="BO20" s="23"/>
      <c r="BP20" s="7"/>
      <c r="BQ20" s="8"/>
      <c r="BR20" s="92"/>
      <c r="BS20" s="23"/>
      <c r="BT20" s="7"/>
      <c r="BU20" s="8"/>
      <c r="BV20" s="92"/>
      <c r="BW20" s="23"/>
      <c r="BX20" s="7"/>
      <c r="BY20" s="49"/>
      <c r="BZ20" s="120"/>
      <c r="CA20" s="137">
        <f t="shared" si="46"/>
        <v>0</v>
      </c>
      <c r="CB20" s="137" t="e">
        <f t="shared" si="47"/>
        <v>#DIV/0!</v>
      </c>
    </row>
    <row r="21" spans="1:80" s="9" customFormat="1" ht="52.5" customHeight="1">
      <c r="A21" s="75" t="s">
        <v>51</v>
      </c>
      <c r="B21" s="39">
        <f>B22+B23+B24+B25</f>
        <v>22055.300000000003</v>
      </c>
      <c r="C21" s="39">
        <f>C22+C23+C24+C25</f>
        <v>4984.7</v>
      </c>
      <c r="D21" s="27">
        <f t="shared" si="0"/>
        <v>-17070.600000000002</v>
      </c>
      <c r="E21" s="130">
        <f t="shared" si="1"/>
        <v>22.60091678644135</v>
      </c>
      <c r="F21" s="28">
        <f t="shared" si="12"/>
        <v>9845.1</v>
      </c>
      <c r="G21" s="29">
        <f t="shared" si="12"/>
        <v>4984.700000000001</v>
      </c>
      <c r="H21" s="29">
        <f t="shared" si="2"/>
        <v>-4860.4</v>
      </c>
      <c r="I21" s="37">
        <f>G21/F21%</f>
        <v>50.631278504027385</v>
      </c>
      <c r="J21" s="103">
        <f t="shared" si="13"/>
        <v>4354.5</v>
      </c>
      <c r="K21" s="104">
        <f t="shared" si="53"/>
        <v>4984.700000000001</v>
      </c>
      <c r="L21" s="104">
        <f>K21-J21</f>
        <v>630.2000000000007</v>
      </c>
      <c r="M21" s="105">
        <f>K21/J21%</f>
        <v>114.4723848891951</v>
      </c>
      <c r="N21" s="67">
        <f>N22+N23+N24+N25</f>
        <v>610</v>
      </c>
      <c r="O21" s="39">
        <f>O22+O23+O24+O25</f>
        <v>905.4</v>
      </c>
      <c r="P21" s="17">
        <f aca="true" t="shared" si="56" ref="P21:P33">O21-N21</f>
        <v>295.4</v>
      </c>
      <c r="Q21" s="85">
        <f>O21/N21%</f>
        <v>148.4262295081967</v>
      </c>
      <c r="R21" s="39">
        <f>R22+R23+R24+R25</f>
        <v>1818.4</v>
      </c>
      <c r="S21" s="39">
        <f>S22+S23+S24+S25</f>
        <v>1443.4</v>
      </c>
      <c r="T21" s="17">
        <f t="shared" si="8"/>
        <v>-375</v>
      </c>
      <c r="U21" s="17">
        <f t="shared" si="9"/>
        <v>79.37747470303563</v>
      </c>
      <c r="V21" s="39">
        <f>V22+V23+V24+V25</f>
        <v>1926.1000000000001</v>
      </c>
      <c r="W21" s="39">
        <f>W22+W23+W24+W25</f>
        <v>2635.9</v>
      </c>
      <c r="X21" s="17">
        <f t="shared" si="14"/>
        <v>709.8</v>
      </c>
      <c r="Y21" s="85">
        <f t="shared" si="15"/>
        <v>136.85166917605522</v>
      </c>
      <c r="Z21" s="104">
        <f t="shared" si="49"/>
        <v>5490.6</v>
      </c>
      <c r="AA21" s="104">
        <f t="shared" si="48"/>
        <v>0</v>
      </c>
      <c r="AB21" s="104">
        <f t="shared" si="16"/>
        <v>-5490.6</v>
      </c>
      <c r="AC21" s="104">
        <f>AA21/Z21%</f>
        <v>0</v>
      </c>
      <c r="AD21" s="39">
        <f>AD22+AD23+AD24+AD25</f>
        <v>1828.3</v>
      </c>
      <c r="AE21" s="39">
        <f>AE22+AE23+AE24+AE25</f>
        <v>0</v>
      </c>
      <c r="AF21" s="17">
        <f aca="true" t="shared" si="57" ref="AF21:AF33">AE21-AD21</f>
        <v>-1828.3</v>
      </c>
      <c r="AG21" s="17">
        <f aca="true" t="shared" si="58" ref="AG21:AG27">AE21/AD21%</f>
        <v>0</v>
      </c>
      <c r="AH21" s="39">
        <f>AH22+AH23+AH24+AH25</f>
        <v>1828.4</v>
      </c>
      <c r="AI21" s="39">
        <f>AI22+AI23+AI24+AI25</f>
        <v>0</v>
      </c>
      <c r="AJ21" s="17">
        <f t="shared" si="20"/>
        <v>-1828.4</v>
      </c>
      <c r="AK21" s="17">
        <f t="shared" si="55"/>
        <v>0</v>
      </c>
      <c r="AL21" s="39">
        <f>AL22+AL23+AL24+AL25</f>
        <v>1833.9</v>
      </c>
      <c r="AM21" s="39">
        <f>AM22+AM23+AM24+AM25</f>
        <v>0</v>
      </c>
      <c r="AN21" s="17">
        <f t="shared" si="22"/>
        <v>-1833.9</v>
      </c>
      <c r="AO21" s="50">
        <f t="shared" si="23"/>
        <v>0</v>
      </c>
      <c r="AP21" s="30">
        <f t="shared" si="54"/>
        <v>15335.7</v>
      </c>
      <c r="AQ21" s="17">
        <f t="shared" si="54"/>
        <v>4984.700000000001</v>
      </c>
      <c r="AR21" s="17">
        <f t="shared" si="25"/>
        <v>-10351</v>
      </c>
      <c r="AS21" s="19">
        <f>AQ21/AP21%</f>
        <v>32.50389613777004</v>
      </c>
      <c r="AT21" s="112">
        <f t="shared" si="27"/>
        <v>5490.6</v>
      </c>
      <c r="AU21" s="104">
        <f t="shared" si="28"/>
        <v>0</v>
      </c>
      <c r="AV21" s="104">
        <f t="shared" si="29"/>
        <v>-5490.6</v>
      </c>
      <c r="AW21" s="105">
        <f>AU21/AT21%</f>
        <v>0</v>
      </c>
      <c r="AX21" s="67">
        <f>AX22+AX23+AX24+AX25</f>
        <v>1828.4</v>
      </c>
      <c r="AY21" s="39">
        <f>AY22+AY23+AY24+AY25</f>
        <v>0</v>
      </c>
      <c r="AZ21" s="17">
        <f t="shared" si="31"/>
        <v>-1828.4</v>
      </c>
      <c r="BA21" s="19">
        <f t="shared" si="32"/>
        <v>0</v>
      </c>
      <c r="BB21" s="64">
        <f>BB22+BB23+BB24+BB25</f>
        <v>1828.3</v>
      </c>
      <c r="BC21" s="39">
        <f>BC22+BC23+BC24+BC25</f>
        <v>0</v>
      </c>
      <c r="BD21" s="17">
        <f>BC21-BB21</f>
        <v>-1828.3</v>
      </c>
      <c r="BE21" s="19">
        <f>BC21/BB21%</f>
        <v>0</v>
      </c>
      <c r="BF21" s="64">
        <f>BF22+BF23+BF24+BF25</f>
        <v>1833.9</v>
      </c>
      <c r="BG21" s="39">
        <f>BG22+BG23+BG24+BG25</f>
        <v>0</v>
      </c>
      <c r="BH21" s="17">
        <f>BG21-BF21</f>
        <v>-1833.9</v>
      </c>
      <c r="BI21" s="50">
        <f>BG21/BF21%</f>
        <v>0</v>
      </c>
      <c r="BJ21" s="103">
        <f t="shared" si="37"/>
        <v>6719.6</v>
      </c>
      <c r="BK21" s="104">
        <f t="shared" si="38"/>
        <v>0</v>
      </c>
      <c r="BL21" s="104">
        <f t="shared" si="39"/>
        <v>-6719.6</v>
      </c>
      <c r="BM21" s="105">
        <f>BK21/BJ21%</f>
        <v>0</v>
      </c>
      <c r="BN21" s="64">
        <f>BN22+BN23+BN24+BN25</f>
        <v>1828.4</v>
      </c>
      <c r="BO21" s="39">
        <f>BO22+BO23+BO24+BO25</f>
        <v>0</v>
      </c>
      <c r="BP21" s="17">
        <f>BO21-BN21</f>
        <v>-1828.4</v>
      </c>
      <c r="BQ21" s="8">
        <f>BO21/BN21%</f>
        <v>0</v>
      </c>
      <c r="BR21" s="64">
        <f>BR22+BR23+BR24+BR25</f>
        <v>1828.4</v>
      </c>
      <c r="BS21" s="39">
        <f>BS22+BS23+BS24+BS25</f>
        <v>0</v>
      </c>
      <c r="BT21" s="17">
        <f>BS21-BR21</f>
        <v>-1828.4</v>
      </c>
      <c r="BU21" s="19">
        <f>BS21/BR21%</f>
        <v>0</v>
      </c>
      <c r="BV21" s="64">
        <f>BV22+BV23+BV24+BV25</f>
        <v>3062.8</v>
      </c>
      <c r="BW21" s="39">
        <f>BW22+BW23+BW24+BW25</f>
        <v>0</v>
      </c>
      <c r="BX21" s="17">
        <f>BW21-BV21</f>
        <v>-3062.8</v>
      </c>
      <c r="BY21" s="50">
        <f>BW21/BV21%</f>
        <v>0</v>
      </c>
      <c r="BZ21" s="119">
        <f>BZ22+BZ23+BZ24+BZ25</f>
        <v>4116.599999999999</v>
      </c>
      <c r="CA21" s="137">
        <f t="shared" si="46"/>
        <v>868.1000000000004</v>
      </c>
      <c r="CB21" s="137">
        <f t="shared" si="47"/>
        <v>121.08779089539912</v>
      </c>
    </row>
    <row r="22" spans="1:80" ht="37.5" customHeight="1" hidden="1">
      <c r="A22" s="76" t="s">
        <v>40</v>
      </c>
      <c r="B22" s="45"/>
      <c r="C22" s="45"/>
      <c r="D22" s="31">
        <f t="shared" si="0"/>
        <v>0</v>
      </c>
      <c r="E22" s="32"/>
      <c r="F22" s="33">
        <f t="shared" si="12"/>
        <v>0</v>
      </c>
      <c r="G22" s="34">
        <f t="shared" si="12"/>
        <v>0</v>
      </c>
      <c r="H22" s="34">
        <f t="shared" si="2"/>
        <v>0</v>
      </c>
      <c r="I22" s="36"/>
      <c r="J22" s="106">
        <f t="shared" si="13"/>
        <v>0</v>
      </c>
      <c r="K22" s="107">
        <f t="shared" si="53"/>
        <v>0</v>
      </c>
      <c r="L22" s="107">
        <f>K22-J22</f>
        <v>0</v>
      </c>
      <c r="M22" s="108"/>
      <c r="N22" s="68"/>
      <c r="O22" s="45"/>
      <c r="P22" s="17">
        <f t="shared" si="56"/>
        <v>0</v>
      </c>
      <c r="Q22" s="85"/>
      <c r="R22" s="45"/>
      <c r="S22" s="45"/>
      <c r="T22" s="7">
        <f t="shared" si="8"/>
        <v>0</v>
      </c>
      <c r="U22" s="7" t="e">
        <f t="shared" si="9"/>
        <v>#DIV/0!</v>
      </c>
      <c r="V22" s="45"/>
      <c r="W22" s="45"/>
      <c r="X22" s="7">
        <f t="shared" si="14"/>
        <v>0</v>
      </c>
      <c r="Y22" s="86" t="e">
        <f t="shared" si="15"/>
        <v>#DIV/0!</v>
      </c>
      <c r="Z22" s="107">
        <f t="shared" si="49"/>
        <v>0</v>
      </c>
      <c r="AA22" s="107">
        <f t="shared" si="48"/>
        <v>0</v>
      </c>
      <c r="AB22" s="107">
        <f t="shared" si="16"/>
        <v>0</v>
      </c>
      <c r="AC22" s="107"/>
      <c r="AD22" s="45"/>
      <c r="AE22" s="45"/>
      <c r="AF22" s="17">
        <f t="shared" si="57"/>
        <v>0</v>
      </c>
      <c r="AG22" s="17" t="e">
        <f t="shared" si="58"/>
        <v>#DIV/0!</v>
      </c>
      <c r="AH22" s="45"/>
      <c r="AI22" s="45"/>
      <c r="AJ22" s="17">
        <f t="shared" si="20"/>
        <v>0</v>
      </c>
      <c r="AK22" s="17" t="e">
        <f t="shared" si="55"/>
        <v>#DIV/0!</v>
      </c>
      <c r="AL22" s="45"/>
      <c r="AM22" s="45"/>
      <c r="AN22" s="7">
        <f t="shared" si="22"/>
        <v>0</v>
      </c>
      <c r="AO22" s="49" t="e">
        <f t="shared" si="23"/>
        <v>#DIV/0!</v>
      </c>
      <c r="AP22" s="30">
        <f t="shared" si="54"/>
        <v>0</v>
      </c>
      <c r="AQ22" s="7">
        <f t="shared" si="54"/>
        <v>0</v>
      </c>
      <c r="AR22" s="7">
        <f t="shared" si="25"/>
        <v>0</v>
      </c>
      <c r="AS22" s="8"/>
      <c r="AT22" s="113">
        <f aca="true" t="shared" si="59" ref="AT22:AT34">AX22+BB22+BF22</f>
        <v>0</v>
      </c>
      <c r="AU22" s="107">
        <f t="shared" si="28"/>
        <v>0</v>
      </c>
      <c r="AV22" s="107">
        <f t="shared" si="29"/>
        <v>0</v>
      </c>
      <c r="AW22" s="108"/>
      <c r="AX22" s="68"/>
      <c r="AY22" s="45"/>
      <c r="AZ22" s="7">
        <f t="shared" si="31"/>
        <v>0</v>
      </c>
      <c r="BA22" s="8" t="e">
        <f t="shared" si="32"/>
        <v>#DIV/0!</v>
      </c>
      <c r="BB22" s="93"/>
      <c r="BC22" s="45"/>
      <c r="BD22" s="7"/>
      <c r="BE22" s="8"/>
      <c r="BF22" s="93"/>
      <c r="BG22" s="45"/>
      <c r="BH22" s="7"/>
      <c r="BI22" s="50"/>
      <c r="BJ22" s="106">
        <f t="shared" si="37"/>
        <v>0</v>
      </c>
      <c r="BK22" s="107">
        <f t="shared" si="38"/>
        <v>0</v>
      </c>
      <c r="BL22" s="107">
        <f t="shared" si="39"/>
        <v>0</v>
      </c>
      <c r="BM22" s="108"/>
      <c r="BN22" s="93"/>
      <c r="BO22" s="45"/>
      <c r="BP22" s="7"/>
      <c r="BQ22" s="8"/>
      <c r="BR22" s="93"/>
      <c r="BS22" s="45"/>
      <c r="BT22" s="7"/>
      <c r="BU22" s="19"/>
      <c r="BV22" s="93"/>
      <c r="BW22" s="45"/>
      <c r="BX22" s="7"/>
      <c r="BY22" s="49"/>
      <c r="BZ22" s="121"/>
      <c r="CA22" s="137">
        <f t="shared" si="46"/>
        <v>0</v>
      </c>
      <c r="CB22" s="137" t="e">
        <f t="shared" si="47"/>
        <v>#DIV/0!</v>
      </c>
    </row>
    <row r="23" spans="1:80" s="2" customFormat="1" ht="23.25" customHeight="1">
      <c r="A23" s="76" t="s">
        <v>45</v>
      </c>
      <c r="B23" s="23">
        <f aca="true" t="shared" si="60" ref="B23:C25">J23+Z23+AT23+BJ23</f>
        <v>14542.7</v>
      </c>
      <c r="C23" s="23">
        <f t="shared" si="60"/>
        <v>3404.3999999999996</v>
      </c>
      <c r="D23" s="6">
        <f t="shared" si="0"/>
        <v>-11138.300000000001</v>
      </c>
      <c r="E23" s="32">
        <f t="shared" si="1"/>
        <v>23.409683208757652</v>
      </c>
      <c r="F23" s="33">
        <f t="shared" si="12"/>
        <v>6425.7</v>
      </c>
      <c r="G23" s="34">
        <f t="shared" si="12"/>
        <v>3404.3999999999996</v>
      </c>
      <c r="H23" s="34">
        <f t="shared" si="2"/>
        <v>-3021.3</v>
      </c>
      <c r="I23" s="36">
        <f aca="true" t="shared" si="61" ref="I23:I28">G23/F23%</f>
        <v>52.98099817918669</v>
      </c>
      <c r="J23" s="106">
        <f t="shared" si="13"/>
        <v>2790</v>
      </c>
      <c r="K23" s="107">
        <f t="shared" si="53"/>
        <v>3404.3999999999996</v>
      </c>
      <c r="L23" s="107">
        <f>K23-J23</f>
        <v>614.3999999999996</v>
      </c>
      <c r="M23" s="108">
        <f aca="true" t="shared" si="62" ref="M23:M33">K23/J23%</f>
        <v>122.02150537634408</v>
      </c>
      <c r="N23" s="51">
        <v>375</v>
      </c>
      <c r="O23" s="23">
        <v>665.4</v>
      </c>
      <c r="P23" s="7">
        <f t="shared" si="56"/>
        <v>290.4</v>
      </c>
      <c r="Q23" s="86">
        <f>O23/N23%</f>
        <v>177.44</v>
      </c>
      <c r="R23" s="23">
        <v>1200</v>
      </c>
      <c r="S23" s="23">
        <v>858.7</v>
      </c>
      <c r="T23" s="7">
        <f t="shared" si="8"/>
        <v>-341.29999999999995</v>
      </c>
      <c r="U23" s="7">
        <f t="shared" si="9"/>
        <v>71.55833333333334</v>
      </c>
      <c r="V23" s="23">
        <v>1215</v>
      </c>
      <c r="W23" s="23">
        <v>1880.3</v>
      </c>
      <c r="X23" s="7">
        <f t="shared" si="14"/>
        <v>665.3</v>
      </c>
      <c r="Y23" s="86">
        <f t="shared" si="15"/>
        <v>154.75720164609052</v>
      </c>
      <c r="Z23" s="107">
        <f t="shared" si="49"/>
        <v>3635.7</v>
      </c>
      <c r="AA23" s="107">
        <f t="shared" si="48"/>
        <v>0</v>
      </c>
      <c r="AB23" s="107">
        <f t="shared" si="16"/>
        <v>-3635.7</v>
      </c>
      <c r="AC23" s="107">
        <f>AA23/Z23%</f>
        <v>0</v>
      </c>
      <c r="AD23" s="23">
        <v>1210</v>
      </c>
      <c r="AE23" s="23"/>
      <c r="AF23" s="7">
        <f t="shared" si="57"/>
        <v>-1210</v>
      </c>
      <c r="AG23" s="7">
        <f t="shared" si="58"/>
        <v>0</v>
      </c>
      <c r="AH23" s="23">
        <v>1210</v>
      </c>
      <c r="AI23" s="23"/>
      <c r="AJ23" s="7">
        <f t="shared" si="20"/>
        <v>-1210</v>
      </c>
      <c r="AK23" s="7">
        <f t="shared" si="55"/>
        <v>0</v>
      </c>
      <c r="AL23" s="23">
        <v>1215.7</v>
      </c>
      <c r="AM23" s="23"/>
      <c r="AN23" s="7">
        <f t="shared" si="22"/>
        <v>-1215.7</v>
      </c>
      <c r="AO23" s="49">
        <f t="shared" si="23"/>
        <v>0</v>
      </c>
      <c r="AP23" s="35">
        <f t="shared" si="54"/>
        <v>10061.4</v>
      </c>
      <c r="AQ23" s="7">
        <f t="shared" si="54"/>
        <v>3404.3999999999996</v>
      </c>
      <c r="AR23" s="7">
        <f t="shared" si="25"/>
        <v>-6657</v>
      </c>
      <c r="AS23" s="8">
        <f>AQ23/AP23%</f>
        <v>33.83624545291908</v>
      </c>
      <c r="AT23" s="113">
        <f t="shared" si="59"/>
        <v>3635.7</v>
      </c>
      <c r="AU23" s="107">
        <f t="shared" si="28"/>
        <v>0</v>
      </c>
      <c r="AV23" s="107">
        <f t="shared" si="29"/>
        <v>-3635.7</v>
      </c>
      <c r="AW23" s="108">
        <f>AU23/AT23%</f>
        <v>0</v>
      </c>
      <c r="AX23" s="51">
        <v>1210</v>
      </c>
      <c r="AY23" s="23"/>
      <c r="AZ23" s="7">
        <f t="shared" si="31"/>
        <v>-1210</v>
      </c>
      <c r="BA23" s="8">
        <f t="shared" si="32"/>
        <v>0</v>
      </c>
      <c r="BB23" s="92">
        <v>1210</v>
      </c>
      <c r="BC23" s="23"/>
      <c r="BD23" s="7">
        <f>BC23-BB23</f>
        <v>-1210</v>
      </c>
      <c r="BE23" s="8">
        <f>BC23/BB23%</f>
        <v>0</v>
      </c>
      <c r="BF23" s="92">
        <v>1215.7</v>
      </c>
      <c r="BG23" s="23"/>
      <c r="BH23" s="7">
        <f>BG23-BF23</f>
        <v>-1215.7</v>
      </c>
      <c r="BI23" s="49">
        <f>BG23/BF23%</f>
        <v>0</v>
      </c>
      <c r="BJ23" s="106">
        <f t="shared" si="37"/>
        <v>4481.3</v>
      </c>
      <c r="BK23" s="107">
        <f t="shared" si="38"/>
        <v>0</v>
      </c>
      <c r="BL23" s="107">
        <f t="shared" si="39"/>
        <v>-4481.3</v>
      </c>
      <c r="BM23" s="108">
        <f>BK23/BJ23%</f>
        <v>0</v>
      </c>
      <c r="BN23" s="92">
        <v>1210</v>
      </c>
      <c r="BO23" s="23"/>
      <c r="BP23" s="17">
        <f>BO23-BN23</f>
        <v>-1210</v>
      </c>
      <c r="BQ23" s="8">
        <f>BO23/BN23%</f>
        <v>0</v>
      </c>
      <c r="BR23" s="92">
        <v>1210</v>
      </c>
      <c r="BS23" s="23"/>
      <c r="BT23" s="7">
        <f>BS23-BR23</f>
        <v>-1210</v>
      </c>
      <c r="BU23" s="8">
        <f>BS23/BR23%</f>
        <v>0</v>
      </c>
      <c r="BV23" s="92">
        <v>2061.3</v>
      </c>
      <c r="BW23" s="23"/>
      <c r="BX23" s="7">
        <f>BW23-BV23</f>
        <v>-2061.3</v>
      </c>
      <c r="BY23" s="49">
        <f>BW23/BV23%</f>
        <v>0</v>
      </c>
      <c r="BZ23" s="120">
        <v>2564.5</v>
      </c>
      <c r="CA23" s="137">
        <f t="shared" si="46"/>
        <v>839.8999999999996</v>
      </c>
      <c r="CB23" s="137">
        <f t="shared" si="47"/>
        <v>132.75102359134334</v>
      </c>
    </row>
    <row r="24" spans="1:80" s="1" customFormat="1" ht="22.5" customHeight="1">
      <c r="A24" s="74" t="s">
        <v>46</v>
      </c>
      <c r="B24" s="23">
        <f t="shared" si="60"/>
        <v>7419.7</v>
      </c>
      <c r="C24" s="23">
        <f t="shared" si="60"/>
        <v>1451.8000000000002</v>
      </c>
      <c r="D24" s="7">
        <f t="shared" si="0"/>
        <v>-5967.9</v>
      </c>
      <c r="E24" s="32">
        <f t="shared" si="1"/>
        <v>19.56682884752753</v>
      </c>
      <c r="F24" s="33">
        <f t="shared" si="12"/>
        <v>3326.5</v>
      </c>
      <c r="G24" s="34">
        <f t="shared" si="12"/>
        <v>1451.8000000000002</v>
      </c>
      <c r="H24" s="34">
        <f t="shared" si="2"/>
        <v>-1874.6999999999998</v>
      </c>
      <c r="I24" s="36">
        <f t="shared" si="61"/>
        <v>43.64346911167895</v>
      </c>
      <c r="J24" s="106">
        <f t="shared" si="13"/>
        <v>1471.6</v>
      </c>
      <c r="K24" s="107">
        <f t="shared" si="53"/>
        <v>1451.8000000000002</v>
      </c>
      <c r="L24" s="107">
        <f>K24-J24</f>
        <v>-19.799999999999727</v>
      </c>
      <c r="M24" s="108">
        <f t="shared" si="62"/>
        <v>98.65452568632783</v>
      </c>
      <c r="N24" s="52">
        <v>235</v>
      </c>
      <c r="O24" s="24">
        <v>240</v>
      </c>
      <c r="P24" s="7">
        <f t="shared" si="56"/>
        <v>5</v>
      </c>
      <c r="Q24" s="86">
        <f>O24/N24%</f>
        <v>102.12765957446808</v>
      </c>
      <c r="R24" s="24">
        <v>618.4</v>
      </c>
      <c r="S24" s="24">
        <v>584.7</v>
      </c>
      <c r="T24" s="7">
        <f t="shared" si="8"/>
        <v>-33.69999999999993</v>
      </c>
      <c r="U24" s="7">
        <f t="shared" si="9"/>
        <v>94.55045278137129</v>
      </c>
      <c r="V24" s="24">
        <v>618.2</v>
      </c>
      <c r="W24" s="24">
        <v>627.1</v>
      </c>
      <c r="X24" s="7">
        <f t="shared" si="14"/>
        <v>8.899999999999977</v>
      </c>
      <c r="Y24" s="86">
        <f t="shared" si="15"/>
        <v>101.43966353930766</v>
      </c>
      <c r="Z24" s="107">
        <f t="shared" si="49"/>
        <v>1854.8999999999999</v>
      </c>
      <c r="AA24" s="107">
        <f t="shared" si="48"/>
        <v>0</v>
      </c>
      <c r="AB24" s="107">
        <f t="shared" si="16"/>
        <v>-1854.8999999999999</v>
      </c>
      <c r="AC24" s="107">
        <f>AA24/Z24%</f>
        <v>0</v>
      </c>
      <c r="AD24" s="24">
        <v>618.3</v>
      </c>
      <c r="AE24" s="24"/>
      <c r="AF24" s="7">
        <f t="shared" si="57"/>
        <v>-618.3</v>
      </c>
      <c r="AG24" s="7">
        <f t="shared" si="58"/>
        <v>0</v>
      </c>
      <c r="AH24" s="24">
        <v>618.4</v>
      </c>
      <c r="AI24" s="24"/>
      <c r="AJ24" s="7">
        <f t="shared" si="20"/>
        <v>-618.4</v>
      </c>
      <c r="AK24" s="7">
        <f t="shared" si="55"/>
        <v>0</v>
      </c>
      <c r="AL24" s="24">
        <v>618.2</v>
      </c>
      <c r="AM24" s="24"/>
      <c r="AN24" s="7">
        <f t="shared" si="22"/>
        <v>-618.2</v>
      </c>
      <c r="AO24" s="49">
        <f t="shared" si="23"/>
        <v>0</v>
      </c>
      <c r="AP24" s="35">
        <f t="shared" si="54"/>
        <v>5181.4</v>
      </c>
      <c r="AQ24" s="7">
        <f t="shared" si="54"/>
        <v>1451.8000000000002</v>
      </c>
      <c r="AR24" s="7">
        <f t="shared" si="25"/>
        <v>-3729.5999999999995</v>
      </c>
      <c r="AS24" s="8">
        <f>AQ24/AP24%</f>
        <v>28.01945420156715</v>
      </c>
      <c r="AT24" s="113">
        <f t="shared" si="59"/>
        <v>1854.8999999999999</v>
      </c>
      <c r="AU24" s="107">
        <f t="shared" si="28"/>
        <v>0</v>
      </c>
      <c r="AV24" s="107">
        <f t="shared" si="29"/>
        <v>-1854.8999999999999</v>
      </c>
      <c r="AW24" s="108"/>
      <c r="AX24" s="52">
        <v>618.4</v>
      </c>
      <c r="AY24" s="24"/>
      <c r="AZ24" s="7">
        <f t="shared" si="31"/>
        <v>-618.4</v>
      </c>
      <c r="BA24" s="8"/>
      <c r="BB24" s="94">
        <v>618.3</v>
      </c>
      <c r="BC24" s="24"/>
      <c r="BD24" s="7">
        <f>BC24-BB24</f>
        <v>-618.3</v>
      </c>
      <c r="BE24" s="8">
        <f>BC24/BB24%</f>
        <v>0</v>
      </c>
      <c r="BF24" s="94">
        <v>618.2</v>
      </c>
      <c r="BG24" s="24"/>
      <c r="BH24" s="7">
        <f>BG24-BF24</f>
        <v>-618.2</v>
      </c>
      <c r="BI24" s="49">
        <f>BG24/BF24%</f>
        <v>0</v>
      </c>
      <c r="BJ24" s="106">
        <f t="shared" si="37"/>
        <v>2238.3</v>
      </c>
      <c r="BK24" s="107">
        <f t="shared" si="38"/>
        <v>0</v>
      </c>
      <c r="BL24" s="107">
        <f t="shared" si="39"/>
        <v>-2238.3</v>
      </c>
      <c r="BM24" s="108">
        <f>BK24/BJ24%</f>
        <v>0</v>
      </c>
      <c r="BN24" s="94">
        <v>618.4</v>
      </c>
      <c r="BO24" s="24"/>
      <c r="BP24" s="17">
        <f>BO24-BN24</f>
        <v>-618.4</v>
      </c>
      <c r="BQ24" s="8">
        <f>BO24/BN24%</f>
        <v>0</v>
      </c>
      <c r="BR24" s="94">
        <v>618.4</v>
      </c>
      <c r="BS24" s="24"/>
      <c r="BT24" s="7">
        <f>BS24-BR24</f>
        <v>-618.4</v>
      </c>
      <c r="BU24" s="8">
        <f>BS24/BR24%</f>
        <v>0</v>
      </c>
      <c r="BV24" s="94">
        <v>1001.5</v>
      </c>
      <c r="BW24" s="24"/>
      <c r="BX24" s="7">
        <f>BW24-BV24</f>
        <v>-1001.5</v>
      </c>
      <c r="BY24" s="49">
        <f>BW24/BV24%</f>
        <v>0</v>
      </c>
      <c r="BZ24" s="122">
        <v>1479.7</v>
      </c>
      <c r="CA24" s="137">
        <f t="shared" si="46"/>
        <v>-27.899999999999864</v>
      </c>
      <c r="CB24" s="137">
        <f t="shared" si="47"/>
        <v>98.11448266540516</v>
      </c>
    </row>
    <row r="25" spans="1:80" ht="21.75" customHeight="1">
      <c r="A25" s="74" t="s">
        <v>47</v>
      </c>
      <c r="B25" s="23">
        <f t="shared" si="60"/>
        <v>92.9</v>
      </c>
      <c r="C25" s="23">
        <f t="shared" si="60"/>
        <v>128.5</v>
      </c>
      <c r="D25" s="31">
        <f t="shared" si="0"/>
        <v>35.599999999999994</v>
      </c>
      <c r="E25" s="32">
        <f t="shared" si="1"/>
        <v>138.32077502691064</v>
      </c>
      <c r="F25" s="33">
        <f t="shared" si="12"/>
        <v>92.9</v>
      </c>
      <c r="G25" s="34">
        <f t="shared" si="12"/>
        <v>128.5</v>
      </c>
      <c r="H25" s="34">
        <f t="shared" si="2"/>
        <v>35.599999999999994</v>
      </c>
      <c r="I25" s="36">
        <f t="shared" si="61"/>
        <v>138.32077502691064</v>
      </c>
      <c r="J25" s="106">
        <f t="shared" si="13"/>
        <v>92.9</v>
      </c>
      <c r="K25" s="107">
        <f t="shared" si="53"/>
        <v>128.5</v>
      </c>
      <c r="L25" s="107">
        <f>K25-J25</f>
        <v>35.599999999999994</v>
      </c>
      <c r="M25" s="108">
        <f t="shared" si="62"/>
        <v>138.32077502691064</v>
      </c>
      <c r="N25" s="52"/>
      <c r="O25" s="24"/>
      <c r="P25" s="7">
        <f t="shared" si="56"/>
        <v>0</v>
      </c>
      <c r="Q25" s="86"/>
      <c r="R25" s="24"/>
      <c r="S25" s="24"/>
      <c r="T25" s="7">
        <f t="shared" si="8"/>
        <v>0</v>
      </c>
      <c r="U25" s="7"/>
      <c r="V25" s="24">
        <v>92.9</v>
      </c>
      <c r="W25" s="24">
        <v>128.5</v>
      </c>
      <c r="X25" s="7">
        <f t="shared" si="14"/>
        <v>35.599999999999994</v>
      </c>
      <c r="Y25" s="86"/>
      <c r="Z25" s="107">
        <f t="shared" si="49"/>
        <v>0</v>
      </c>
      <c r="AA25" s="107">
        <f t="shared" si="48"/>
        <v>0</v>
      </c>
      <c r="AB25" s="107">
        <f t="shared" si="16"/>
        <v>0</v>
      </c>
      <c r="AC25" s="107"/>
      <c r="AD25" s="24"/>
      <c r="AE25" s="24"/>
      <c r="AF25" s="7">
        <f t="shared" si="57"/>
        <v>0</v>
      </c>
      <c r="AG25" s="7" t="e">
        <f t="shared" si="58"/>
        <v>#DIV/0!</v>
      </c>
      <c r="AH25" s="24"/>
      <c r="AI25" s="24"/>
      <c r="AJ25" s="7">
        <f t="shared" si="20"/>
        <v>0</v>
      </c>
      <c r="AK25" s="7"/>
      <c r="AL25" s="24"/>
      <c r="AM25" s="24"/>
      <c r="AN25" s="7">
        <f t="shared" si="22"/>
        <v>0</v>
      </c>
      <c r="AO25" s="49"/>
      <c r="AP25" s="35">
        <f t="shared" si="54"/>
        <v>92.9</v>
      </c>
      <c r="AQ25" s="7">
        <f t="shared" si="54"/>
        <v>128.5</v>
      </c>
      <c r="AR25" s="7">
        <f t="shared" si="25"/>
        <v>35.599999999999994</v>
      </c>
      <c r="AS25" s="8">
        <f>AQ25/AP25%</f>
        <v>138.32077502691064</v>
      </c>
      <c r="AT25" s="113">
        <f t="shared" si="59"/>
        <v>0</v>
      </c>
      <c r="AU25" s="107">
        <f t="shared" si="28"/>
        <v>0</v>
      </c>
      <c r="AV25" s="107">
        <f t="shared" si="29"/>
        <v>0</v>
      </c>
      <c r="AW25" s="108"/>
      <c r="AX25" s="52"/>
      <c r="AY25" s="24"/>
      <c r="AZ25" s="7">
        <f t="shared" si="31"/>
        <v>0</v>
      </c>
      <c r="BA25" s="8"/>
      <c r="BB25" s="94"/>
      <c r="BC25" s="24"/>
      <c r="BD25" s="7">
        <f>BC25-BB25</f>
        <v>0</v>
      </c>
      <c r="BE25" s="8"/>
      <c r="BF25" s="94"/>
      <c r="BG25" s="24">
        <v>0</v>
      </c>
      <c r="BH25" s="7">
        <f>BG25-BF25</f>
        <v>0</v>
      </c>
      <c r="BI25" s="49"/>
      <c r="BJ25" s="106">
        <f t="shared" si="37"/>
        <v>0</v>
      </c>
      <c r="BK25" s="107">
        <f t="shared" si="38"/>
        <v>0</v>
      </c>
      <c r="BL25" s="107">
        <f t="shared" si="39"/>
        <v>0</v>
      </c>
      <c r="BM25" s="108"/>
      <c r="BN25" s="94"/>
      <c r="BO25" s="24"/>
      <c r="BP25" s="17">
        <f>BO25-BN25</f>
        <v>0</v>
      </c>
      <c r="BQ25" s="8"/>
      <c r="BR25" s="94"/>
      <c r="BS25" s="24"/>
      <c r="BT25" s="7">
        <f>BS25-BR25</f>
        <v>0</v>
      </c>
      <c r="BU25" s="8"/>
      <c r="BV25" s="94"/>
      <c r="BW25" s="24"/>
      <c r="BX25" s="17">
        <f>BW25-BV25</f>
        <v>0</v>
      </c>
      <c r="BY25" s="50"/>
      <c r="BZ25" s="122">
        <v>72.4</v>
      </c>
      <c r="CA25" s="137">
        <f t="shared" si="46"/>
        <v>56.099999999999994</v>
      </c>
      <c r="CB25" s="137">
        <f t="shared" si="47"/>
        <v>177.48618784530385</v>
      </c>
    </row>
    <row r="26" spans="1:80" s="9" customFormat="1" ht="37.5">
      <c r="A26" s="77" t="s">
        <v>48</v>
      </c>
      <c r="B26" s="25">
        <f>B27</f>
        <v>4281.9</v>
      </c>
      <c r="C26" s="25">
        <f>C27</f>
        <v>758.8</v>
      </c>
      <c r="D26" s="27">
        <f t="shared" si="0"/>
        <v>-3523.0999999999995</v>
      </c>
      <c r="E26" s="130">
        <f t="shared" si="1"/>
        <v>17.721105116887365</v>
      </c>
      <c r="F26" s="28">
        <f t="shared" si="12"/>
        <v>2152.5</v>
      </c>
      <c r="G26" s="29">
        <f t="shared" si="12"/>
        <v>758.8</v>
      </c>
      <c r="H26" s="29">
        <f t="shared" si="2"/>
        <v>-1393.7</v>
      </c>
      <c r="I26" s="37">
        <f t="shared" si="61"/>
        <v>35.2520325203252</v>
      </c>
      <c r="J26" s="103">
        <f t="shared" si="13"/>
        <v>1072</v>
      </c>
      <c r="K26" s="104">
        <f t="shared" si="53"/>
        <v>758.8</v>
      </c>
      <c r="L26" s="104">
        <f aca="true" t="shared" si="63" ref="L26:L32">K26-J26</f>
        <v>-313.20000000000005</v>
      </c>
      <c r="M26" s="105">
        <f t="shared" si="62"/>
        <v>70.78358208955223</v>
      </c>
      <c r="N26" s="53">
        <f>SUM(N27)</f>
        <v>717</v>
      </c>
      <c r="O26" s="25">
        <f>O27</f>
        <v>718.8</v>
      </c>
      <c r="P26" s="17">
        <f t="shared" si="56"/>
        <v>1.7999999999999545</v>
      </c>
      <c r="Q26" s="85">
        <f>O26/N26%</f>
        <v>100.2510460251046</v>
      </c>
      <c r="R26" s="25">
        <f>R27</f>
        <v>10</v>
      </c>
      <c r="S26" s="25">
        <f>S27</f>
        <v>19.8</v>
      </c>
      <c r="T26" s="17">
        <f t="shared" si="8"/>
        <v>9.8</v>
      </c>
      <c r="U26" s="17">
        <f aca="true" t="shared" si="64" ref="U26:U33">S26/R26%</f>
        <v>198</v>
      </c>
      <c r="V26" s="25">
        <f>V27</f>
        <v>345</v>
      </c>
      <c r="W26" s="25">
        <f>W27</f>
        <v>20.2</v>
      </c>
      <c r="X26" s="17">
        <f t="shared" si="14"/>
        <v>-324.8</v>
      </c>
      <c r="Y26" s="85">
        <f>W26/V26%</f>
        <v>5.855072463768115</v>
      </c>
      <c r="Z26" s="104">
        <f t="shared" si="49"/>
        <v>1080.5</v>
      </c>
      <c r="AA26" s="104">
        <f t="shared" si="48"/>
        <v>0</v>
      </c>
      <c r="AB26" s="104">
        <f t="shared" si="16"/>
        <v>-1080.5</v>
      </c>
      <c r="AC26" s="104">
        <f>AA26/Z26%</f>
        <v>0</v>
      </c>
      <c r="AD26" s="25">
        <f>AD27</f>
        <v>890</v>
      </c>
      <c r="AE26" s="25">
        <f>AE27</f>
        <v>0</v>
      </c>
      <c r="AF26" s="7">
        <f t="shared" si="57"/>
        <v>-890</v>
      </c>
      <c r="AG26" s="7">
        <f t="shared" si="58"/>
        <v>0</v>
      </c>
      <c r="AH26" s="25">
        <f>AH27</f>
        <v>95.5</v>
      </c>
      <c r="AI26" s="25">
        <f>AI27</f>
        <v>0</v>
      </c>
      <c r="AJ26" s="17">
        <f t="shared" si="20"/>
        <v>-95.5</v>
      </c>
      <c r="AK26" s="17">
        <f>AI26/AH26%</f>
        <v>0</v>
      </c>
      <c r="AL26" s="25">
        <f>AL27</f>
        <v>95</v>
      </c>
      <c r="AM26" s="25">
        <f>AM27</f>
        <v>0</v>
      </c>
      <c r="AN26" s="17">
        <f t="shared" si="22"/>
        <v>-95</v>
      </c>
      <c r="AO26" s="50">
        <f>AM26/AL26%</f>
        <v>0</v>
      </c>
      <c r="AP26" s="30">
        <f t="shared" si="54"/>
        <v>3002.5</v>
      </c>
      <c r="AQ26" s="17">
        <f t="shared" si="54"/>
        <v>758.8</v>
      </c>
      <c r="AR26" s="17">
        <f t="shared" si="25"/>
        <v>-2243.7</v>
      </c>
      <c r="AS26" s="19">
        <f>AQ26/AP26%</f>
        <v>25.272273105745214</v>
      </c>
      <c r="AT26" s="112">
        <f t="shared" si="59"/>
        <v>850</v>
      </c>
      <c r="AU26" s="104">
        <f t="shared" si="28"/>
        <v>0</v>
      </c>
      <c r="AV26" s="104">
        <f t="shared" si="29"/>
        <v>-850</v>
      </c>
      <c r="AW26" s="105">
        <f>AU26/AT26%</f>
        <v>0</v>
      </c>
      <c r="AX26" s="53">
        <f>AX27</f>
        <v>810</v>
      </c>
      <c r="AY26" s="25">
        <f>AY27</f>
        <v>0</v>
      </c>
      <c r="AZ26" s="17">
        <f t="shared" si="31"/>
        <v>-810</v>
      </c>
      <c r="BA26" s="19">
        <f>AY26/AX26%</f>
        <v>0</v>
      </c>
      <c r="BB26" s="95">
        <f>BB27</f>
        <v>25</v>
      </c>
      <c r="BC26" s="25">
        <f>BC27</f>
        <v>0</v>
      </c>
      <c r="BD26" s="17">
        <f aca="true" t="shared" si="65" ref="BD26:BD32">BC26-BB26</f>
        <v>-25</v>
      </c>
      <c r="BE26" s="19">
        <f>BC26/BB26%</f>
        <v>0</v>
      </c>
      <c r="BF26" s="95">
        <f>BF27</f>
        <v>15</v>
      </c>
      <c r="BG26" s="25">
        <f>BG27</f>
        <v>0</v>
      </c>
      <c r="BH26" s="25">
        <f>BH27</f>
        <v>-15</v>
      </c>
      <c r="BI26" s="50">
        <f>BG26/BF26%</f>
        <v>0</v>
      </c>
      <c r="BJ26" s="103">
        <f t="shared" si="37"/>
        <v>1279.4</v>
      </c>
      <c r="BK26" s="104">
        <f t="shared" si="38"/>
        <v>0</v>
      </c>
      <c r="BL26" s="104">
        <f t="shared" si="39"/>
        <v>-1279.4</v>
      </c>
      <c r="BM26" s="105">
        <f>BK26/BJ26%</f>
        <v>0</v>
      </c>
      <c r="BN26" s="95">
        <f>BN27</f>
        <v>840</v>
      </c>
      <c r="BO26" s="95">
        <f>BO27</f>
        <v>0</v>
      </c>
      <c r="BP26" s="17">
        <f>BO26-BN26</f>
        <v>-840</v>
      </c>
      <c r="BQ26" s="8">
        <f>BO26/BN26%</f>
        <v>0</v>
      </c>
      <c r="BR26" s="95">
        <f>BR27</f>
        <v>125</v>
      </c>
      <c r="BS26" s="25">
        <f>BS27</f>
        <v>0</v>
      </c>
      <c r="BT26" s="25">
        <f>BT27</f>
        <v>-125</v>
      </c>
      <c r="BU26" s="19"/>
      <c r="BV26" s="95">
        <f>BV27</f>
        <v>314.4</v>
      </c>
      <c r="BW26" s="25">
        <f>BW27</f>
        <v>0</v>
      </c>
      <c r="BX26" s="25">
        <f>BX27</f>
        <v>0</v>
      </c>
      <c r="BY26" s="50"/>
      <c r="BZ26" s="123">
        <f>BZ27</f>
        <v>345.8</v>
      </c>
      <c r="CA26" s="137">
        <f t="shared" si="46"/>
        <v>412.99999999999994</v>
      </c>
      <c r="CB26" s="137">
        <f t="shared" si="47"/>
        <v>219.43319838056678</v>
      </c>
    </row>
    <row r="27" spans="1:80" ht="40.5" customHeight="1">
      <c r="A27" s="74" t="s">
        <v>19</v>
      </c>
      <c r="B27" s="23">
        <f>J27+Z27+AT27+BJ27</f>
        <v>4281.9</v>
      </c>
      <c r="C27" s="23">
        <f>K27+AA27+AU27+BK27</f>
        <v>758.8</v>
      </c>
      <c r="D27" s="31">
        <f t="shared" si="0"/>
        <v>-3523.0999999999995</v>
      </c>
      <c r="E27" s="32">
        <f t="shared" si="1"/>
        <v>17.721105116887365</v>
      </c>
      <c r="F27" s="33">
        <f t="shared" si="12"/>
        <v>2152.5</v>
      </c>
      <c r="G27" s="34">
        <f t="shared" si="12"/>
        <v>758.8</v>
      </c>
      <c r="H27" s="34">
        <f t="shared" si="2"/>
        <v>-1393.7</v>
      </c>
      <c r="I27" s="36">
        <f t="shared" si="61"/>
        <v>35.2520325203252</v>
      </c>
      <c r="J27" s="106">
        <f t="shared" si="13"/>
        <v>1072</v>
      </c>
      <c r="K27" s="107">
        <f t="shared" si="53"/>
        <v>758.8</v>
      </c>
      <c r="L27" s="107">
        <f t="shared" si="63"/>
        <v>-313.20000000000005</v>
      </c>
      <c r="M27" s="108">
        <f t="shared" si="62"/>
        <v>70.78358208955223</v>
      </c>
      <c r="N27" s="52">
        <v>717</v>
      </c>
      <c r="O27" s="24">
        <v>718.8</v>
      </c>
      <c r="P27" s="7">
        <f t="shared" si="56"/>
        <v>1.7999999999999545</v>
      </c>
      <c r="Q27" s="86">
        <f>O27/N27%</f>
        <v>100.2510460251046</v>
      </c>
      <c r="R27" s="24">
        <v>10</v>
      </c>
      <c r="S27" s="24">
        <v>19.8</v>
      </c>
      <c r="T27" s="7">
        <f t="shared" si="8"/>
        <v>9.8</v>
      </c>
      <c r="U27" s="7">
        <f t="shared" si="64"/>
        <v>198</v>
      </c>
      <c r="V27" s="24">
        <v>345</v>
      </c>
      <c r="W27" s="24">
        <v>20.2</v>
      </c>
      <c r="X27" s="7">
        <f t="shared" si="14"/>
        <v>-324.8</v>
      </c>
      <c r="Y27" s="86">
        <f>W27/V27%</f>
        <v>5.855072463768115</v>
      </c>
      <c r="Z27" s="107">
        <f t="shared" si="49"/>
        <v>1080.5</v>
      </c>
      <c r="AA27" s="107">
        <f t="shared" si="48"/>
        <v>0</v>
      </c>
      <c r="AB27" s="107">
        <f t="shared" si="16"/>
        <v>-1080.5</v>
      </c>
      <c r="AC27" s="107">
        <f>AA27/Z27%</f>
        <v>0</v>
      </c>
      <c r="AD27" s="24">
        <v>890</v>
      </c>
      <c r="AE27" s="24"/>
      <c r="AF27" s="7">
        <f t="shared" si="57"/>
        <v>-890</v>
      </c>
      <c r="AG27" s="7">
        <f t="shared" si="58"/>
        <v>0</v>
      </c>
      <c r="AH27" s="24">
        <v>95.5</v>
      </c>
      <c r="AI27" s="24"/>
      <c r="AJ27" s="7">
        <f t="shared" si="20"/>
        <v>-95.5</v>
      </c>
      <c r="AK27" s="7">
        <f>AI27/AH27%</f>
        <v>0</v>
      </c>
      <c r="AL27" s="24">
        <v>95</v>
      </c>
      <c r="AM27" s="24"/>
      <c r="AN27" s="7">
        <f t="shared" si="22"/>
        <v>-95</v>
      </c>
      <c r="AO27" s="49">
        <f>AM27/AL27%</f>
        <v>0</v>
      </c>
      <c r="AP27" s="35">
        <f t="shared" si="54"/>
        <v>3002.5</v>
      </c>
      <c r="AQ27" s="7">
        <f t="shared" si="54"/>
        <v>758.8</v>
      </c>
      <c r="AR27" s="7">
        <f t="shared" si="25"/>
        <v>-2243.7</v>
      </c>
      <c r="AS27" s="8">
        <f>AQ27/AP27%</f>
        <v>25.272273105745214</v>
      </c>
      <c r="AT27" s="113">
        <f t="shared" si="59"/>
        <v>850</v>
      </c>
      <c r="AU27" s="107">
        <f t="shared" si="28"/>
        <v>0</v>
      </c>
      <c r="AV27" s="107">
        <f t="shared" si="29"/>
        <v>-850</v>
      </c>
      <c r="AW27" s="108">
        <f>AU27/AT27%</f>
        <v>0</v>
      </c>
      <c r="AX27" s="52">
        <v>810</v>
      </c>
      <c r="AY27" s="24"/>
      <c r="AZ27" s="7">
        <f t="shared" si="31"/>
        <v>-810</v>
      </c>
      <c r="BA27" s="8">
        <f>AY27/AX27%</f>
        <v>0</v>
      </c>
      <c r="BB27" s="94">
        <v>25</v>
      </c>
      <c r="BC27" s="24"/>
      <c r="BD27" s="7">
        <f t="shared" si="65"/>
        <v>-25</v>
      </c>
      <c r="BE27" s="8">
        <f>BC27/BB27%</f>
        <v>0</v>
      </c>
      <c r="BF27" s="94">
        <v>15</v>
      </c>
      <c r="BG27" s="24"/>
      <c r="BH27" s="7">
        <f aca="true" t="shared" si="66" ref="BH27:BH32">BG27-BF27</f>
        <v>-15</v>
      </c>
      <c r="BI27" s="49">
        <f>BG27/BF27%</f>
        <v>0</v>
      </c>
      <c r="BJ27" s="106">
        <f t="shared" si="37"/>
        <v>1279.4</v>
      </c>
      <c r="BK27" s="107">
        <f t="shared" si="38"/>
        <v>0</v>
      </c>
      <c r="BL27" s="107">
        <f t="shared" si="39"/>
        <v>-1279.4</v>
      </c>
      <c r="BM27" s="108">
        <f>BK27/BJ27%</f>
        <v>0</v>
      </c>
      <c r="BN27" s="94">
        <v>840</v>
      </c>
      <c r="BO27" s="24"/>
      <c r="BP27" s="17">
        <f>BO27-BN27</f>
        <v>-840</v>
      </c>
      <c r="BQ27" s="8">
        <f>BO27/BN27%</f>
        <v>0</v>
      </c>
      <c r="BR27" s="94">
        <v>125</v>
      </c>
      <c r="BS27" s="24"/>
      <c r="BT27" s="7">
        <f aca="true" t="shared" si="67" ref="BT27:BT32">BS27-BR27</f>
        <v>-125</v>
      </c>
      <c r="BU27" s="19"/>
      <c r="BV27" s="94">
        <v>314.4</v>
      </c>
      <c r="BW27" s="24"/>
      <c r="BX27" s="7"/>
      <c r="BY27" s="49"/>
      <c r="BZ27" s="122">
        <v>345.8</v>
      </c>
      <c r="CA27" s="137">
        <f t="shared" si="46"/>
        <v>412.99999999999994</v>
      </c>
      <c r="CB27" s="137">
        <f t="shared" si="47"/>
        <v>219.43319838056678</v>
      </c>
    </row>
    <row r="28" spans="1:80" s="9" customFormat="1" ht="40.5" customHeight="1">
      <c r="A28" s="77" t="s">
        <v>20</v>
      </c>
      <c r="B28" s="53">
        <f>B29</f>
        <v>837.2</v>
      </c>
      <c r="C28" s="53">
        <f>C29</f>
        <v>860</v>
      </c>
      <c r="D28" s="27">
        <f t="shared" si="0"/>
        <v>22.799999999999955</v>
      </c>
      <c r="E28" s="130">
        <f t="shared" si="1"/>
        <v>102.7233635929288</v>
      </c>
      <c r="F28" s="28">
        <f t="shared" si="12"/>
        <v>837.2</v>
      </c>
      <c r="G28" s="29">
        <f t="shared" si="12"/>
        <v>860</v>
      </c>
      <c r="H28" s="29">
        <f t="shared" si="2"/>
        <v>22.799999999999955</v>
      </c>
      <c r="I28" s="37">
        <f t="shared" si="61"/>
        <v>102.7233635929288</v>
      </c>
      <c r="J28" s="103">
        <f t="shared" si="13"/>
        <v>837.2</v>
      </c>
      <c r="K28" s="104">
        <f t="shared" si="53"/>
        <v>860</v>
      </c>
      <c r="L28" s="104">
        <f t="shared" si="63"/>
        <v>22.799999999999955</v>
      </c>
      <c r="M28" s="105">
        <f t="shared" si="62"/>
        <v>102.7233635929288</v>
      </c>
      <c r="N28" s="53">
        <f>N29</f>
        <v>0</v>
      </c>
      <c r="O28" s="53">
        <f>O29</f>
        <v>849</v>
      </c>
      <c r="P28" s="7">
        <f t="shared" si="56"/>
        <v>849</v>
      </c>
      <c r="Q28" s="86"/>
      <c r="R28" s="53">
        <f>R29</f>
        <v>777</v>
      </c>
      <c r="S28" s="53">
        <f>S29</f>
        <v>6.1</v>
      </c>
      <c r="T28" s="17">
        <f t="shared" si="8"/>
        <v>-770.9</v>
      </c>
      <c r="U28" s="17">
        <f t="shared" si="64"/>
        <v>0.7850707850707851</v>
      </c>
      <c r="V28" s="53">
        <f>V29</f>
        <v>60.2</v>
      </c>
      <c r="W28" s="53">
        <f>W29</f>
        <v>4.9</v>
      </c>
      <c r="X28" s="7">
        <f t="shared" si="14"/>
        <v>-55.300000000000004</v>
      </c>
      <c r="Y28" s="86"/>
      <c r="Z28" s="104">
        <f t="shared" si="49"/>
        <v>0</v>
      </c>
      <c r="AA28" s="104">
        <f t="shared" si="48"/>
        <v>0</v>
      </c>
      <c r="AB28" s="104">
        <f t="shared" si="16"/>
        <v>0</v>
      </c>
      <c r="AC28" s="116" t="s">
        <v>52</v>
      </c>
      <c r="AD28" s="53">
        <f>AD29</f>
        <v>0</v>
      </c>
      <c r="AE28" s="53">
        <f>AE29</f>
        <v>0</v>
      </c>
      <c r="AF28" s="17">
        <f t="shared" si="57"/>
        <v>0</v>
      </c>
      <c r="AG28" s="17"/>
      <c r="AH28" s="53">
        <f>AH29</f>
        <v>0</v>
      </c>
      <c r="AI28" s="53">
        <f>AI29</f>
        <v>0</v>
      </c>
      <c r="AJ28" s="17">
        <f t="shared" si="20"/>
        <v>0</v>
      </c>
      <c r="AK28" s="17"/>
      <c r="AL28" s="53">
        <f>AL29</f>
        <v>0</v>
      </c>
      <c r="AM28" s="53">
        <f>AM29</f>
        <v>0</v>
      </c>
      <c r="AN28" s="17">
        <f t="shared" si="22"/>
        <v>0</v>
      </c>
      <c r="AO28" s="50"/>
      <c r="AP28" s="53">
        <f>AP29</f>
        <v>837.2</v>
      </c>
      <c r="AQ28" s="53">
        <f>AQ29</f>
        <v>860</v>
      </c>
      <c r="AR28" s="17">
        <f t="shared" si="25"/>
        <v>22.799999999999955</v>
      </c>
      <c r="AS28" s="19"/>
      <c r="AT28" s="112">
        <f t="shared" si="59"/>
        <v>0</v>
      </c>
      <c r="AU28" s="104">
        <f t="shared" si="28"/>
        <v>0</v>
      </c>
      <c r="AV28" s="104">
        <f t="shared" si="29"/>
        <v>0</v>
      </c>
      <c r="AW28" s="105"/>
      <c r="AX28" s="53">
        <f>AX29</f>
        <v>0</v>
      </c>
      <c r="AY28" s="53">
        <f>AY29</f>
        <v>0</v>
      </c>
      <c r="AZ28" s="7">
        <f t="shared" si="31"/>
        <v>0</v>
      </c>
      <c r="BA28" s="8"/>
      <c r="BB28" s="53">
        <f>BB29</f>
        <v>0</v>
      </c>
      <c r="BC28" s="53">
        <f>BC29</f>
        <v>0</v>
      </c>
      <c r="BD28" s="7">
        <f t="shared" si="65"/>
        <v>0</v>
      </c>
      <c r="BE28" s="19"/>
      <c r="BF28" s="53">
        <f>BF29</f>
        <v>0</v>
      </c>
      <c r="BG28" s="53">
        <f>BG29</f>
        <v>0</v>
      </c>
      <c r="BH28" s="7">
        <f t="shared" si="66"/>
        <v>0</v>
      </c>
      <c r="BI28" s="49"/>
      <c r="BJ28" s="103">
        <f t="shared" si="37"/>
        <v>0</v>
      </c>
      <c r="BK28" s="104">
        <f t="shared" si="38"/>
        <v>0</v>
      </c>
      <c r="BL28" s="104">
        <f t="shared" si="39"/>
        <v>0</v>
      </c>
      <c r="BM28" s="108" t="e">
        <f>BK28/BJ28%</f>
        <v>#DIV/0!</v>
      </c>
      <c r="BN28" s="53">
        <f>BN29</f>
        <v>0</v>
      </c>
      <c r="BO28" s="53">
        <f>BO29</f>
        <v>0</v>
      </c>
      <c r="BP28" s="17">
        <f aca="true" t="shared" si="68" ref="BP28:BP34">BO28-BN28</f>
        <v>0</v>
      </c>
      <c r="BQ28" s="8"/>
      <c r="BR28" s="53">
        <f>BR29</f>
        <v>0</v>
      </c>
      <c r="BS28" s="53">
        <f>BS29</f>
        <v>0</v>
      </c>
      <c r="BT28" s="17">
        <f t="shared" si="67"/>
        <v>0</v>
      </c>
      <c r="BU28" s="19"/>
      <c r="BV28" s="53">
        <f>BV29</f>
        <v>0</v>
      </c>
      <c r="BW28" s="53">
        <f>BW29</f>
        <v>0</v>
      </c>
      <c r="BX28" s="17">
        <f aca="true" t="shared" si="69" ref="BX28:BX34">BW28-BV28</f>
        <v>0</v>
      </c>
      <c r="BY28" s="50"/>
      <c r="BZ28" s="123">
        <f>BZ29</f>
        <v>313.3</v>
      </c>
      <c r="CA28" s="137">
        <f t="shared" si="46"/>
        <v>546.7</v>
      </c>
      <c r="CB28" s="137">
        <f t="shared" si="47"/>
        <v>274.4972869454197</v>
      </c>
    </row>
    <row r="29" spans="1:80" ht="40.5" customHeight="1">
      <c r="A29" s="78" t="s">
        <v>49</v>
      </c>
      <c r="B29" s="23">
        <f>J29+Z29+AT29+BJ29</f>
        <v>837.2</v>
      </c>
      <c r="C29" s="23">
        <f>K29+AA29+AU29+BK29</f>
        <v>860</v>
      </c>
      <c r="D29" s="31">
        <f t="shared" si="0"/>
        <v>22.799999999999955</v>
      </c>
      <c r="E29" s="32">
        <f t="shared" si="1"/>
        <v>102.7233635929288</v>
      </c>
      <c r="F29" s="33">
        <f t="shared" si="12"/>
        <v>837.2</v>
      </c>
      <c r="G29" s="34">
        <f t="shared" si="12"/>
        <v>860</v>
      </c>
      <c r="H29" s="34">
        <f t="shared" si="2"/>
        <v>22.799999999999955</v>
      </c>
      <c r="I29" s="36"/>
      <c r="J29" s="106">
        <f t="shared" si="13"/>
        <v>837.2</v>
      </c>
      <c r="K29" s="107">
        <f t="shared" si="53"/>
        <v>860</v>
      </c>
      <c r="L29" s="107">
        <f t="shared" si="63"/>
        <v>22.799999999999955</v>
      </c>
      <c r="M29" s="108">
        <f t="shared" si="62"/>
        <v>102.7233635929288</v>
      </c>
      <c r="N29" s="52"/>
      <c r="O29" s="24">
        <v>849</v>
      </c>
      <c r="P29" s="7">
        <f t="shared" si="56"/>
        <v>849</v>
      </c>
      <c r="Q29" s="86"/>
      <c r="R29" s="24">
        <v>777</v>
      </c>
      <c r="S29" s="24">
        <v>6.1</v>
      </c>
      <c r="T29" s="7">
        <f t="shared" si="8"/>
        <v>-770.9</v>
      </c>
      <c r="U29" s="7">
        <f t="shared" si="64"/>
        <v>0.7850707850707851</v>
      </c>
      <c r="V29" s="24">
        <v>60.2</v>
      </c>
      <c r="W29" s="24">
        <v>4.9</v>
      </c>
      <c r="X29" s="7">
        <f t="shared" si="14"/>
        <v>-55.300000000000004</v>
      </c>
      <c r="Y29" s="86"/>
      <c r="Z29" s="107">
        <f t="shared" si="49"/>
        <v>0</v>
      </c>
      <c r="AA29" s="107">
        <f t="shared" si="48"/>
        <v>0</v>
      </c>
      <c r="AB29" s="107">
        <f t="shared" si="16"/>
        <v>0</v>
      </c>
      <c r="AC29" s="107"/>
      <c r="AD29" s="24"/>
      <c r="AE29" s="24"/>
      <c r="AF29" s="7">
        <f t="shared" si="57"/>
        <v>0</v>
      </c>
      <c r="AG29" s="7"/>
      <c r="AH29" s="24"/>
      <c r="AI29" s="24"/>
      <c r="AJ29" s="7">
        <f t="shared" si="20"/>
        <v>0</v>
      </c>
      <c r="AK29" s="7"/>
      <c r="AL29" s="24"/>
      <c r="AM29" s="24"/>
      <c r="AN29" s="7">
        <f t="shared" si="22"/>
        <v>0</v>
      </c>
      <c r="AO29" s="49"/>
      <c r="AP29" s="30">
        <f aca="true" t="shared" si="70" ref="AP29:AQ34">J29+Z29+AT29</f>
        <v>837.2</v>
      </c>
      <c r="AQ29" s="7">
        <f t="shared" si="70"/>
        <v>860</v>
      </c>
      <c r="AR29" s="7">
        <f t="shared" si="25"/>
        <v>22.799999999999955</v>
      </c>
      <c r="AS29" s="8"/>
      <c r="AT29" s="113">
        <f t="shared" si="59"/>
        <v>0</v>
      </c>
      <c r="AU29" s="107">
        <f t="shared" si="28"/>
        <v>0</v>
      </c>
      <c r="AV29" s="107">
        <f t="shared" si="29"/>
        <v>0</v>
      </c>
      <c r="AW29" s="108"/>
      <c r="AX29" s="52"/>
      <c r="AY29" s="24"/>
      <c r="AZ29" s="7">
        <f t="shared" si="31"/>
        <v>0</v>
      </c>
      <c r="BA29" s="8"/>
      <c r="BB29" s="94"/>
      <c r="BC29" s="24"/>
      <c r="BD29" s="7">
        <f t="shared" si="65"/>
        <v>0</v>
      </c>
      <c r="BE29" s="8"/>
      <c r="BF29" s="94"/>
      <c r="BG29" s="24"/>
      <c r="BH29" s="7">
        <f t="shared" si="66"/>
        <v>0</v>
      </c>
      <c r="BI29" s="49"/>
      <c r="BJ29" s="106">
        <f t="shared" si="37"/>
        <v>0</v>
      </c>
      <c r="BK29" s="107">
        <f t="shared" si="38"/>
        <v>0</v>
      </c>
      <c r="BL29" s="107">
        <f t="shared" si="39"/>
        <v>0</v>
      </c>
      <c r="BM29" s="108" t="e">
        <f>BK29/BJ29%</f>
        <v>#DIV/0!</v>
      </c>
      <c r="BN29" s="94"/>
      <c r="BO29" s="24"/>
      <c r="BP29" s="17">
        <f t="shared" si="68"/>
        <v>0</v>
      </c>
      <c r="BQ29" s="8"/>
      <c r="BR29" s="94"/>
      <c r="BS29" s="24"/>
      <c r="BT29" s="17">
        <f t="shared" si="67"/>
        <v>0</v>
      </c>
      <c r="BU29" s="19"/>
      <c r="BV29" s="94"/>
      <c r="BW29" s="24"/>
      <c r="BX29" s="17">
        <f t="shared" si="69"/>
        <v>0</v>
      </c>
      <c r="BY29" s="50"/>
      <c r="BZ29" s="122">
        <v>313.3</v>
      </c>
      <c r="CA29" s="137">
        <f t="shared" si="46"/>
        <v>546.7</v>
      </c>
      <c r="CB29" s="137">
        <f t="shared" si="47"/>
        <v>274.4972869454197</v>
      </c>
    </row>
    <row r="30" spans="1:80" s="20" customFormat="1" ht="40.5" customHeight="1">
      <c r="A30" s="79" t="s">
        <v>21</v>
      </c>
      <c r="B30" s="53">
        <f>B32+B31</f>
        <v>2480</v>
      </c>
      <c r="C30" s="53">
        <f>C32+C31</f>
        <v>927.2</v>
      </c>
      <c r="D30" s="17">
        <f t="shared" si="0"/>
        <v>-1552.8</v>
      </c>
      <c r="E30" s="130">
        <f t="shared" si="1"/>
        <v>37.38709677419355</v>
      </c>
      <c r="F30" s="28">
        <f t="shared" si="12"/>
        <v>1131.7</v>
      </c>
      <c r="G30" s="29">
        <f t="shared" si="12"/>
        <v>927.2</v>
      </c>
      <c r="H30" s="29">
        <f t="shared" si="2"/>
        <v>-204.5</v>
      </c>
      <c r="I30" s="37">
        <f>G30/F30%</f>
        <v>81.9298400636211</v>
      </c>
      <c r="J30" s="103">
        <f t="shared" si="13"/>
        <v>511.7</v>
      </c>
      <c r="K30" s="104">
        <f t="shared" si="53"/>
        <v>927.2</v>
      </c>
      <c r="L30" s="104">
        <f t="shared" si="63"/>
        <v>415.50000000000006</v>
      </c>
      <c r="M30" s="105">
        <f t="shared" si="62"/>
        <v>181.1999218291968</v>
      </c>
      <c r="N30" s="53">
        <f>N32+N31</f>
        <v>98.3</v>
      </c>
      <c r="O30" s="53">
        <f>O32+O31</f>
        <v>117.8</v>
      </c>
      <c r="P30" s="17">
        <f t="shared" si="56"/>
        <v>19.5</v>
      </c>
      <c r="Q30" s="85"/>
      <c r="R30" s="53">
        <f>R32+R31</f>
        <v>206.6</v>
      </c>
      <c r="S30" s="53">
        <f>S32+S31</f>
        <v>315.2</v>
      </c>
      <c r="T30" s="17">
        <f t="shared" si="8"/>
        <v>108.6</v>
      </c>
      <c r="U30" s="17">
        <f t="shared" si="64"/>
        <v>152.56534365924492</v>
      </c>
      <c r="V30" s="53">
        <f>V32+V31</f>
        <v>206.8</v>
      </c>
      <c r="W30" s="53">
        <f>W32+W31</f>
        <v>494.20000000000005</v>
      </c>
      <c r="X30" s="17">
        <f t="shared" si="14"/>
        <v>287.40000000000003</v>
      </c>
      <c r="Y30" s="85"/>
      <c r="Z30" s="104">
        <f t="shared" si="49"/>
        <v>620</v>
      </c>
      <c r="AA30" s="104">
        <f t="shared" si="48"/>
        <v>0</v>
      </c>
      <c r="AB30" s="104">
        <f t="shared" si="16"/>
        <v>-620</v>
      </c>
      <c r="AC30" s="104">
        <f>AA30/Z30%</f>
        <v>0</v>
      </c>
      <c r="AD30" s="53">
        <f>AD32+AD31</f>
        <v>206.6</v>
      </c>
      <c r="AE30" s="53">
        <f>AE32+AE31</f>
        <v>0</v>
      </c>
      <c r="AF30" s="17">
        <f t="shared" si="57"/>
        <v>-206.6</v>
      </c>
      <c r="AG30" s="17"/>
      <c r="AH30" s="53">
        <f>AH32+AH31</f>
        <v>206.6</v>
      </c>
      <c r="AI30" s="53">
        <f>AI32+AI31</f>
        <v>0</v>
      </c>
      <c r="AJ30" s="17">
        <f t="shared" si="20"/>
        <v>-206.6</v>
      </c>
      <c r="AK30" s="17"/>
      <c r="AL30" s="53">
        <f>AL32+AL31</f>
        <v>206.8</v>
      </c>
      <c r="AM30" s="53">
        <f>AM32+AM31</f>
        <v>0</v>
      </c>
      <c r="AN30" s="17">
        <f t="shared" si="22"/>
        <v>-206.8</v>
      </c>
      <c r="AO30" s="49"/>
      <c r="AP30" s="30">
        <f t="shared" si="70"/>
        <v>1751.7</v>
      </c>
      <c r="AQ30" s="17">
        <f t="shared" si="70"/>
        <v>927.2</v>
      </c>
      <c r="AR30" s="17">
        <f t="shared" si="25"/>
        <v>-824.5</v>
      </c>
      <c r="AS30" s="19">
        <f>AQ30/AP30%</f>
        <v>52.93143803162643</v>
      </c>
      <c r="AT30" s="112">
        <f t="shared" si="59"/>
        <v>620</v>
      </c>
      <c r="AU30" s="104">
        <f t="shared" si="28"/>
        <v>0</v>
      </c>
      <c r="AV30" s="104">
        <f t="shared" si="29"/>
        <v>-620</v>
      </c>
      <c r="AW30" s="105"/>
      <c r="AX30" s="53">
        <f>AX32+AX31</f>
        <v>206.6</v>
      </c>
      <c r="AY30" s="53">
        <f>AY32+AY31</f>
        <v>0</v>
      </c>
      <c r="AZ30" s="17">
        <f t="shared" si="31"/>
        <v>-206.6</v>
      </c>
      <c r="BA30" s="19"/>
      <c r="BB30" s="53">
        <f>BB32+BB31</f>
        <v>206.6</v>
      </c>
      <c r="BC30" s="53">
        <f>BC32+BC31</f>
        <v>0</v>
      </c>
      <c r="BD30" s="17">
        <f t="shared" si="65"/>
        <v>-206.6</v>
      </c>
      <c r="BE30" s="19"/>
      <c r="BF30" s="53">
        <f>BF32+BF31</f>
        <v>206.8</v>
      </c>
      <c r="BG30" s="53">
        <f>BG32+BG31</f>
        <v>0</v>
      </c>
      <c r="BH30" s="17">
        <f t="shared" si="66"/>
        <v>-206.8</v>
      </c>
      <c r="BI30" s="50">
        <f>BG30/BF30%</f>
        <v>0</v>
      </c>
      <c r="BJ30" s="103">
        <f t="shared" si="37"/>
        <v>728.3</v>
      </c>
      <c r="BK30" s="104">
        <f t="shared" si="38"/>
        <v>0</v>
      </c>
      <c r="BL30" s="104">
        <f t="shared" si="39"/>
        <v>-728.3</v>
      </c>
      <c r="BM30" s="108"/>
      <c r="BN30" s="53">
        <f>BN32+BN31</f>
        <v>206.6</v>
      </c>
      <c r="BO30" s="53">
        <f>BO32+BO31</f>
        <v>0</v>
      </c>
      <c r="BP30" s="17">
        <f t="shared" si="68"/>
        <v>-206.6</v>
      </c>
      <c r="BQ30" s="8"/>
      <c r="BR30" s="53">
        <f>BR32+BR31</f>
        <v>206.6</v>
      </c>
      <c r="BS30" s="53">
        <f>BS32+BS31</f>
        <v>0</v>
      </c>
      <c r="BT30" s="17">
        <f t="shared" si="67"/>
        <v>-206.6</v>
      </c>
      <c r="BU30" s="19"/>
      <c r="BV30" s="53">
        <f>BV32+BV31</f>
        <v>315.1</v>
      </c>
      <c r="BW30" s="53">
        <f>BW32+BW31</f>
        <v>0</v>
      </c>
      <c r="BX30" s="17">
        <f t="shared" si="69"/>
        <v>-315.1</v>
      </c>
      <c r="BY30" s="50"/>
      <c r="BZ30" s="123">
        <f>BZ32+BZ31</f>
        <v>400.6</v>
      </c>
      <c r="CA30" s="137">
        <f t="shared" si="46"/>
        <v>526.6</v>
      </c>
      <c r="CB30" s="137">
        <f t="shared" si="47"/>
        <v>231.45282076884672</v>
      </c>
    </row>
    <row r="31" spans="1:80" s="1" customFormat="1" ht="22.5" customHeight="1">
      <c r="A31" s="73" t="s">
        <v>38</v>
      </c>
      <c r="B31" s="23">
        <f aca="true" t="shared" si="71" ref="B31:C34">J31+Z31+AT31+BJ31</f>
        <v>1000</v>
      </c>
      <c r="C31" s="23">
        <f t="shared" si="71"/>
        <v>570.7</v>
      </c>
      <c r="D31" s="7">
        <f t="shared" si="0"/>
        <v>-429.29999999999995</v>
      </c>
      <c r="E31" s="32"/>
      <c r="F31" s="33">
        <f t="shared" si="12"/>
        <v>500</v>
      </c>
      <c r="G31" s="34">
        <f t="shared" si="12"/>
        <v>570.7</v>
      </c>
      <c r="H31" s="34">
        <f t="shared" si="2"/>
        <v>70.70000000000005</v>
      </c>
      <c r="I31" s="36">
        <f>G31/F31%</f>
        <v>114.14000000000001</v>
      </c>
      <c r="J31" s="106">
        <f t="shared" si="13"/>
        <v>250</v>
      </c>
      <c r="K31" s="107">
        <f t="shared" si="53"/>
        <v>570.7</v>
      </c>
      <c r="L31" s="107">
        <f t="shared" si="63"/>
        <v>320.70000000000005</v>
      </c>
      <c r="M31" s="108">
        <f t="shared" si="62"/>
        <v>228.28000000000003</v>
      </c>
      <c r="N31" s="52">
        <v>83.3</v>
      </c>
      <c r="O31" s="24">
        <v>32.2</v>
      </c>
      <c r="P31" s="7">
        <f t="shared" si="56"/>
        <v>-51.099999999999994</v>
      </c>
      <c r="Q31" s="86"/>
      <c r="R31" s="24">
        <v>83.3</v>
      </c>
      <c r="S31" s="24">
        <v>210.9</v>
      </c>
      <c r="T31" s="7">
        <f t="shared" si="8"/>
        <v>127.60000000000001</v>
      </c>
      <c r="U31" s="7">
        <f t="shared" si="64"/>
        <v>253.18127250900363</v>
      </c>
      <c r="V31" s="24">
        <v>83.4</v>
      </c>
      <c r="W31" s="24">
        <v>327.6</v>
      </c>
      <c r="X31" s="7">
        <f t="shared" si="14"/>
        <v>244.20000000000002</v>
      </c>
      <c r="Y31" s="86"/>
      <c r="Z31" s="107">
        <f t="shared" si="49"/>
        <v>250</v>
      </c>
      <c r="AA31" s="107">
        <f t="shared" si="48"/>
        <v>0</v>
      </c>
      <c r="AB31" s="107">
        <f t="shared" si="16"/>
        <v>-250</v>
      </c>
      <c r="AC31" s="107">
        <f>AA31/Z31%</f>
        <v>0</v>
      </c>
      <c r="AD31" s="24">
        <v>83.3</v>
      </c>
      <c r="AE31" s="24"/>
      <c r="AF31" s="7">
        <f t="shared" si="57"/>
        <v>-83.3</v>
      </c>
      <c r="AG31" s="7"/>
      <c r="AH31" s="24">
        <v>83.3</v>
      </c>
      <c r="AI31" s="24"/>
      <c r="AJ31" s="7">
        <f t="shared" si="20"/>
        <v>-83.3</v>
      </c>
      <c r="AK31" s="7"/>
      <c r="AL31" s="24">
        <v>83.4</v>
      </c>
      <c r="AM31" s="24"/>
      <c r="AN31" s="7">
        <f t="shared" si="22"/>
        <v>-83.4</v>
      </c>
      <c r="AO31" s="49"/>
      <c r="AP31" s="35">
        <f t="shared" si="70"/>
        <v>750</v>
      </c>
      <c r="AQ31" s="17">
        <f t="shared" si="70"/>
        <v>570.7</v>
      </c>
      <c r="AR31" s="17">
        <f t="shared" si="25"/>
        <v>-179.29999999999995</v>
      </c>
      <c r="AS31" s="19">
        <f>AQ31/AP31%</f>
        <v>76.09333333333333</v>
      </c>
      <c r="AT31" s="113">
        <f t="shared" si="59"/>
        <v>250</v>
      </c>
      <c r="AU31" s="107">
        <f t="shared" si="28"/>
        <v>0</v>
      </c>
      <c r="AV31" s="107">
        <f t="shared" si="29"/>
        <v>-250</v>
      </c>
      <c r="AW31" s="108"/>
      <c r="AX31" s="52">
        <v>83.3</v>
      </c>
      <c r="AY31" s="24"/>
      <c r="AZ31" s="7">
        <f t="shared" si="31"/>
        <v>-83.3</v>
      </c>
      <c r="BA31" s="8"/>
      <c r="BB31" s="94">
        <v>83.3</v>
      </c>
      <c r="BC31" s="24"/>
      <c r="BD31" s="7">
        <f t="shared" si="65"/>
        <v>-83.3</v>
      </c>
      <c r="BE31" s="8"/>
      <c r="BF31" s="94">
        <v>83.4</v>
      </c>
      <c r="BG31" s="24"/>
      <c r="BH31" s="7">
        <f t="shared" si="66"/>
        <v>-83.4</v>
      </c>
      <c r="BI31" s="49"/>
      <c r="BJ31" s="103">
        <f t="shared" si="37"/>
        <v>250</v>
      </c>
      <c r="BK31" s="107">
        <f t="shared" si="38"/>
        <v>0</v>
      </c>
      <c r="BL31" s="107"/>
      <c r="BM31" s="108"/>
      <c r="BN31" s="94">
        <v>83.3</v>
      </c>
      <c r="BO31" s="24"/>
      <c r="BP31" s="17">
        <f t="shared" si="68"/>
        <v>-83.3</v>
      </c>
      <c r="BQ31" s="8"/>
      <c r="BR31" s="94">
        <v>83.3</v>
      </c>
      <c r="BS31" s="24"/>
      <c r="BT31" s="7">
        <f t="shared" si="67"/>
        <v>-83.3</v>
      </c>
      <c r="BU31" s="19"/>
      <c r="BV31" s="94">
        <v>83.4</v>
      </c>
      <c r="BW31" s="24"/>
      <c r="BX31" s="7">
        <f t="shared" si="69"/>
        <v>-83.4</v>
      </c>
      <c r="BY31" s="50"/>
      <c r="BZ31" s="122">
        <v>137.6</v>
      </c>
      <c r="CA31" s="137">
        <f t="shared" si="46"/>
        <v>433.1</v>
      </c>
      <c r="CB31" s="137">
        <f t="shared" si="47"/>
        <v>414.75290697674427</v>
      </c>
    </row>
    <row r="32" spans="1:80" ht="23.25" customHeight="1">
      <c r="A32" s="78" t="s">
        <v>50</v>
      </c>
      <c r="B32" s="23">
        <f t="shared" si="71"/>
        <v>1480</v>
      </c>
      <c r="C32" s="23">
        <f t="shared" si="71"/>
        <v>356.5</v>
      </c>
      <c r="D32" s="31">
        <f t="shared" si="0"/>
        <v>-1123.5</v>
      </c>
      <c r="E32" s="32">
        <f t="shared" si="1"/>
        <v>24.087837837837835</v>
      </c>
      <c r="F32" s="33">
        <f t="shared" si="12"/>
        <v>631.7</v>
      </c>
      <c r="G32" s="34">
        <f t="shared" si="12"/>
        <v>356.5</v>
      </c>
      <c r="H32" s="34">
        <f t="shared" si="2"/>
        <v>-275.20000000000005</v>
      </c>
      <c r="I32" s="36">
        <f>G32/F32%</f>
        <v>56.43501662181415</v>
      </c>
      <c r="J32" s="106">
        <f t="shared" si="13"/>
        <v>261.70000000000005</v>
      </c>
      <c r="K32" s="107">
        <f t="shared" si="53"/>
        <v>356.5</v>
      </c>
      <c r="L32" s="107">
        <f t="shared" si="63"/>
        <v>94.79999999999995</v>
      </c>
      <c r="M32" s="108">
        <f t="shared" si="62"/>
        <v>136.22468475353455</v>
      </c>
      <c r="N32" s="52">
        <v>15</v>
      </c>
      <c r="O32" s="24">
        <v>85.6</v>
      </c>
      <c r="P32" s="17">
        <f t="shared" si="56"/>
        <v>70.6</v>
      </c>
      <c r="Q32" s="86"/>
      <c r="R32" s="24">
        <v>123.3</v>
      </c>
      <c r="S32" s="24">
        <v>104.3</v>
      </c>
      <c r="T32" s="7">
        <f t="shared" si="8"/>
        <v>-19</v>
      </c>
      <c r="U32" s="7">
        <f t="shared" si="64"/>
        <v>84.59042984590431</v>
      </c>
      <c r="V32" s="24">
        <v>123.4</v>
      </c>
      <c r="W32" s="24">
        <v>166.6</v>
      </c>
      <c r="X32" s="7">
        <f t="shared" si="14"/>
        <v>43.19999999999999</v>
      </c>
      <c r="Y32" s="86"/>
      <c r="Z32" s="107">
        <f t="shared" si="49"/>
        <v>370</v>
      </c>
      <c r="AA32" s="104">
        <f t="shared" si="48"/>
        <v>0</v>
      </c>
      <c r="AB32" s="107">
        <f t="shared" si="16"/>
        <v>-370</v>
      </c>
      <c r="AC32" s="107">
        <f>AA32/Z32%</f>
        <v>0</v>
      </c>
      <c r="AD32" s="24">
        <v>123.3</v>
      </c>
      <c r="AE32" s="24"/>
      <c r="AF32" s="17">
        <f t="shared" si="57"/>
        <v>-123.3</v>
      </c>
      <c r="AG32" s="7"/>
      <c r="AH32" s="24">
        <v>123.3</v>
      </c>
      <c r="AI32" s="24"/>
      <c r="AJ32" s="7">
        <f t="shared" si="20"/>
        <v>-123.3</v>
      </c>
      <c r="AK32" s="7"/>
      <c r="AL32" s="24">
        <v>123.4</v>
      </c>
      <c r="AM32" s="24"/>
      <c r="AN32" s="7">
        <f t="shared" si="22"/>
        <v>-123.4</v>
      </c>
      <c r="AO32" s="49"/>
      <c r="AP32" s="35">
        <f t="shared" si="70"/>
        <v>1001.7</v>
      </c>
      <c r="AQ32" s="7">
        <f t="shared" si="70"/>
        <v>356.5</v>
      </c>
      <c r="AR32" s="7">
        <f t="shared" si="25"/>
        <v>-645.2</v>
      </c>
      <c r="AS32" s="8">
        <f>AQ32/AP32%</f>
        <v>35.589497853648794</v>
      </c>
      <c r="AT32" s="113">
        <f t="shared" si="59"/>
        <v>370</v>
      </c>
      <c r="AU32" s="107">
        <f t="shared" si="28"/>
        <v>0</v>
      </c>
      <c r="AV32" s="107">
        <f t="shared" si="29"/>
        <v>-370</v>
      </c>
      <c r="AW32" s="108"/>
      <c r="AX32" s="52">
        <v>123.3</v>
      </c>
      <c r="AY32" s="24"/>
      <c r="AZ32" s="7">
        <f t="shared" si="31"/>
        <v>-123.3</v>
      </c>
      <c r="BA32" s="8"/>
      <c r="BB32" s="94">
        <v>123.3</v>
      </c>
      <c r="BC32" s="24"/>
      <c r="BD32" s="7">
        <f t="shared" si="65"/>
        <v>-123.3</v>
      </c>
      <c r="BE32" s="8"/>
      <c r="BF32" s="94">
        <v>123.4</v>
      </c>
      <c r="BG32" s="24"/>
      <c r="BH32" s="7">
        <f t="shared" si="66"/>
        <v>-123.4</v>
      </c>
      <c r="BI32" s="49">
        <f>BG32/BF32%</f>
        <v>0</v>
      </c>
      <c r="BJ32" s="103">
        <f t="shared" si="37"/>
        <v>478.29999999999995</v>
      </c>
      <c r="BK32" s="107">
        <f t="shared" si="38"/>
        <v>0</v>
      </c>
      <c r="BL32" s="107">
        <f>BK32-BJ32</f>
        <v>-478.29999999999995</v>
      </c>
      <c r="BM32" s="108"/>
      <c r="BN32" s="94">
        <v>123.3</v>
      </c>
      <c r="BO32" s="24"/>
      <c r="BP32" s="17">
        <f t="shared" si="68"/>
        <v>-123.3</v>
      </c>
      <c r="BQ32" s="8"/>
      <c r="BR32" s="94">
        <v>123.3</v>
      </c>
      <c r="BS32" s="24"/>
      <c r="BT32" s="7">
        <f t="shared" si="67"/>
        <v>-123.3</v>
      </c>
      <c r="BU32" s="19"/>
      <c r="BV32" s="94">
        <v>231.7</v>
      </c>
      <c r="BW32" s="24"/>
      <c r="BX32" s="7">
        <f t="shared" si="69"/>
        <v>-231.7</v>
      </c>
      <c r="BY32" s="50"/>
      <c r="BZ32" s="122">
        <v>263</v>
      </c>
      <c r="CA32" s="137">
        <f t="shared" si="46"/>
        <v>93.5</v>
      </c>
      <c r="CB32" s="137">
        <f t="shared" si="47"/>
        <v>135.55133079847909</v>
      </c>
    </row>
    <row r="33" spans="1:80" s="9" customFormat="1" ht="37.5" customHeight="1" thickBot="1">
      <c r="A33" s="79" t="s">
        <v>22</v>
      </c>
      <c r="B33" s="39">
        <f t="shared" si="71"/>
        <v>7411.8</v>
      </c>
      <c r="C33" s="39">
        <f t="shared" si="71"/>
        <v>2228.8999999999996</v>
      </c>
      <c r="D33" s="27">
        <f t="shared" si="0"/>
        <v>-5182.900000000001</v>
      </c>
      <c r="E33" s="130">
        <f t="shared" si="1"/>
        <v>30.072317115950238</v>
      </c>
      <c r="F33" s="28">
        <f>J33+Z33</f>
        <v>2797.2</v>
      </c>
      <c r="G33" s="29">
        <f>K33+AA33</f>
        <v>2228.8999999999996</v>
      </c>
      <c r="H33" s="29">
        <f>G33-F33</f>
        <v>-568.3000000000002</v>
      </c>
      <c r="I33" s="37">
        <f>G33/F33%</f>
        <v>79.68325468325467</v>
      </c>
      <c r="J33" s="103">
        <f t="shared" si="13"/>
        <v>1212</v>
      </c>
      <c r="K33" s="104">
        <f t="shared" si="53"/>
        <v>2228.8999999999996</v>
      </c>
      <c r="L33" s="104">
        <f>K33-J33</f>
        <v>1016.8999999999996</v>
      </c>
      <c r="M33" s="105">
        <f t="shared" si="62"/>
        <v>183.9026402640264</v>
      </c>
      <c r="N33" s="53">
        <v>291.6</v>
      </c>
      <c r="O33" s="25">
        <v>437.3</v>
      </c>
      <c r="P33" s="17">
        <f t="shared" si="56"/>
        <v>145.7</v>
      </c>
      <c r="Q33" s="85">
        <f>O33/N33%</f>
        <v>149.96570644718793</v>
      </c>
      <c r="R33" s="25">
        <v>373.6</v>
      </c>
      <c r="S33" s="25">
        <v>853.3</v>
      </c>
      <c r="T33" s="17">
        <f t="shared" si="8"/>
        <v>479.69999999999993</v>
      </c>
      <c r="U33" s="17">
        <f t="shared" si="64"/>
        <v>228.39935760171304</v>
      </c>
      <c r="V33" s="25">
        <v>546.8</v>
      </c>
      <c r="W33" s="25">
        <v>938.3</v>
      </c>
      <c r="X33" s="17">
        <f t="shared" si="14"/>
        <v>391.5</v>
      </c>
      <c r="Y33" s="85">
        <f>W33/V33%</f>
        <v>171.59839063643014</v>
      </c>
      <c r="Z33" s="104">
        <f t="shared" si="49"/>
        <v>1585.1999999999998</v>
      </c>
      <c r="AA33" s="104">
        <f t="shared" si="48"/>
        <v>0</v>
      </c>
      <c r="AB33" s="104">
        <f t="shared" si="16"/>
        <v>-1585.1999999999998</v>
      </c>
      <c r="AC33" s="104">
        <f>AA33/Z33%</f>
        <v>0</v>
      </c>
      <c r="AD33" s="25">
        <v>576.9</v>
      </c>
      <c r="AE33" s="25"/>
      <c r="AF33" s="17">
        <f t="shared" si="57"/>
        <v>-576.9</v>
      </c>
      <c r="AG33" s="17">
        <f>AE33/AD33%</f>
        <v>0</v>
      </c>
      <c r="AH33" s="25">
        <v>431.9</v>
      </c>
      <c r="AI33" s="25"/>
      <c r="AJ33" s="17">
        <f t="shared" si="20"/>
        <v>-431.9</v>
      </c>
      <c r="AK33" s="17">
        <f>AI33/AH33%</f>
        <v>0</v>
      </c>
      <c r="AL33" s="25">
        <v>576.4</v>
      </c>
      <c r="AM33" s="25"/>
      <c r="AN33" s="17">
        <f t="shared" si="22"/>
        <v>-576.4</v>
      </c>
      <c r="AO33" s="50">
        <f>AM33/AL33%</f>
        <v>0</v>
      </c>
      <c r="AP33" s="30">
        <f t="shared" si="70"/>
        <v>4597</v>
      </c>
      <c r="AQ33" s="17">
        <f>K33+AA33+AU33</f>
        <v>2228.8999999999996</v>
      </c>
      <c r="AR33" s="17">
        <f>AQ33-AP33</f>
        <v>-2368.1000000000004</v>
      </c>
      <c r="AS33" s="19">
        <f>AQ33/AP33%</f>
        <v>48.48596911028931</v>
      </c>
      <c r="AT33" s="114">
        <f t="shared" si="59"/>
        <v>1799.8</v>
      </c>
      <c r="AU33" s="110">
        <f t="shared" si="28"/>
        <v>0</v>
      </c>
      <c r="AV33" s="110">
        <f t="shared" si="29"/>
        <v>-1799.8</v>
      </c>
      <c r="AW33" s="111">
        <f>AU33/AT33%</f>
        <v>0</v>
      </c>
      <c r="AX33" s="81">
        <v>657.9</v>
      </c>
      <c r="AY33" s="61"/>
      <c r="AZ33" s="62">
        <f t="shared" si="31"/>
        <v>-657.9</v>
      </c>
      <c r="BA33" s="66">
        <f>AY33/AX33%</f>
        <v>0</v>
      </c>
      <c r="BB33" s="96">
        <v>648.2</v>
      </c>
      <c r="BC33" s="61"/>
      <c r="BD33" s="17">
        <f>BC33-BB33</f>
        <v>-648.2</v>
      </c>
      <c r="BE33" s="66">
        <f>BC33/BB33%</f>
        <v>0</v>
      </c>
      <c r="BF33" s="96">
        <v>493.7</v>
      </c>
      <c r="BG33" s="61"/>
      <c r="BH33" s="63">
        <f>BG33-BF33</f>
        <v>-493.7</v>
      </c>
      <c r="BI33" s="97">
        <f>BG33/BF33%</f>
        <v>0</v>
      </c>
      <c r="BJ33" s="103">
        <f t="shared" si="37"/>
        <v>2814.8</v>
      </c>
      <c r="BK33" s="104">
        <f t="shared" si="38"/>
        <v>0</v>
      </c>
      <c r="BL33" s="104">
        <f>BK33-BJ33</f>
        <v>-2814.8</v>
      </c>
      <c r="BM33" s="105">
        <f>BK33/BJ33%</f>
        <v>0</v>
      </c>
      <c r="BN33" s="95">
        <v>907.4</v>
      </c>
      <c r="BO33" s="25"/>
      <c r="BP33" s="17">
        <f t="shared" si="68"/>
        <v>-907.4</v>
      </c>
      <c r="BQ33" s="8">
        <f>BO33/BN33%</f>
        <v>0</v>
      </c>
      <c r="BR33" s="95">
        <v>485.3</v>
      </c>
      <c r="BS33" s="25"/>
      <c r="BT33" s="25" t="e">
        <f>SUM(#REF!)</f>
        <v>#REF!</v>
      </c>
      <c r="BU33" s="19">
        <f>BS33/BR33%</f>
        <v>0</v>
      </c>
      <c r="BV33" s="95">
        <v>1422.1</v>
      </c>
      <c r="BW33" s="25"/>
      <c r="BX33" s="17">
        <f t="shared" si="69"/>
        <v>-1422.1</v>
      </c>
      <c r="BY33" s="50">
        <f>BW33/BV33%</f>
        <v>0</v>
      </c>
      <c r="BZ33" s="123">
        <v>1132.1</v>
      </c>
      <c r="CA33" s="137">
        <f t="shared" si="46"/>
        <v>1096.7999999999997</v>
      </c>
      <c r="CB33" s="137">
        <f t="shared" si="47"/>
        <v>196.8819008921473</v>
      </c>
    </row>
    <row r="34" spans="1:80" s="58" customFormat="1" ht="24" customHeight="1" thickBot="1">
      <c r="A34" s="80" t="s">
        <v>41</v>
      </c>
      <c r="B34" s="128">
        <f t="shared" si="71"/>
        <v>0</v>
      </c>
      <c r="C34" s="129">
        <f t="shared" si="71"/>
        <v>14</v>
      </c>
      <c r="D34" s="38">
        <f t="shared" si="0"/>
        <v>14</v>
      </c>
      <c r="E34" s="117"/>
      <c r="F34" s="59">
        <f>J34+Z34</f>
        <v>0</v>
      </c>
      <c r="G34" s="57">
        <f>K34+AA34</f>
        <v>14</v>
      </c>
      <c r="H34" s="57">
        <f>G34-F34</f>
        <v>14</v>
      </c>
      <c r="I34" s="60"/>
      <c r="J34" s="109">
        <f t="shared" si="13"/>
        <v>0</v>
      </c>
      <c r="K34" s="110">
        <f t="shared" si="53"/>
        <v>14</v>
      </c>
      <c r="L34" s="110">
        <f>K34-J34</f>
        <v>14</v>
      </c>
      <c r="M34" s="111"/>
      <c r="N34" s="81"/>
      <c r="O34" s="61"/>
      <c r="P34" s="62">
        <f>O34-N34</f>
        <v>0</v>
      </c>
      <c r="Q34" s="87"/>
      <c r="R34" s="61"/>
      <c r="S34" s="61">
        <v>14</v>
      </c>
      <c r="T34" s="62">
        <f>S34-R34</f>
        <v>14</v>
      </c>
      <c r="U34" s="63"/>
      <c r="V34" s="61"/>
      <c r="W34" s="61"/>
      <c r="X34" s="63">
        <f>W34-V34</f>
        <v>0</v>
      </c>
      <c r="Y34" s="87"/>
      <c r="Z34" s="110">
        <f t="shared" si="49"/>
        <v>0</v>
      </c>
      <c r="AA34" s="110">
        <f t="shared" si="48"/>
        <v>0</v>
      </c>
      <c r="AB34" s="110">
        <f t="shared" si="16"/>
        <v>0</v>
      </c>
      <c r="AC34" s="110"/>
      <c r="AD34" s="61"/>
      <c r="AE34" s="61"/>
      <c r="AF34" s="62">
        <f>AE34-AD34</f>
        <v>0</v>
      </c>
      <c r="AG34" s="63"/>
      <c r="AH34" s="61"/>
      <c r="AI34" s="61"/>
      <c r="AJ34" s="62">
        <f>AI34-AH34</f>
        <v>0</v>
      </c>
      <c r="AK34" s="63"/>
      <c r="AL34" s="61"/>
      <c r="AM34" s="61"/>
      <c r="AN34" s="62">
        <f>AM34-AL34</f>
        <v>0</v>
      </c>
      <c r="AO34" s="91"/>
      <c r="AP34" s="65">
        <f t="shared" si="70"/>
        <v>0</v>
      </c>
      <c r="AQ34" s="62">
        <f>K34+AA34+AU34</f>
        <v>14</v>
      </c>
      <c r="AR34" s="62">
        <f>AQ34-AP34</f>
        <v>14</v>
      </c>
      <c r="AS34" s="66"/>
      <c r="AT34" s="114">
        <f t="shared" si="59"/>
        <v>0</v>
      </c>
      <c r="AU34" s="110">
        <f t="shared" si="28"/>
        <v>0</v>
      </c>
      <c r="AV34" s="110">
        <f t="shared" si="29"/>
        <v>0</v>
      </c>
      <c r="AW34" s="110"/>
      <c r="AX34" s="81"/>
      <c r="AY34" s="61"/>
      <c r="AZ34" s="62">
        <f>AY34-AX34</f>
        <v>0</v>
      </c>
      <c r="BA34" s="63"/>
      <c r="BB34" s="61"/>
      <c r="BC34" s="61"/>
      <c r="BD34" s="62">
        <f>BC34-BB34</f>
        <v>0</v>
      </c>
      <c r="BE34" s="63"/>
      <c r="BF34" s="61"/>
      <c r="BG34" s="61"/>
      <c r="BH34" s="62">
        <f>BG34-BF34</f>
        <v>0</v>
      </c>
      <c r="BI34" s="91"/>
      <c r="BJ34" s="109">
        <f t="shared" si="37"/>
        <v>0</v>
      </c>
      <c r="BK34" s="110">
        <f t="shared" si="38"/>
        <v>0</v>
      </c>
      <c r="BL34" s="110">
        <f>BK34-BJ34</f>
        <v>0</v>
      </c>
      <c r="BM34" s="111"/>
      <c r="BN34" s="96"/>
      <c r="BO34" s="61">
        <v>0</v>
      </c>
      <c r="BP34" s="62">
        <f t="shared" si="68"/>
        <v>0</v>
      </c>
      <c r="BQ34" s="100"/>
      <c r="BR34" s="96"/>
      <c r="BS34" s="61"/>
      <c r="BT34" s="62">
        <f>BS34-BR34</f>
        <v>0</v>
      </c>
      <c r="BU34" s="66"/>
      <c r="BV34" s="96"/>
      <c r="BW34" s="61"/>
      <c r="BX34" s="62">
        <f t="shared" si="69"/>
        <v>0</v>
      </c>
      <c r="BY34" s="91"/>
      <c r="BZ34" s="123"/>
      <c r="CA34" s="137">
        <f t="shared" si="46"/>
        <v>14</v>
      </c>
      <c r="CB34" s="137"/>
    </row>
    <row r="35" spans="1:69" ht="20.25">
      <c r="A35" s="42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6"/>
      <c r="N35" s="46"/>
      <c r="O35" s="46"/>
      <c r="P35" s="46"/>
      <c r="Q35" s="88"/>
      <c r="R35" s="46"/>
      <c r="S35" s="46"/>
      <c r="T35" s="46"/>
      <c r="U35" s="127"/>
      <c r="V35" s="46"/>
      <c r="W35" s="46"/>
      <c r="X35" s="46"/>
      <c r="Y35" s="90"/>
      <c r="Z35" s="14"/>
      <c r="AA35" s="14"/>
      <c r="AB35" s="14"/>
      <c r="AC35" s="14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4"/>
      <c r="AU35" s="14"/>
      <c r="AV35" s="14"/>
      <c r="AW35" s="54"/>
      <c r="AX35" s="15"/>
      <c r="AY35" s="15"/>
      <c r="AZ35" s="15"/>
      <c r="BA35" s="15"/>
      <c r="BB35" s="15"/>
      <c r="BC35" s="15" t="s">
        <v>36</v>
      </c>
      <c r="BD35" s="15"/>
      <c r="BE35" s="15"/>
      <c r="BF35" s="15"/>
      <c r="BG35" s="15"/>
      <c r="BH35" s="15"/>
      <c r="BI35" s="15"/>
      <c r="BJ35" s="15"/>
      <c r="BK35" s="14"/>
      <c r="BL35" s="14"/>
      <c r="BM35" s="14"/>
      <c r="BN35" s="15"/>
      <c r="BO35" s="15"/>
      <c r="BP35" s="15"/>
      <c r="BQ35" s="15"/>
    </row>
    <row r="36" spans="2:69" ht="20.25"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5"/>
      <c r="P36" s="15"/>
      <c r="R36" s="15"/>
      <c r="S36" s="15"/>
      <c r="T36" s="15"/>
      <c r="V36" s="15"/>
      <c r="W36" s="15"/>
      <c r="X36" s="15"/>
      <c r="Z36" s="14"/>
      <c r="AA36" s="14"/>
      <c r="AB36" s="14"/>
      <c r="AC36" s="14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4"/>
      <c r="AU36" s="14"/>
      <c r="AV36" s="14"/>
      <c r="AW36" s="54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4"/>
      <c r="BL36" s="14"/>
      <c r="BM36" s="14"/>
      <c r="BN36" s="15"/>
      <c r="BO36" s="15"/>
      <c r="BP36" s="15"/>
      <c r="BQ36" s="15"/>
    </row>
    <row r="37" spans="2:69" ht="20.25">
      <c r="B37" s="14"/>
      <c r="C37" s="4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5"/>
      <c r="P37" s="15"/>
      <c r="R37" s="15"/>
      <c r="S37" s="15"/>
      <c r="T37" s="15"/>
      <c r="V37" s="15"/>
      <c r="W37" s="15"/>
      <c r="X37" s="15"/>
      <c r="Z37" s="14"/>
      <c r="AA37" s="14"/>
      <c r="AB37" s="14"/>
      <c r="AC37" s="14"/>
      <c r="AD37" s="15"/>
      <c r="AE37" s="47" t="e">
        <f>AE7+AE10+#REF!+AE15</f>
        <v>#REF!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  <c r="AU37" s="14"/>
      <c r="AV37" s="14"/>
      <c r="AW37" s="54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4"/>
      <c r="BL37" s="14"/>
      <c r="BM37" s="14"/>
      <c r="BN37" s="15"/>
      <c r="BO37" s="15"/>
      <c r="BP37" s="15"/>
      <c r="BQ37" s="15"/>
    </row>
    <row r="38" spans="2:69" ht="20.25">
      <c r="B38" s="14"/>
      <c r="C38" s="4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5"/>
      <c r="R38" s="15"/>
      <c r="S38" s="15"/>
      <c r="T38" s="15"/>
      <c r="V38" s="15"/>
      <c r="W38" s="15"/>
      <c r="X38" s="15"/>
      <c r="Z38" s="14"/>
      <c r="AA38" s="14"/>
      <c r="AB38" s="14"/>
      <c r="AC38" s="14"/>
      <c r="AD38" s="15"/>
      <c r="AE38" s="47">
        <f>AE21+AE26+AE28+AE30+AE33</f>
        <v>0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  <c r="AU38" s="14"/>
      <c r="AV38" s="14"/>
      <c r="AW38" s="54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4"/>
      <c r="BL38" s="14"/>
      <c r="BM38" s="14"/>
      <c r="BN38" s="15"/>
      <c r="BO38" s="15"/>
      <c r="BP38" s="15"/>
      <c r="BQ38" s="15"/>
    </row>
    <row r="39" spans="2:69" ht="20.25">
      <c r="B39" s="14"/>
      <c r="C39" s="48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R39" s="15"/>
      <c r="S39" s="15"/>
      <c r="T39" s="15"/>
      <c r="V39" s="15"/>
      <c r="W39" s="15"/>
      <c r="X39" s="15"/>
      <c r="Z39" s="14"/>
      <c r="AA39" s="14"/>
      <c r="AB39" s="14"/>
      <c r="AC39" s="14"/>
      <c r="AD39" s="15"/>
      <c r="AE39" s="47">
        <f>AE10+AE15</f>
        <v>0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  <c r="AU39" s="14"/>
      <c r="AV39" s="14"/>
      <c r="AW39" s="54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4"/>
      <c r="BL39" s="14"/>
      <c r="BM39" s="14"/>
      <c r="BN39" s="15"/>
      <c r="BO39" s="15"/>
      <c r="BP39" s="15"/>
      <c r="BQ39" s="15"/>
    </row>
    <row r="40" spans="2:69" ht="20.25"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15"/>
      <c r="R40" s="15"/>
      <c r="S40" s="15"/>
      <c r="T40" s="15"/>
      <c r="V40" s="15"/>
      <c r="W40" s="15"/>
      <c r="X40" s="15"/>
      <c r="Z40" s="14"/>
      <c r="AA40" s="14"/>
      <c r="AB40" s="14"/>
      <c r="AC40" s="14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  <c r="AU40" s="14"/>
      <c r="AV40" s="14"/>
      <c r="AW40" s="54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4"/>
      <c r="BL40" s="14"/>
      <c r="BM40" s="14"/>
      <c r="BN40" s="15"/>
      <c r="BO40" s="15"/>
      <c r="BP40" s="15"/>
      <c r="BQ40" s="15"/>
    </row>
    <row r="41" spans="2:69" ht="20.25"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15"/>
      <c r="R41" s="15"/>
      <c r="S41" s="15"/>
      <c r="T41" s="15"/>
      <c r="V41" s="15"/>
      <c r="W41" s="15"/>
      <c r="X41" s="15"/>
      <c r="Z41" s="14"/>
      <c r="AA41" s="14"/>
      <c r="AB41" s="14"/>
      <c r="AC41" s="14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  <c r="AU41" s="14"/>
      <c r="AV41" s="14"/>
      <c r="AW41" s="54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4"/>
      <c r="BL41" s="14"/>
      <c r="BM41" s="14"/>
      <c r="BN41" s="15"/>
      <c r="BO41" s="15"/>
      <c r="BP41" s="15"/>
      <c r="BQ41" s="15"/>
    </row>
    <row r="42" spans="2:69" ht="20.25"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5"/>
      <c r="P42" s="15"/>
      <c r="R42" s="15"/>
      <c r="S42" s="15"/>
      <c r="T42" s="15"/>
      <c r="V42" s="15"/>
      <c r="W42" s="15"/>
      <c r="X42" s="15"/>
      <c r="Z42" s="14"/>
      <c r="AA42" s="14"/>
      <c r="AB42" s="14"/>
      <c r="AC42" s="14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4"/>
      <c r="AU42" s="14"/>
      <c r="AV42" s="14"/>
      <c r="AW42" s="54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4"/>
      <c r="BL42" s="14"/>
      <c r="BM42" s="14"/>
      <c r="BN42" s="15"/>
      <c r="BO42" s="15"/>
      <c r="BP42" s="15"/>
      <c r="BQ42" s="15"/>
    </row>
    <row r="43" spans="2:69" ht="20.25"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15"/>
      <c r="R43" s="15"/>
      <c r="S43" s="15"/>
      <c r="T43" s="15"/>
      <c r="V43" s="15"/>
      <c r="W43" s="15"/>
      <c r="X43" s="15"/>
      <c r="Z43" s="14"/>
      <c r="AA43" s="14"/>
      <c r="AB43" s="14"/>
      <c r="AC43" s="1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4"/>
      <c r="AU43" s="14"/>
      <c r="AV43" s="14"/>
      <c r="AW43" s="54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4"/>
      <c r="BL43" s="14"/>
      <c r="BM43" s="14"/>
      <c r="BN43" s="15"/>
      <c r="BO43" s="15"/>
      <c r="BP43" s="15"/>
      <c r="BQ43" s="15"/>
    </row>
    <row r="44" spans="2:69" ht="20.25"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5"/>
      <c r="P44" s="15"/>
      <c r="R44" s="15"/>
      <c r="S44" s="15"/>
      <c r="T44" s="15"/>
      <c r="V44" s="15"/>
      <c r="W44" s="15"/>
      <c r="X44" s="15"/>
      <c r="Z44" s="14"/>
      <c r="AA44" s="14"/>
      <c r="AB44" s="14"/>
      <c r="AC44" s="14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4"/>
      <c r="AU44" s="14"/>
      <c r="AV44" s="14"/>
      <c r="AW44" s="54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4"/>
      <c r="BL44" s="14"/>
      <c r="BM44" s="14"/>
      <c r="BN44" s="15"/>
      <c r="BO44" s="15"/>
      <c r="BP44" s="15"/>
      <c r="BQ44" s="15"/>
    </row>
    <row r="45" spans="2:69" ht="20.25"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5"/>
      <c r="P45" s="15"/>
      <c r="R45" s="15"/>
      <c r="S45" s="15"/>
      <c r="T45" s="15"/>
      <c r="V45" s="15"/>
      <c r="W45" s="15"/>
      <c r="X45" s="15"/>
      <c r="Z45" s="14"/>
      <c r="AA45" s="14"/>
      <c r="AB45" s="14"/>
      <c r="AC45" s="14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4"/>
      <c r="AU45" s="14"/>
      <c r="AV45" s="14"/>
      <c r="AW45" s="54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4"/>
      <c r="BL45" s="14"/>
      <c r="BM45" s="14"/>
      <c r="BN45" s="15"/>
      <c r="BO45" s="15"/>
      <c r="BP45" s="15"/>
      <c r="BQ45" s="15"/>
    </row>
    <row r="46" spans="2:69" ht="20.25"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5"/>
      <c r="P46" s="15"/>
      <c r="R46" s="15"/>
      <c r="S46" s="15"/>
      <c r="T46" s="15"/>
      <c r="V46" s="15"/>
      <c r="W46" s="15"/>
      <c r="X46" s="15"/>
      <c r="Z46" s="14"/>
      <c r="AA46" s="14"/>
      <c r="AB46" s="14"/>
      <c r="AC46" s="1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4"/>
      <c r="AU46" s="14"/>
      <c r="AV46" s="14"/>
      <c r="AW46" s="54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4"/>
      <c r="BL46" s="14"/>
      <c r="BM46" s="14"/>
      <c r="BN46" s="15"/>
      <c r="BO46" s="15"/>
      <c r="BP46" s="15"/>
      <c r="BQ46" s="15"/>
    </row>
    <row r="47" spans="2:69" ht="20.25"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5"/>
      <c r="R47" s="15"/>
      <c r="S47" s="15"/>
      <c r="T47" s="15"/>
      <c r="V47" s="15"/>
      <c r="W47" s="15"/>
      <c r="X47" s="15"/>
      <c r="Z47" s="14"/>
      <c r="AA47" s="14"/>
      <c r="AB47" s="14"/>
      <c r="AC47" s="14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4"/>
      <c r="AU47" s="14"/>
      <c r="AV47" s="14"/>
      <c r="AW47" s="54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4"/>
      <c r="BL47" s="14"/>
      <c r="BM47" s="14"/>
      <c r="BN47" s="15"/>
      <c r="BO47" s="15"/>
      <c r="BP47" s="15"/>
      <c r="BQ47" s="15"/>
    </row>
    <row r="48" spans="2:69" ht="20.25">
      <c r="B48" s="14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5"/>
      <c r="P48" s="15"/>
      <c r="R48" s="15"/>
      <c r="S48" s="15"/>
      <c r="T48" s="15"/>
      <c r="V48" s="15"/>
      <c r="W48" s="15"/>
      <c r="X48" s="15"/>
      <c r="Z48" s="14"/>
      <c r="AA48" s="14"/>
      <c r="AB48" s="14"/>
      <c r="AC48" s="14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4"/>
      <c r="AU48" s="14"/>
      <c r="AV48" s="14"/>
      <c r="AW48" s="54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4"/>
      <c r="BL48" s="14"/>
      <c r="BM48" s="14"/>
      <c r="BN48" s="15"/>
      <c r="BO48" s="15"/>
      <c r="BP48" s="15"/>
      <c r="BQ48" s="15"/>
    </row>
    <row r="49" spans="2:69" ht="20.25">
      <c r="B49" s="14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5"/>
      <c r="P49" s="15"/>
      <c r="R49" s="15"/>
      <c r="S49" s="15"/>
      <c r="T49" s="15"/>
      <c r="V49" s="15"/>
      <c r="W49" s="15"/>
      <c r="X49" s="15"/>
      <c r="Z49" s="14"/>
      <c r="AA49" s="14"/>
      <c r="AB49" s="14"/>
      <c r="AC49" s="14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4"/>
      <c r="AU49" s="14"/>
      <c r="AV49" s="14"/>
      <c r="AW49" s="54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4"/>
      <c r="BL49" s="14"/>
      <c r="BM49" s="14"/>
      <c r="BN49" s="15"/>
      <c r="BO49" s="15"/>
      <c r="BP49" s="15"/>
      <c r="BQ49" s="15"/>
    </row>
    <row r="50" spans="2:69" ht="20.25">
      <c r="B50" s="14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  <c r="P50" s="15"/>
      <c r="R50" s="15"/>
      <c r="S50" s="15"/>
      <c r="T50" s="15"/>
      <c r="V50" s="15"/>
      <c r="W50" s="15"/>
      <c r="X50" s="15"/>
      <c r="Z50" s="14"/>
      <c r="AA50" s="14"/>
      <c r="AB50" s="14"/>
      <c r="AC50" s="14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4"/>
      <c r="AU50" s="14"/>
      <c r="AV50" s="14"/>
      <c r="AW50" s="54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4"/>
      <c r="BL50" s="14"/>
      <c r="BM50" s="14"/>
      <c r="BN50" s="15"/>
      <c r="BO50" s="15"/>
      <c r="BP50" s="15"/>
      <c r="BQ50" s="15"/>
    </row>
    <row r="51" spans="2:69" ht="20.25">
      <c r="B51" s="14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5"/>
      <c r="P51" s="15"/>
      <c r="R51" s="15"/>
      <c r="S51" s="15"/>
      <c r="T51" s="15"/>
      <c r="V51" s="15"/>
      <c r="W51" s="15"/>
      <c r="X51" s="15"/>
      <c r="Z51" s="14"/>
      <c r="AA51" s="14"/>
      <c r="AB51" s="14"/>
      <c r="AC51" s="14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  <c r="AU51" s="14"/>
      <c r="AV51" s="14"/>
      <c r="AW51" s="54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4"/>
      <c r="BL51" s="14"/>
      <c r="BM51" s="14"/>
      <c r="BN51" s="15"/>
      <c r="BO51" s="15"/>
      <c r="BP51" s="15"/>
      <c r="BQ51" s="15"/>
    </row>
    <row r="52" spans="2:69" ht="20.25">
      <c r="B52" s="14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5"/>
      <c r="P52" s="15"/>
      <c r="R52" s="15"/>
      <c r="S52" s="15"/>
      <c r="T52" s="15"/>
      <c r="V52" s="15"/>
      <c r="W52" s="15"/>
      <c r="X52" s="15"/>
      <c r="Z52" s="14"/>
      <c r="AA52" s="14"/>
      <c r="AB52" s="14"/>
      <c r="AC52" s="14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  <c r="AU52" s="14"/>
      <c r="AV52" s="14"/>
      <c r="AW52" s="54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4"/>
      <c r="BL52" s="14"/>
      <c r="BM52" s="14"/>
      <c r="BN52" s="15"/>
      <c r="BO52" s="15"/>
      <c r="BP52" s="15"/>
      <c r="BQ52" s="15"/>
    </row>
    <row r="53" spans="2:69" ht="20.25">
      <c r="B53" s="14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5"/>
      <c r="P53" s="15"/>
      <c r="R53" s="15"/>
      <c r="S53" s="15"/>
      <c r="T53" s="15"/>
      <c r="V53" s="15"/>
      <c r="W53" s="15"/>
      <c r="X53" s="15"/>
      <c r="Z53" s="14"/>
      <c r="AA53" s="14"/>
      <c r="AB53" s="14"/>
      <c r="AC53" s="1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  <c r="AU53" s="14"/>
      <c r="AV53" s="14"/>
      <c r="AW53" s="54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4"/>
      <c r="BL53" s="14"/>
      <c r="BM53" s="14"/>
      <c r="BN53" s="15"/>
      <c r="BO53" s="15"/>
      <c r="BP53" s="15"/>
      <c r="BQ53" s="15"/>
    </row>
    <row r="54" spans="2:69" ht="20.25">
      <c r="B54" s="14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5"/>
      <c r="P54" s="15"/>
      <c r="R54" s="15"/>
      <c r="S54" s="15"/>
      <c r="T54" s="15"/>
      <c r="V54" s="15"/>
      <c r="W54" s="15"/>
      <c r="X54" s="15"/>
      <c r="Z54" s="14"/>
      <c r="AA54" s="14"/>
      <c r="AB54" s="14"/>
      <c r="AC54" s="14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  <c r="AU54" s="14"/>
      <c r="AV54" s="14"/>
      <c r="AW54" s="54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4"/>
      <c r="BL54" s="14"/>
      <c r="BM54" s="14"/>
      <c r="BN54" s="15"/>
      <c r="BO54" s="15"/>
      <c r="BP54" s="15"/>
      <c r="BQ54" s="15"/>
    </row>
    <row r="55" spans="2:69" ht="20.25">
      <c r="B55" s="14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15"/>
      <c r="P55" s="15"/>
      <c r="R55" s="15"/>
      <c r="S55" s="15"/>
      <c r="T55" s="15"/>
      <c r="V55" s="15"/>
      <c r="W55" s="15"/>
      <c r="X55" s="15"/>
      <c r="Z55" s="14"/>
      <c r="AA55" s="14"/>
      <c r="AB55" s="14"/>
      <c r="AC55" s="14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  <c r="AU55" s="14"/>
      <c r="AV55" s="14"/>
      <c r="AW55" s="54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4"/>
      <c r="BL55" s="14"/>
      <c r="BM55" s="14"/>
      <c r="BN55" s="15"/>
      <c r="BO55" s="15"/>
      <c r="BP55" s="15"/>
      <c r="BQ55" s="15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Q36" sqref="BQ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7" width="7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37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59</v>
      </c>
    </row>
    <row r="2" spans="2:80" ht="18">
      <c r="B2" s="138"/>
      <c r="C2" s="139"/>
      <c r="D2" s="139" t="s">
        <v>60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41"/>
      <c r="X2" s="141"/>
      <c r="Y2" s="141"/>
      <c r="Z2" s="139"/>
      <c r="AA2" s="139"/>
      <c r="AF2" s="139"/>
      <c r="AG2" s="139"/>
      <c r="AL2" s="139"/>
      <c r="AM2" s="139"/>
      <c r="AR2" s="139"/>
      <c r="AS2" s="139"/>
      <c r="AX2" s="139"/>
      <c r="AY2" s="139"/>
      <c r="BD2" s="139"/>
      <c r="BE2" s="139"/>
      <c r="BJ2" s="139"/>
      <c r="BK2" s="139"/>
      <c r="BP2" s="139"/>
      <c r="BQ2" s="139"/>
      <c r="BV2" s="139"/>
      <c r="BW2" s="139"/>
      <c r="CB2" s="139"/>
    </row>
    <row r="3" spans="4:80" ht="15.75">
      <c r="D3" s="489" t="s">
        <v>61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143"/>
      <c r="S3" s="143"/>
      <c r="T3" s="143"/>
      <c r="U3" s="142"/>
      <c r="Z3" s="143"/>
      <c r="AA3" s="142"/>
      <c r="AF3" s="143"/>
      <c r="AG3" s="142"/>
      <c r="AL3" s="143"/>
      <c r="AM3" s="142"/>
      <c r="AR3" s="143"/>
      <c r="AS3" s="142"/>
      <c r="AX3" s="143"/>
      <c r="AY3" s="142"/>
      <c r="BD3" s="143"/>
      <c r="BE3" s="142"/>
      <c r="BJ3" s="143"/>
      <c r="BK3" s="142"/>
      <c r="BP3" s="143"/>
      <c r="BQ3" s="142"/>
      <c r="BV3" s="143"/>
      <c r="BW3" s="142"/>
      <c r="CB3" s="143"/>
    </row>
    <row r="4" spans="1:80" s="145" customFormat="1" ht="12.75" customHeight="1">
      <c r="A4" s="144" t="s">
        <v>62</v>
      </c>
      <c r="B4" s="144"/>
      <c r="F4" s="146"/>
      <c r="G4" s="146"/>
      <c r="H4" s="146"/>
      <c r="J4" s="146"/>
      <c r="L4" s="146"/>
      <c r="M4" s="146"/>
      <c r="N4" s="146"/>
      <c r="P4" s="146"/>
      <c r="R4" s="146"/>
      <c r="S4" s="146"/>
      <c r="T4" s="146"/>
      <c r="V4" s="146"/>
      <c r="X4" s="146"/>
      <c r="Y4" s="146"/>
      <c r="Z4" s="146"/>
      <c r="AB4" s="146"/>
      <c r="AD4" s="146"/>
      <c r="AE4" s="146"/>
      <c r="AF4" s="146"/>
      <c r="AH4" s="146"/>
      <c r="AJ4" s="146"/>
      <c r="AK4" s="146"/>
      <c r="AL4" s="146"/>
      <c r="AN4" s="146"/>
      <c r="AP4" s="146"/>
      <c r="AQ4" s="146"/>
      <c r="AR4" s="146"/>
      <c r="AT4" s="146"/>
      <c r="AV4" s="146"/>
      <c r="AW4" s="146"/>
      <c r="AX4" s="146"/>
      <c r="AZ4" s="146"/>
      <c r="BB4" s="146"/>
      <c r="BC4" s="146"/>
      <c r="BD4" s="146"/>
      <c r="BF4" s="147"/>
      <c r="BG4" s="147"/>
      <c r="BH4" s="147"/>
      <c r="BI4" s="147"/>
      <c r="BJ4" s="146"/>
      <c r="BL4" s="146"/>
      <c r="BN4" s="146"/>
      <c r="BO4" s="146"/>
      <c r="BP4" s="146"/>
      <c r="BR4" s="146"/>
      <c r="BT4" s="146"/>
      <c r="BU4" s="146"/>
      <c r="BV4" s="146"/>
      <c r="BX4" s="146"/>
      <c r="CB4" s="146"/>
    </row>
    <row r="5" spans="1:80" s="145" customFormat="1" ht="12.75" customHeight="1" thickBot="1">
      <c r="A5" s="148"/>
      <c r="B5" s="144"/>
      <c r="F5" s="146"/>
      <c r="G5" s="146"/>
      <c r="H5" s="146"/>
      <c r="J5" s="146"/>
      <c r="L5" s="146"/>
      <c r="M5" s="146"/>
      <c r="N5" s="146"/>
      <c r="P5" s="146"/>
      <c r="R5" s="146"/>
      <c r="S5" s="146"/>
      <c r="T5" s="146"/>
      <c r="V5" s="146"/>
      <c r="X5" s="146"/>
      <c r="Y5" s="146"/>
      <c r="Z5" s="146"/>
      <c r="AB5" s="146"/>
      <c r="AD5" s="146"/>
      <c r="AE5" s="146"/>
      <c r="AF5" s="146"/>
      <c r="AH5" s="146"/>
      <c r="AJ5" s="146"/>
      <c r="AK5" s="146"/>
      <c r="AL5" s="146"/>
      <c r="AN5" s="146"/>
      <c r="AP5" s="146"/>
      <c r="AQ5" s="146"/>
      <c r="AR5" s="146"/>
      <c r="AT5" s="146"/>
      <c r="AV5" s="146"/>
      <c r="AW5" s="146"/>
      <c r="AX5" s="146"/>
      <c r="AZ5" s="146"/>
      <c r="BB5" s="146"/>
      <c r="BC5" s="146"/>
      <c r="BD5" s="146"/>
      <c r="BF5" s="147"/>
      <c r="BG5" s="147"/>
      <c r="BH5" s="147"/>
      <c r="BI5" s="147"/>
      <c r="BJ5" s="146"/>
      <c r="BL5" s="146"/>
      <c r="BN5" s="146"/>
      <c r="BO5" s="146"/>
      <c r="BP5" s="146"/>
      <c r="BR5" s="146"/>
      <c r="BT5" s="146"/>
      <c r="BU5" s="146"/>
      <c r="BV5" s="146"/>
      <c r="BX5" s="146"/>
      <c r="CB5" s="146"/>
    </row>
    <row r="6" spans="1:80" s="153" customFormat="1" ht="15" customHeight="1" thickBot="1">
      <c r="A6" s="149" t="s">
        <v>0</v>
      </c>
      <c r="B6" s="150"/>
      <c r="C6" s="490" t="s">
        <v>63</v>
      </c>
      <c r="D6" s="491"/>
      <c r="E6" s="491"/>
      <c r="F6" s="491"/>
      <c r="G6" s="491"/>
      <c r="H6" s="492"/>
      <c r="I6" s="484" t="s">
        <v>64</v>
      </c>
      <c r="J6" s="484"/>
      <c r="K6" s="484"/>
      <c r="L6" s="484"/>
      <c r="M6" s="485"/>
      <c r="N6" s="151"/>
      <c r="O6" s="483" t="s">
        <v>65</v>
      </c>
      <c r="P6" s="484"/>
      <c r="Q6" s="484"/>
      <c r="R6" s="484"/>
      <c r="S6" s="485"/>
      <c r="T6" s="151"/>
      <c r="U6" s="483" t="s">
        <v>66</v>
      </c>
      <c r="V6" s="484"/>
      <c r="W6" s="484"/>
      <c r="X6" s="484"/>
      <c r="Y6" s="485"/>
      <c r="Z6" s="151"/>
      <c r="AA6" s="483" t="s">
        <v>67</v>
      </c>
      <c r="AB6" s="484"/>
      <c r="AC6" s="484"/>
      <c r="AD6" s="484"/>
      <c r="AE6" s="485"/>
      <c r="AF6" s="151"/>
      <c r="AG6" s="483" t="s">
        <v>68</v>
      </c>
      <c r="AH6" s="484"/>
      <c r="AI6" s="484"/>
      <c r="AJ6" s="484"/>
      <c r="AK6" s="485"/>
      <c r="AL6" s="151"/>
      <c r="AM6" s="483" t="s">
        <v>69</v>
      </c>
      <c r="AN6" s="484"/>
      <c r="AO6" s="484"/>
      <c r="AP6" s="484"/>
      <c r="AQ6" s="485"/>
      <c r="AR6" s="151"/>
      <c r="AS6" s="483" t="s">
        <v>70</v>
      </c>
      <c r="AT6" s="484"/>
      <c r="AU6" s="484"/>
      <c r="AV6" s="484"/>
      <c r="AW6" s="485"/>
      <c r="AX6" s="151"/>
      <c r="AY6" s="483" t="s">
        <v>71</v>
      </c>
      <c r="AZ6" s="484"/>
      <c r="BA6" s="484"/>
      <c r="BB6" s="484"/>
      <c r="BC6" s="485"/>
      <c r="BD6" s="151"/>
      <c r="BE6" s="483" t="s">
        <v>72</v>
      </c>
      <c r="BF6" s="484"/>
      <c r="BG6" s="484"/>
      <c r="BH6" s="484"/>
      <c r="BI6" s="485"/>
      <c r="BJ6" s="151"/>
      <c r="BK6" s="483" t="s">
        <v>73</v>
      </c>
      <c r="BL6" s="484"/>
      <c r="BM6" s="484"/>
      <c r="BN6" s="484"/>
      <c r="BO6" s="485"/>
      <c r="BP6" s="151"/>
      <c r="BQ6" s="483" t="s">
        <v>74</v>
      </c>
      <c r="BR6" s="484"/>
      <c r="BS6" s="484"/>
      <c r="BT6" s="484"/>
      <c r="BU6" s="485"/>
      <c r="BV6" s="151"/>
      <c r="BW6" s="483" t="s">
        <v>75</v>
      </c>
      <c r="BX6" s="484"/>
      <c r="BY6" s="484"/>
      <c r="BZ6" s="486"/>
      <c r="CA6" s="486"/>
      <c r="CB6" s="152"/>
    </row>
    <row r="7" spans="1:80" s="162" customFormat="1" ht="15" customHeight="1">
      <c r="A7" s="154"/>
      <c r="B7" s="155"/>
      <c r="C7" s="156" t="s">
        <v>76</v>
      </c>
      <c r="D7" s="487" t="s">
        <v>77</v>
      </c>
      <c r="E7" s="488"/>
      <c r="F7" s="482" t="s">
        <v>78</v>
      </c>
      <c r="G7" s="482"/>
      <c r="H7" s="157" t="s">
        <v>79</v>
      </c>
      <c r="I7" s="158" t="s">
        <v>76</v>
      </c>
      <c r="J7" s="478" t="s">
        <v>77</v>
      </c>
      <c r="K7" s="479"/>
      <c r="L7" s="480" t="s">
        <v>78</v>
      </c>
      <c r="M7" s="481"/>
      <c r="N7" s="159" t="s">
        <v>79</v>
      </c>
      <c r="O7" s="160" t="s">
        <v>76</v>
      </c>
      <c r="P7" s="478" t="s">
        <v>77</v>
      </c>
      <c r="Q7" s="479"/>
      <c r="R7" s="480" t="s">
        <v>78</v>
      </c>
      <c r="S7" s="481"/>
      <c r="T7" s="159" t="s">
        <v>79</v>
      </c>
      <c r="U7" s="160" t="s">
        <v>76</v>
      </c>
      <c r="V7" s="478" t="s">
        <v>77</v>
      </c>
      <c r="W7" s="479"/>
      <c r="X7" s="480" t="s">
        <v>78</v>
      </c>
      <c r="Y7" s="481"/>
      <c r="Z7" s="159" t="s">
        <v>79</v>
      </c>
      <c r="AA7" s="160" t="s">
        <v>76</v>
      </c>
      <c r="AB7" s="478" t="s">
        <v>77</v>
      </c>
      <c r="AC7" s="479"/>
      <c r="AD7" s="480" t="s">
        <v>78</v>
      </c>
      <c r="AE7" s="481"/>
      <c r="AF7" s="159" t="s">
        <v>79</v>
      </c>
      <c r="AG7" s="160" t="s">
        <v>76</v>
      </c>
      <c r="AH7" s="478" t="s">
        <v>77</v>
      </c>
      <c r="AI7" s="479"/>
      <c r="AJ7" s="480" t="s">
        <v>78</v>
      </c>
      <c r="AK7" s="481"/>
      <c r="AL7" s="159" t="s">
        <v>79</v>
      </c>
      <c r="AM7" s="160" t="s">
        <v>76</v>
      </c>
      <c r="AN7" s="478" t="s">
        <v>77</v>
      </c>
      <c r="AO7" s="479"/>
      <c r="AP7" s="480" t="s">
        <v>78</v>
      </c>
      <c r="AQ7" s="481"/>
      <c r="AR7" s="159" t="s">
        <v>79</v>
      </c>
      <c r="AS7" s="160" t="s">
        <v>76</v>
      </c>
      <c r="AT7" s="478" t="s">
        <v>77</v>
      </c>
      <c r="AU7" s="479"/>
      <c r="AV7" s="480" t="s">
        <v>78</v>
      </c>
      <c r="AW7" s="481"/>
      <c r="AX7" s="159" t="s">
        <v>79</v>
      </c>
      <c r="AY7" s="160" t="s">
        <v>76</v>
      </c>
      <c r="AZ7" s="478" t="s">
        <v>77</v>
      </c>
      <c r="BA7" s="479"/>
      <c r="BB7" s="480" t="s">
        <v>78</v>
      </c>
      <c r="BC7" s="481"/>
      <c r="BD7" s="159" t="s">
        <v>79</v>
      </c>
      <c r="BE7" s="160" t="s">
        <v>76</v>
      </c>
      <c r="BF7" s="478" t="s">
        <v>77</v>
      </c>
      <c r="BG7" s="479"/>
      <c r="BH7" s="480" t="s">
        <v>78</v>
      </c>
      <c r="BI7" s="481"/>
      <c r="BJ7" s="159" t="s">
        <v>79</v>
      </c>
      <c r="BK7" s="160" t="s">
        <v>76</v>
      </c>
      <c r="BL7" s="478" t="s">
        <v>77</v>
      </c>
      <c r="BM7" s="479"/>
      <c r="BN7" s="480" t="s">
        <v>78</v>
      </c>
      <c r="BO7" s="481"/>
      <c r="BP7" s="159" t="s">
        <v>79</v>
      </c>
      <c r="BQ7" s="160" t="s">
        <v>76</v>
      </c>
      <c r="BR7" s="478" t="s">
        <v>77</v>
      </c>
      <c r="BS7" s="479"/>
      <c r="BT7" s="480" t="s">
        <v>78</v>
      </c>
      <c r="BU7" s="481"/>
      <c r="BV7" s="159" t="s">
        <v>79</v>
      </c>
      <c r="BW7" s="160" t="s">
        <v>76</v>
      </c>
      <c r="BX7" s="478" t="s">
        <v>77</v>
      </c>
      <c r="BY7" s="479"/>
      <c r="BZ7" s="482" t="s">
        <v>78</v>
      </c>
      <c r="CA7" s="482"/>
      <c r="CB7" s="161" t="s">
        <v>79</v>
      </c>
    </row>
    <row r="8" spans="1:81" ht="12.75">
      <c r="A8" s="163"/>
      <c r="B8" s="164"/>
      <c r="C8" s="156" t="s">
        <v>5</v>
      </c>
      <c r="D8" s="165" t="s">
        <v>5</v>
      </c>
      <c r="E8" s="166" t="s">
        <v>6</v>
      </c>
      <c r="F8" s="166" t="s">
        <v>80</v>
      </c>
      <c r="G8" s="166" t="s">
        <v>8</v>
      </c>
      <c r="H8" s="157" t="s">
        <v>81</v>
      </c>
      <c r="I8" s="167" t="s">
        <v>5</v>
      </c>
      <c r="J8" s="165" t="s">
        <v>5</v>
      </c>
      <c r="K8" s="166" t="s">
        <v>6</v>
      </c>
      <c r="L8" s="166" t="s">
        <v>80</v>
      </c>
      <c r="M8" s="168" t="s">
        <v>8</v>
      </c>
      <c r="N8" s="169" t="s">
        <v>81</v>
      </c>
      <c r="O8" s="170" t="s">
        <v>5</v>
      </c>
      <c r="P8" s="165" t="s">
        <v>5</v>
      </c>
      <c r="Q8" s="166" t="s">
        <v>6</v>
      </c>
      <c r="R8" s="166" t="s">
        <v>80</v>
      </c>
      <c r="S8" s="168" t="s">
        <v>8</v>
      </c>
      <c r="T8" s="169" t="s">
        <v>81</v>
      </c>
      <c r="U8" s="170" t="s">
        <v>5</v>
      </c>
      <c r="V8" s="165" t="s">
        <v>5</v>
      </c>
      <c r="W8" s="166" t="s">
        <v>6</v>
      </c>
      <c r="X8" s="166" t="s">
        <v>80</v>
      </c>
      <c r="Y8" s="168" t="s">
        <v>8</v>
      </c>
      <c r="Z8" s="169" t="s">
        <v>81</v>
      </c>
      <c r="AA8" s="170" t="s">
        <v>5</v>
      </c>
      <c r="AB8" s="165" t="s">
        <v>5</v>
      </c>
      <c r="AC8" s="166" t="s">
        <v>6</v>
      </c>
      <c r="AD8" s="166" t="s">
        <v>80</v>
      </c>
      <c r="AE8" s="168" t="s">
        <v>8</v>
      </c>
      <c r="AF8" s="169" t="s">
        <v>81</v>
      </c>
      <c r="AG8" s="170" t="s">
        <v>5</v>
      </c>
      <c r="AH8" s="165" t="s">
        <v>5</v>
      </c>
      <c r="AI8" s="166" t="s">
        <v>6</v>
      </c>
      <c r="AJ8" s="166" t="s">
        <v>80</v>
      </c>
      <c r="AK8" s="168" t="s">
        <v>8</v>
      </c>
      <c r="AL8" s="169" t="s">
        <v>81</v>
      </c>
      <c r="AM8" s="170" t="s">
        <v>5</v>
      </c>
      <c r="AN8" s="165" t="s">
        <v>5</v>
      </c>
      <c r="AO8" s="166" t="s">
        <v>6</v>
      </c>
      <c r="AP8" s="166" t="s">
        <v>80</v>
      </c>
      <c r="AQ8" s="168" t="s">
        <v>8</v>
      </c>
      <c r="AR8" s="169" t="s">
        <v>81</v>
      </c>
      <c r="AS8" s="170" t="s">
        <v>5</v>
      </c>
      <c r="AT8" s="165" t="s">
        <v>5</v>
      </c>
      <c r="AU8" s="166" t="s">
        <v>6</v>
      </c>
      <c r="AV8" s="166" t="s">
        <v>80</v>
      </c>
      <c r="AW8" s="168" t="s">
        <v>8</v>
      </c>
      <c r="AX8" s="169" t="s">
        <v>81</v>
      </c>
      <c r="AY8" s="170" t="s">
        <v>5</v>
      </c>
      <c r="AZ8" s="165" t="s">
        <v>5</v>
      </c>
      <c r="BA8" s="166" t="s">
        <v>6</v>
      </c>
      <c r="BB8" s="166" t="s">
        <v>80</v>
      </c>
      <c r="BC8" s="168" t="s">
        <v>8</v>
      </c>
      <c r="BD8" s="169" t="s">
        <v>81</v>
      </c>
      <c r="BE8" s="170" t="s">
        <v>5</v>
      </c>
      <c r="BF8" s="165" t="s">
        <v>5</v>
      </c>
      <c r="BG8" s="166" t="s">
        <v>6</v>
      </c>
      <c r="BH8" s="166" t="s">
        <v>80</v>
      </c>
      <c r="BI8" s="168" t="s">
        <v>8</v>
      </c>
      <c r="BJ8" s="169" t="s">
        <v>81</v>
      </c>
      <c r="BK8" s="170" t="s">
        <v>5</v>
      </c>
      <c r="BL8" s="165" t="s">
        <v>5</v>
      </c>
      <c r="BM8" s="166" t="s">
        <v>6</v>
      </c>
      <c r="BN8" s="166" t="s">
        <v>80</v>
      </c>
      <c r="BO8" s="168" t="s">
        <v>8</v>
      </c>
      <c r="BP8" s="169" t="s">
        <v>81</v>
      </c>
      <c r="BQ8" s="170" t="s">
        <v>5</v>
      </c>
      <c r="BR8" s="165" t="s">
        <v>5</v>
      </c>
      <c r="BS8" s="166" t="s">
        <v>6</v>
      </c>
      <c r="BT8" s="166" t="s">
        <v>80</v>
      </c>
      <c r="BU8" s="168" t="s">
        <v>8</v>
      </c>
      <c r="BV8" s="169" t="s">
        <v>81</v>
      </c>
      <c r="BW8" s="170" t="s">
        <v>5</v>
      </c>
      <c r="BX8" s="165" t="s">
        <v>5</v>
      </c>
      <c r="BY8" s="166" t="s">
        <v>6</v>
      </c>
      <c r="BZ8" s="166" t="s">
        <v>80</v>
      </c>
      <c r="CA8" s="166" t="s">
        <v>8</v>
      </c>
      <c r="CB8" s="171" t="s">
        <v>81</v>
      </c>
      <c r="CC8" s="172"/>
    </row>
    <row r="9" spans="1:80" s="183" customFormat="1" ht="12.75">
      <c r="A9" s="173" t="s">
        <v>82</v>
      </c>
      <c r="B9" s="174"/>
      <c r="C9" s="175">
        <f>SUM(C10:C17)</f>
        <v>93745.90000000001</v>
      </c>
      <c r="D9" s="176">
        <f>SUM(D10:D17)</f>
        <v>18616</v>
      </c>
      <c r="E9" s="176">
        <f>SUM(E10:E17)</f>
        <v>19201.499999999996</v>
      </c>
      <c r="F9" s="176">
        <f>E9-D9</f>
        <v>585.4999999999964</v>
      </c>
      <c r="G9" s="176">
        <f aca="true" t="shared" si="0" ref="G9:G14">E9/D9%</f>
        <v>103.14514396218306</v>
      </c>
      <c r="H9" s="177">
        <f aca="true" t="shared" si="1" ref="H9:H14">E9/C9%</f>
        <v>20.482495767814907</v>
      </c>
      <c r="I9" s="178">
        <f>SUM(I10:I17)</f>
        <v>3904.2</v>
      </c>
      <c r="J9" s="176">
        <f>SUM(J10:J17)</f>
        <v>332.3</v>
      </c>
      <c r="K9" s="178">
        <f>SUM(K10:K17)</f>
        <v>611.0999999999999</v>
      </c>
      <c r="L9" s="176">
        <f aca="true" t="shared" si="2" ref="L9:L30">K9-J9</f>
        <v>278.7999999999999</v>
      </c>
      <c r="M9" s="179">
        <f aca="true" t="shared" si="3" ref="M9:M15">K9/J9%</f>
        <v>183.90009027986756</v>
      </c>
      <c r="N9" s="180">
        <f>K9/I9%</f>
        <v>15.65237436606731</v>
      </c>
      <c r="O9" s="181">
        <f>SUM(O10:O17)</f>
        <v>5598.1</v>
      </c>
      <c r="P9" s="176">
        <f>SUM(P10:P17)</f>
        <v>1176.2</v>
      </c>
      <c r="Q9" s="178">
        <f>SUM(Q10:Q17)</f>
        <v>1331.9</v>
      </c>
      <c r="R9" s="176">
        <f aca="true" t="shared" si="4" ref="R9:R30">Q9-P9</f>
        <v>155.70000000000005</v>
      </c>
      <c r="S9" s="179">
        <f aca="true" t="shared" si="5" ref="S9:S15">Q9/P9%</f>
        <v>113.23754463526612</v>
      </c>
      <c r="T9" s="180">
        <f>Q9/O9%</f>
        <v>23.792000857433774</v>
      </c>
      <c r="U9" s="181">
        <f>SUM(U10:U17)</f>
        <v>10558.599999999999</v>
      </c>
      <c r="V9" s="176">
        <f>SUM(V10:V17)</f>
        <v>2015.2999999999997</v>
      </c>
      <c r="W9" s="178">
        <f>SUM(W10:W17)</f>
        <v>2024.2</v>
      </c>
      <c r="X9" s="176">
        <f aca="true" t="shared" si="6" ref="X9:X30">W9-V9</f>
        <v>8.900000000000318</v>
      </c>
      <c r="Y9" s="179">
        <f aca="true" t="shared" si="7" ref="Y9:Y15">W9/V9%</f>
        <v>100.44162159479978</v>
      </c>
      <c r="Z9" s="180">
        <f>W9/U9%</f>
        <v>19.171102229462242</v>
      </c>
      <c r="AA9" s="181">
        <f>SUM(AA10:AA17)</f>
        <v>5931</v>
      </c>
      <c r="AB9" s="176">
        <f>SUM(AB10:AB17)</f>
        <v>583.1999999999999</v>
      </c>
      <c r="AC9" s="178">
        <f>SUM(AC10:AC17)</f>
        <v>616.8</v>
      </c>
      <c r="AD9" s="176">
        <f aca="true" t="shared" si="8" ref="AD9:AD30">AC9-AB9</f>
        <v>33.60000000000002</v>
      </c>
      <c r="AE9" s="179">
        <f aca="true" t="shared" si="9" ref="AE9:AE15">AC9/AB9%</f>
        <v>105.761316872428</v>
      </c>
      <c r="AF9" s="180">
        <f>AC9/AA9%</f>
        <v>10.399595346484572</v>
      </c>
      <c r="AG9" s="181">
        <f>SUM(AG10:AG17)</f>
        <v>4161.9</v>
      </c>
      <c r="AH9" s="176">
        <f>SUM(AH10:AH17)</f>
        <v>797.3000000000001</v>
      </c>
      <c r="AI9" s="178">
        <f>SUM(AI10:AI17)</f>
        <v>843.4000000000001</v>
      </c>
      <c r="AJ9" s="176">
        <f aca="true" t="shared" si="10" ref="AJ9:AJ30">AI9-AH9</f>
        <v>46.10000000000002</v>
      </c>
      <c r="AK9" s="179">
        <f aca="true" t="shared" si="11" ref="AK9:AK15">AI9/AH9%</f>
        <v>105.78201429825661</v>
      </c>
      <c r="AL9" s="180">
        <f>AI9/AG9%</f>
        <v>20.26478291165093</v>
      </c>
      <c r="AM9" s="181">
        <f>SUM(AM10:AM17)</f>
        <v>5571.4</v>
      </c>
      <c r="AN9" s="176">
        <f>SUM(AN10:AN17)</f>
        <v>407.8</v>
      </c>
      <c r="AO9" s="178">
        <f>SUM(AO10:AO17)</f>
        <v>417.09999999999997</v>
      </c>
      <c r="AP9" s="176">
        <f aca="true" t="shared" si="12" ref="AP9:AP30">AO9-AN9</f>
        <v>9.299999999999955</v>
      </c>
      <c r="AQ9" s="179">
        <f aca="true" t="shared" si="13" ref="AQ9:AQ15">AO9/AN9%</f>
        <v>102.28052967140754</v>
      </c>
      <c r="AR9" s="180">
        <f>AO9/AM9%</f>
        <v>7.486448648454607</v>
      </c>
      <c r="AS9" s="181">
        <f>SUM(AS10:AS17)</f>
        <v>3470.5000000000005</v>
      </c>
      <c r="AT9" s="176">
        <f>SUM(AT10:AT17)</f>
        <v>322.40000000000003</v>
      </c>
      <c r="AU9" s="178">
        <f>SUM(AU10:AU17)</f>
        <v>346.59999999999997</v>
      </c>
      <c r="AV9" s="176">
        <f aca="true" t="shared" si="14" ref="AV9:AV30">AU9-AT9</f>
        <v>24.199999999999932</v>
      </c>
      <c r="AW9" s="179">
        <f aca="true" t="shared" si="15" ref="AW9:AW15">AU9/AT9%</f>
        <v>107.50620347394539</v>
      </c>
      <c r="AX9" s="180">
        <f>AU9/AS9%</f>
        <v>9.987033568650048</v>
      </c>
      <c r="AY9" s="181">
        <f>SUM(AY10:AY17)</f>
        <v>9156.3</v>
      </c>
      <c r="AZ9" s="176">
        <f>SUM(AZ10:AZ17)</f>
        <v>1558.6999999999998</v>
      </c>
      <c r="BA9" s="178">
        <f>SUM(BA10:BA17)</f>
        <v>1751.2</v>
      </c>
      <c r="BB9" s="176">
        <f aca="true" t="shared" si="16" ref="BB9:BB25">BA9-AZ9</f>
        <v>192.50000000000023</v>
      </c>
      <c r="BC9" s="179">
        <f aca="true" t="shared" si="17" ref="BC9:BC15">BA9/AZ9%</f>
        <v>112.35003528581512</v>
      </c>
      <c r="BD9" s="180">
        <f>BA9/AY9%</f>
        <v>19.125629348099125</v>
      </c>
      <c r="BE9" s="181">
        <f>SUM(BE10:BE17)</f>
        <v>2199.7</v>
      </c>
      <c r="BF9" s="176">
        <f>SUM(BF10:BF17)</f>
        <v>208.5</v>
      </c>
      <c r="BG9" s="178">
        <f>SUM(BG10:BG17)</f>
        <v>211.2</v>
      </c>
      <c r="BH9" s="176">
        <f aca="true" t="shared" si="18" ref="BH9:BH25">BG9-BF9</f>
        <v>2.6999999999999886</v>
      </c>
      <c r="BI9" s="179">
        <f aca="true" t="shared" si="19" ref="BI9:BI15">BG9/BF9%</f>
        <v>101.29496402877697</v>
      </c>
      <c r="BJ9" s="180">
        <f>BG9/BE9%</f>
        <v>9.601309269445833</v>
      </c>
      <c r="BK9" s="181">
        <f>SUM(BK10:BK17)</f>
        <v>4228.3</v>
      </c>
      <c r="BL9" s="176">
        <f>SUM(BL10:BL17)</f>
        <v>794.0999999999999</v>
      </c>
      <c r="BM9" s="178">
        <f>SUM(BM10:BM17)</f>
        <v>835.3</v>
      </c>
      <c r="BN9" s="176">
        <f aca="true" t="shared" si="20" ref="BN9:BN25">BM9-BL9</f>
        <v>41.200000000000045</v>
      </c>
      <c r="BO9" s="179">
        <f aca="true" t="shared" si="21" ref="BO9:BO15">BM9/BL9%</f>
        <v>105.18826344289133</v>
      </c>
      <c r="BP9" s="180">
        <f>BM9/BK9%</f>
        <v>19.75498427263912</v>
      </c>
      <c r="BQ9" s="181">
        <f>SUM(BQ10:BQ17)</f>
        <v>10609</v>
      </c>
      <c r="BR9" s="176">
        <f>SUM(BR10:BR17)</f>
        <v>2044.2</v>
      </c>
      <c r="BS9" s="178">
        <f>SUM(BS10:BS17)</f>
        <v>1924.8</v>
      </c>
      <c r="BT9" s="176">
        <f aca="true" t="shared" si="22" ref="BT9:BT25">BS9-BR9</f>
        <v>-119.40000000000009</v>
      </c>
      <c r="BU9" s="179">
        <f aca="true" t="shared" si="23" ref="BU9:BU15">BS9/BR9%</f>
        <v>94.15908423833284</v>
      </c>
      <c r="BV9" s="180">
        <f>BS9/BQ9%</f>
        <v>18.143086059006503</v>
      </c>
      <c r="BW9" s="181">
        <f aca="true" t="shared" si="24" ref="BW9:BY24">C9+I9+O9+U9+AA9+AG9+AM9+AS9+AY9+BE9+BK9+BQ9</f>
        <v>159134.9</v>
      </c>
      <c r="BX9" s="176">
        <f>D9+J9+P9+V9+AB9+AH9+AN9+AT9+AZ9+BF9+BL9+BR9</f>
        <v>28856</v>
      </c>
      <c r="BY9" s="176">
        <f>E9+K9+Q9+W9+AC9+AI9+AO9+AU9+BA9+BG9+BM9+BS9</f>
        <v>30115.099999999995</v>
      </c>
      <c r="BZ9" s="176">
        <f>BY9-BX9</f>
        <v>1259.099999999995</v>
      </c>
      <c r="CA9" s="176">
        <f>BY9/BX9%</f>
        <v>104.36339062933183</v>
      </c>
      <c r="CB9" s="182">
        <f>BY9/BW9%</f>
        <v>18.924258600721775</v>
      </c>
    </row>
    <row r="10" spans="1:81" ht="12.75">
      <c r="A10" s="184" t="s">
        <v>12</v>
      </c>
      <c r="B10" s="185"/>
      <c r="C10" s="186">
        <v>46917.4</v>
      </c>
      <c r="D10" s="187">
        <v>7642.3</v>
      </c>
      <c r="E10" s="187">
        <v>7661.7</v>
      </c>
      <c r="F10" s="188">
        <f aca="true" t="shared" si="25" ref="F10:F25">E10-D10</f>
        <v>19.399999999999636</v>
      </c>
      <c r="G10" s="188">
        <f t="shared" si="0"/>
        <v>100.25385028067465</v>
      </c>
      <c r="H10" s="189">
        <f t="shared" si="1"/>
        <v>16.33018879989087</v>
      </c>
      <c r="I10" s="190">
        <v>711.3</v>
      </c>
      <c r="J10" s="187">
        <v>150</v>
      </c>
      <c r="K10" s="191">
        <v>171.2</v>
      </c>
      <c r="L10" s="188">
        <f t="shared" si="2"/>
        <v>21.19999999999999</v>
      </c>
      <c r="M10" s="192">
        <f t="shared" si="3"/>
        <v>114.13333333333333</v>
      </c>
      <c r="N10" s="193">
        <f>K10/I10%</f>
        <v>24.068606776325037</v>
      </c>
      <c r="O10" s="194">
        <v>1251.1</v>
      </c>
      <c r="P10" s="187">
        <v>281.5</v>
      </c>
      <c r="Q10" s="191">
        <v>313.2</v>
      </c>
      <c r="R10" s="188">
        <f t="shared" si="4"/>
        <v>31.69999999999999</v>
      </c>
      <c r="S10" s="192">
        <f>Q10/P10%</f>
        <v>111.26110124333925</v>
      </c>
      <c r="T10" s="193">
        <f>Q10/O10%</f>
        <v>25.03397010630645</v>
      </c>
      <c r="U10" s="194">
        <v>5396.7</v>
      </c>
      <c r="V10" s="187">
        <v>1202.3</v>
      </c>
      <c r="W10" s="191">
        <v>1202.7</v>
      </c>
      <c r="X10" s="188">
        <f t="shared" si="6"/>
        <v>0.40000000000009095</v>
      </c>
      <c r="Y10" s="192">
        <f t="shared" si="7"/>
        <v>100.0332695666639</v>
      </c>
      <c r="Z10" s="193">
        <f>W10/U10%</f>
        <v>22.285841347490134</v>
      </c>
      <c r="AA10" s="194">
        <v>1073.7</v>
      </c>
      <c r="AB10" s="187">
        <v>172.9</v>
      </c>
      <c r="AC10" s="191">
        <v>173</v>
      </c>
      <c r="AD10" s="188">
        <f t="shared" si="8"/>
        <v>0.09999999999999432</v>
      </c>
      <c r="AE10" s="192">
        <f t="shared" si="9"/>
        <v>100.05783689994216</v>
      </c>
      <c r="AF10" s="193">
        <f>AC10/AA10%</f>
        <v>16.11250814938996</v>
      </c>
      <c r="AG10" s="194">
        <v>1195.3</v>
      </c>
      <c r="AH10" s="187">
        <v>275</v>
      </c>
      <c r="AI10" s="191">
        <v>272.7</v>
      </c>
      <c r="AJ10" s="188">
        <f t="shared" si="10"/>
        <v>-2.3000000000000114</v>
      </c>
      <c r="AK10" s="192">
        <f t="shared" si="11"/>
        <v>99.16363636363636</v>
      </c>
      <c r="AL10" s="193">
        <f>AI10/AG10%</f>
        <v>22.814356228561866</v>
      </c>
      <c r="AM10" s="194">
        <v>580.3</v>
      </c>
      <c r="AN10" s="187">
        <v>100.7</v>
      </c>
      <c r="AO10" s="191">
        <v>101.8</v>
      </c>
      <c r="AP10" s="188">
        <f t="shared" si="12"/>
        <v>1.0999999999999943</v>
      </c>
      <c r="AQ10" s="192">
        <f t="shared" si="13"/>
        <v>101.09235352532272</v>
      </c>
      <c r="AR10" s="193">
        <f>AO10/AM10%</f>
        <v>17.542650353265554</v>
      </c>
      <c r="AS10" s="194">
        <v>694.2</v>
      </c>
      <c r="AT10" s="187">
        <v>159</v>
      </c>
      <c r="AU10" s="191">
        <v>158.9</v>
      </c>
      <c r="AV10" s="188">
        <f t="shared" si="14"/>
        <v>-0.09999999999999432</v>
      </c>
      <c r="AW10" s="192">
        <f t="shared" si="15"/>
        <v>99.937106918239</v>
      </c>
      <c r="AX10" s="193">
        <f>AU10/AS10%</f>
        <v>22.88965715932008</v>
      </c>
      <c r="AY10" s="194">
        <v>2516.8</v>
      </c>
      <c r="AZ10" s="187">
        <v>543</v>
      </c>
      <c r="BA10" s="191">
        <v>578</v>
      </c>
      <c r="BB10" s="188">
        <f t="shared" si="16"/>
        <v>35</v>
      </c>
      <c r="BC10" s="192">
        <f t="shared" si="17"/>
        <v>106.44567219152854</v>
      </c>
      <c r="BD10" s="193">
        <f>BA10/AY10%</f>
        <v>22.96567069294342</v>
      </c>
      <c r="BE10" s="194">
        <v>452.1</v>
      </c>
      <c r="BF10" s="187">
        <v>106.4</v>
      </c>
      <c r="BG10" s="191">
        <v>108.9</v>
      </c>
      <c r="BH10" s="188">
        <f t="shared" si="18"/>
        <v>2.5</v>
      </c>
      <c r="BI10" s="192">
        <f t="shared" si="19"/>
        <v>102.34962406015038</v>
      </c>
      <c r="BJ10" s="193">
        <f>BG10/BE10%</f>
        <v>24.087591240875913</v>
      </c>
      <c r="BK10" s="194">
        <v>996</v>
      </c>
      <c r="BL10" s="187">
        <v>230</v>
      </c>
      <c r="BM10" s="191">
        <v>232.8</v>
      </c>
      <c r="BN10" s="188">
        <f t="shared" si="20"/>
        <v>2.8000000000000114</v>
      </c>
      <c r="BO10" s="192">
        <f t="shared" si="21"/>
        <v>101.21739130434784</v>
      </c>
      <c r="BP10" s="193">
        <f>BM10/BK10%</f>
        <v>23.373493975903614</v>
      </c>
      <c r="BQ10" s="194">
        <v>3675.7</v>
      </c>
      <c r="BR10" s="187">
        <v>840</v>
      </c>
      <c r="BS10" s="191">
        <v>834</v>
      </c>
      <c r="BT10" s="188">
        <f t="shared" si="22"/>
        <v>-6</v>
      </c>
      <c r="BU10" s="192">
        <f t="shared" si="23"/>
        <v>99.28571428571428</v>
      </c>
      <c r="BV10" s="193">
        <f>BS10/BQ10%</f>
        <v>22.689555730881192</v>
      </c>
      <c r="BW10" s="195">
        <f t="shared" si="24"/>
        <v>65460.6</v>
      </c>
      <c r="BX10" s="196">
        <f>D10+J10+P10+V10+AB10+AH10+AN10+AT10+AZ10+BF10+BL10+BR10</f>
        <v>11703.1</v>
      </c>
      <c r="BY10" s="196">
        <f>E10+K10+Q10+W10+AC10+AI10+AO10+AU10+BA10+BG10+BM10+BS10</f>
        <v>11808.899999999998</v>
      </c>
      <c r="BZ10" s="188">
        <f>BY10-BX10</f>
        <v>105.79999999999745</v>
      </c>
      <c r="CA10" s="188">
        <f>BY10/BX10%</f>
        <v>100.90403397390433</v>
      </c>
      <c r="CB10" s="197">
        <f>BY10/BW10%</f>
        <v>18.039706327164733</v>
      </c>
      <c r="CC10" s="198"/>
    </row>
    <row r="11" spans="1:81" ht="24.75" customHeight="1">
      <c r="A11" s="199" t="s">
        <v>39</v>
      </c>
      <c r="B11" s="185"/>
      <c r="C11" s="186">
        <v>6077.2</v>
      </c>
      <c r="D11" s="187">
        <v>1978.6</v>
      </c>
      <c r="E11" s="187">
        <v>2140.6</v>
      </c>
      <c r="F11" s="188">
        <f t="shared" si="25"/>
        <v>162</v>
      </c>
      <c r="G11" s="188">
        <f t="shared" si="0"/>
        <v>108.18760739917114</v>
      </c>
      <c r="H11" s="189">
        <f t="shared" si="1"/>
        <v>35.22345817152636</v>
      </c>
      <c r="I11" s="190">
        <v>25.9</v>
      </c>
      <c r="J11" s="187"/>
      <c r="K11" s="191">
        <v>17.1</v>
      </c>
      <c r="L11" s="188">
        <f t="shared" si="2"/>
        <v>17.1</v>
      </c>
      <c r="M11" s="192"/>
      <c r="N11" s="193">
        <f aca="true" t="shared" si="26" ref="N11:N31">K11/I11%</f>
        <v>66.02316602316603</v>
      </c>
      <c r="O11" s="194">
        <v>226.3</v>
      </c>
      <c r="P11" s="187">
        <v>56.5</v>
      </c>
      <c r="Q11" s="191">
        <v>74.9</v>
      </c>
      <c r="R11" s="188">
        <f t="shared" si="4"/>
        <v>18.400000000000006</v>
      </c>
      <c r="S11" s="192">
        <f t="shared" si="5"/>
        <v>132.56637168141594</v>
      </c>
      <c r="T11" s="193">
        <f aca="true" t="shared" si="27" ref="T11:T31">Q11/O11%</f>
        <v>33.097657976137874</v>
      </c>
      <c r="U11" s="194"/>
      <c r="V11" s="187"/>
      <c r="W11" s="191"/>
      <c r="X11" s="188">
        <f t="shared" si="6"/>
        <v>0</v>
      </c>
      <c r="Y11" s="192"/>
      <c r="Z11" s="193"/>
      <c r="AA11" s="194">
        <v>6.1</v>
      </c>
      <c r="AB11" s="187">
        <v>0.6</v>
      </c>
      <c r="AC11" s="191">
        <v>0.6</v>
      </c>
      <c r="AD11" s="188">
        <f t="shared" si="8"/>
        <v>0</v>
      </c>
      <c r="AE11" s="192"/>
      <c r="AF11" s="193">
        <f aca="true" t="shared" si="28" ref="AF11:AF31">AC11/AA11%</f>
        <v>9.836065573770492</v>
      </c>
      <c r="AG11" s="194">
        <v>298.2</v>
      </c>
      <c r="AH11" s="187">
        <v>78.1</v>
      </c>
      <c r="AI11" s="191">
        <v>84.7</v>
      </c>
      <c r="AJ11" s="188">
        <f t="shared" si="10"/>
        <v>6.6000000000000085</v>
      </c>
      <c r="AK11" s="192">
        <f t="shared" si="11"/>
        <v>108.45070422535213</v>
      </c>
      <c r="AL11" s="193">
        <f aca="true" t="shared" si="29" ref="AL11:AL31">AI11/AG11%</f>
        <v>28.403755868544604</v>
      </c>
      <c r="AM11" s="194">
        <v>843</v>
      </c>
      <c r="AN11" s="187">
        <v>8.6</v>
      </c>
      <c r="AO11" s="191">
        <v>8.6</v>
      </c>
      <c r="AP11" s="188">
        <f t="shared" si="12"/>
        <v>0</v>
      </c>
      <c r="AQ11" s="192">
        <f t="shared" si="13"/>
        <v>100</v>
      </c>
      <c r="AR11" s="193">
        <f aca="true" t="shared" si="30" ref="AR11:AR31">AO11/AM11%</f>
        <v>1.0201660735468565</v>
      </c>
      <c r="AS11" s="194">
        <v>63</v>
      </c>
      <c r="AT11" s="187">
        <v>21.8</v>
      </c>
      <c r="AU11" s="191">
        <v>6.6</v>
      </c>
      <c r="AV11" s="188">
        <f t="shared" si="14"/>
        <v>-15.200000000000001</v>
      </c>
      <c r="AW11" s="192">
        <f t="shared" si="15"/>
        <v>30.275229357798164</v>
      </c>
      <c r="AX11" s="193">
        <f aca="true" t="shared" si="31" ref="AX11:AX31">AU11/AS11%</f>
        <v>10.476190476190476</v>
      </c>
      <c r="AY11" s="194">
        <v>413.1</v>
      </c>
      <c r="AZ11" s="187">
        <v>25</v>
      </c>
      <c r="BA11" s="191">
        <v>62.8</v>
      </c>
      <c r="BB11" s="188">
        <f t="shared" si="16"/>
        <v>37.8</v>
      </c>
      <c r="BC11" s="192">
        <f t="shared" si="17"/>
        <v>251.2</v>
      </c>
      <c r="BD11" s="193">
        <f aca="true" t="shared" si="32" ref="BD11:BD31">BA11/AY11%</f>
        <v>15.202130234809973</v>
      </c>
      <c r="BE11" s="194">
        <v>103.8</v>
      </c>
      <c r="BF11" s="187">
        <v>0</v>
      </c>
      <c r="BG11" s="191"/>
      <c r="BH11" s="188">
        <f t="shared" si="18"/>
        <v>0</v>
      </c>
      <c r="BI11" s="192"/>
      <c r="BJ11" s="193">
        <f aca="true" t="shared" si="33" ref="BJ11:BJ31">BG11/BE11%</f>
        <v>0</v>
      </c>
      <c r="BK11" s="194">
        <v>139.3</v>
      </c>
      <c r="BL11" s="187">
        <v>37</v>
      </c>
      <c r="BM11" s="191">
        <v>40</v>
      </c>
      <c r="BN11" s="188">
        <f t="shared" si="20"/>
        <v>3</v>
      </c>
      <c r="BO11" s="192">
        <f t="shared" si="21"/>
        <v>108.10810810810811</v>
      </c>
      <c r="BP11" s="193">
        <f aca="true" t="shared" si="34" ref="BP11:BP31">BM11/BK11%</f>
        <v>28.71500358937545</v>
      </c>
      <c r="BQ11" s="194">
        <v>964.9</v>
      </c>
      <c r="BR11" s="187">
        <v>217</v>
      </c>
      <c r="BS11" s="191">
        <v>277.9</v>
      </c>
      <c r="BT11" s="188">
        <f t="shared" si="22"/>
        <v>60.89999999999998</v>
      </c>
      <c r="BU11" s="192">
        <f>BS11/BR11%</f>
        <v>128.06451612903226</v>
      </c>
      <c r="BV11" s="193">
        <f aca="true" t="shared" si="35" ref="BV11:BV31">BS11/BQ11%</f>
        <v>28.80091201160742</v>
      </c>
      <c r="BW11" s="195">
        <f t="shared" si="24"/>
        <v>9160.8</v>
      </c>
      <c r="BX11" s="196">
        <f t="shared" si="24"/>
        <v>2423.2</v>
      </c>
      <c r="BY11" s="196">
        <f t="shared" si="24"/>
        <v>2713.7999999999997</v>
      </c>
      <c r="BZ11" s="188">
        <f aca="true" t="shared" si="36" ref="BZ11:BZ25">BY11-BX11</f>
        <v>290.5999999999999</v>
      </c>
      <c r="CA11" s="188">
        <f aca="true" t="shared" si="37" ref="CA11:CA25">BY11/BX11%</f>
        <v>111.992406734896</v>
      </c>
      <c r="CB11" s="197">
        <f aca="true" t="shared" si="38" ref="CB11:CB31">BY11/BW11%</f>
        <v>29.62405030128373</v>
      </c>
      <c r="CC11" s="198"/>
    </row>
    <row r="12" spans="1:81" ht="12.75">
      <c r="A12" s="184" t="s">
        <v>15</v>
      </c>
      <c r="B12" s="200"/>
      <c r="C12" s="201">
        <v>17.4</v>
      </c>
      <c r="D12" s="202">
        <v>13.7</v>
      </c>
      <c r="E12" s="202">
        <v>13.9</v>
      </c>
      <c r="F12" s="188">
        <f t="shared" si="25"/>
        <v>0.20000000000000107</v>
      </c>
      <c r="G12" s="188">
        <f>E12/D12%</f>
        <v>101.45985401459856</v>
      </c>
      <c r="H12" s="189">
        <f>E12/C12%</f>
        <v>79.88505747126437</v>
      </c>
      <c r="I12" s="203">
        <v>44.5</v>
      </c>
      <c r="J12" s="202">
        <v>9.5</v>
      </c>
      <c r="K12" s="204">
        <v>24.6</v>
      </c>
      <c r="L12" s="188">
        <f t="shared" si="2"/>
        <v>15.100000000000001</v>
      </c>
      <c r="M12" s="192">
        <f t="shared" si="3"/>
        <v>258.94736842105266</v>
      </c>
      <c r="N12" s="193">
        <f t="shared" si="26"/>
        <v>55.2808988764045</v>
      </c>
      <c r="O12" s="205">
        <v>19.2</v>
      </c>
      <c r="P12" s="202"/>
      <c r="Q12" s="204">
        <v>0.1</v>
      </c>
      <c r="R12" s="188">
        <f t="shared" si="4"/>
        <v>0.1</v>
      </c>
      <c r="S12" s="192"/>
      <c r="T12" s="193">
        <f>Q12/O12%</f>
        <v>0.5208333333333334</v>
      </c>
      <c r="U12" s="205">
        <v>106.7</v>
      </c>
      <c r="V12" s="202">
        <v>62</v>
      </c>
      <c r="W12" s="204">
        <v>64.9</v>
      </c>
      <c r="X12" s="188">
        <f t="shared" si="6"/>
        <v>2.9000000000000057</v>
      </c>
      <c r="Y12" s="192">
        <f>W12/V12%</f>
        <v>104.67741935483872</v>
      </c>
      <c r="Z12" s="193">
        <f>W12/U12%</f>
        <v>60.82474226804125</v>
      </c>
      <c r="AA12" s="205">
        <v>56.2</v>
      </c>
      <c r="AB12" s="202">
        <v>56.2</v>
      </c>
      <c r="AC12" s="204">
        <v>68.1</v>
      </c>
      <c r="AD12" s="188">
        <f t="shared" si="8"/>
        <v>11.899999999999991</v>
      </c>
      <c r="AE12" s="192">
        <f t="shared" si="9"/>
        <v>121.17437722419926</v>
      </c>
      <c r="AF12" s="193">
        <f t="shared" si="28"/>
        <v>121.17437722419926</v>
      </c>
      <c r="AG12" s="205">
        <v>64.7</v>
      </c>
      <c r="AH12" s="202">
        <v>12.9</v>
      </c>
      <c r="AI12" s="204">
        <v>12.9</v>
      </c>
      <c r="AJ12" s="188">
        <f t="shared" si="10"/>
        <v>0</v>
      </c>
      <c r="AK12" s="192"/>
      <c r="AL12" s="193">
        <f t="shared" si="29"/>
        <v>19.938176197836167</v>
      </c>
      <c r="AM12" s="205">
        <v>83.8</v>
      </c>
      <c r="AN12" s="202">
        <v>29.5</v>
      </c>
      <c r="AO12" s="204">
        <v>36.4</v>
      </c>
      <c r="AP12" s="188">
        <f t="shared" si="12"/>
        <v>6.899999999999999</v>
      </c>
      <c r="AQ12" s="192">
        <f t="shared" si="13"/>
        <v>123.38983050847457</v>
      </c>
      <c r="AR12" s="193">
        <f t="shared" si="30"/>
        <v>43.436754176610975</v>
      </c>
      <c r="AS12" s="205">
        <v>91.3</v>
      </c>
      <c r="AT12" s="202">
        <v>41.4</v>
      </c>
      <c r="AU12" s="204">
        <v>6</v>
      </c>
      <c r="AV12" s="188">
        <f t="shared" si="14"/>
        <v>-35.4</v>
      </c>
      <c r="AW12" s="192">
        <f t="shared" si="15"/>
        <v>14.492753623188406</v>
      </c>
      <c r="AX12" s="193">
        <f t="shared" si="31"/>
        <v>6.571741511500548</v>
      </c>
      <c r="AY12" s="205">
        <v>240.3</v>
      </c>
      <c r="AZ12" s="202">
        <v>135.3</v>
      </c>
      <c r="BA12" s="204">
        <v>137.9</v>
      </c>
      <c r="BB12" s="188">
        <f t="shared" si="16"/>
        <v>2.5999999999999943</v>
      </c>
      <c r="BC12" s="192">
        <f t="shared" si="17"/>
        <v>101.92165558019215</v>
      </c>
      <c r="BD12" s="193">
        <f t="shared" si="32"/>
        <v>57.3866000832293</v>
      </c>
      <c r="BE12" s="205">
        <v>2.7</v>
      </c>
      <c r="BF12" s="202">
        <v>0</v>
      </c>
      <c r="BG12" s="204"/>
      <c r="BH12" s="188">
        <f t="shared" si="18"/>
        <v>0</v>
      </c>
      <c r="BI12" s="192"/>
      <c r="BJ12" s="193">
        <f t="shared" si="33"/>
        <v>0</v>
      </c>
      <c r="BK12" s="205">
        <v>48.5</v>
      </c>
      <c r="BL12" s="202">
        <v>9</v>
      </c>
      <c r="BM12" s="204">
        <v>31.3</v>
      </c>
      <c r="BN12" s="188">
        <f t="shared" si="20"/>
        <v>22.3</v>
      </c>
      <c r="BO12" s="192">
        <f t="shared" si="21"/>
        <v>347.77777777777777</v>
      </c>
      <c r="BP12" s="193">
        <f t="shared" si="34"/>
        <v>64.5360824742268</v>
      </c>
      <c r="BQ12" s="205"/>
      <c r="BR12" s="202"/>
      <c r="BS12" s="204"/>
      <c r="BT12" s="188">
        <f t="shared" si="22"/>
        <v>0</v>
      </c>
      <c r="BU12" s="192"/>
      <c r="BV12" s="193"/>
      <c r="BW12" s="195">
        <f t="shared" si="24"/>
        <v>775.3000000000001</v>
      </c>
      <c r="BX12" s="196">
        <f t="shared" si="24"/>
        <v>369.5</v>
      </c>
      <c r="BY12" s="196">
        <f t="shared" si="24"/>
        <v>396.1</v>
      </c>
      <c r="BZ12" s="188">
        <f t="shared" si="36"/>
        <v>26.600000000000023</v>
      </c>
      <c r="CA12" s="188">
        <f t="shared" si="37"/>
        <v>107.19891745602166</v>
      </c>
      <c r="CB12" s="197">
        <f t="shared" si="38"/>
        <v>51.089900683606345</v>
      </c>
      <c r="CC12" s="198"/>
    </row>
    <row r="13" spans="1:81" ht="12.75">
      <c r="A13" s="206" t="s">
        <v>83</v>
      </c>
      <c r="B13" s="200"/>
      <c r="C13" s="201">
        <v>5945.3</v>
      </c>
      <c r="D13" s="202">
        <v>114.1</v>
      </c>
      <c r="E13" s="202">
        <v>159.6</v>
      </c>
      <c r="F13" s="188">
        <f t="shared" si="25"/>
        <v>45.5</v>
      </c>
      <c r="G13" s="188">
        <f t="shared" si="0"/>
        <v>139.8773006134969</v>
      </c>
      <c r="H13" s="189">
        <f t="shared" si="1"/>
        <v>2.6844734496156626</v>
      </c>
      <c r="I13" s="203">
        <v>73.7</v>
      </c>
      <c r="J13" s="202">
        <v>2</v>
      </c>
      <c r="K13" s="204">
        <v>7.9</v>
      </c>
      <c r="L13" s="188">
        <f t="shared" si="2"/>
        <v>5.9</v>
      </c>
      <c r="M13" s="192">
        <f t="shared" si="3"/>
        <v>395</v>
      </c>
      <c r="N13" s="193">
        <f t="shared" si="26"/>
        <v>10.719131614654003</v>
      </c>
      <c r="O13" s="205">
        <v>244</v>
      </c>
      <c r="P13" s="202">
        <v>6.8</v>
      </c>
      <c r="Q13" s="204">
        <v>7.8</v>
      </c>
      <c r="R13" s="188">
        <f t="shared" si="4"/>
        <v>1</v>
      </c>
      <c r="S13" s="192">
        <f t="shared" si="5"/>
        <v>114.70588235294116</v>
      </c>
      <c r="T13" s="193">
        <f t="shared" si="27"/>
        <v>3.19672131147541</v>
      </c>
      <c r="U13" s="205">
        <v>40</v>
      </c>
      <c r="V13" s="202">
        <v>1</v>
      </c>
      <c r="W13" s="204">
        <v>1.1</v>
      </c>
      <c r="X13" s="188">
        <f t="shared" si="6"/>
        <v>0.10000000000000009</v>
      </c>
      <c r="Y13" s="192">
        <f>W13/V13%</f>
        <v>110</v>
      </c>
      <c r="Z13" s="193">
        <f>W13/U13%</f>
        <v>2.75</v>
      </c>
      <c r="AA13" s="205">
        <v>36.1</v>
      </c>
      <c r="AB13" s="202">
        <v>0.8</v>
      </c>
      <c r="AC13" s="204">
        <v>0.8</v>
      </c>
      <c r="AD13" s="188">
        <f t="shared" si="8"/>
        <v>0</v>
      </c>
      <c r="AE13" s="192">
        <f t="shared" si="9"/>
        <v>100</v>
      </c>
      <c r="AF13" s="193">
        <f t="shared" si="28"/>
        <v>2.21606648199446</v>
      </c>
      <c r="AG13" s="205">
        <v>192</v>
      </c>
      <c r="AH13" s="202">
        <v>5.7</v>
      </c>
      <c r="AI13" s="204">
        <v>6.1</v>
      </c>
      <c r="AJ13" s="188">
        <f t="shared" si="10"/>
        <v>0.39999999999999947</v>
      </c>
      <c r="AK13" s="192">
        <f t="shared" si="11"/>
        <v>107.01754385964911</v>
      </c>
      <c r="AL13" s="193">
        <f t="shared" si="29"/>
        <v>3.1770833333333335</v>
      </c>
      <c r="AM13" s="205">
        <v>77</v>
      </c>
      <c r="AN13" s="202">
        <v>2.7</v>
      </c>
      <c r="AO13" s="204">
        <v>2.7</v>
      </c>
      <c r="AP13" s="188">
        <f t="shared" si="12"/>
        <v>0</v>
      </c>
      <c r="AQ13" s="192">
        <f t="shared" si="13"/>
        <v>100</v>
      </c>
      <c r="AR13" s="193">
        <f t="shared" si="30"/>
        <v>3.5064935064935066</v>
      </c>
      <c r="AS13" s="205">
        <v>125.4</v>
      </c>
      <c r="AT13" s="202">
        <v>2.5</v>
      </c>
      <c r="AU13" s="204">
        <v>-0.7</v>
      </c>
      <c r="AV13" s="188">
        <f t="shared" si="14"/>
        <v>-3.2</v>
      </c>
      <c r="AW13" s="192">
        <f t="shared" si="15"/>
        <v>-27.999999999999996</v>
      </c>
      <c r="AX13" s="193">
        <f t="shared" si="31"/>
        <v>-0.5582137161084529</v>
      </c>
      <c r="AY13" s="205">
        <v>848.4</v>
      </c>
      <c r="AZ13" s="202">
        <v>70</v>
      </c>
      <c r="BA13" s="204">
        <v>25</v>
      </c>
      <c r="BB13" s="188">
        <f t="shared" si="16"/>
        <v>-45</v>
      </c>
      <c r="BC13" s="192">
        <f t="shared" si="17"/>
        <v>35.714285714285715</v>
      </c>
      <c r="BD13" s="193">
        <f t="shared" si="32"/>
        <v>2.9467232437529467</v>
      </c>
      <c r="BE13" s="205">
        <v>39.5</v>
      </c>
      <c r="BF13" s="202">
        <v>1.2</v>
      </c>
      <c r="BG13" s="204">
        <v>1.2</v>
      </c>
      <c r="BH13" s="188">
        <f t="shared" si="18"/>
        <v>0</v>
      </c>
      <c r="BI13" s="192">
        <f t="shared" si="19"/>
        <v>100</v>
      </c>
      <c r="BJ13" s="193">
        <f t="shared" si="33"/>
        <v>3.0379746835443036</v>
      </c>
      <c r="BK13" s="205">
        <v>290.5</v>
      </c>
      <c r="BL13" s="202">
        <v>15.4</v>
      </c>
      <c r="BM13" s="204">
        <v>15.7</v>
      </c>
      <c r="BN13" s="188">
        <f t="shared" si="20"/>
        <v>0.29999999999999893</v>
      </c>
      <c r="BO13" s="192">
        <f t="shared" si="21"/>
        <v>101.94805194805194</v>
      </c>
      <c r="BP13" s="193">
        <f t="shared" si="34"/>
        <v>5.40447504302926</v>
      </c>
      <c r="BQ13" s="205">
        <v>662</v>
      </c>
      <c r="BR13" s="202">
        <v>30</v>
      </c>
      <c r="BS13" s="204">
        <v>33.3</v>
      </c>
      <c r="BT13" s="188">
        <f t="shared" si="22"/>
        <v>3.299999999999997</v>
      </c>
      <c r="BU13" s="192">
        <f t="shared" si="23"/>
        <v>111</v>
      </c>
      <c r="BV13" s="193">
        <f t="shared" si="35"/>
        <v>5.030211480362537</v>
      </c>
      <c r="BW13" s="195">
        <f t="shared" si="24"/>
        <v>8573.9</v>
      </c>
      <c r="BX13" s="196">
        <f t="shared" si="24"/>
        <v>252.19999999999996</v>
      </c>
      <c r="BY13" s="196">
        <f t="shared" si="24"/>
        <v>260.5</v>
      </c>
      <c r="BZ13" s="188">
        <f t="shared" si="36"/>
        <v>8.30000000000004</v>
      </c>
      <c r="CA13" s="188">
        <f t="shared" si="37"/>
        <v>103.29103885804918</v>
      </c>
      <c r="CB13" s="197">
        <f t="shared" si="38"/>
        <v>3.0382906262027785</v>
      </c>
      <c r="CC13" s="198"/>
    </row>
    <row r="14" spans="1:81" s="215" customFormat="1" ht="12.75">
      <c r="A14" s="207" t="s">
        <v>84</v>
      </c>
      <c r="B14" s="208"/>
      <c r="C14" s="209">
        <v>29717.5</v>
      </c>
      <c r="D14" s="210">
        <v>7247.9</v>
      </c>
      <c r="E14" s="210">
        <v>7000.4</v>
      </c>
      <c r="F14" s="188">
        <f t="shared" si="25"/>
        <v>-247.5</v>
      </c>
      <c r="G14" s="188">
        <f t="shared" si="0"/>
        <v>96.58521778722113</v>
      </c>
      <c r="H14" s="189">
        <f t="shared" si="1"/>
        <v>23.556490283502985</v>
      </c>
      <c r="I14" s="211">
        <v>2320.1</v>
      </c>
      <c r="J14" s="210">
        <v>75.8</v>
      </c>
      <c r="K14" s="212">
        <v>259.6</v>
      </c>
      <c r="L14" s="188">
        <f t="shared" si="2"/>
        <v>183.8</v>
      </c>
      <c r="M14" s="192">
        <f t="shared" si="3"/>
        <v>342.4802110817942</v>
      </c>
      <c r="N14" s="193">
        <f t="shared" si="26"/>
        <v>11.18917288047929</v>
      </c>
      <c r="O14" s="213">
        <v>2636.1</v>
      </c>
      <c r="P14" s="210">
        <v>665.3</v>
      </c>
      <c r="Q14" s="212">
        <v>666.2</v>
      </c>
      <c r="R14" s="188">
        <f t="shared" si="4"/>
        <v>0.900000000000091</v>
      </c>
      <c r="S14" s="192">
        <f t="shared" si="5"/>
        <v>100.13527731850294</v>
      </c>
      <c r="T14" s="193">
        <f t="shared" si="27"/>
        <v>25.27218239065286</v>
      </c>
      <c r="U14" s="213">
        <v>2533.8</v>
      </c>
      <c r="V14" s="210">
        <v>303.8</v>
      </c>
      <c r="W14" s="212">
        <v>309.2</v>
      </c>
      <c r="X14" s="188">
        <f t="shared" si="6"/>
        <v>5.399999999999977</v>
      </c>
      <c r="Y14" s="192">
        <f t="shared" si="7"/>
        <v>101.77748518762343</v>
      </c>
      <c r="Z14" s="193">
        <f>W14/U14%</f>
        <v>12.203015234035835</v>
      </c>
      <c r="AA14" s="213">
        <v>3887.6</v>
      </c>
      <c r="AB14" s="210">
        <v>285.4</v>
      </c>
      <c r="AC14" s="212">
        <v>288.4</v>
      </c>
      <c r="AD14" s="188">
        <f t="shared" si="8"/>
        <v>3</v>
      </c>
      <c r="AE14" s="192">
        <f t="shared" si="9"/>
        <v>101.05115627189909</v>
      </c>
      <c r="AF14" s="193">
        <f t="shared" si="28"/>
        <v>7.4184586891655515</v>
      </c>
      <c r="AG14" s="213">
        <v>1136</v>
      </c>
      <c r="AH14" s="210">
        <v>150</v>
      </c>
      <c r="AI14" s="212">
        <v>151.1</v>
      </c>
      <c r="AJ14" s="188">
        <f t="shared" si="10"/>
        <v>1.0999999999999943</v>
      </c>
      <c r="AK14" s="192">
        <f t="shared" si="11"/>
        <v>100.73333333333333</v>
      </c>
      <c r="AL14" s="193">
        <f t="shared" si="29"/>
        <v>13.30105633802817</v>
      </c>
      <c r="AM14" s="213">
        <v>2643.4</v>
      </c>
      <c r="AN14" s="210">
        <v>163.6</v>
      </c>
      <c r="AO14" s="212">
        <v>164.9</v>
      </c>
      <c r="AP14" s="188">
        <f t="shared" si="12"/>
        <v>1.3000000000000114</v>
      </c>
      <c r="AQ14" s="192">
        <f t="shared" si="13"/>
        <v>100.79462102689487</v>
      </c>
      <c r="AR14" s="193">
        <f t="shared" si="30"/>
        <v>6.238178103957025</v>
      </c>
      <c r="AS14" s="213">
        <v>2146.3</v>
      </c>
      <c r="AT14" s="210">
        <v>42.7</v>
      </c>
      <c r="AU14" s="212">
        <v>137.6</v>
      </c>
      <c r="AV14" s="188">
        <f t="shared" si="14"/>
        <v>94.89999999999999</v>
      </c>
      <c r="AW14" s="192">
        <f t="shared" si="15"/>
        <v>322.2482435597189</v>
      </c>
      <c r="AX14" s="193">
        <f t="shared" si="31"/>
        <v>6.411032940409076</v>
      </c>
      <c r="AY14" s="213">
        <v>3237.2</v>
      </c>
      <c r="AZ14" s="210">
        <v>381.4</v>
      </c>
      <c r="BA14" s="212">
        <v>472.6</v>
      </c>
      <c r="BB14" s="188">
        <f t="shared" si="16"/>
        <v>91.20000000000005</v>
      </c>
      <c r="BC14" s="192">
        <f t="shared" si="17"/>
        <v>123.91190351337181</v>
      </c>
      <c r="BD14" s="193">
        <f t="shared" si="32"/>
        <v>14.599036204127025</v>
      </c>
      <c r="BE14" s="213">
        <v>1538.6</v>
      </c>
      <c r="BF14" s="210">
        <v>80.6</v>
      </c>
      <c r="BG14" s="212">
        <v>80.7</v>
      </c>
      <c r="BH14" s="188">
        <f t="shared" si="18"/>
        <v>0.10000000000000853</v>
      </c>
      <c r="BI14" s="192">
        <f t="shared" si="19"/>
        <v>100.1240694789082</v>
      </c>
      <c r="BJ14" s="193">
        <f t="shared" si="33"/>
        <v>5.245027947484727</v>
      </c>
      <c r="BK14" s="213">
        <v>1477</v>
      </c>
      <c r="BL14" s="210">
        <v>157</v>
      </c>
      <c r="BM14" s="212">
        <v>159.3</v>
      </c>
      <c r="BN14" s="188">
        <f t="shared" si="20"/>
        <v>2.3000000000000114</v>
      </c>
      <c r="BO14" s="192">
        <f t="shared" si="21"/>
        <v>101.46496815286625</v>
      </c>
      <c r="BP14" s="193">
        <f t="shared" si="34"/>
        <v>10.78537576167908</v>
      </c>
      <c r="BQ14" s="213">
        <v>4057.7</v>
      </c>
      <c r="BR14" s="210">
        <v>790</v>
      </c>
      <c r="BS14" s="212">
        <v>668.4</v>
      </c>
      <c r="BT14" s="188">
        <f t="shared" si="22"/>
        <v>-121.60000000000002</v>
      </c>
      <c r="BU14" s="192">
        <f t="shared" si="23"/>
        <v>84.60759493670885</v>
      </c>
      <c r="BV14" s="193">
        <f t="shared" si="35"/>
        <v>16.47238583433965</v>
      </c>
      <c r="BW14" s="195">
        <f t="shared" si="24"/>
        <v>57331.299999999996</v>
      </c>
      <c r="BX14" s="196">
        <f t="shared" si="24"/>
        <v>10343.5</v>
      </c>
      <c r="BY14" s="196">
        <f t="shared" si="24"/>
        <v>10358.4</v>
      </c>
      <c r="BZ14" s="188">
        <f t="shared" si="36"/>
        <v>14.899999999999636</v>
      </c>
      <c r="CA14" s="188">
        <f t="shared" si="37"/>
        <v>100.14405181998356</v>
      </c>
      <c r="CB14" s="197">
        <f t="shared" si="38"/>
        <v>18.06761751434208</v>
      </c>
      <c r="CC14" s="214"/>
    </row>
    <row r="15" spans="1:81" ht="12.75" customHeight="1">
      <c r="A15" s="216" t="s">
        <v>85</v>
      </c>
      <c r="B15" s="217"/>
      <c r="C15" s="209"/>
      <c r="D15" s="218"/>
      <c r="E15" s="218"/>
      <c r="F15" s="188">
        <f t="shared" si="25"/>
        <v>0</v>
      </c>
      <c r="G15" s="188"/>
      <c r="H15" s="189"/>
      <c r="I15" s="211">
        <v>27.9</v>
      </c>
      <c r="J15" s="218">
        <v>5</v>
      </c>
      <c r="K15" s="219">
        <v>3.9</v>
      </c>
      <c r="L15" s="188">
        <f t="shared" si="2"/>
        <v>-1.1</v>
      </c>
      <c r="M15" s="192">
        <f t="shared" si="3"/>
        <v>78</v>
      </c>
      <c r="N15" s="193">
        <f t="shared" si="26"/>
        <v>13.978494623655916</v>
      </c>
      <c r="O15" s="213">
        <v>101.6</v>
      </c>
      <c r="P15" s="218">
        <v>24.4</v>
      </c>
      <c r="Q15" s="219">
        <v>42.2</v>
      </c>
      <c r="R15" s="188">
        <f t="shared" si="4"/>
        <v>17.800000000000004</v>
      </c>
      <c r="S15" s="192">
        <f t="shared" si="5"/>
        <v>172.95081967213116</v>
      </c>
      <c r="T15" s="193">
        <f t="shared" si="27"/>
        <v>41.53543307086614</v>
      </c>
      <c r="U15" s="213">
        <v>24.4</v>
      </c>
      <c r="V15" s="218">
        <v>2.3</v>
      </c>
      <c r="W15" s="219">
        <v>2.3</v>
      </c>
      <c r="X15" s="188">
        <f t="shared" si="6"/>
        <v>0</v>
      </c>
      <c r="Y15" s="192">
        <f t="shared" si="7"/>
        <v>100</v>
      </c>
      <c r="Z15" s="193">
        <f>W15/U15%</f>
        <v>9.426229508196721</v>
      </c>
      <c r="AA15" s="213">
        <v>30</v>
      </c>
      <c r="AB15" s="218">
        <v>12.3</v>
      </c>
      <c r="AC15" s="219">
        <v>12.5</v>
      </c>
      <c r="AD15" s="188">
        <f t="shared" si="8"/>
        <v>0.1999999999999993</v>
      </c>
      <c r="AE15" s="192">
        <f t="shared" si="9"/>
        <v>101.62601626016259</v>
      </c>
      <c r="AF15" s="193">
        <f t="shared" si="28"/>
        <v>41.66666666666667</v>
      </c>
      <c r="AG15" s="213">
        <v>82.5</v>
      </c>
      <c r="AH15" s="218">
        <v>28.1</v>
      </c>
      <c r="AI15" s="219">
        <v>28.1</v>
      </c>
      <c r="AJ15" s="188">
        <f t="shared" si="10"/>
        <v>0</v>
      </c>
      <c r="AK15" s="192">
        <f t="shared" si="11"/>
        <v>100</v>
      </c>
      <c r="AL15" s="193">
        <f t="shared" si="29"/>
        <v>34.06060606060606</v>
      </c>
      <c r="AM15" s="213">
        <v>24.9</v>
      </c>
      <c r="AN15" s="218">
        <v>6.7</v>
      </c>
      <c r="AO15" s="219">
        <v>6.7</v>
      </c>
      <c r="AP15" s="188">
        <f t="shared" si="12"/>
        <v>0</v>
      </c>
      <c r="AQ15" s="192">
        <f t="shared" si="13"/>
        <v>100</v>
      </c>
      <c r="AR15" s="193">
        <f t="shared" si="30"/>
        <v>26.907630522088354</v>
      </c>
      <c r="AS15" s="213">
        <v>30</v>
      </c>
      <c r="AT15" s="218">
        <v>7</v>
      </c>
      <c r="AU15" s="219">
        <v>9.7</v>
      </c>
      <c r="AV15" s="188">
        <f t="shared" si="14"/>
        <v>2.6999999999999993</v>
      </c>
      <c r="AW15" s="192">
        <f t="shared" si="15"/>
        <v>138.57142857142856</v>
      </c>
      <c r="AX15" s="193">
        <f t="shared" si="31"/>
        <v>32.333333333333336</v>
      </c>
      <c r="AY15" s="213">
        <v>15</v>
      </c>
      <c r="AZ15" s="218">
        <v>4</v>
      </c>
      <c r="BA15" s="219">
        <v>3.2</v>
      </c>
      <c r="BB15" s="188">
        <f t="shared" si="16"/>
        <v>-0.7999999999999998</v>
      </c>
      <c r="BC15" s="192">
        <f t="shared" si="17"/>
        <v>80</v>
      </c>
      <c r="BD15" s="193">
        <f t="shared" si="32"/>
        <v>21.333333333333336</v>
      </c>
      <c r="BE15" s="213">
        <v>24.2</v>
      </c>
      <c r="BF15" s="218">
        <v>3.4</v>
      </c>
      <c r="BG15" s="219">
        <v>3.6</v>
      </c>
      <c r="BH15" s="188">
        <f t="shared" si="18"/>
        <v>0.20000000000000018</v>
      </c>
      <c r="BI15" s="192">
        <f t="shared" si="19"/>
        <v>105.88235294117646</v>
      </c>
      <c r="BJ15" s="193">
        <f t="shared" si="33"/>
        <v>14.87603305785124</v>
      </c>
      <c r="BK15" s="213">
        <v>74.5</v>
      </c>
      <c r="BL15" s="218">
        <v>23.8</v>
      </c>
      <c r="BM15" s="219">
        <v>24.2</v>
      </c>
      <c r="BN15" s="188">
        <f t="shared" si="20"/>
        <v>0.3999999999999986</v>
      </c>
      <c r="BO15" s="192">
        <f t="shared" si="21"/>
        <v>101.68067226890756</v>
      </c>
      <c r="BP15" s="193">
        <f t="shared" si="34"/>
        <v>32.48322147651007</v>
      </c>
      <c r="BQ15" s="213">
        <v>119.7</v>
      </c>
      <c r="BR15" s="218">
        <v>25</v>
      </c>
      <c r="BS15" s="219">
        <v>22.3</v>
      </c>
      <c r="BT15" s="188">
        <f t="shared" si="22"/>
        <v>-2.6999999999999993</v>
      </c>
      <c r="BU15" s="192">
        <f t="shared" si="23"/>
        <v>89.2</v>
      </c>
      <c r="BV15" s="193">
        <f t="shared" si="35"/>
        <v>18.629908103592314</v>
      </c>
      <c r="BW15" s="195">
        <f t="shared" si="24"/>
        <v>554.6999999999999</v>
      </c>
      <c r="BX15" s="196">
        <f t="shared" si="24"/>
        <v>142</v>
      </c>
      <c r="BY15" s="196">
        <f t="shared" si="24"/>
        <v>158.70000000000002</v>
      </c>
      <c r="BZ15" s="188">
        <f t="shared" si="36"/>
        <v>16.700000000000017</v>
      </c>
      <c r="CA15" s="188">
        <f t="shared" si="37"/>
        <v>111.76056338028171</v>
      </c>
      <c r="CB15" s="197">
        <f t="shared" si="38"/>
        <v>28.610059491617093</v>
      </c>
      <c r="CC15" s="198"/>
    </row>
    <row r="16" spans="1:81" ht="21.75" customHeight="1">
      <c r="A16" s="216" t="s">
        <v>86</v>
      </c>
      <c r="B16" s="217"/>
      <c r="C16" s="209"/>
      <c r="D16" s="218"/>
      <c r="E16" s="220">
        <v>-0.2</v>
      </c>
      <c r="F16" s="188">
        <f t="shared" si="25"/>
        <v>-0.2</v>
      </c>
      <c r="G16" s="188"/>
      <c r="H16" s="189"/>
      <c r="I16" s="211"/>
      <c r="J16" s="218"/>
      <c r="K16" s="221"/>
      <c r="L16" s="188">
        <f t="shared" si="2"/>
        <v>0</v>
      </c>
      <c r="M16" s="192"/>
      <c r="N16" s="193"/>
      <c r="O16" s="213"/>
      <c r="P16" s="218"/>
      <c r="Q16" s="221"/>
      <c r="R16" s="188">
        <f t="shared" si="4"/>
        <v>0</v>
      </c>
      <c r="S16" s="192"/>
      <c r="T16" s="193"/>
      <c r="U16" s="213"/>
      <c r="V16" s="218"/>
      <c r="W16" s="221"/>
      <c r="X16" s="188">
        <f t="shared" si="6"/>
        <v>0</v>
      </c>
      <c r="Y16" s="192"/>
      <c r="Z16" s="193"/>
      <c r="AA16" s="213"/>
      <c r="AB16" s="218"/>
      <c r="AC16" s="221"/>
      <c r="AD16" s="188">
        <f t="shared" si="8"/>
        <v>0</v>
      </c>
      <c r="AE16" s="192"/>
      <c r="AF16" s="193"/>
      <c r="AG16" s="213"/>
      <c r="AH16" s="218"/>
      <c r="AI16" s="221"/>
      <c r="AJ16" s="188">
        <f t="shared" si="10"/>
        <v>0</v>
      </c>
      <c r="AK16" s="192"/>
      <c r="AL16" s="193"/>
      <c r="AM16" s="213"/>
      <c r="AN16" s="218"/>
      <c r="AO16" s="221"/>
      <c r="AP16" s="188">
        <f t="shared" si="12"/>
        <v>0</v>
      </c>
      <c r="AQ16" s="192"/>
      <c r="AR16" s="193"/>
      <c r="AS16" s="213"/>
      <c r="AT16" s="218"/>
      <c r="AU16" s="221"/>
      <c r="AV16" s="188">
        <f t="shared" si="14"/>
        <v>0</v>
      </c>
      <c r="AW16" s="192"/>
      <c r="AX16" s="193"/>
      <c r="AY16" s="213"/>
      <c r="AZ16" s="218"/>
      <c r="BA16" s="221"/>
      <c r="BB16" s="188">
        <f t="shared" si="16"/>
        <v>0</v>
      </c>
      <c r="BC16" s="192"/>
      <c r="BD16" s="193"/>
      <c r="BE16" s="213"/>
      <c r="BF16" s="218"/>
      <c r="BG16" s="221"/>
      <c r="BH16" s="188">
        <f t="shared" si="18"/>
        <v>0</v>
      </c>
      <c r="BI16" s="192"/>
      <c r="BJ16" s="193"/>
      <c r="BK16" s="213"/>
      <c r="BL16" s="218"/>
      <c r="BM16" s="221"/>
      <c r="BN16" s="188">
        <f t="shared" si="20"/>
        <v>0</v>
      </c>
      <c r="BO16" s="192"/>
      <c r="BP16" s="193"/>
      <c r="BQ16" s="213"/>
      <c r="BR16" s="218"/>
      <c r="BS16" s="221"/>
      <c r="BT16" s="188">
        <f t="shared" si="22"/>
        <v>0</v>
      </c>
      <c r="BU16" s="192"/>
      <c r="BV16" s="193"/>
      <c r="BW16" s="195">
        <f t="shared" si="24"/>
        <v>0</v>
      </c>
      <c r="BX16" s="196">
        <f t="shared" si="24"/>
        <v>0</v>
      </c>
      <c r="BY16" s="196">
        <f t="shared" si="24"/>
        <v>-0.2</v>
      </c>
      <c r="BZ16" s="188">
        <f t="shared" si="36"/>
        <v>-0.2</v>
      </c>
      <c r="CA16" s="188"/>
      <c r="CB16" s="197"/>
      <c r="CC16" s="198"/>
    </row>
    <row r="17" spans="1:81" s="232" customFormat="1" ht="21.75" customHeight="1">
      <c r="A17" s="222" t="s">
        <v>87</v>
      </c>
      <c r="B17" s="223"/>
      <c r="C17" s="224">
        <f>SUM(C18:C25)</f>
        <v>5071.099999999999</v>
      </c>
      <c r="D17" s="225">
        <f>SUM(D18:D25)</f>
        <v>1619.4</v>
      </c>
      <c r="E17" s="225">
        <f>SUM(E18:E25)</f>
        <v>2225.5</v>
      </c>
      <c r="F17" s="226">
        <f t="shared" si="25"/>
        <v>606.0999999999999</v>
      </c>
      <c r="G17" s="226">
        <f>E17/D17%</f>
        <v>137.42744226256636</v>
      </c>
      <c r="H17" s="177">
        <f>E17/C17%</f>
        <v>43.88594190609533</v>
      </c>
      <c r="I17" s="227">
        <f>SUM(I18:I25)</f>
        <v>700.8</v>
      </c>
      <c r="J17" s="225">
        <f>SUM(J18:J25)</f>
        <v>90</v>
      </c>
      <c r="K17" s="225">
        <f>SUM(K18:K25)</f>
        <v>126.8</v>
      </c>
      <c r="L17" s="226">
        <f t="shared" si="2"/>
        <v>36.8</v>
      </c>
      <c r="M17" s="228">
        <f>K17/J17%</f>
        <v>140.88888888888889</v>
      </c>
      <c r="N17" s="180">
        <f t="shared" si="26"/>
        <v>18.093607305936075</v>
      </c>
      <c r="O17" s="229">
        <f>SUM(O18:O25)</f>
        <v>1119.8000000000002</v>
      </c>
      <c r="P17" s="225">
        <f>SUM(P18:P25)</f>
        <v>141.7</v>
      </c>
      <c r="Q17" s="225">
        <f>SUM(Q18:Q25)</f>
        <v>227.5</v>
      </c>
      <c r="R17" s="226">
        <f t="shared" si="4"/>
        <v>85.80000000000001</v>
      </c>
      <c r="S17" s="228">
        <f>Q17/P17%</f>
        <v>160.55045871559636</v>
      </c>
      <c r="T17" s="180">
        <f t="shared" si="27"/>
        <v>20.316127879978563</v>
      </c>
      <c r="U17" s="229">
        <f>SUM(U18:U25)</f>
        <v>2457</v>
      </c>
      <c r="V17" s="225">
        <f>SUM(V18:V25)</f>
        <v>443.9</v>
      </c>
      <c r="W17" s="225">
        <f>SUM(W18:W25)</f>
        <v>444</v>
      </c>
      <c r="X17" s="226">
        <f t="shared" si="6"/>
        <v>0.10000000000002274</v>
      </c>
      <c r="Y17" s="228">
        <f>W17/V17%</f>
        <v>100.02252759630548</v>
      </c>
      <c r="Z17" s="180">
        <f>W17/U17%</f>
        <v>18.07081807081807</v>
      </c>
      <c r="AA17" s="229">
        <f>SUM(AA18:AA25)</f>
        <v>841.3</v>
      </c>
      <c r="AB17" s="225">
        <f>SUM(AB18:AB25)</f>
        <v>55</v>
      </c>
      <c r="AC17" s="225">
        <f>SUM(AC18:AC25)</f>
        <v>73.4</v>
      </c>
      <c r="AD17" s="226">
        <f t="shared" si="8"/>
        <v>18.400000000000006</v>
      </c>
      <c r="AE17" s="228">
        <f>AC17/AB17%</f>
        <v>133.45454545454547</v>
      </c>
      <c r="AF17" s="180">
        <f t="shared" si="28"/>
        <v>8.72459289195293</v>
      </c>
      <c r="AG17" s="229">
        <f>SUM(AG18:AG25)</f>
        <v>1193.2</v>
      </c>
      <c r="AH17" s="225">
        <f>SUM(AH18:AH25)</f>
        <v>247.5</v>
      </c>
      <c r="AI17" s="225">
        <f>SUM(AI18:AI25)</f>
        <v>287.8</v>
      </c>
      <c r="AJ17" s="226">
        <f t="shared" si="10"/>
        <v>40.30000000000001</v>
      </c>
      <c r="AK17" s="228">
        <f>AI17/AH17%</f>
        <v>116.28282828282828</v>
      </c>
      <c r="AL17" s="180">
        <f t="shared" si="29"/>
        <v>24.120013409319476</v>
      </c>
      <c r="AM17" s="229">
        <f>SUM(AM18:AM25)</f>
        <v>1319</v>
      </c>
      <c r="AN17" s="225">
        <f>SUM(AN18:AN25)</f>
        <v>96</v>
      </c>
      <c r="AO17" s="225">
        <f>SUM(AO18:AO25)</f>
        <v>96</v>
      </c>
      <c r="AP17" s="226">
        <f t="shared" si="12"/>
        <v>0</v>
      </c>
      <c r="AQ17" s="228">
        <f>AO17/AN17%</f>
        <v>100</v>
      </c>
      <c r="AR17" s="180">
        <f t="shared" si="30"/>
        <v>7.278241091736164</v>
      </c>
      <c r="AS17" s="229">
        <f>SUM(AS18:AS25)</f>
        <v>320.3</v>
      </c>
      <c r="AT17" s="225">
        <f>SUM(AT18:AT25)</f>
        <v>48</v>
      </c>
      <c r="AU17" s="225">
        <f>SUM(AU18:AU25)</f>
        <v>28.5</v>
      </c>
      <c r="AV17" s="226">
        <f t="shared" si="14"/>
        <v>-19.5</v>
      </c>
      <c r="AW17" s="228">
        <f>AU17/AT17%</f>
        <v>59.375</v>
      </c>
      <c r="AX17" s="180">
        <f t="shared" si="31"/>
        <v>8.897908211052139</v>
      </c>
      <c r="AY17" s="229">
        <f>SUM(AY18:AY25)</f>
        <v>1885.5</v>
      </c>
      <c r="AZ17" s="225">
        <f>SUM(AZ18:AZ25)</f>
        <v>400</v>
      </c>
      <c r="BA17" s="225">
        <f>SUM(BA18:BA25)</f>
        <v>471.7</v>
      </c>
      <c r="BB17" s="226">
        <f t="shared" si="16"/>
        <v>71.69999999999999</v>
      </c>
      <c r="BC17" s="228">
        <f>BA17/AZ17%</f>
        <v>117.925</v>
      </c>
      <c r="BD17" s="180">
        <f t="shared" si="32"/>
        <v>25.01723680721294</v>
      </c>
      <c r="BE17" s="229">
        <f>SUM(BE18:BE25)</f>
        <v>38.8</v>
      </c>
      <c r="BF17" s="225">
        <f>SUM(BF18:BF25)</f>
        <v>16.900000000000002</v>
      </c>
      <c r="BG17" s="225">
        <f>SUM(BG18:BG25)</f>
        <v>16.799999999999997</v>
      </c>
      <c r="BH17" s="226">
        <f t="shared" si="18"/>
        <v>-0.10000000000000497</v>
      </c>
      <c r="BI17" s="228">
        <f>BG17/BF17%</f>
        <v>99.40828402366861</v>
      </c>
      <c r="BJ17" s="180">
        <f t="shared" si="33"/>
        <v>43.298969072164944</v>
      </c>
      <c r="BK17" s="229">
        <f>SUM(BK18:BK25)</f>
        <v>1202.5</v>
      </c>
      <c r="BL17" s="225">
        <f>SUM(BL18:BL25)</f>
        <v>321.9</v>
      </c>
      <c r="BM17" s="225">
        <f>SUM(BM18:BM25)</f>
        <v>332</v>
      </c>
      <c r="BN17" s="226">
        <f t="shared" si="20"/>
        <v>10.100000000000023</v>
      </c>
      <c r="BO17" s="228">
        <f>BM17/BL17%</f>
        <v>103.1376203789997</v>
      </c>
      <c r="BP17" s="180">
        <f t="shared" si="34"/>
        <v>27.60914760914761</v>
      </c>
      <c r="BQ17" s="229">
        <f>SUM(BQ18:BQ25)</f>
        <v>1129</v>
      </c>
      <c r="BR17" s="225">
        <f>SUM(BR18:BR25)</f>
        <v>142.2</v>
      </c>
      <c r="BS17" s="225">
        <f>SUM(BS18:BS25)</f>
        <v>88.9</v>
      </c>
      <c r="BT17" s="226">
        <f t="shared" si="22"/>
        <v>-53.29999999999998</v>
      </c>
      <c r="BU17" s="228">
        <f>BS17/BR17%</f>
        <v>62.51758087201126</v>
      </c>
      <c r="BV17" s="180">
        <f t="shared" si="35"/>
        <v>7.874224977856511</v>
      </c>
      <c r="BW17" s="181">
        <f t="shared" si="24"/>
        <v>17278.3</v>
      </c>
      <c r="BX17" s="230">
        <f t="shared" si="24"/>
        <v>3622.5</v>
      </c>
      <c r="BY17" s="230">
        <f t="shared" si="24"/>
        <v>4418.9</v>
      </c>
      <c r="BZ17" s="226">
        <f t="shared" si="36"/>
        <v>796.3999999999996</v>
      </c>
      <c r="CA17" s="226">
        <f t="shared" si="37"/>
        <v>121.98481711525189</v>
      </c>
      <c r="CB17" s="182">
        <f t="shared" si="38"/>
        <v>25.574854007628065</v>
      </c>
      <c r="CC17" s="231"/>
    </row>
    <row r="18" spans="1:81" s="240" customFormat="1" ht="12.75">
      <c r="A18" s="233" t="s">
        <v>88</v>
      </c>
      <c r="B18" s="234"/>
      <c r="C18" s="235">
        <v>4297.7</v>
      </c>
      <c r="D18" s="236">
        <v>1371.4</v>
      </c>
      <c r="E18" s="236">
        <v>1478.8</v>
      </c>
      <c r="F18" s="188">
        <f t="shared" si="25"/>
        <v>107.39999999999986</v>
      </c>
      <c r="G18" s="188">
        <f>E18/D18%</f>
        <v>107.83141315444071</v>
      </c>
      <c r="H18" s="189">
        <f>E18/C18%</f>
        <v>34.4091025432208</v>
      </c>
      <c r="I18" s="237">
        <v>699.8</v>
      </c>
      <c r="J18" s="236">
        <v>90</v>
      </c>
      <c r="K18" s="238">
        <v>123.3</v>
      </c>
      <c r="L18" s="188">
        <f t="shared" si="2"/>
        <v>33.3</v>
      </c>
      <c r="M18" s="192">
        <f>K18/J18%</f>
        <v>137</v>
      </c>
      <c r="N18" s="193">
        <f t="shared" si="26"/>
        <v>17.619319805658762</v>
      </c>
      <c r="O18" s="239">
        <v>561.8</v>
      </c>
      <c r="P18" s="236">
        <v>140.5</v>
      </c>
      <c r="Q18" s="238">
        <v>175.9</v>
      </c>
      <c r="R18" s="188">
        <f t="shared" si="4"/>
        <v>35.400000000000006</v>
      </c>
      <c r="S18" s="192">
        <f>Q18/P18%</f>
        <v>125.19572953736655</v>
      </c>
      <c r="T18" s="193">
        <f t="shared" si="27"/>
        <v>31.310074759700964</v>
      </c>
      <c r="U18" s="239">
        <v>2455.8</v>
      </c>
      <c r="V18" s="236">
        <v>443.9</v>
      </c>
      <c r="W18" s="238">
        <v>443.8</v>
      </c>
      <c r="X18" s="188">
        <f t="shared" si="6"/>
        <v>-0.0999999999999659</v>
      </c>
      <c r="Y18" s="192">
        <f>W18/V18%</f>
        <v>99.97747240369452</v>
      </c>
      <c r="Z18" s="193">
        <f>W18/U18%</f>
        <v>18.071504194152617</v>
      </c>
      <c r="AA18" s="239">
        <v>837.3</v>
      </c>
      <c r="AB18" s="236">
        <v>55</v>
      </c>
      <c r="AC18" s="238">
        <v>55</v>
      </c>
      <c r="AD18" s="188">
        <f t="shared" si="8"/>
        <v>0</v>
      </c>
      <c r="AE18" s="192">
        <f>AC18/AB18%</f>
        <v>99.99999999999999</v>
      </c>
      <c r="AF18" s="193">
        <f t="shared" si="28"/>
        <v>6.568732831721008</v>
      </c>
      <c r="AG18" s="239">
        <v>1105.7</v>
      </c>
      <c r="AH18" s="236">
        <v>226.5</v>
      </c>
      <c r="AI18" s="238">
        <v>226.6</v>
      </c>
      <c r="AJ18" s="188">
        <f t="shared" si="10"/>
        <v>0.09999999999999432</v>
      </c>
      <c r="AK18" s="192">
        <f>AI18/AH18%</f>
        <v>100.04415011037527</v>
      </c>
      <c r="AL18" s="193">
        <f t="shared" si="29"/>
        <v>20.49380482951976</v>
      </c>
      <c r="AM18" s="239">
        <v>1314</v>
      </c>
      <c r="AN18" s="236">
        <v>96</v>
      </c>
      <c r="AO18" s="238">
        <v>96</v>
      </c>
      <c r="AP18" s="188">
        <f t="shared" si="12"/>
        <v>0</v>
      </c>
      <c r="AQ18" s="192">
        <f>AO18/AN18%</f>
        <v>100</v>
      </c>
      <c r="AR18" s="193">
        <f t="shared" si="30"/>
        <v>7.30593607305936</v>
      </c>
      <c r="AS18" s="239">
        <v>313.8</v>
      </c>
      <c r="AT18" s="236">
        <v>46.5</v>
      </c>
      <c r="AU18" s="238">
        <v>28.5</v>
      </c>
      <c r="AV18" s="188">
        <f t="shared" si="14"/>
        <v>-18</v>
      </c>
      <c r="AW18" s="192">
        <f>AU18/AT18%</f>
        <v>61.29032258064516</v>
      </c>
      <c r="AX18" s="193">
        <f t="shared" si="31"/>
        <v>9.082217973231359</v>
      </c>
      <c r="AY18" s="239">
        <v>1881.5</v>
      </c>
      <c r="AZ18" s="236">
        <v>400</v>
      </c>
      <c r="BA18" s="238">
        <v>404.4</v>
      </c>
      <c r="BB18" s="188">
        <f t="shared" si="16"/>
        <v>4.399999999999977</v>
      </c>
      <c r="BC18" s="192">
        <f>BA18/AZ18%</f>
        <v>101.1</v>
      </c>
      <c r="BD18" s="193">
        <f t="shared" si="32"/>
        <v>21.493489237310655</v>
      </c>
      <c r="BE18" s="239">
        <v>32.8</v>
      </c>
      <c r="BF18" s="236">
        <v>16.3</v>
      </c>
      <c r="BG18" s="238">
        <v>16.4</v>
      </c>
      <c r="BH18" s="188">
        <f t="shared" si="18"/>
        <v>0.09999999999999787</v>
      </c>
      <c r="BI18" s="192">
        <f>BG18/BF18%</f>
        <v>100.61349693251533</v>
      </c>
      <c r="BJ18" s="193">
        <f t="shared" si="33"/>
        <v>50</v>
      </c>
      <c r="BK18" s="239">
        <v>1195.3</v>
      </c>
      <c r="BL18" s="236">
        <v>321</v>
      </c>
      <c r="BM18" s="238">
        <v>321.5</v>
      </c>
      <c r="BN18" s="188">
        <f t="shared" si="20"/>
        <v>0.5</v>
      </c>
      <c r="BO18" s="192">
        <f>BM18/BL18%</f>
        <v>100.15576323987538</v>
      </c>
      <c r="BP18" s="193">
        <f t="shared" si="34"/>
        <v>26.897013302099893</v>
      </c>
      <c r="BQ18" s="239">
        <v>595.4</v>
      </c>
      <c r="BR18" s="236">
        <v>70</v>
      </c>
      <c r="BS18" s="238">
        <v>65.8</v>
      </c>
      <c r="BT18" s="188">
        <f t="shared" si="22"/>
        <v>-4.200000000000003</v>
      </c>
      <c r="BU18" s="192">
        <f>BS18/BR18%</f>
        <v>94</v>
      </c>
      <c r="BV18" s="193">
        <f t="shared" si="35"/>
        <v>11.051394020826335</v>
      </c>
      <c r="BW18" s="195">
        <f t="shared" si="24"/>
        <v>15290.899999999998</v>
      </c>
      <c r="BX18" s="196">
        <f t="shared" si="24"/>
        <v>3277.1000000000004</v>
      </c>
      <c r="BY18" s="196">
        <f t="shared" si="24"/>
        <v>3436.0000000000005</v>
      </c>
      <c r="BZ18" s="188">
        <f t="shared" si="36"/>
        <v>158.9000000000001</v>
      </c>
      <c r="CA18" s="188">
        <f t="shared" si="37"/>
        <v>104.84879924323336</v>
      </c>
      <c r="CB18" s="197">
        <f t="shared" si="38"/>
        <v>22.47088137388905</v>
      </c>
      <c r="CC18" s="198"/>
    </row>
    <row r="19" spans="1:81" ht="12.75">
      <c r="A19" s="241" t="s">
        <v>46</v>
      </c>
      <c r="B19" s="242"/>
      <c r="C19" s="235">
        <v>418</v>
      </c>
      <c r="D19" s="243">
        <v>120</v>
      </c>
      <c r="E19" s="243">
        <v>131.8</v>
      </c>
      <c r="F19" s="188">
        <f t="shared" si="25"/>
        <v>11.800000000000011</v>
      </c>
      <c r="G19" s="188">
        <f>E19/D19%</f>
        <v>109.83333333333334</v>
      </c>
      <c r="H19" s="189">
        <f>E19/C19%</f>
        <v>31.531100478468904</v>
      </c>
      <c r="I19" s="237"/>
      <c r="J19" s="243"/>
      <c r="K19" s="244"/>
      <c r="L19" s="188">
        <f t="shared" si="2"/>
        <v>0</v>
      </c>
      <c r="M19" s="192"/>
      <c r="N19" s="193"/>
      <c r="O19" s="239">
        <v>553.6</v>
      </c>
      <c r="P19" s="243">
        <v>0</v>
      </c>
      <c r="Q19" s="244"/>
      <c r="R19" s="188">
        <f t="shared" si="4"/>
        <v>0</v>
      </c>
      <c r="S19" s="192"/>
      <c r="T19" s="193">
        <f>Q19/O19%</f>
        <v>0</v>
      </c>
      <c r="U19" s="239"/>
      <c r="V19" s="243"/>
      <c r="W19" s="244"/>
      <c r="X19" s="188">
        <f t="shared" si="6"/>
        <v>0</v>
      </c>
      <c r="Y19" s="192"/>
      <c r="Z19" s="193"/>
      <c r="AA19" s="239"/>
      <c r="AB19" s="243"/>
      <c r="AC19" s="244"/>
      <c r="AD19" s="188">
        <f t="shared" si="8"/>
        <v>0</v>
      </c>
      <c r="AE19" s="192"/>
      <c r="AF19" s="193"/>
      <c r="AG19" s="239">
        <v>81.3</v>
      </c>
      <c r="AH19" s="243">
        <v>20.3</v>
      </c>
      <c r="AI19" s="244">
        <v>20.3</v>
      </c>
      <c r="AJ19" s="188">
        <f t="shared" si="10"/>
        <v>0</v>
      </c>
      <c r="AK19" s="192">
        <f>AI19/AH19%</f>
        <v>100</v>
      </c>
      <c r="AL19" s="193">
        <f t="shared" si="29"/>
        <v>24.969249692496927</v>
      </c>
      <c r="AM19" s="239"/>
      <c r="AN19" s="243"/>
      <c r="AO19" s="244"/>
      <c r="AP19" s="188">
        <f t="shared" si="12"/>
        <v>0</v>
      </c>
      <c r="AQ19" s="192"/>
      <c r="AR19" s="193"/>
      <c r="AS19" s="239"/>
      <c r="AT19" s="243"/>
      <c r="AU19" s="244"/>
      <c r="AV19" s="188">
        <f t="shared" si="14"/>
        <v>0</v>
      </c>
      <c r="AW19" s="192"/>
      <c r="AX19" s="193"/>
      <c r="AY19" s="239"/>
      <c r="AZ19" s="243"/>
      <c r="BA19" s="244"/>
      <c r="BB19" s="188">
        <f t="shared" si="16"/>
        <v>0</v>
      </c>
      <c r="BC19" s="192"/>
      <c r="BD19" s="193"/>
      <c r="BE19" s="239"/>
      <c r="BF19" s="243"/>
      <c r="BG19" s="244"/>
      <c r="BH19" s="188">
        <f t="shared" si="18"/>
        <v>0</v>
      </c>
      <c r="BI19" s="192"/>
      <c r="BJ19" s="193"/>
      <c r="BK19" s="239"/>
      <c r="BL19" s="243"/>
      <c r="BM19" s="244"/>
      <c r="BN19" s="188">
        <f t="shared" si="20"/>
        <v>0</v>
      </c>
      <c r="BO19" s="192"/>
      <c r="BP19" s="193"/>
      <c r="BQ19" s="239">
        <v>515.6</v>
      </c>
      <c r="BR19" s="243">
        <v>70</v>
      </c>
      <c r="BS19" s="244">
        <v>22</v>
      </c>
      <c r="BT19" s="188">
        <f t="shared" si="22"/>
        <v>-48</v>
      </c>
      <c r="BU19" s="192">
        <f>BS19/BR19%</f>
        <v>31.42857142857143</v>
      </c>
      <c r="BV19" s="193">
        <f t="shared" si="35"/>
        <v>4.266873545384018</v>
      </c>
      <c r="BW19" s="195">
        <f t="shared" si="24"/>
        <v>1568.5</v>
      </c>
      <c r="BX19" s="196">
        <f t="shared" si="24"/>
        <v>210.3</v>
      </c>
      <c r="BY19" s="196">
        <f t="shared" si="24"/>
        <v>174.10000000000002</v>
      </c>
      <c r="BZ19" s="188">
        <f t="shared" si="36"/>
        <v>-36.19999999999999</v>
      </c>
      <c r="CA19" s="188">
        <f t="shared" si="37"/>
        <v>82.78649548264384</v>
      </c>
      <c r="CB19" s="197">
        <f t="shared" si="38"/>
        <v>11.099776856869621</v>
      </c>
      <c r="CC19" s="198"/>
    </row>
    <row r="20" spans="1:81" ht="12.75">
      <c r="A20" s="241" t="s">
        <v>89</v>
      </c>
      <c r="B20" s="242"/>
      <c r="C20" s="235">
        <v>83.5</v>
      </c>
      <c r="D20" s="243"/>
      <c r="E20" s="243"/>
      <c r="F20" s="188">
        <f t="shared" si="25"/>
        <v>0</v>
      </c>
      <c r="G20" s="188"/>
      <c r="H20" s="189">
        <f>E20/C20%</f>
        <v>0</v>
      </c>
      <c r="I20" s="237"/>
      <c r="J20" s="243"/>
      <c r="K20" s="244"/>
      <c r="L20" s="188">
        <f t="shared" si="2"/>
        <v>0</v>
      </c>
      <c r="M20" s="192"/>
      <c r="N20" s="193"/>
      <c r="O20" s="239"/>
      <c r="P20" s="243"/>
      <c r="Q20" s="244"/>
      <c r="R20" s="188">
        <f t="shared" si="4"/>
        <v>0</v>
      </c>
      <c r="S20" s="192"/>
      <c r="T20" s="193"/>
      <c r="U20" s="239"/>
      <c r="V20" s="243"/>
      <c r="W20" s="244"/>
      <c r="X20" s="188">
        <f t="shared" si="6"/>
        <v>0</v>
      </c>
      <c r="Y20" s="192"/>
      <c r="Z20" s="193"/>
      <c r="AA20" s="239"/>
      <c r="AB20" s="243"/>
      <c r="AC20" s="244"/>
      <c r="AD20" s="188">
        <f t="shared" si="8"/>
        <v>0</v>
      </c>
      <c r="AE20" s="192"/>
      <c r="AF20" s="193"/>
      <c r="AG20" s="239"/>
      <c r="AH20" s="243"/>
      <c r="AI20" s="244"/>
      <c r="AJ20" s="188">
        <f t="shared" si="10"/>
        <v>0</v>
      </c>
      <c r="AK20" s="192"/>
      <c r="AL20" s="193"/>
      <c r="AM20" s="239"/>
      <c r="AN20" s="243"/>
      <c r="AO20" s="244"/>
      <c r="AP20" s="188">
        <f t="shared" si="12"/>
        <v>0</v>
      </c>
      <c r="AQ20" s="192"/>
      <c r="AR20" s="193"/>
      <c r="AS20" s="239"/>
      <c r="AT20" s="243"/>
      <c r="AU20" s="244"/>
      <c r="AV20" s="188">
        <f t="shared" si="14"/>
        <v>0</v>
      </c>
      <c r="AW20" s="192"/>
      <c r="AX20" s="193"/>
      <c r="AY20" s="239"/>
      <c r="AZ20" s="243"/>
      <c r="BA20" s="244"/>
      <c r="BB20" s="188">
        <f t="shared" si="16"/>
        <v>0</v>
      </c>
      <c r="BC20" s="192"/>
      <c r="BD20" s="193"/>
      <c r="BE20" s="239"/>
      <c r="BF20" s="243"/>
      <c r="BG20" s="244"/>
      <c r="BH20" s="188">
        <f t="shared" si="18"/>
        <v>0</v>
      </c>
      <c r="BI20" s="192"/>
      <c r="BJ20" s="193"/>
      <c r="BK20" s="239"/>
      <c r="BL20" s="243"/>
      <c r="BM20" s="244"/>
      <c r="BN20" s="188">
        <f t="shared" si="20"/>
        <v>0</v>
      </c>
      <c r="BO20" s="192"/>
      <c r="BP20" s="193"/>
      <c r="BQ20" s="239"/>
      <c r="BR20" s="243"/>
      <c r="BS20" s="244"/>
      <c r="BT20" s="188">
        <f t="shared" si="22"/>
        <v>0</v>
      </c>
      <c r="BU20" s="192"/>
      <c r="BV20" s="193"/>
      <c r="BW20" s="195">
        <f t="shared" si="24"/>
        <v>83.5</v>
      </c>
      <c r="BX20" s="196">
        <f t="shared" si="24"/>
        <v>0</v>
      </c>
      <c r="BY20" s="196">
        <f t="shared" si="24"/>
        <v>0</v>
      </c>
      <c r="BZ20" s="188">
        <f t="shared" si="36"/>
        <v>0</v>
      </c>
      <c r="CA20" s="188"/>
      <c r="CB20" s="197">
        <f t="shared" si="38"/>
        <v>0</v>
      </c>
      <c r="CC20" s="198"/>
    </row>
    <row r="21" spans="1:81" ht="12.75">
      <c r="A21" s="245" t="s">
        <v>90</v>
      </c>
      <c r="B21" s="242"/>
      <c r="C21" s="235">
        <v>7.2</v>
      </c>
      <c r="D21" s="243">
        <v>6.1</v>
      </c>
      <c r="E21" s="243">
        <v>6</v>
      </c>
      <c r="F21" s="188">
        <f t="shared" si="25"/>
        <v>-0.09999999999999964</v>
      </c>
      <c r="G21" s="188">
        <f>E21/D21%</f>
        <v>98.36065573770492</v>
      </c>
      <c r="H21" s="189">
        <f>E21/C21%</f>
        <v>83.33333333333333</v>
      </c>
      <c r="I21" s="237"/>
      <c r="J21" s="243"/>
      <c r="K21" s="244"/>
      <c r="L21" s="188">
        <f t="shared" si="2"/>
        <v>0</v>
      </c>
      <c r="M21" s="192"/>
      <c r="N21" s="193"/>
      <c r="O21" s="239">
        <v>1.9</v>
      </c>
      <c r="P21" s="243">
        <v>0.6</v>
      </c>
      <c r="Q21" s="244">
        <v>1</v>
      </c>
      <c r="R21" s="188">
        <f t="shared" si="4"/>
        <v>0.4</v>
      </c>
      <c r="S21" s="192">
        <f>Q21/P21%</f>
        <v>166.66666666666666</v>
      </c>
      <c r="T21" s="193">
        <f>Q21/O21%</f>
        <v>52.631578947368425</v>
      </c>
      <c r="U21" s="239"/>
      <c r="V21" s="243"/>
      <c r="W21" s="244"/>
      <c r="X21" s="188">
        <f t="shared" si="6"/>
        <v>0</v>
      </c>
      <c r="Y21" s="192"/>
      <c r="Z21" s="193"/>
      <c r="AA21" s="239"/>
      <c r="AB21" s="243"/>
      <c r="AC21" s="244"/>
      <c r="AD21" s="188">
        <f t="shared" si="8"/>
        <v>0</v>
      </c>
      <c r="AE21" s="192"/>
      <c r="AF21" s="193"/>
      <c r="AG21" s="239">
        <v>3.4</v>
      </c>
      <c r="AH21" s="243">
        <v>0</v>
      </c>
      <c r="AI21" s="244"/>
      <c r="AJ21" s="188">
        <f t="shared" si="10"/>
        <v>0</v>
      </c>
      <c r="AK21" s="192"/>
      <c r="AL21" s="193"/>
      <c r="AM21" s="239"/>
      <c r="AN21" s="243"/>
      <c r="AO21" s="244"/>
      <c r="AP21" s="188">
        <f t="shared" si="12"/>
        <v>0</v>
      </c>
      <c r="AQ21" s="192"/>
      <c r="AR21" s="193"/>
      <c r="AS21" s="239"/>
      <c r="AT21" s="243"/>
      <c r="AU21" s="244"/>
      <c r="AV21" s="188">
        <f t="shared" si="14"/>
        <v>0</v>
      </c>
      <c r="AW21" s="192"/>
      <c r="AX21" s="193"/>
      <c r="AY21" s="239"/>
      <c r="AZ21" s="243"/>
      <c r="BA21" s="244"/>
      <c r="BB21" s="188">
        <f t="shared" si="16"/>
        <v>0</v>
      </c>
      <c r="BC21" s="192"/>
      <c r="BD21" s="193"/>
      <c r="BE21" s="239"/>
      <c r="BF21" s="243"/>
      <c r="BG21" s="244"/>
      <c r="BH21" s="188">
        <f t="shared" si="18"/>
        <v>0</v>
      </c>
      <c r="BI21" s="192"/>
      <c r="BJ21" s="193"/>
      <c r="BK21" s="239">
        <v>5.2</v>
      </c>
      <c r="BL21" s="243">
        <v>0.9</v>
      </c>
      <c r="BM21" s="244">
        <v>0.9</v>
      </c>
      <c r="BN21" s="188">
        <f t="shared" si="20"/>
        <v>0</v>
      </c>
      <c r="BO21" s="192">
        <f>BM21/BL21%</f>
        <v>99.99999999999999</v>
      </c>
      <c r="BP21" s="193">
        <f>BM21/BK21%</f>
        <v>17.307692307692307</v>
      </c>
      <c r="BQ21" s="239">
        <v>8</v>
      </c>
      <c r="BR21" s="243">
        <v>2</v>
      </c>
      <c r="BS21" s="244">
        <v>0.9</v>
      </c>
      <c r="BT21" s="188">
        <f t="shared" si="22"/>
        <v>-1.1</v>
      </c>
      <c r="BU21" s="192">
        <f>BS21/BR21%</f>
        <v>45</v>
      </c>
      <c r="BV21" s="193">
        <f>BS21/BQ21%</f>
        <v>11.25</v>
      </c>
      <c r="BW21" s="195">
        <f t="shared" si="24"/>
        <v>25.7</v>
      </c>
      <c r="BX21" s="196">
        <f t="shared" si="24"/>
        <v>9.6</v>
      </c>
      <c r="BY21" s="196">
        <f t="shared" si="24"/>
        <v>8.8</v>
      </c>
      <c r="BZ21" s="188">
        <f t="shared" si="36"/>
        <v>-0.7999999999999989</v>
      </c>
      <c r="CA21" s="188">
        <f t="shared" si="37"/>
        <v>91.66666666666667</v>
      </c>
      <c r="CB21" s="197">
        <f t="shared" si="38"/>
        <v>34.24124513618677</v>
      </c>
      <c r="CC21" s="198"/>
    </row>
    <row r="22" spans="1:81" ht="12.75">
      <c r="A22" s="241" t="s">
        <v>91</v>
      </c>
      <c r="B22" s="242"/>
      <c r="C22" s="235"/>
      <c r="D22" s="243"/>
      <c r="E22" s="243"/>
      <c r="F22" s="188">
        <f t="shared" si="25"/>
        <v>0</v>
      </c>
      <c r="G22" s="188"/>
      <c r="H22" s="189"/>
      <c r="I22" s="237"/>
      <c r="J22" s="243"/>
      <c r="K22" s="244"/>
      <c r="L22" s="188">
        <f t="shared" si="2"/>
        <v>0</v>
      </c>
      <c r="M22" s="192"/>
      <c r="N22" s="193"/>
      <c r="O22" s="239"/>
      <c r="P22" s="243"/>
      <c r="Q22" s="244">
        <v>47</v>
      </c>
      <c r="R22" s="188">
        <f t="shared" si="4"/>
        <v>47</v>
      </c>
      <c r="S22" s="192"/>
      <c r="T22" s="193"/>
      <c r="U22" s="239"/>
      <c r="V22" s="243"/>
      <c r="W22" s="244"/>
      <c r="X22" s="188">
        <f t="shared" si="6"/>
        <v>0</v>
      </c>
      <c r="Y22" s="192"/>
      <c r="Z22" s="193"/>
      <c r="AA22" s="239"/>
      <c r="AB22" s="243"/>
      <c r="AC22" s="244"/>
      <c r="AD22" s="188">
        <f t="shared" si="8"/>
        <v>0</v>
      </c>
      <c r="AE22" s="192"/>
      <c r="AF22" s="193"/>
      <c r="AG22" s="239"/>
      <c r="AH22" s="243"/>
      <c r="AI22" s="244"/>
      <c r="AJ22" s="188">
        <f t="shared" si="10"/>
        <v>0</v>
      </c>
      <c r="AK22" s="192"/>
      <c r="AL22" s="193"/>
      <c r="AM22" s="239"/>
      <c r="AN22" s="243"/>
      <c r="AO22" s="244"/>
      <c r="AP22" s="188">
        <f t="shared" si="12"/>
        <v>0</v>
      </c>
      <c r="AQ22" s="192"/>
      <c r="AR22" s="193"/>
      <c r="AS22" s="239"/>
      <c r="AT22" s="243"/>
      <c r="AU22" s="244"/>
      <c r="AV22" s="188">
        <f t="shared" si="14"/>
        <v>0</v>
      </c>
      <c r="AW22" s="192"/>
      <c r="AX22" s="193"/>
      <c r="AY22" s="239"/>
      <c r="AZ22" s="243"/>
      <c r="BA22" s="244"/>
      <c r="BB22" s="188">
        <f t="shared" si="16"/>
        <v>0</v>
      </c>
      <c r="BC22" s="192"/>
      <c r="BD22" s="193"/>
      <c r="BE22" s="239"/>
      <c r="BF22" s="243"/>
      <c r="BG22" s="244"/>
      <c r="BH22" s="188">
        <f t="shared" si="18"/>
        <v>0</v>
      </c>
      <c r="BI22" s="192"/>
      <c r="BJ22" s="193"/>
      <c r="BK22" s="239"/>
      <c r="BL22" s="243"/>
      <c r="BM22" s="244"/>
      <c r="BN22" s="188">
        <f t="shared" si="20"/>
        <v>0</v>
      </c>
      <c r="BO22" s="192"/>
      <c r="BP22" s="193"/>
      <c r="BQ22" s="239"/>
      <c r="BR22" s="243"/>
      <c r="BS22" s="244"/>
      <c r="BT22" s="188">
        <f t="shared" si="22"/>
        <v>0</v>
      </c>
      <c r="BU22" s="192"/>
      <c r="BV22" s="193"/>
      <c r="BW22" s="195">
        <f t="shared" si="24"/>
        <v>0</v>
      </c>
      <c r="BX22" s="196">
        <f t="shared" si="24"/>
        <v>0</v>
      </c>
      <c r="BY22" s="196">
        <f t="shared" si="24"/>
        <v>47</v>
      </c>
      <c r="BZ22" s="188">
        <f t="shared" si="36"/>
        <v>47</v>
      </c>
      <c r="CA22" s="188"/>
      <c r="CB22" s="197"/>
      <c r="CC22" s="198"/>
    </row>
    <row r="23" spans="1:81" ht="12.75">
      <c r="A23" s="246" t="s">
        <v>38</v>
      </c>
      <c r="B23" s="247"/>
      <c r="C23" s="248"/>
      <c r="D23" s="249"/>
      <c r="E23" s="249">
        <v>475.8</v>
      </c>
      <c r="F23" s="188">
        <f t="shared" si="25"/>
        <v>475.8</v>
      </c>
      <c r="G23" s="188"/>
      <c r="H23" s="189"/>
      <c r="I23" s="250"/>
      <c r="J23" s="249"/>
      <c r="K23" s="251">
        <v>2.5</v>
      </c>
      <c r="L23" s="188">
        <f t="shared" si="2"/>
        <v>2.5</v>
      </c>
      <c r="M23" s="192"/>
      <c r="N23" s="193"/>
      <c r="O23" s="252"/>
      <c r="P23" s="249"/>
      <c r="Q23" s="251">
        <v>0.9</v>
      </c>
      <c r="R23" s="188">
        <f t="shared" si="4"/>
        <v>0.9</v>
      </c>
      <c r="S23" s="192"/>
      <c r="T23" s="193"/>
      <c r="U23" s="252"/>
      <c r="V23" s="249"/>
      <c r="W23" s="251"/>
      <c r="X23" s="188">
        <f t="shared" si="6"/>
        <v>0</v>
      </c>
      <c r="Y23" s="192"/>
      <c r="Z23" s="193"/>
      <c r="AA23" s="252"/>
      <c r="AB23" s="249"/>
      <c r="AC23" s="251"/>
      <c r="AD23" s="188">
        <f t="shared" si="8"/>
        <v>0</v>
      </c>
      <c r="AE23" s="192"/>
      <c r="AF23" s="193"/>
      <c r="AG23" s="252"/>
      <c r="AH23" s="249"/>
      <c r="AI23" s="251">
        <v>35.6</v>
      </c>
      <c r="AJ23" s="188">
        <f t="shared" si="10"/>
        <v>35.6</v>
      </c>
      <c r="AK23" s="192"/>
      <c r="AL23" s="193"/>
      <c r="AM23" s="252"/>
      <c r="AN23" s="249"/>
      <c r="AO23" s="251"/>
      <c r="AP23" s="188">
        <f t="shared" si="12"/>
        <v>0</v>
      </c>
      <c r="AQ23" s="192"/>
      <c r="AR23" s="193"/>
      <c r="AS23" s="252"/>
      <c r="AT23" s="249"/>
      <c r="AU23" s="251"/>
      <c r="AV23" s="188">
        <f t="shared" si="14"/>
        <v>0</v>
      </c>
      <c r="AW23" s="192"/>
      <c r="AX23" s="193"/>
      <c r="AY23" s="252"/>
      <c r="AZ23" s="249"/>
      <c r="BA23" s="251">
        <v>47.3</v>
      </c>
      <c r="BB23" s="188">
        <f t="shared" si="16"/>
        <v>47.3</v>
      </c>
      <c r="BC23" s="192"/>
      <c r="BD23" s="193"/>
      <c r="BE23" s="252"/>
      <c r="BF23" s="249"/>
      <c r="BG23" s="251"/>
      <c r="BH23" s="188">
        <f t="shared" si="18"/>
        <v>0</v>
      </c>
      <c r="BI23" s="192"/>
      <c r="BJ23" s="193"/>
      <c r="BK23" s="252"/>
      <c r="BL23" s="249"/>
      <c r="BM23" s="251">
        <v>9.6</v>
      </c>
      <c r="BN23" s="188">
        <v>0</v>
      </c>
      <c r="BO23" s="192"/>
      <c r="BP23" s="193"/>
      <c r="BQ23" s="252"/>
      <c r="BR23" s="249"/>
      <c r="BS23" s="251"/>
      <c r="BT23" s="188">
        <f t="shared" si="22"/>
        <v>0</v>
      </c>
      <c r="BU23" s="192"/>
      <c r="BV23" s="193"/>
      <c r="BW23" s="195">
        <f t="shared" si="24"/>
        <v>0</v>
      </c>
      <c r="BX23" s="196">
        <f t="shared" si="24"/>
        <v>0</v>
      </c>
      <c r="BY23" s="196">
        <f t="shared" si="24"/>
        <v>571.6999999999999</v>
      </c>
      <c r="BZ23" s="188">
        <f t="shared" si="36"/>
        <v>571.6999999999999</v>
      </c>
      <c r="CA23" s="188"/>
      <c r="CB23" s="197"/>
      <c r="CC23" s="198"/>
    </row>
    <row r="24" spans="1:81" ht="12.75">
      <c r="A24" s="245" t="s">
        <v>92</v>
      </c>
      <c r="B24" s="253"/>
      <c r="C24" s="186"/>
      <c r="D24" s="187"/>
      <c r="E24" s="187"/>
      <c r="F24" s="188">
        <f t="shared" si="25"/>
        <v>0</v>
      </c>
      <c r="G24" s="188"/>
      <c r="H24" s="189"/>
      <c r="I24" s="190"/>
      <c r="J24" s="187"/>
      <c r="K24" s="191"/>
      <c r="L24" s="188">
        <f t="shared" si="2"/>
        <v>0</v>
      </c>
      <c r="M24" s="192"/>
      <c r="N24" s="193"/>
      <c r="O24" s="194"/>
      <c r="P24" s="187"/>
      <c r="Q24" s="191"/>
      <c r="R24" s="188">
        <f t="shared" si="4"/>
        <v>0</v>
      </c>
      <c r="S24" s="192"/>
      <c r="T24" s="193"/>
      <c r="U24" s="194"/>
      <c r="V24" s="187"/>
      <c r="W24" s="191">
        <v>0.2</v>
      </c>
      <c r="X24" s="188">
        <f t="shared" si="6"/>
        <v>0.2</v>
      </c>
      <c r="Y24" s="192"/>
      <c r="Z24" s="193"/>
      <c r="AA24" s="194"/>
      <c r="AB24" s="187"/>
      <c r="AC24" s="191">
        <v>0</v>
      </c>
      <c r="AD24" s="188">
        <f t="shared" si="8"/>
        <v>0</v>
      </c>
      <c r="AE24" s="192"/>
      <c r="AF24" s="193"/>
      <c r="AG24" s="194"/>
      <c r="AH24" s="187"/>
      <c r="AI24" s="191"/>
      <c r="AJ24" s="188">
        <f t="shared" si="10"/>
        <v>0</v>
      </c>
      <c r="AK24" s="192"/>
      <c r="AL24" s="193"/>
      <c r="AM24" s="194"/>
      <c r="AN24" s="187"/>
      <c r="AO24" s="191">
        <v>0</v>
      </c>
      <c r="AP24" s="188">
        <f t="shared" si="12"/>
        <v>0</v>
      </c>
      <c r="AQ24" s="192"/>
      <c r="AR24" s="193"/>
      <c r="AS24" s="194"/>
      <c r="AT24" s="187"/>
      <c r="AU24" s="191"/>
      <c r="AV24" s="188">
        <f t="shared" si="14"/>
        <v>0</v>
      </c>
      <c r="AW24" s="192"/>
      <c r="AX24" s="193"/>
      <c r="AY24" s="194"/>
      <c r="AZ24" s="187"/>
      <c r="BA24" s="191"/>
      <c r="BB24" s="188">
        <f t="shared" si="16"/>
        <v>0</v>
      </c>
      <c r="BC24" s="192"/>
      <c r="BD24" s="193"/>
      <c r="BE24" s="194"/>
      <c r="BF24" s="187"/>
      <c r="BG24" s="191"/>
      <c r="BH24" s="188">
        <f t="shared" si="18"/>
        <v>0</v>
      </c>
      <c r="BI24" s="192"/>
      <c r="BJ24" s="193"/>
      <c r="BK24" s="194"/>
      <c r="BL24" s="187"/>
      <c r="BM24" s="191"/>
      <c r="BN24" s="188">
        <f t="shared" si="20"/>
        <v>0</v>
      </c>
      <c r="BO24" s="192"/>
      <c r="BP24" s="193"/>
      <c r="BQ24" s="194"/>
      <c r="BR24" s="187"/>
      <c r="BS24" s="191"/>
      <c r="BT24" s="188">
        <f t="shared" si="22"/>
        <v>0</v>
      </c>
      <c r="BU24" s="192"/>
      <c r="BV24" s="193"/>
      <c r="BW24" s="195">
        <f t="shared" si="24"/>
        <v>0</v>
      </c>
      <c r="BX24" s="196">
        <f t="shared" si="24"/>
        <v>0</v>
      </c>
      <c r="BY24" s="196">
        <f t="shared" si="24"/>
        <v>0.2</v>
      </c>
      <c r="BZ24" s="188">
        <f t="shared" si="36"/>
        <v>0.2</v>
      </c>
      <c r="CA24" s="188"/>
      <c r="CB24" s="197"/>
      <c r="CC24" s="254"/>
    </row>
    <row r="25" spans="1:81" ht="12.75">
      <c r="A25" s="245" t="s">
        <v>93</v>
      </c>
      <c r="B25" s="253"/>
      <c r="C25" s="186">
        <v>264.7</v>
      </c>
      <c r="D25" s="187">
        <v>121.9</v>
      </c>
      <c r="E25" s="187">
        <v>133.1</v>
      </c>
      <c r="F25" s="188">
        <f t="shared" si="25"/>
        <v>11.199999999999989</v>
      </c>
      <c r="G25" s="188">
        <f>E25/D25%</f>
        <v>109.18785890073829</v>
      </c>
      <c r="H25" s="189">
        <f>E25/C25%</f>
        <v>50.28333962976955</v>
      </c>
      <c r="I25" s="190">
        <v>1</v>
      </c>
      <c r="J25" s="187"/>
      <c r="K25" s="191">
        <v>1</v>
      </c>
      <c r="L25" s="188">
        <f t="shared" si="2"/>
        <v>1</v>
      </c>
      <c r="M25" s="192"/>
      <c r="N25" s="193">
        <f t="shared" si="26"/>
        <v>100</v>
      </c>
      <c r="O25" s="194">
        <v>2.5</v>
      </c>
      <c r="P25" s="187">
        <v>0.6</v>
      </c>
      <c r="Q25" s="191">
        <v>2.7</v>
      </c>
      <c r="R25" s="188">
        <f t="shared" si="4"/>
        <v>2.1</v>
      </c>
      <c r="S25" s="192">
        <f>Q25/P25%</f>
        <v>450</v>
      </c>
      <c r="T25" s="193">
        <f>Q25/O25%</f>
        <v>108</v>
      </c>
      <c r="U25" s="194">
        <v>1.2</v>
      </c>
      <c r="V25" s="187"/>
      <c r="W25" s="191"/>
      <c r="X25" s="188">
        <f t="shared" si="6"/>
        <v>0</v>
      </c>
      <c r="Y25" s="192"/>
      <c r="Z25" s="193"/>
      <c r="AA25" s="194">
        <v>4</v>
      </c>
      <c r="AB25" s="187"/>
      <c r="AC25" s="191">
        <v>18.4</v>
      </c>
      <c r="AD25" s="188">
        <f t="shared" si="8"/>
        <v>18.4</v>
      </c>
      <c r="AE25" s="192"/>
      <c r="AF25" s="193"/>
      <c r="AG25" s="194">
        <v>2.8</v>
      </c>
      <c r="AH25" s="187">
        <v>0.7</v>
      </c>
      <c r="AI25" s="191">
        <v>5.3</v>
      </c>
      <c r="AJ25" s="188">
        <f t="shared" si="10"/>
        <v>4.6</v>
      </c>
      <c r="AK25" s="255" t="s">
        <v>94</v>
      </c>
      <c r="AL25" s="193">
        <f>AI25/AG25%</f>
        <v>189.2857142857143</v>
      </c>
      <c r="AM25" s="194">
        <v>5</v>
      </c>
      <c r="AN25" s="187">
        <v>0</v>
      </c>
      <c r="AO25" s="191"/>
      <c r="AP25" s="188">
        <f t="shared" si="12"/>
        <v>0</v>
      </c>
      <c r="AQ25" s="192"/>
      <c r="AR25" s="193"/>
      <c r="AS25" s="194">
        <v>6.5</v>
      </c>
      <c r="AT25" s="187">
        <v>1.5</v>
      </c>
      <c r="AU25" s="191"/>
      <c r="AV25" s="188">
        <f t="shared" si="14"/>
        <v>-1.5</v>
      </c>
      <c r="AW25" s="192"/>
      <c r="AX25" s="193"/>
      <c r="AY25" s="194">
        <v>4</v>
      </c>
      <c r="AZ25" s="187"/>
      <c r="BA25" s="191">
        <v>20</v>
      </c>
      <c r="BB25" s="188">
        <f t="shared" si="16"/>
        <v>20</v>
      </c>
      <c r="BC25" s="192"/>
      <c r="BD25" s="193"/>
      <c r="BE25" s="194">
        <v>6</v>
      </c>
      <c r="BF25" s="187">
        <v>0.6</v>
      </c>
      <c r="BG25" s="191">
        <v>0.4</v>
      </c>
      <c r="BH25" s="188">
        <f t="shared" si="18"/>
        <v>-0.19999999999999996</v>
      </c>
      <c r="BI25" s="192">
        <f>BG25/BF25%</f>
        <v>66.66666666666667</v>
      </c>
      <c r="BJ25" s="193">
        <f>BG25/BE25%</f>
        <v>6.666666666666667</v>
      </c>
      <c r="BK25" s="194">
        <v>2</v>
      </c>
      <c r="BL25" s="187">
        <v>0</v>
      </c>
      <c r="BM25" s="191">
        <v>0</v>
      </c>
      <c r="BN25" s="188">
        <f t="shared" si="20"/>
        <v>0</v>
      </c>
      <c r="BO25" s="255"/>
      <c r="BP25" s="256"/>
      <c r="BQ25" s="194">
        <v>10</v>
      </c>
      <c r="BR25" s="187">
        <v>0.2</v>
      </c>
      <c r="BS25" s="191">
        <v>0.2</v>
      </c>
      <c r="BT25" s="188">
        <f t="shared" si="22"/>
        <v>0</v>
      </c>
      <c r="BU25" s="192">
        <f>BS25/BR25%</f>
        <v>100</v>
      </c>
      <c r="BV25" s="193">
        <f>BS25/BQ25%</f>
        <v>2</v>
      </c>
      <c r="BW25" s="195">
        <f>C25+I25+O25+U25+AA25+AG25+AM25+AS25+AY25+BE25+BK25+BQ25</f>
        <v>309.7</v>
      </c>
      <c r="BX25" s="196">
        <f aca="true" t="shared" si="39" ref="BX25:BY28">D25+J25+P25+V25+AB25+AH25+AN25+AT25+AZ25+BF25+BL25+BR25</f>
        <v>125.5</v>
      </c>
      <c r="BY25" s="196">
        <f t="shared" si="39"/>
        <v>181.1</v>
      </c>
      <c r="BZ25" s="188">
        <f t="shared" si="36"/>
        <v>55.599999999999994</v>
      </c>
      <c r="CA25" s="188">
        <f t="shared" si="37"/>
        <v>144.30278884462152</v>
      </c>
      <c r="CB25" s="197">
        <f t="shared" si="38"/>
        <v>58.47594446238295</v>
      </c>
      <c r="CC25" s="254"/>
    </row>
    <row r="26" spans="1:80" s="183" customFormat="1" ht="12.75">
      <c r="A26" s="173" t="s">
        <v>95</v>
      </c>
      <c r="B26" s="174"/>
      <c r="C26" s="175">
        <f>SUM(C27:C30)</f>
        <v>76869.2</v>
      </c>
      <c r="D26" s="176">
        <f>SUM(D27:D30)</f>
        <v>0</v>
      </c>
      <c r="E26" s="176">
        <f>SUM(E27:E30)</f>
        <v>1229.7</v>
      </c>
      <c r="F26" s="176"/>
      <c r="G26" s="176"/>
      <c r="H26" s="189">
        <f>E26/C26%</f>
        <v>1.5997304512080261</v>
      </c>
      <c r="I26" s="178">
        <f>SUM(I27:I30)</f>
        <v>9659.199999999999</v>
      </c>
      <c r="J26" s="176">
        <f>SUM(J27:J30)</f>
        <v>0</v>
      </c>
      <c r="K26" s="178">
        <f>SUM(K27:K30)</f>
        <v>2069.5</v>
      </c>
      <c r="L26" s="176"/>
      <c r="M26" s="179"/>
      <c r="N26" s="180">
        <f t="shared" si="26"/>
        <v>21.42516978631771</v>
      </c>
      <c r="O26" s="181">
        <f>SUM(O27:O30)</f>
        <v>94506.7</v>
      </c>
      <c r="P26" s="176">
        <f>SUM(P27:P30)</f>
        <v>0</v>
      </c>
      <c r="Q26" s="178">
        <f>SUM(Q27:Q30)</f>
        <v>3651.7000000000003</v>
      </c>
      <c r="R26" s="176"/>
      <c r="S26" s="179"/>
      <c r="T26" s="180">
        <f t="shared" si="27"/>
        <v>3.8639588515946492</v>
      </c>
      <c r="U26" s="181">
        <f>SUM(U27:U30)</f>
        <v>4011.8</v>
      </c>
      <c r="V26" s="176">
        <f>SUM(V27:V30)</f>
        <v>0</v>
      </c>
      <c r="W26" s="178">
        <f>SUM(W27:W30)</f>
        <v>149.5</v>
      </c>
      <c r="X26" s="176"/>
      <c r="Y26" s="179"/>
      <c r="Z26" s="180">
        <f>W26/U26%</f>
        <v>3.7265068049254695</v>
      </c>
      <c r="AA26" s="181">
        <f>SUM(AA27:AA30)</f>
        <v>18733.9</v>
      </c>
      <c r="AB26" s="176">
        <f>SUM(AB27:AB30)</f>
        <v>0</v>
      </c>
      <c r="AC26" s="178">
        <f>SUM(AC27:AC30)</f>
        <v>1807</v>
      </c>
      <c r="AD26" s="176"/>
      <c r="AE26" s="179"/>
      <c r="AF26" s="180">
        <f t="shared" si="28"/>
        <v>9.64561570201613</v>
      </c>
      <c r="AG26" s="181">
        <f>SUM(AG27:AG30)</f>
        <v>33726.6</v>
      </c>
      <c r="AH26" s="176">
        <f>SUM(AH27:AH30)</f>
        <v>0</v>
      </c>
      <c r="AI26" s="178">
        <f>SUM(AI27:AI30)</f>
        <v>2235.5</v>
      </c>
      <c r="AJ26" s="176"/>
      <c r="AK26" s="179"/>
      <c r="AL26" s="180">
        <f t="shared" si="29"/>
        <v>6.628299324568739</v>
      </c>
      <c r="AM26" s="181">
        <f>SUM(AM27:AM30)</f>
        <v>6317.5</v>
      </c>
      <c r="AN26" s="176">
        <f>SUM(AN27:AN30)</f>
        <v>0</v>
      </c>
      <c r="AO26" s="178">
        <f>SUM(AO27:AO30)</f>
        <v>1819.9</v>
      </c>
      <c r="AP26" s="176"/>
      <c r="AQ26" s="179"/>
      <c r="AR26" s="180">
        <f t="shared" si="30"/>
        <v>28.807281361297985</v>
      </c>
      <c r="AS26" s="181">
        <f>SUM(AS27:AS30)</f>
        <v>6298.1</v>
      </c>
      <c r="AT26" s="176">
        <f>SUM(AT27:AT30)</f>
        <v>0</v>
      </c>
      <c r="AU26" s="178">
        <f>SUM(AU27:AU30)</f>
        <v>1935.5</v>
      </c>
      <c r="AV26" s="176"/>
      <c r="AW26" s="179"/>
      <c r="AX26" s="180">
        <f t="shared" si="31"/>
        <v>30.731490449500644</v>
      </c>
      <c r="AY26" s="181">
        <f>SUM(AY27:AY30)</f>
        <v>1281.9</v>
      </c>
      <c r="AZ26" s="176">
        <f>SUM(AZ27:AZ30)</f>
        <v>0</v>
      </c>
      <c r="BA26" s="178">
        <f>SUM(BA27:BA30)</f>
        <v>149.5</v>
      </c>
      <c r="BB26" s="176"/>
      <c r="BC26" s="179"/>
      <c r="BD26" s="180">
        <f t="shared" si="32"/>
        <v>11.662376160386925</v>
      </c>
      <c r="BE26" s="181">
        <f>SUM(BE27:BE30)</f>
        <v>4540.400000000001</v>
      </c>
      <c r="BF26" s="176">
        <f>SUM(BF27:BF30)</f>
        <v>0</v>
      </c>
      <c r="BG26" s="178">
        <f>SUM(BG27:BG30)</f>
        <v>1348.9</v>
      </c>
      <c r="BH26" s="176"/>
      <c r="BI26" s="179"/>
      <c r="BJ26" s="180">
        <f t="shared" si="33"/>
        <v>29.708836225883182</v>
      </c>
      <c r="BK26" s="181">
        <f>SUM(BK27:BK30)</f>
        <v>36993.7</v>
      </c>
      <c r="BL26" s="176">
        <f>SUM(BL27:BL30)</f>
        <v>0</v>
      </c>
      <c r="BM26" s="178">
        <f>SUM(BM27:BM30)</f>
        <v>4093.8</v>
      </c>
      <c r="BN26" s="176"/>
      <c r="BO26" s="179"/>
      <c r="BP26" s="180">
        <f t="shared" si="34"/>
        <v>11.066208570648518</v>
      </c>
      <c r="BQ26" s="181">
        <f>SUM(BQ27:BQ30)</f>
        <v>78801.7</v>
      </c>
      <c r="BR26" s="176">
        <f>SUM(BR27:BR30)</f>
        <v>0</v>
      </c>
      <c r="BS26" s="178">
        <f>SUM(BS27:BS30)</f>
        <v>11375.6</v>
      </c>
      <c r="BT26" s="176"/>
      <c r="BU26" s="179"/>
      <c r="BV26" s="180">
        <f t="shared" si="35"/>
        <v>14.435729178431432</v>
      </c>
      <c r="BW26" s="181">
        <f aca="true" t="shared" si="40" ref="BW26:BY31">C26+I26+O26+U26+AA26+AG26+AM26+AS26+AY26+BE26+BK26+BQ26</f>
        <v>371740.69999999995</v>
      </c>
      <c r="BX26" s="257">
        <f t="shared" si="39"/>
        <v>0</v>
      </c>
      <c r="BY26" s="257">
        <f t="shared" si="39"/>
        <v>31866.1</v>
      </c>
      <c r="BZ26" s="258"/>
      <c r="CA26" s="258"/>
      <c r="CB26" s="182">
        <f t="shared" si="38"/>
        <v>8.572131058019744</v>
      </c>
    </row>
    <row r="27" spans="1:80" s="240" customFormat="1" ht="12.75">
      <c r="A27" s="259" t="s">
        <v>96</v>
      </c>
      <c r="B27" s="260"/>
      <c r="C27" s="186"/>
      <c r="D27" s="187"/>
      <c r="E27" s="187"/>
      <c r="F27" s="188">
        <f>E27-D27</f>
        <v>0</v>
      </c>
      <c r="G27" s="188"/>
      <c r="H27" s="189"/>
      <c r="I27" s="190">
        <v>7808.9</v>
      </c>
      <c r="J27" s="187"/>
      <c r="K27" s="191">
        <v>1920</v>
      </c>
      <c r="L27" s="188"/>
      <c r="M27" s="192"/>
      <c r="N27" s="193">
        <f t="shared" si="26"/>
        <v>24.587329841591007</v>
      </c>
      <c r="O27" s="194">
        <v>14064.2</v>
      </c>
      <c r="P27" s="187"/>
      <c r="Q27" s="191">
        <v>3252.9</v>
      </c>
      <c r="R27" s="188"/>
      <c r="S27" s="192"/>
      <c r="T27" s="193">
        <f t="shared" si="27"/>
        <v>23.128937301801738</v>
      </c>
      <c r="U27" s="194"/>
      <c r="V27" s="187"/>
      <c r="W27" s="191"/>
      <c r="X27" s="188">
        <f t="shared" si="6"/>
        <v>0</v>
      </c>
      <c r="Y27" s="192"/>
      <c r="Z27" s="193"/>
      <c r="AA27" s="194">
        <v>4421.6</v>
      </c>
      <c r="AB27" s="187"/>
      <c r="AC27" s="191">
        <v>1537.5</v>
      </c>
      <c r="AD27" s="188"/>
      <c r="AE27" s="192"/>
      <c r="AF27" s="193">
        <f t="shared" si="28"/>
        <v>34.77248055002714</v>
      </c>
      <c r="AG27" s="194">
        <v>8206.7</v>
      </c>
      <c r="AH27" s="187"/>
      <c r="AI27" s="191">
        <v>1936.7</v>
      </c>
      <c r="AJ27" s="188"/>
      <c r="AK27" s="192"/>
      <c r="AL27" s="193">
        <f t="shared" si="29"/>
        <v>23.59901056453873</v>
      </c>
      <c r="AM27" s="194">
        <v>4966.7</v>
      </c>
      <c r="AN27" s="187"/>
      <c r="AO27" s="191">
        <v>1640.4</v>
      </c>
      <c r="AP27" s="188"/>
      <c r="AQ27" s="192"/>
      <c r="AR27" s="193">
        <f t="shared" si="30"/>
        <v>33.02796625526003</v>
      </c>
      <c r="AS27" s="194">
        <v>5337</v>
      </c>
      <c r="AT27" s="187"/>
      <c r="AU27" s="191">
        <v>1771</v>
      </c>
      <c r="AV27" s="188"/>
      <c r="AW27" s="192"/>
      <c r="AX27" s="193">
        <f t="shared" si="31"/>
        <v>33.18343638748361</v>
      </c>
      <c r="AY27" s="194"/>
      <c r="AZ27" s="187"/>
      <c r="BA27" s="191"/>
      <c r="BB27" s="188"/>
      <c r="BC27" s="192"/>
      <c r="BD27" s="193"/>
      <c r="BE27" s="194">
        <v>3928.3</v>
      </c>
      <c r="BF27" s="187"/>
      <c r="BG27" s="191">
        <v>1199.4</v>
      </c>
      <c r="BH27" s="188"/>
      <c r="BI27" s="192"/>
      <c r="BJ27" s="193">
        <f t="shared" si="33"/>
        <v>30.53229132194588</v>
      </c>
      <c r="BK27" s="194">
        <v>11871.9</v>
      </c>
      <c r="BL27" s="187"/>
      <c r="BM27" s="191">
        <v>2841.9</v>
      </c>
      <c r="BN27" s="188"/>
      <c r="BO27" s="192"/>
      <c r="BP27" s="193">
        <f t="shared" si="34"/>
        <v>23.93803856164557</v>
      </c>
      <c r="BQ27" s="194">
        <v>6498</v>
      </c>
      <c r="BR27" s="187"/>
      <c r="BS27" s="191">
        <v>1581.6</v>
      </c>
      <c r="BT27" s="188"/>
      <c r="BU27" s="192"/>
      <c r="BV27" s="193">
        <f t="shared" si="35"/>
        <v>24.33979686057248</v>
      </c>
      <c r="BW27" s="195">
        <f t="shared" si="40"/>
        <v>67103.29999999999</v>
      </c>
      <c r="BX27" s="196">
        <f t="shared" si="39"/>
        <v>0</v>
      </c>
      <c r="BY27" s="196">
        <f t="shared" si="39"/>
        <v>17681.399999999998</v>
      </c>
      <c r="BZ27" s="188"/>
      <c r="CA27" s="188"/>
      <c r="CB27" s="197">
        <f t="shared" si="38"/>
        <v>26.349523793911775</v>
      </c>
    </row>
    <row r="28" spans="1:80" s="240" customFormat="1" ht="12.75">
      <c r="A28" s="261" t="s">
        <v>97</v>
      </c>
      <c r="B28" s="260"/>
      <c r="C28" s="186">
        <v>0.2</v>
      </c>
      <c r="D28" s="187"/>
      <c r="E28" s="187">
        <v>0.2</v>
      </c>
      <c r="F28" s="188"/>
      <c r="G28" s="188"/>
      <c r="H28" s="189">
        <f>E28/C28%</f>
        <v>100</v>
      </c>
      <c r="I28" s="190">
        <v>149.5</v>
      </c>
      <c r="J28" s="187"/>
      <c r="K28" s="191">
        <v>149.5</v>
      </c>
      <c r="L28" s="188"/>
      <c r="M28" s="192"/>
      <c r="N28" s="193">
        <f t="shared" si="26"/>
        <v>99.99999999999999</v>
      </c>
      <c r="O28" s="194">
        <v>298.8</v>
      </c>
      <c r="P28" s="187"/>
      <c r="Q28" s="191">
        <v>298.8</v>
      </c>
      <c r="R28" s="188"/>
      <c r="S28" s="192"/>
      <c r="T28" s="193">
        <f t="shared" si="27"/>
        <v>100</v>
      </c>
      <c r="U28" s="194">
        <v>149.5</v>
      </c>
      <c r="V28" s="187"/>
      <c r="W28" s="191">
        <v>149.5</v>
      </c>
      <c r="X28" s="188"/>
      <c r="Y28" s="192"/>
      <c r="Z28" s="193">
        <f>W28/U28%</f>
        <v>99.99999999999999</v>
      </c>
      <c r="AA28" s="194">
        <v>149.5</v>
      </c>
      <c r="AB28" s="187"/>
      <c r="AC28" s="191">
        <v>149.5</v>
      </c>
      <c r="AD28" s="188"/>
      <c r="AE28" s="192"/>
      <c r="AF28" s="193">
        <f t="shared" si="28"/>
        <v>99.99999999999999</v>
      </c>
      <c r="AG28" s="194">
        <v>298.8</v>
      </c>
      <c r="AH28" s="187"/>
      <c r="AI28" s="191">
        <v>298.8</v>
      </c>
      <c r="AJ28" s="188"/>
      <c r="AK28" s="192"/>
      <c r="AL28" s="193">
        <f t="shared" si="29"/>
        <v>100</v>
      </c>
      <c r="AM28" s="194">
        <v>149.5</v>
      </c>
      <c r="AN28" s="187"/>
      <c r="AO28" s="191">
        <v>149.5</v>
      </c>
      <c r="AP28" s="188"/>
      <c r="AQ28" s="192"/>
      <c r="AR28" s="193">
        <f t="shared" si="30"/>
        <v>99.99999999999999</v>
      </c>
      <c r="AS28" s="194">
        <v>149.5</v>
      </c>
      <c r="AT28" s="187"/>
      <c r="AU28" s="191">
        <v>149.5</v>
      </c>
      <c r="AV28" s="188"/>
      <c r="AW28" s="192"/>
      <c r="AX28" s="193">
        <f t="shared" si="31"/>
        <v>99.99999999999999</v>
      </c>
      <c r="AY28" s="194">
        <v>149.5</v>
      </c>
      <c r="AZ28" s="187"/>
      <c r="BA28" s="191">
        <v>149.5</v>
      </c>
      <c r="BB28" s="188"/>
      <c r="BC28" s="192"/>
      <c r="BD28" s="193">
        <f t="shared" si="32"/>
        <v>99.99999999999999</v>
      </c>
      <c r="BE28" s="194">
        <v>149.5</v>
      </c>
      <c r="BF28" s="187"/>
      <c r="BG28" s="191">
        <v>149.5</v>
      </c>
      <c r="BH28" s="188"/>
      <c r="BI28" s="192"/>
      <c r="BJ28" s="193">
        <f t="shared" si="33"/>
        <v>99.99999999999999</v>
      </c>
      <c r="BK28" s="194">
        <v>298.8</v>
      </c>
      <c r="BL28" s="187"/>
      <c r="BM28" s="191">
        <v>298.8</v>
      </c>
      <c r="BN28" s="188"/>
      <c r="BO28" s="192"/>
      <c r="BP28" s="193">
        <f t="shared" si="34"/>
        <v>100</v>
      </c>
      <c r="BQ28" s="194">
        <v>298.8</v>
      </c>
      <c r="BR28" s="187"/>
      <c r="BS28" s="191">
        <v>298.8</v>
      </c>
      <c r="BT28" s="188"/>
      <c r="BU28" s="192"/>
      <c r="BV28" s="193">
        <f t="shared" si="35"/>
        <v>100</v>
      </c>
      <c r="BW28" s="195">
        <f t="shared" si="40"/>
        <v>2241.9</v>
      </c>
      <c r="BX28" s="196"/>
      <c r="BY28" s="196">
        <f t="shared" si="39"/>
        <v>2241.9</v>
      </c>
      <c r="BZ28" s="188"/>
      <c r="CA28" s="188"/>
      <c r="CB28" s="197">
        <f t="shared" si="38"/>
        <v>100</v>
      </c>
    </row>
    <row r="29" spans="1:82" s="240" customFormat="1" ht="12.75">
      <c r="A29" s="259" t="s">
        <v>98</v>
      </c>
      <c r="B29" s="260"/>
      <c r="C29" s="186">
        <v>76869</v>
      </c>
      <c r="D29" s="187"/>
      <c r="E29" s="187">
        <v>1229.5</v>
      </c>
      <c r="F29" s="188"/>
      <c r="G29" s="188"/>
      <c r="H29" s="189">
        <f>E29/C29%</f>
        <v>1.5994744305246587</v>
      </c>
      <c r="I29" s="190">
        <v>1700.8</v>
      </c>
      <c r="J29" s="187"/>
      <c r="K29" s="191"/>
      <c r="L29" s="188">
        <f t="shared" si="2"/>
        <v>0</v>
      </c>
      <c r="M29" s="192"/>
      <c r="N29" s="193">
        <f t="shared" si="26"/>
        <v>0</v>
      </c>
      <c r="O29" s="194">
        <v>80143.7</v>
      </c>
      <c r="P29" s="187"/>
      <c r="Q29" s="191">
        <v>100</v>
      </c>
      <c r="R29" s="188"/>
      <c r="S29" s="192"/>
      <c r="T29" s="193">
        <f t="shared" si="27"/>
        <v>0.12477587134110354</v>
      </c>
      <c r="U29" s="194">
        <v>3862.3</v>
      </c>
      <c r="V29" s="187"/>
      <c r="W29" s="191"/>
      <c r="X29" s="188">
        <f t="shared" si="6"/>
        <v>0</v>
      </c>
      <c r="Y29" s="192"/>
      <c r="Z29" s="193">
        <f>W29/U29%</f>
        <v>0</v>
      </c>
      <c r="AA29" s="194">
        <v>14162.8</v>
      </c>
      <c r="AB29" s="187"/>
      <c r="AC29" s="191">
        <v>120</v>
      </c>
      <c r="AD29" s="188"/>
      <c r="AE29" s="192"/>
      <c r="AF29" s="193">
        <f t="shared" si="28"/>
        <v>0.8472900838817183</v>
      </c>
      <c r="AG29" s="194">
        <v>25221.1</v>
      </c>
      <c r="AH29" s="187"/>
      <c r="AI29" s="191"/>
      <c r="AJ29" s="188"/>
      <c r="AK29" s="192"/>
      <c r="AL29" s="193">
        <f t="shared" si="29"/>
        <v>0</v>
      </c>
      <c r="AM29" s="194">
        <v>1201.3</v>
      </c>
      <c r="AN29" s="187"/>
      <c r="AO29" s="191">
        <v>30</v>
      </c>
      <c r="AP29" s="188"/>
      <c r="AQ29" s="192"/>
      <c r="AR29" s="193">
        <f t="shared" si="30"/>
        <v>2.497294597519354</v>
      </c>
      <c r="AS29" s="194">
        <v>811.6</v>
      </c>
      <c r="AT29" s="187"/>
      <c r="AU29" s="191">
        <v>15</v>
      </c>
      <c r="AV29" s="188"/>
      <c r="AW29" s="192"/>
      <c r="AX29" s="193">
        <f t="shared" si="31"/>
        <v>1.8482010842779695</v>
      </c>
      <c r="AY29" s="194">
        <v>1132.4</v>
      </c>
      <c r="AZ29" s="187"/>
      <c r="BA29" s="191">
        <v>0</v>
      </c>
      <c r="BB29" s="188"/>
      <c r="BC29" s="192"/>
      <c r="BD29" s="193">
        <f t="shared" si="32"/>
        <v>0</v>
      </c>
      <c r="BE29" s="194">
        <v>462.6</v>
      </c>
      <c r="BF29" s="187"/>
      <c r="BG29" s="191"/>
      <c r="BH29" s="188"/>
      <c r="BI29" s="192"/>
      <c r="BJ29" s="193">
        <f t="shared" si="33"/>
        <v>0</v>
      </c>
      <c r="BK29" s="194">
        <v>24823</v>
      </c>
      <c r="BL29" s="187"/>
      <c r="BM29" s="191">
        <v>953.1</v>
      </c>
      <c r="BN29" s="188"/>
      <c r="BO29" s="192"/>
      <c r="BP29" s="193">
        <f t="shared" si="34"/>
        <v>3.839584256536277</v>
      </c>
      <c r="BQ29" s="194">
        <v>72004.9</v>
      </c>
      <c r="BR29" s="187"/>
      <c r="BS29" s="191">
        <v>9495.2</v>
      </c>
      <c r="BT29" s="188"/>
      <c r="BU29" s="192"/>
      <c r="BV29" s="193">
        <f t="shared" si="35"/>
        <v>13.18688033731038</v>
      </c>
      <c r="BW29" s="195">
        <f t="shared" si="40"/>
        <v>302395.5</v>
      </c>
      <c r="BX29" s="196">
        <f t="shared" si="40"/>
        <v>0</v>
      </c>
      <c r="BY29" s="196">
        <f t="shared" si="40"/>
        <v>11942.800000000001</v>
      </c>
      <c r="BZ29" s="188"/>
      <c r="CA29" s="188"/>
      <c r="CB29" s="197">
        <f t="shared" si="38"/>
        <v>3.9493973951331953</v>
      </c>
      <c r="CC29" s="262"/>
      <c r="CD29" s="262"/>
    </row>
    <row r="30" spans="1:82" s="240" customFormat="1" ht="12.75" hidden="1">
      <c r="A30" s="259" t="s">
        <v>99</v>
      </c>
      <c r="B30" s="260"/>
      <c r="C30" s="186"/>
      <c r="D30" s="187"/>
      <c r="E30" s="187"/>
      <c r="F30" s="188">
        <f>E30-D30</f>
        <v>0</v>
      </c>
      <c r="G30" s="188"/>
      <c r="H30" s="189"/>
      <c r="I30" s="190"/>
      <c r="J30" s="187"/>
      <c r="K30" s="191"/>
      <c r="L30" s="188">
        <f t="shared" si="2"/>
        <v>0</v>
      </c>
      <c r="M30" s="192"/>
      <c r="N30" s="193"/>
      <c r="O30" s="194"/>
      <c r="P30" s="187"/>
      <c r="Q30" s="191"/>
      <c r="R30" s="188">
        <f t="shared" si="4"/>
        <v>0</v>
      </c>
      <c r="S30" s="192"/>
      <c r="T30" s="193"/>
      <c r="U30" s="194"/>
      <c r="V30" s="187"/>
      <c r="W30" s="191"/>
      <c r="X30" s="188">
        <f t="shared" si="6"/>
        <v>0</v>
      </c>
      <c r="Y30" s="192" t="e">
        <f>W30/V30%</f>
        <v>#DIV/0!</v>
      </c>
      <c r="Z30" s="193" t="e">
        <f>W30/U30%</f>
        <v>#DIV/0!</v>
      </c>
      <c r="AA30" s="194"/>
      <c r="AB30" s="187"/>
      <c r="AC30" s="191"/>
      <c r="AD30" s="188">
        <f t="shared" si="8"/>
        <v>0</v>
      </c>
      <c r="AE30" s="192" t="e">
        <f>AC30/AB30%</f>
        <v>#DIV/0!</v>
      </c>
      <c r="AF30" s="263" t="e">
        <f t="shared" si="28"/>
        <v>#DIV/0!</v>
      </c>
      <c r="AG30" s="194"/>
      <c r="AH30" s="187"/>
      <c r="AI30" s="191"/>
      <c r="AJ30" s="188">
        <f t="shared" si="10"/>
        <v>0</v>
      </c>
      <c r="AK30" s="192" t="e">
        <f>AI30/AH30%</f>
        <v>#DIV/0!</v>
      </c>
      <c r="AL30" s="193" t="e">
        <f t="shared" si="29"/>
        <v>#DIV/0!</v>
      </c>
      <c r="AM30" s="194"/>
      <c r="AN30" s="187"/>
      <c r="AO30" s="191"/>
      <c r="AP30" s="188">
        <f t="shared" si="12"/>
        <v>0</v>
      </c>
      <c r="AQ30" s="192" t="e">
        <f>AO30/AN30%</f>
        <v>#DIV/0!</v>
      </c>
      <c r="AR30" s="193" t="e">
        <f t="shared" si="30"/>
        <v>#DIV/0!</v>
      </c>
      <c r="AS30" s="194"/>
      <c r="AT30" s="187"/>
      <c r="AU30" s="191"/>
      <c r="AV30" s="188">
        <f t="shared" si="14"/>
        <v>0</v>
      </c>
      <c r="AW30" s="192" t="e">
        <f>AU30/AT30%</f>
        <v>#DIV/0!</v>
      </c>
      <c r="AX30" s="193" t="e">
        <f t="shared" si="31"/>
        <v>#DIV/0!</v>
      </c>
      <c r="AY30" s="194"/>
      <c r="AZ30" s="187"/>
      <c r="BA30" s="191"/>
      <c r="BB30" s="188"/>
      <c r="BC30" s="192"/>
      <c r="BD30" s="193" t="e">
        <f t="shared" si="32"/>
        <v>#DIV/0!</v>
      </c>
      <c r="BE30" s="194"/>
      <c r="BF30" s="187"/>
      <c r="BG30" s="191"/>
      <c r="BH30" s="188"/>
      <c r="BI30" s="192"/>
      <c r="BJ30" s="193" t="e">
        <f t="shared" si="33"/>
        <v>#DIV/0!</v>
      </c>
      <c r="BK30" s="194"/>
      <c r="BL30" s="187"/>
      <c r="BM30" s="191"/>
      <c r="BN30" s="188"/>
      <c r="BO30" s="192"/>
      <c r="BP30" s="193" t="e">
        <f t="shared" si="34"/>
        <v>#DIV/0!</v>
      </c>
      <c r="BQ30" s="194"/>
      <c r="BR30" s="187"/>
      <c r="BS30" s="191"/>
      <c r="BT30" s="188"/>
      <c r="BU30" s="192"/>
      <c r="BV30" s="193" t="e">
        <f t="shared" si="35"/>
        <v>#DIV/0!</v>
      </c>
      <c r="BW30" s="195">
        <f t="shared" si="40"/>
        <v>0</v>
      </c>
      <c r="BX30" s="196">
        <f t="shared" si="40"/>
        <v>0</v>
      </c>
      <c r="BY30" s="196">
        <f t="shared" si="40"/>
        <v>0</v>
      </c>
      <c r="BZ30" s="188"/>
      <c r="CA30" s="192"/>
      <c r="CB30" s="264" t="e">
        <f t="shared" si="38"/>
        <v>#DIV/0!</v>
      </c>
      <c r="CC30" s="262"/>
      <c r="CD30" s="262"/>
    </row>
    <row r="31" spans="1:82" s="276" customFormat="1" ht="13.5" thickBot="1">
      <c r="A31" s="265" t="s">
        <v>100</v>
      </c>
      <c r="B31" s="266"/>
      <c r="C31" s="267">
        <f>C9+C26</f>
        <v>170615.1</v>
      </c>
      <c r="D31" s="268"/>
      <c r="E31" s="268">
        <f>E9+E26</f>
        <v>20431.199999999997</v>
      </c>
      <c r="F31" s="268"/>
      <c r="G31" s="268"/>
      <c r="H31" s="269">
        <f>E31/C31%</f>
        <v>11.975024484937146</v>
      </c>
      <c r="I31" s="270">
        <f>I9+I26</f>
        <v>13563.399999999998</v>
      </c>
      <c r="J31" s="268"/>
      <c r="K31" s="268">
        <f>K9+K26</f>
        <v>2680.6</v>
      </c>
      <c r="L31" s="268"/>
      <c r="M31" s="271"/>
      <c r="N31" s="272">
        <f t="shared" si="26"/>
        <v>19.763481133049236</v>
      </c>
      <c r="O31" s="273">
        <f>O9+O26</f>
        <v>100104.8</v>
      </c>
      <c r="P31" s="268"/>
      <c r="Q31" s="268">
        <f>Q9+Q26</f>
        <v>4983.6</v>
      </c>
      <c r="R31" s="268"/>
      <c r="S31" s="271"/>
      <c r="T31" s="272">
        <f t="shared" si="27"/>
        <v>4.978382654977584</v>
      </c>
      <c r="U31" s="273">
        <f>U9+U26</f>
        <v>14570.399999999998</v>
      </c>
      <c r="V31" s="268"/>
      <c r="W31" s="268">
        <f>W9+W26</f>
        <v>2173.7</v>
      </c>
      <c r="X31" s="268"/>
      <c r="Y31" s="271"/>
      <c r="Z31" s="272">
        <f>W31/U31%</f>
        <v>14.918602097402955</v>
      </c>
      <c r="AA31" s="273">
        <f>AA9+AA26</f>
        <v>24664.9</v>
      </c>
      <c r="AB31" s="268"/>
      <c r="AC31" s="268">
        <f>AC9+AC26</f>
        <v>2423.8</v>
      </c>
      <c r="AD31" s="268"/>
      <c r="AE31" s="271"/>
      <c r="AF31" s="272">
        <f t="shared" si="28"/>
        <v>9.826920036164752</v>
      </c>
      <c r="AG31" s="273">
        <f>AG9+AG26</f>
        <v>37888.5</v>
      </c>
      <c r="AH31" s="268"/>
      <c r="AI31" s="268">
        <f>AI9+AI26</f>
        <v>3078.9</v>
      </c>
      <c r="AJ31" s="268"/>
      <c r="AK31" s="271"/>
      <c r="AL31" s="272">
        <f t="shared" si="29"/>
        <v>8.126212439130608</v>
      </c>
      <c r="AM31" s="273">
        <f>AM9+AM26</f>
        <v>11888.9</v>
      </c>
      <c r="AN31" s="268"/>
      <c r="AO31" s="268">
        <f>AO9+AO26</f>
        <v>2237</v>
      </c>
      <c r="AP31" s="268"/>
      <c r="AQ31" s="271"/>
      <c r="AR31" s="272">
        <f t="shared" si="30"/>
        <v>18.815870265541808</v>
      </c>
      <c r="AS31" s="273">
        <f>AS9+AS26</f>
        <v>9768.6</v>
      </c>
      <c r="AT31" s="268"/>
      <c r="AU31" s="268">
        <f>AU9+AU26</f>
        <v>2282.1</v>
      </c>
      <c r="AV31" s="268"/>
      <c r="AW31" s="271"/>
      <c r="AX31" s="272">
        <f t="shared" si="31"/>
        <v>23.361587126097902</v>
      </c>
      <c r="AY31" s="273">
        <f>AY9+AY26</f>
        <v>10438.199999999999</v>
      </c>
      <c r="AZ31" s="268"/>
      <c r="BA31" s="268">
        <f>BA9+BA26</f>
        <v>1900.7</v>
      </c>
      <c r="BB31" s="268"/>
      <c r="BC31" s="271"/>
      <c r="BD31" s="272">
        <f t="shared" si="32"/>
        <v>18.209078193558277</v>
      </c>
      <c r="BE31" s="273">
        <f>BE9+BE26</f>
        <v>6740.1</v>
      </c>
      <c r="BF31" s="268"/>
      <c r="BG31" s="268">
        <f>BG9+BG26</f>
        <v>1560.1000000000001</v>
      </c>
      <c r="BH31" s="268"/>
      <c r="BI31" s="271"/>
      <c r="BJ31" s="272">
        <f t="shared" si="33"/>
        <v>23.146540852509606</v>
      </c>
      <c r="BK31" s="273">
        <f>BK9+BK26</f>
        <v>41222</v>
      </c>
      <c r="BL31" s="268"/>
      <c r="BM31" s="268">
        <f>BM9+BM26</f>
        <v>4929.1</v>
      </c>
      <c r="BN31" s="268"/>
      <c r="BO31" s="271"/>
      <c r="BP31" s="272">
        <f t="shared" si="34"/>
        <v>11.957449905390325</v>
      </c>
      <c r="BQ31" s="273">
        <f>BQ9+BQ26</f>
        <v>89410.7</v>
      </c>
      <c r="BR31" s="268"/>
      <c r="BS31" s="268">
        <f>BS9+BS26</f>
        <v>13300.4</v>
      </c>
      <c r="BT31" s="268"/>
      <c r="BU31" s="271"/>
      <c r="BV31" s="272">
        <f t="shared" si="35"/>
        <v>14.875624505791812</v>
      </c>
      <c r="BW31" s="268">
        <f t="shared" si="40"/>
        <v>530875.6</v>
      </c>
      <c r="BX31" s="268">
        <f t="shared" si="40"/>
        <v>0</v>
      </c>
      <c r="BY31" s="268">
        <f t="shared" si="40"/>
        <v>61981.19999999999</v>
      </c>
      <c r="BZ31" s="268"/>
      <c r="CA31" s="271"/>
      <c r="CB31" s="274">
        <f t="shared" si="38"/>
        <v>11.675277597990942</v>
      </c>
      <c r="CC31" s="275"/>
      <c r="CD31" s="275"/>
    </row>
    <row r="32" spans="3:82" ht="12.75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</row>
    <row r="33" spans="2:82" ht="12.75">
      <c r="B33" s="148"/>
      <c r="C33" s="148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</row>
    <row r="34" spans="3:82" ht="12.75"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</row>
    <row r="35" spans="3:82" ht="12.75"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</row>
    <row r="36" spans="3:82" ht="12.75"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</row>
    <row r="37" spans="3:82" ht="12.75"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</row>
    <row r="38" spans="3:82" ht="15"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77"/>
      <c r="BY38" s="254"/>
      <c r="BZ38" s="254"/>
      <c r="CA38" s="254"/>
      <c r="CB38" s="254"/>
      <c r="CC38" s="254"/>
      <c r="CD38" s="254"/>
    </row>
    <row r="39" spans="3:82" ht="12.75"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</row>
    <row r="40" spans="3:82" ht="12.75"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</row>
    <row r="41" spans="3:82" ht="12.75"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</row>
    <row r="42" ht="12.75">
      <c r="BX42" s="278"/>
    </row>
    <row r="43" ht="12.75">
      <c r="BX43" s="278"/>
    </row>
  </sheetData>
  <sheetProtection/>
  <mergeCells count="40">
    <mergeCell ref="D3:Q3"/>
    <mergeCell ref="C6:H6"/>
    <mergeCell ref="I6:M6"/>
    <mergeCell ref="O6:S6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K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4" sqref="T44"/>
    </sheetView>
  </sheetViews>
  <sheetFormatPr defaultColWidth="9.00390625" defaultRowHeight="12.75"/>
  <cols>
    <col min="1" max="1" width="38.125" style="377" customWidth="1"/>
    <col min="2" max="2" width="10.25390625" style="376" hidden="1" customWidth="1"/>
    <col min="3" max="3" width="13.375" style="141" bestFit="1" customWidth="1"/>
    <col min="4" max="4" width="12.125" style="141" customWidth="1"/>
    <col min="5" max="5" width="14.25390625" style="141" bestFit="1" customWidth="1"/>
    <col min="6" max="6" width="9.875" style="141" bestFit="1" customWidth="1"/>
    <col min="7" max="7" width="13.375" style="282" customWidth="1"/>
    <col min="8" max="8" width="11.625" style="282" customWidth="1"/>
    <col min="9" max="9" width="14.25390625" style="282" bestFit="1" customWidth="1"/>
    <col min="10" max="10" width="8.625" style="282" customWidth="1"/>
    <col min="11" max="11" width="12.00390625" style="282" customWidth="1"/>
    <col min="12" max="12" width="11.625" style="282" bestFit="1" customWidth="1"/>
    <col min="13" max="13" width="12.25390625" style="0" bestFit="1" customWidth="1"/>
    <col min="14" max="14" width="7.75390625" style="0" customWidth="1"/>
  </cols>
  <sheetData>
    <row r="1" spans="1:6" ht="15.75">
      <c r="A1" s="279" t="s">
        <v>101</v>
      </c>
      <c r="B1" s="280"/>
      <c r="C1" s="281"/>
      <c r="D1" s="281"/>
      <c r="E1" s="281"/>
      <c r="F1" s="281"/>
    </row>
    <row r="2" spans="1:6" ht="15.75">
      <c r="A2" s="283" t="s">
        <v>102</v>
      </c>
      <c r="B2" s="280"/>
      <c r="C2" s="281"/>
      <c r="D2" s="281"/>
      <c r="E2" s="281"/>
      <c r="F2" s="281"/>
    </row>
    <row r="3" spans="1:12" ht="16.5" thickBot="1">
      <c r="A3" s="284"/>
      <c r="B3" s="285"/>
      <c r="C3" s="493"/>
      <c r="D3" s="493"/>
      <c r="E3" s="493"/>
      <c r="F3" s="493"/>
      <c r="G3" s="286"/>
      <c r="H3" s="286"/>
      <c r="I3" s="286"/>
      <c r="J3" s="286"/>
      <c r="K3" s="286"/>
      <c r="L3" s="287" t="s">
        <v>103</v>
      </c>
    </row>
    <row r="4" spans="1:14" ht="15" customHeight="1">
      <c r="A4" s="288"/>
      <c r="B4" s="289" t="s">
        <v>104</v>
      </c>
      <c r="C4" s="494" t="s">
        <v>105</v>
      </c>
      <c r="D4" s="495"/>
      <c r="E4" s="495"/>
      <c r="F4" s="496"/>
      <c r="G4" s="500" t="s">
        <v>106</v>
      </c>
      <c r="H4" s="501"/>
      <c r="I4" s="501"/>
      <c r="J4" s="502"/>
      <c r="K4" s="506" t="s">
        <v>107</v>
      </c>
      <c r="L4" s="507"/>
      <c r="M4" s="507"/>
      <c r="N4" s="508"/>
    </row>
    <row r="5" spans="1:14" ht="15" customHeight="1">
      <c r="A5" s="290" t="s">
        <v>0</v>
      </c>
      <c r="B5" s="290" t="s">
        <v>108</v>
      </c>
      <c r="C5" s="497"/>
      <c r="D5" s="498"/>
      <c r="E5" s="498"/>
      <c r="F5" s="499"/>
      <c r="G5" s="503"/>
      <c r="H5" s="504"/>
      <c r="I5" s="504"/>
      <c r="J5" s="505"/>
      <c r="K5" s="509"/>
      <c r="L5" s="510"/>
      <c r="M5" s="510"/>
      <c r="N5" s="511"/>
    </row>
    <row r="6" spans="1:14" ht="27" customHeight="1">
      <c r="A6" s="290"/>
      <c r="B6" s="290"/>
      <c r="C6" s="291" t="s">
        <v>109</v>
      </c>
      <c r="D6" s="292" t="s">
        <v>110</v>
      </c>
      <c r="E6" s="512" t="s">
        <v>111</v>
      </c>
      <c r="F6" s="513"/>
      <c r="G6" s="291" t="s">
        <v>109</v>
      </c>
      <c r="H6" s="293" t="s">
        <v>110</v>
      </c>
      <c r="I6" s="512" t="s">
        <v>111</v>
      </c>
      <c r="J6" s="513"/>
      <c r="K6" s="291" t="s">
        <v>109</v>
      </c>
      <c r="L6" s="292" t="s">
        <v>110</v>
      </c>
      <c r="M6" s="514" t="s">
        <v>111</v>
      </c>
      <c r="N6" s="515"/>
    </row>
    <row r="7" spans="1:14" s="301" customFormat="1" ht="12.75">
      <c r="A7" s="294"/>
      <c r="B7" s="294" t="s">
        <v>112</v>
      </c>
      <c r="C7" s="295" t="s">
        <v>113</v>
      </c>
      <c r="D7" s="296"/>
      <c r="E7" s="294" t="s">
        <v>7</v>
      </c>
      <c r="F7" s="297" t="s">
        <v>8</v>
      </c>
      <c r="G7" s="295" t="s">
        <v>113</v>
      </c>
      <c r="H7" s="298"/>
      <c r="I7" s="294" t="s">
        <v>7</v>
      </c>
      <c r="J7" s="297" t="s">
        <v>8</v>
      </c>
      <c r="K7" s="295" t="s">
        <v>113</v>
      </c>
      <c r="L7" s="296"/>
      <c r="M7" s="299" t="s">
        <v>7</v>
      </c>
      <c r="N7" s="300" t="s">
        <v>8</v>
      </c>
    </row>
    <row r="8" spans="1:14" ht="15.75">
      <c r="A8" s="174" t="s">
        <v>114</v>
      </c>
      <c r="B8" s="302" t="s">
        <v>115</v>
      </c>
      <c r="C8" s="303">
        <f aca="true" t="shared" si="0" ref="C8:D23">G8+K8</f>
        <v>621405.3</v>
      </c>
      <c r="D8" s="304">
        <f t="shared" si="0"/>
        <v>116614.1</v>
      </c>
      <c r="E8" s="304">
        <f aca="true" t="shared" si="1" ref="E8:E19">D8-C8</f>
        <v>-504791.20000000007</v>
      </c>
      <c r="F8" s="305">
        <f aca="true" t="shared" si="2" ref="F8:F17">D8/C8%</f>
        <v>18.76619011778625</v>
      </c>
      <c r="G8" s="306">
        <f>SUM(G9:G19)+G25+G26+G27+G30+G31</f>
        <v>462270.39999999997</v>
      </c>
      <c r="H8" s="304">
        <f>SUM(H9:H19)+H25+H26+H27+H30+H31</f>
        <v>86499</v>
      </c>
      <c r="I8" s="304">
        <f>H8-G8</f>
        <v>-375771.39999999997</v>
      </c>
      <c r="J8" s="307">
        <f>H8/G8%</f>
        <v>18.711775618772045</v>
      </c>
      <c r="K8" s="306">
        <f>SUM(K9:K19)+K25+K26+K27+K30+K31</f>
        <v>159134.90000000002</v>
      </c>
      <c r="L8" s="304">
        <f>SUM(L9:L19)+L25+L26+L27+L30+L31</f>
        <v>30115.100000000002</v>
      </c>
      <c r="M8" s="304">
        <f>L8-K8</f>
        <v>-129019.80000000002</v>
      </c>
      <c r="N8" s="305">
        <f>L8/K8%</f>
        <v>18.924258600721778</v>
      </c>
    </row>
    <row r="9" spans="1:14" s="317" customFormat="1" ht="15">
      <c r="A9" s="308" t="s">
        <v>53</v>
      </c>
      <c r="B9" s="309"/>
      <c r="C9" s="310">
        <f t="shared" si="0"/>
        <v>7194</v>
      </c>
      <c r="D9" s="311">
        <f t="shared" si="0"/>
        <v>1589.8</v>
      </c>
      <c r="E9" s="311">
        <f>D9-C9</f>
        <v>-5604.2</v>
      </c>
      <c r="F9" s="312">
        <f>D9/C9%</f>
        <v>22.09897136502641</v>
      </c>
      <c r="G9" s="313">
        <v>7194</v>
      </c>
      <c r="H9" s="314">
        <v>1589.8</v>
      </c>
      <c r="I9" s="315">
        <f>H9-G9</f>
        <v>-5604.2</v>
      </c>
      <c r="J9" s="316">
        <f>H9/G9%</f>
        <v>22.09897136502641</v>
      </c>
      <c r="K9" s="313"/>
      <c r="L9" s="315"/>
      <c r="M9" s="315">
        <f>L9-K9</f>
        <v>0</v>
      </c>
      <c r="N9" s="316"/>
    </row>
    <row r="10" spans="1:14" s="321" customFormat="1" ht="15">
      <c r="A10" s="318" t="s">
        <v>12</v>
      </c>
      <c r="B10" s="319" t="s">
        <v>116</v>
      </c>
      <c r="C10" s="310">
        <f t="shared" si="0"/>
        <v>438730.5</v>
      </c>
      <c r="D10" s="311">
        <f t="shared" si="0"/>
        <v>77830.59999999999</v>
      </c>
      <c r="E10" s="311">
        <f t="shared" si="1"/>
        <v>-360899.9</v>
      </c>
      <c r="F10" s="312">
        <f t="shared" si="2"/>
        <v>17.739956533680697</v>
      </c>
      <c r="G10" s="313">
        <v>373269.9</v>
      </c>
      <c r="H10" s="320">
        <v>66021.7</v>
      </c>
      <c r="I10" s="315">
        <f aca="true" t="shared" si="3" ref="I10:I38">H10-G10</f>
        <v>-307248.2</v>
      </c>
      <c r="J10" s="316">
        <f aca="true" t="shared" si="4" ref="J10:J38">H10/G10%</f>
        <v>17.687389205505184</v>
      </c>
      <c r="K10" s="313">
        <v>65460.6</v>
      </c>
      <c r="L10" s="315">
        <v>11808.9</v>
      </c>
      <c r="M10" s="315">
        <f aca="true" t="shared" si="5" ref="M10:M38">L10-K10</f>
        <v>-53651.7</v>
      </c>
      <c r="N10" s="316">
        <f aca="true" t="shared" si="6" ref="N10:N38">L10/K10%</f>
        <v>18.039706327164737</v>
      </c>
    </row>
    <row r="11" spans="1:14" s="321" customFormat="1" ht="38.25">
      <c r="A11" s="322" t="s">
        <v>39</v>
      </c>
      <c r="B11" s="319" t="s">
        <v>117</v>
      </c>
      <c r="C11" s="310">
        <f t="shared" si="0"/>
        <v>17691.6</v>
      </c>
      <c r="D11" s="311">
        <f t="shared" si="0"/>
        <v>4070.7000000000003</v>
      </c>
      <c r="E11" s="311">
        <f t="shared" si="1"/>
        <v>-13620.899999999998</v>
      </c>
      <c r="F11" s="312">
        <f t="shared" si="2"/>
        <v>23.00922471681476</v>
      </c>
      <c r="G11" s="313">
        <v>8530.8</v>
      </c>
      <c r="H11" s="320">
        <v>1356.9</v>
      </c>
      <c r="I11" s="315">
        <f t="shared" si="3"/>
        <v>-7173.9</v>
      </c>
      <c r="J11" s="316">
        <f t="shared" si="4"/>
        <v>15.905893937262627</v>
      </c>
      <c r="K11" s="313">
        <v>9160.8</v>
      </c>
      <c r="L11" s="315">
        <v>2713.8</v>
      </c>
      <c r="M11" s="315">
        <f t="shared" si="5"/>
        <v>-6446.999999999999</v>
      </c>
      <c r="N11" s="316">
        <f t="shared" si="6"/>
        <v>29.624050301283734</v>
      </c>
    </row>
    <row r="12" spans="1:14" s="321" customFormat="1" ht="25.5">
      <c r="A12" s="322" t="s">
        <v>14</v>
      </c>
      <c r="B12" s="319" t="s">
        <v>118</v>
      </c>
      <c r="C12" s="310">
        <f t="shared" si="0"/>
        <v>28862</v>
      </c>
      <c r="D12" s="311">
        <f t="shared" si="0"/>
        <v>6090.6</v>
      </c>
      <c r="E12" s="311">
        <f t="shared" si="1"/>
        <v>-22771.4</v>
      </c>
      <c r="F12" s="312">
        <f t="shared" si="2"/>
        <v>21.102487700090084</v>
      </c>
      <c r="G12" s="313">
        <v>28862</v>
      </c>
      <c r="H12" s="320">
        <v>6090.6</v>
      </c>
      <c r="I12" s="315">
        <f t="shared" si="3"/>
        <v>-22771.4</v>
      </c>
      <c r="J12" s="316">
        <f t="shared" si="4"/>
        <v>21.102487700090084</v>
      </c>
      <c r="K12" s="313"/>
      <c r="L12" s="315"/>
      <c r="M12" s="315">
        <f t="shared" si="5"/>
        <v>0</v>
      </c>
      <c r="N12" s="316"/>
    </row>
    <row r="13" spans="1:14" s="321" customFormat="1" ht="15">
      <c r="A13" s="322" t="s">
        <v>15</v>
      </c>
      <c r="B13" s="319" t="s">
        <v>119</v>
      </c>
      <c r="C13" s="310">
        <f t="shared" si="0"/>
        <v>1494.9</v>
      </c>
      <c r="D13" s="311">
        <f t="shared" si="0"/>
        <v>792.2</v>
      </c>
      <c r="E13" s="311">
        <f t="shared" si="1"/>
        <v>-702.7</v>
      </c>
      <c r="F13" s="312">
        <f t="shared" si="2"/>
        <v>52.99351127165696</v>
      </c>
      <c r="G13" s="313">
        <v>719.6</v>
      </c>
      <c r="H13" s="320">
        <v>396.1</v>
      </c>
      <c r="I13" s="315">
        <f t="shared" si="3"/>
        <v>-323.5</v>
      </c>
      <c r="J13" s="316">
        <f t="shared" si="4"/>
        <v>55.044469149527515</v>
      </c>
      <c r="K13" s="313">
        <v>775.3</v>
      </c>
      <c r="L13" s="315">
        <v>396.1</v>
      </c>
      <c r="M13" s="315">
        <f t="shared" si="5"/>
        <v>-379.19999999999993</v>
      </c>
      <c r="N13" s="316">
        <f t="shared" si="6"/>
        <v>51.08990068360635</v>
      </c>
    </row>
    <row r="14" spans="1:14" s="321" customFormat="1" ht="38.25">
      <c r="A14" s="322" t="s">
        <v>54</v>
      </c>
      <c r="B14" s="319"/>
      <c r="C14" s="310"/>
      <c r="D14" s="311"/>
      <c r="E14" s="311"/>
      <c r="F14" s="312"/>
      <c r="G14" s="313">
        <v>1378.1</v>
      </c>
      <c r="H14" s="320">
        <v>307.1</v>
      </c>
      <c r="I14" s="315">
        <f t="shared" si="3"/>
        <v>-1071</v>
      </c>
      <c r="J14" s="316">
        <f t="shared" si="4"/>
        <v>22.28430447717873</v>
      </c>
      <c r="K14" s="313"/>
      <c r="L14" s="315"/>
      <c r="M14" s="315"/>
      <c r="N14" s="316"/>
    </row>
    <row r="15" spans="1:14" s="321" customFormat="1" ht="15">
      <c r="A15" s="322" t="s">
        <v>83</v>
      </c>
      <c r="B15" s="309" t="s">
        <v>120</v>
      </c>
      <c r="C15" s="310">
        <f t="shared" si="0"/>
        <v>8573.9</v>
      </c>
      <c r="D15" s="311">
        <f t="shared" si="0"/>
        <v>260.5</v>
      </c>
      <c r="E15" s="311">
        <f t="shared" si="1"/>
        <v>-8313.4</v>
      </c>
      <c r="F15" s="312">
        <f t="shared" si="2"/>
        <v>3.0382906262027785</v>
      </c>
      <c r="G15" s="313"/>
      <c r="H15" s="320"/>
      <c r="I15" s="315">
        <f t="shared" si="3"/>
        <v>0</v>
      </c>
      <c r="J15" s="316"/>
      <c r="K15" s="313">
        <v>8573.9</v>
      </c>
      <c r="L15" s="315">
        <v>260.5</v>
      </c>
      <c r="M15" s="315">
        <f t="shared" si="5"/>
        <v>-8313.4</v>
      </c>
      <c r="N15" s="316">
        <f t="shared" si="6"/>
        <v>3.0382906262027785</v>
      </c>
    </row>
    <row r="16" spans="1:14" s="321" customFormat="1" ht="15">
      <c r="A16" s="323" t="s">
        <v>84</v>
      </c>
      <c r="B16" s="309" t="s">
        <v>121</v>
      </c>
      <c r="C16" s="310">
        <f t="shared" si="0"/>
        <v>57331.3</v>
      </c>
      <c r="D16" s="311">
        <f t="shared" si="0"/>
        <v>10358.4</v>
      </c>
      <c r="E16" s="311">
        <f t="shared" si="1"/>
        <v>-46972.9</v>
      </c>
      <c r="F16" s="312">
        <f t="shared" si="2"/>
        <v>18.06761751434208</v>
      </c>
      <c r="G16" s="313"/>
      <c r="H16" s="320"/>
      <c r="I16" s="315">
        <f t="shared" si="3"/>
        <v>0</v>
      </c>
      <c r="J16" s="316"/>
      <c r="K16" s="313">
        <v>57331.3</v>
      </c>
      <c r="L16" s="315">
        <v>10358.4</v>
      </c>
      <c r="M16" s="315">
        <f t="shared" si="5"/>
        <v>-46972.9</v>
      </c>
      <c r="N16" s="316">
        <f t="shared" si="6"/>
        <v>18.06761751434208</v>
      </c>
    </row>
    <row r="17" spans="1:14" s="321" customFormat="1" ht="15">
      <c r="A17" s="324" t="s">
        <v>122</v>
      </c>
      <c r="B17" s="325" t="s">
        <v>123</v>
      </c>
      <c r="C17" s="310">
        <f t="shared" si="0"/>
        <v>5804.5</v>
      </c>
      <c r="D17" s="311">
        <f t="shared" si="0"/>
        <v>1121.9</v>
      </c>
      <c r="E17" s="311">
        <f t="shared" si="1"/>
        <v>-4682.6</v>
      </c>
      <c r="F17" s="312">
        <f t="shared" si="2"/>
        <v>19.328107502799554</v>
      </c>
      <c r="G17" s="313">
        <v>5249.8</v>
      </c>
      <c r="H17" s="320">
        <v>963.2</v>
      </c>
      <c r="I17" s="315">
        <f t="shared" si="3"/>
        <v>-4286.6</v>
      </c>
      <c r="J17" s="316">
        <f t="shared" si="4"/>
        <v>18.347365613928147</v>
      </c>
      <c r="K17" s="326">
        <v>554.7</v>
      </c>
      <c r="L17" s="315">
        <v>158.7</v>
      </c>
      <c r="M17" s="315">
        <f t="shared" si="5"/>
        <v>-396.00000000000006</v>
      </c>
      <c r="N17" s="316">
        <f t="shared" si="6"/>
        <v>28.610059491617086</v>
      </c>
    </row>
    <row r="18" spans="1:14" s="321" customFormat="1" ht="27" customHeight="1">
      <c r="A18" s="322" t="s">
        <v>124</v>
      </c>
      <c r="B18" s="325" t="s">
        <v>125</v>
      </c>
      <c r="C18" s="310">
        <f t="shared" si="0"/>
        <v>0</v>
      </c>
      <c r="D18" s="311">
        <f t="shared" si="0"/>
        <v>-0.2</v>
      </c>
      <c r="E18" s="311">
        <f t="shared" si="1"/>
        <v>-0.2</v>
      </c>
      <c r="F18" s="312"/>
      <c r="G18" s="313"/>
      <c r="H18" s="314"/>
      <c r="I18" s="315">
        <f t="shared" si="3"/>
        <v>0</v>
      </c>
      <c r="J18" s="316"/>
      <c r="K18" s="326"/>
      <c r="L18" s="315">
        <v>-0.2</v>
      </c>
      <c r="M18" s="315">
        <f t="shared" si="5"/>
        <v>-0.2</v>
      </c>
      <c r="N18" s="316"/>
    </row>
    <row r="19" spans="1:14" s="321" customFormat="1" ht="38.25">
      <c r="A19" s="327" t="s">
        <v>126</v>
      </c>
      <c r="B19" s="328" t="s">
        <v>127</v>
      </c>
      <c r="C19" s="310">
        <f t="shared" si="0"/>
        <v>39023.90000000001</v>
      </c>
      <c r="D19" s="311">
        <f t="shared" si="0"/>
        <v>8603.6</v>
      </c>
      <c r="E19" s="311">
        <f t="shared" si="1"/>
        <v>-30420.30000000001</v>
      </c>
      <c r="F19" s="312">
        <f>D19/C19%</f>
        <v>22.047001965462186</v>
      </c>
      <c r="G19" s="329">
        <f>SUM(G20:G24)</f>
        <v>22055.300000000003</v>
      </c>
      <c r="H19" s="315">
        <f>SUM(H20:H24)</f>
        <v>4984.7</v>
      </c>
      <c r="I19" s="315">
        <f t="shared" si="3"/>
        <v>-17070.600000000002</v>
      </c>
      <c r="J19" s="316">
        <f t="shared" si="4"/>
        <v>22.60091678644135</v>
      </c>
      <c r="K19" s="313">
        <f>SUM(K20:K24)</f>
        <v>16968.600000000002</v>
      </c>
      <c r="L19" s="315">
        <f>SUM(L20:L24)</f>
        <v>3618.9</v>
      </c>
      <c r="M19" s="315">
        <f t="shared" si="5"/>
        <v>-13349.700000000003</v>
      </c>
      <c r="N19" s="316">
        <f t="shared" si="6"/>
        <v>21.32703935504402</v>
      </c>
    </row>
    <row r="20" spans="1:14" s="336" customFormat="1" ht="25.5" hidden="1">
      <c r="A20" s="330" t="s">
        <v>40</v>
      </c>
      <c r="B20" s="331"/>
      <c r="C20" s="332">
        <f t="shared" si="0"/>
        <v>0</v>
      </c>
      <c r="D20" s="333">
        <f t="shared" si="0"/>
        <v>0</v>
      </c>
      <c r="E20" s="333"/>
      <c r="F20" s="334" t="e">
        <f>D20/C20%</f>
        <v>#DIV/0!</v>
      </c>
      <c r="G20" s="332"/>
      <c r="H20" s="335"/>
      <c r="I20" s="333">
        <f t="shared" si="3"/>
        <v>0</v>
      </c>
      <c r="J20" s="334" t="e">
        <f t="shared" si="4"/>
        <v>#DIV/0!</v>
      </c>
      <c r="K20" s="332"/>
      <c r="L20" s="333"/>
      <c r="M20" s="333">
        <f t="shared" si="5"/>
        <v>0</v>
      </c>
      <c r="N20" s="334"/>
    </row>
    <row r="21" spans="1:14" s="336" customFormat="1" ht="15.75" customHeight="1">
      <c r="A21" s="330" t="s">
        <v>128</v>
      </c>
      <c r="B21" s="337" t="s">
        <v>129</v>
      </c>
      <c r="C21" s="332">
        <f t="shared" si="0"/>
        <v>29833.6</v>
      </c>
      <c r="D21" s="333">
        <f t="shared" si="0"/>
        <v>6840.4</v>
      </c>
      <c r="E21" s="333">
        <f aca="true" t="shared" si="7" ref="E21:E37">D21-C21</f>
        <v>-22993.199999999997</v>
      </c>
      <c r="F21" s="334">
        <f aca="true" t="shared" si="8" ref="F21:F29">D21/C21%</f>
        <v>22.928510136222243</v>
      </c>
      <c r="G21" s="332">
        <v>14542.7</v>
      </c>
      <c r="H21" s="335">
        <v>3404.4</v>
      </c>
      <c r="I21" s="333">
        <f t="shared" si="3"/>
        <v>-11138.300000000001</v>
      </c>
      <c r="J21" s="334">
        <f t="shared" si="4"/>
        <v>23.409683208757656</v>
      </c>
      <c r="K21" s="332">
        <v>15290.9</v>
      </c>
      <c r="L21" s="333">
        <v>3436</v>
      </c>
      <c r="M21" s="333">
        <f t="shared" si="5"/>
        <v>-11854.9</v>
      </c>
      <c r="N21" s="334">
        <f t="shared" si="6"/>
        <v>22.470881373889046</v>
      </c>
    </row>
    <row r="22" spans="1:14" s="336" customFormat="1" ht="15">
      <c r="A22" s="338" t="s">
        <v>46</v>
      </c>
      <c r="B22" s="337" t="s">
        <v>130</v>
      </c>
      <c r="C22" s="332">
        <f t="shared" si="0"/>
        <v>8988.2</v>
      </c>
      <c r="D22" s="333">
        <f t="shared" si="0"/>
        <v>1625.8999999999999</v>
      </c>
      <c r="E22" s="333">
        <f t="shared" si="7"/>
        <v>-7362.300000000001</v>
      </c>
      <c r="F22" s="334">
        <f t="shared" si="8"/>
        <v>18.089272601855765</v>
      </c>
      <c r="G22" s="332">
        <v>7419.7</v>
      </c>
      <c r="H22" s="335">
        <v>1451.8</v>
      </c>
      <c r="I22" s="333">
        <f t="shared" si="3"/>
        <v>-5967.9</v>
      </c>
      <c r="J22" s="334">
        <f t="shared" si="4"/>
        <v>19.56682884752753</v>
      </c>
      <c r="K22" s="332">
        <v>1568.5</v>
      </c>
      <c r="L22" s="333">
        <v>174.1</v>
      </c>
      <c r="M22" s="333">
        <f t="shared" si="5"/>
        <v>-1394.4</v>
      </c>
      <c r="N22" s="334">
        <f t="shared" si="6"/>
        <v>11.09977685686962</v>
      </c>
    </row>
    <row r="23" spans="1:14" s="336" customFormat="1" ht="38.25">
      <c r="A23" s="338" t="s">
        <v>47</v>
      </c>
      <c r="B23" s="331" t="s">
        <v>131</v>
      </c>
      <c r="C23" s="332">
        <f t="shared" si="0"/>
        <v>176.4</v>
      </c>
      <c r="D23" s="333">
        <f t="shared" si="0"/>
        <v>128.5</v>
      </c>
      <c r="E23" s="333">
        <f t="shared" si="7"/>
        <v>-47.900000000000006</v>
      </c>
      <c r="F23" s="334">
        <f t="shared" si="8"/>
        <v>72.84580498866212</v>
      </c>
      <c r="G23" s="332">
        <v>92.9</v>
      </c>
      <c r="H23" s="335">
        <v>128.5</v>
      </c>
      <c r="I23" s="333">
        <f t="shared" si="3"/>
        <v>35.599999999999994</v>
      </c>
      <c r="J23" s="334">
        <f t="shared" si="4"/>
        <v>138.32077502691064</v>
      </c>
      <c r="K23" s="339">
        <v>83.5</v>
      </c>
      <c r="L23" s="333"/>
      <c r="M23" s="333">
        <f t="shared" si="5"/>
        <v>-83.5</v>
      </c>
      <c r="N23" s="334">
        <f t="shared" si="6"/>
        <v>0</v>
      </c>
    </row>
    <row r="24" spans="1:14" s="336" customFormat="1" ht="25.5">
      <c r="A24" s="340" t="s">
        <v>132</v>
      </c>
      <c r="B24" s="331"/>
      <c r="C24" s="332">
        <f aca="true" t="shared" si="9" ref="C24:D31">G24+K24</f>
        <v>25.7</v>
      </c>
      <c r="D24" s="333">
        <f t="shared" si="9"/>
        <v>8.8</v>
      </c>
      <c r="E24" s="333">
        <f>D24-C24</f>
        <v>-16.9</v>
      </c>
      <c r="F24" s="334">
        <f>D24/C24%</f>
        <v>34.24124513618677</v>
      </c>
      <c r="G24" s="332"/>
      <c r="H24" s="335"/>
      <c r="I24" s="333">
        <f t="shared" si="3"/>
        <v>0</v>
      </c>
      <c r="J24" s="334"/>
      <c r="K24" s="341">
        <v>25.7</v>
      </c>
      <c r="L24" s="333">
        <v>8.8</v>
      </c>
      <c r="M24" s="333">
        <f t="shared" si="5"/>
        <v>-16.9</v>
      </c>
      <c r="N24" s="334">
        <f t="shared" si="6"/>
        <v>34.24124513618677</v>
      </c>
    </row>
    <row r="25" spans="1:14" s="321" customFormat="1" ht="25.5">
      <c r="A25" s="322" t="s">
        <v>19</v>
      </c>
      <c r="B25" s="319" t="s">
        <v>133</v>
      </c>
      <c r="C25" s="310">
        <f t="shared" si="9"/>
        <v>4281.9</v>
      </c>
      <c r="D25" s="311">
        <f t="shared" si="9"/>
        <v>758.8</v>
      </c>
      <c r="E25" s="311">
        <f t="shared" si="7"/>
        <v>-3523.0999999999995</v>
      </c>
      <c r="F25" s="312">
        <f t="shared" si="8"/>
        <v>17.721105116887365</v>
      </c>
      <c r="G25" s="313">
        <v>4281.9</v>
      </c>
      <c r="H25" s="314">
        <v>758.8</v>
      </c>
      <c r="I25" s="315">
        <f t="shared" si="3"/>
        <v>-3523.0999999999995</v>
      </c>
      <c r="J25" s="316">
        <f t="shared" si="4"/>
        <v>17.721105116887365</v>
      </c>
      <c r="K25" s="342"/>
      <c r="L25" s="315"/>
      <c r="M25" s="315">
        <f t="shared" si="5"/>
        <v>0</v>
      </c>
      <c r="N25" s="316"/>
    </row>
    <row r="26" spans="1:14" s="321" customFormat="1" ht="25.5">
      <c r="A26" s="322" t="s">
        <v>134</v>
      </c>
      <c r="B26" s="319"/>
      <c r="C26" s="310">
        <f t="shared" si="9"/>
        <v>837.2</v>
      </c>
      <c r="D26" s="311">
        <f t="shared" si="9"/>
        <v>860</v>
      </c>
      <c r="E26" s="311">
        <f t="shared" si="7"/>
        <v>22.799999999999955</v>
      </c>
      <c r="F26" s="312"/>
      <c r="G26" s="313">
        <v>837.2</v>
      </c>
      <c r="H26" s="320">
        <v>860</v>
      </c>
      <c r="I26" s="315">
        <f t="shared" si="3"/>
        <v>22.799999999999955</v>
      </c>
      <c r="J26" s="316">
        <f t="shared" si="4"/>
        <v>102.7233635929288</v>
      </c>
      <c r="K26" s="342"/>
      <c r="L26" s="315">
        <v>0</v>
      </c>
      <c r="M26" s="315">
        <f t="shared" si="5"/>
        <v>0</v>
      </c>
      <c r="N26" s="316"/>
    </row>
    <row r="27" spans="1:14" s="321" customFormat="1" ht="38.25">
      <c r="A27" s="343" t="s">
        <v>21</v>
      </c>
      <c r="B27" s="325" t="s">
        <v>135</v>
      </c>
      <c r="C27" s="310">
        <f t="shared" si="9"/>
        <v>2480</v>
      </c>
      <c r="D27" s="311">
        <f t="shared" si="9"/>
        <v>1545.9</v>
      </c>
      <c r="E27" s="311">
        <f t="shared" si="7"/>
        <v>-934.0999999999999</v>
      </c>
      <c r="F27" s="312">
        <f t="shared" si="8"/>
        <v>62.33467741935484</v>
      </c>
      <c r="G27" s="329">
        <f>SUM(G28:G29)</f>
        <v>2480</v>
      </c>
      <c r="H27" s="315">
        <f>SUM(H28:H29)</f>
        <v>927.2</v>
      </c>
      <c r="I27" s="315">
        <f t="shared" si="3"/>
        <v>-1552.8</v>
      </c>
      <c r="J27" s="316">
        <f t="shared" si="4"/>
        <v>37.38709677419355</v>
      </c>
      <c r="K27" s="329">
        <f>SUM(K28:K29)</f>
        <v>0</v>
      </c>
      <c r="L27" s="315">
        <f>SUM(L28:L29)</f>
        <v>618.7</v>
      </c>
      <c r="M27" s="315">
        <f t="shared" si="5"/>
        <v>618.7</v>
      </c>
      <c r="N27" s="316"/>
    </row>
    <row r="28" spans="1:14" s="336" customFormat="1" ht="15">
      <c r="A28" s="344" t="s">
        <v>136</v>
      </c>
      <c r="B28" s="345" t="s">
        <v>137</v>
      </c>
      <c r="C28" s="346">
        <f t="shared" si="9"/>
        <v>1000</v>
      </c>
      <c r="D28" s="347">
        <f t="shared" si="9"/>
        <v>617.7</v>
      </c>
      <c r="E28" s="333">
        <f t="shared" si="7"/>
        <v>-382.29999999999995</v>
      </c>
      <c r="F28" s="334">
        <f t="shared" si="8"/>
        <v>61.77</v>
      </c>
      <c r="G28" s="346">
        <v>1000</v>
      </c>
      <c r="H28" s="348">
        <v>570.7</v>
      </c>
      <c r="I28" s="333">
        <f t="shared" si="3"/>
        <v>-429.29999999999995</v>
      </c>
      <c r="J28" s="334">
        <f t="shared" si="4"/>
        <v>57.07000000000001</v>
      </c>
      <c r="K28" s="346"/>
      <c r="L28" s="347">
        <v>47</v>
      </c>
      <c r="M28" s="333">
        <f t="shared" si="5"/>
        <v>47</v>
      </c>
      <c r="N28" s="334"/>
    </row>
    <row r="29" spans="1:14" s="336" customFormat="1" ht="32.25" customHeight="1">
      <c r="A29" s="344" t="s">
        <v>38</v>
      </c>
      <c r="B29" s="345" t="s">
        <v>138</v>
      </c>
      <c r="C29" s="349">
        <f t="shared" si="9"/>
        <v>1480</v>
      </c>
      <c r="D29" s="347">
        <f t="shared" si="9"/>
        <v>928.2</v>
      </c>
      <c r="E29" s="333">
        <f t="shared" si="7"/>
        <v>-551.8</v>
      </c>
      <c r="F29" s="334">
        <f t="shared" si="8"/>
        <v>62.71621621621622</v>
      </c>
      <c r="G29" s="346">
        <v>1480</v>
      </c>
      <c r="H29" s="348">
        <v>356.5</v>
      </c>
      <c r="I29" s="333">
        <f t="shared" si="3"/>
        <v>-1123.5</v>
      </c>
      <c r="J29" s="334">
        <f t="shared" si="4"/>
        <v>24.087837837837835</v>
      </c>
      <c r="K29" s="346"/>
      <c r="L29" s="347">
        <v>571.7</v>
      </c>
      <c r="M29" s="333">
        <f t="shared" si="5"/>
        <v>571.7</v>
      </c>
      <c r="N29" s="334"/>
    </row>
    <row r="30" spans="1:14" s="321" customFormat="1" ht="15.75" customHeight="1">
      <c r="A30" s="343" t="s">
        <v>139</v>
      </c>
      <c r="B30" s="325" t="s">
        <v>140</v>
      </c>
      <c r="C30" s="350">
        <f t="shared" si="9"/>
        <v>7721.5</v>
      </c>
      <c r="D30" s="311">
        <f t="shared" si="9"/>
        <v>2410</v>
      </c>
      <c r="E30" s="311">
        <f t="shared" si="7"/>
        <v>-5311.5</v>
      </c>
      <c r="F30" s="312">
        <f>D30/C30%</f>
        <v>31.21155215955449</v>
      </c>
      <c r="G30" s="313">
        <v>7411.8</v>
      </c>
      <c r="H30" s="320">
        <v>2228.9</v>
      </c>
      <c r="I30" s="315">
        <f t="shared" si="3"/>
        <v>-5182.9</v>
      </c>
      <c r="J30" s="316">
        <f t="shared" si="4"/>
        <v>30.072317115950245</v>
      </c>
      <c r="K30" s="351">
        <v>309.7</v>
      </c>
      <c r="L30" s="315">
        <v>181.1</v>
      </c>
      <c r="M30" s="315">
        <f t="shared" si="5"/>
        <v>-128.6</v>
      </c>
      <c r="N30" s="316">
        <f t="shared" si="6"/>
        <v>58.47594446238295</v>
      </c>
    </row>
    <row r="31" spans="1:14" s="321" customFormat="1" ht="15">
      <c r="A31" s="324" t="s">
        <v>41</v>
      </c>
      <c r="B31" s="325" t="s">
        <v>141</v>
      </c>
      <c r="C31" s="310">
        <f t="shared" si="9"/>
        <v>0</v>
      </c>
      <c r="D31" s="311">
        <f t="shared" si="9"/>
        <v>14.2</v>
      </c>
      <c r="E31" s="311">
        <f t="shared" si="7"/>
        <v>14.2</v>
      </c>
      <c r="F31" s="312"/>
      <c r="G31" s="313"/>
      <c r="H31" s="320">
        <v>14</v>
      </c>
      <c r="I31" s="315">
        <f t="shared" si="3"/>
        <v>14</v>
      </c>
      <c r="J31" s="316"/>
      <c r="K31" s="342"/>
      <c r="L31" s="315">
        <v>0.2</v>
      </c>
      <c r="M31" s="315">
        <f t="shared" si="5"/>
        <v>0.2</v>
      </c>
      <c r="N31" s="316"/>
    </row>
    <row r="32" spans="1:14" s="360" customFormat="1" ht="15.75">
      <c r="A32" s="352" t="s">
        <v>95</v>
      </c>
      <c r="B32" s="353"/>
      <c r="C32" s="354">
        <f>SUM(C33:C37)</f>
        <v>2284461.9</v>
      </c>
      <c r="D32" s="355">
        <f>SUM(D33:D37)</f>
        <v>407713.50000000006</v>
      </c>
      <c r="E32" s="356">
        <f t="shared" si="7"/>
        <v>-1876748.4</v>
      </c>
      <c r="F32" s="357">
        <f aca="true" t="shared" si="10" ref="F32:F37">D32/C32%</f>
        <v>17.847244464878145</v>
      </c>
      <c r="G32" s="354">
        <f>SUM(G33:G37)</f>
        <v>1912921.2000000002</v>
      </c>
      <c r="H32" s="358">
        <f>SUM(H33:H37)</f>
        <v>375847.4</v>
      </c>
      <c r="I32" s="356">
        <f t="shared" si="3"/>
        <v>-1537073.8000000003</v>
      </c>
      <c r="J32" s="357">
        <f t="shared" si="4"/>
        <v>19.64782448958169</v>
      </c>
      <c r="K32" s="359">
        <f>SUM(K33:K37)</f>
        <v>371540.7</v>
      </c>
      <c r="L32" s="355">
        <f>SUM(L33:L37)</f>
        <v>31866.100000000002</v>
      </c>
      <c r="M32" s="356">
        <f t="shared" si="5"/>
        <v>-339674.60000000003</v>
      </c>
      <c r="N32" s="357">
        <f t="shared" si="6"/>
        <v>8.576745427889865</v>
      </c>
    </row>
    <row r="33" spans="1:14" ht="15">
      <c r="A33" s="187" t="s">
        <v>96</v>
      </c>
      <c r="B33" s="361" t="s">
        <v>142</v>
      </c>
      <c r="C33" s="310">
        <f aca="true" t="shared" si="11" ref="C33:D37">G33+K33</f>
        <v>287407.4</v>
      </c>
      <c r="D33" s="311">
        <f t="shared" si="11"/>
        <v>62428.8</v>
      </c>
      <c r="E33" s="311">
        <f t="shared" si="7"/>
        <v>-224978.60000000003</v>
      </c>
      <c r="F33" s="312">
        <f t="shared" si="10"/>
        <v>21.72136138457117</v>
      </c>
      <c r="G33" s="362">
        <v>220304.1</v>
      </c>
      <c r="H33" s="363">
        <v>44747.4</v>
      </c>
      <c r="I33" s="315">
        <f t="shared" si="3"/>
        <v>-175556.7</v>
      </c>
      <c r="J33" s="316">
        <f t="shared" si="4"/>
        <v>20.311651031460602</v>
      </c>
      <c r="K33" s="362">
        <v>67103.3</v>
      </c>
      <c r="L33" s="364">
        <v>17681.4</v>
      </c>
      <c r="M33" s="315">
        <f t="shared" si="5"/>
        <v>-49421.9</v>
      </c>
      <c r="N33" s="316">
        <f t="shared" si="6"/>
        <v>26.349523793911775</v>
      </c>
    </row>
    <row r="34" spans="1:14" ht="15">
      <c r="A34" s="187" t="s">
        <v>143</v>
      </c>
      <c r="B34" s="361" t="s">
        <v>144</v>
      </c>
      <c r="C34" s="310">
        <f t="shared" si="11"/>
        <v>388096.5</v>
      </c>
      <c r="D34" s="311">
        <f t="shared" si="11"/>
        <v>438.1</v>
      </c>
      <c r="E34" s="311">
        <f t="shared" si="7"/>
        <v>-387658.4</v>
      </c>
      <c r="F34" s="312">
        <f t="shared" si="10"/>
        <v>0.11288429552959123</v>
      </c>
      <c r="G34" s="362">
        <v>388096.5</v>
      </c>
      <c r="H34" s="363">
        <v>438.1</v>
      </c>
      <c r="I34" s="315">
        <f t="shared" si="3"/>
        <v>-387658.4</v>
      </c>
      <c r="J34" s="316">
        <f t="shared" si="4"/>
        <v>0.11288429552959123</v>
      </c>
      <c r="K34" s="362"/>
      <c r="L34" s="364"/>
      <c r="M34" s="315">
        <f t="shared" si="5"/>
        <v>0</v>
      </c>
      <c r="N34" s="316"/>
    </row>
    <row r="35" spans="1:14" ht="15">
      <c r="A35" s="187" t="s">
        <v>145</v>
      </c>
      <c r="B35" s="361" t="s">
        <v>146</v>
      </c>
      <c r="C35" s="310">
        <f t="shared" si="11"/>
        <v>1194509.9</v>
      </c>
      <c r="D35" s="311">
        <f t="shared" si="11"/>
        <v>314900.80000000005</v>
      </c>
      <c r="E35" s="311">
        <f t="shared" si="7"/>
        <v>-879609.0999999999</v>
      </c>
      <c r="F35" s="312">
        <f t="shared" si="10"/>
        <v>26.36234325056662</v>
      </c>
      <c r="G35" s="365">
        <v>1192268</v>
      </c>
      <c r="H35" s="366">
        <v>312658.9</v>
      </c>
      <c r="I35" s="315">
        <f t="shared" si="3"/>
        <v>-879609.1</v>
      </c>
      <c r="J35" s="316">
        <f t="shared" si="4"/>
        <v>26.223877517470907</v>
      </c>
      <c r="K35" s="365">
        <v>2241.9</v>
      </c>
      <c r="L35" s="367">
        <v>2241.9</v>
      </c>
      <c r="M35" s="315">
        <f t="shared" si="5"/>
        <v>0</v>
      </c>
      <c r="N35" s="316">
        <f t="shared" si="6"/>
        <v>100</v>
      </c>
    </row>
    <row r="36" spans="1:14" ht="15">
      <c r="A36" s="368" t="s">
        <v>98</v>
      </c>
      <c r="B36" s="361"/>
      <c r="C36" s="310">
        <f t="shared" si="11"/>
        <v>414448.1</v>
      </c>
      <c r="D36" s="311">
        <f t="shared" si="11"/>
        <v>29945.8</v>
      </c>
      <c r="E36" s="311">
        <f t="shared" si="7"/>
        <v>-384502.3</v>
      </c>
      <c r="F36" s="312">
        <f t="shared" si="10"/>
        <v>7.225464418825904</v>
      </c>
      <c r="G36" s="365">
        <v>112252.6</v>
      </c>
      <c r="H36" s="366">
        <v>18003</v>
      </c>
      <c r="I36" s="315">
        <f t="shared" si="3"/>
        <v>-94249.6</v>
      </c>
      <c r="J36" s="316">
        <f t="shared" si="4"/>
        <v>16.037935869636872</v>
      </c>
      <c r="K36" s="365">
        <v>302195.5</v>
      </c>
      <c r="L36" s="367">
        <v>11942.8</v>
      </c>
      <c r="M36" s="315">
        <f t="shared" si="5"/>
        <v>-290252.7</v>
      </c>
      <c r="N36" s="316">
        <f t="shared" si="6"/>
        <v>3.952011198048945</v>
      </c>
    </row>
    <row r="37" spans="1:14" ht="15" hidden="1">
      <c r="A37" s="368" t="s">
        <v>99</v>
      </c>
      <c r="B37" s="361" t="s">
        <v>147</v>
      </c>
      <c r="C37" s="310">
        <f t="shared" si="11"/>
        <v>0</v>
      </c>
      <c r="D37" s="311">
        <f t="shared" si="11"/>
        <v>0</v>
      </c>
      <c r="E37" s="311">
        <f t="shared" si="7"/>
        <v>0</v>
      </c>
      <c r="F37" s="312" t="e">
        <f t="shared" si="10"/>
        <v>#DIV/0!</v>
      </c>
      <c r="G37" s="365"/>
      <c r="H37" s="366"/>
      <c r="I37" s="315">
        <f t="shared" si="3"/>
        <v>0</v>
      </c>
      <c r="J37" s="316" t="e">
        <f t="shared" si="4"/>
        <v>#DIV/0!</v>
      </c>
      <c r="K37" s="369"/>
      <c r="L37" s="367"/>
      <c r="M37" s="315">
        <f t="shared" si="5"/>
        <v>0</v>
      </c>
      <c r="N37" s="316"/>
    </row>
    <row r="38" spans="1:14" s="162" customFormat="1" ht="16.5" thickBot="1">
      <c r="A38" s="370" t="s">
        <v>100</v>
      </c>
      <c r="B38" s="371"/>
      <c r="C38" s="372">
        <f>C8+C32</f>
        <v>2905867.2</v>
      </c>
      <c r="D38" s="372">
        <f>D8+D32</f>
        <v>524327.6000000001</v>
      </c>
      <c r="E38" s="373">
        <f>D38-C38</f>
        <v>-2381539.6</v>
      </c>
      <c r="F38" s="374">
        <f>D38/C38%</f>
        <v>18.043756438697546</v>
      </c>
      <c r="G38" s="372">
        <f>G8+G32</f>
        <v>2375191.6</v>
      </c>
      <c r="H38" s="372">
        <f>H8+H32</f>
        <v>462346.4</v>
      </c>
      <c r="I38" s="373">
        <f t="shared" si="3"/>
        <v>-1912845.2000000002</v>
      </c>
      <c r="J38" s="374">
        <f t="shared" si="4"/>
        <v>19.46564647668845</v>
      </c>
      <c r="K38" s="372">
        <f>K8+K32</f>
        <v>530675.6000000001</v>
      </c>
      <c r="L38" s="372">
        <f>L8+L32</f>
        <v>61981.200000000004</v>
      </c>
      <c r="M38" s="373">
        <f t="shared" si="5"/>
        <v>-468694.4000000001</v>
      </c>
      <c r="N38" s="374">
        <f t="shared" si="6"/>
        <v>11.679677754168457</v>
      </c>
    </row>
    <row r="39" ht="15">
      <c r="A39" s="375"/>
    </row>
    <row r="40" ht="15">
      <c r="H40" s="282" t="s">
        <v>148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39" bottom="0.2" header="0.21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5.125" style="378" customWidth="1"/>
    <col min="2" max="3" width="14.25390625" style="378" customWidth="1"/>
    <col min="4" max="4" width="12.875" style="378" bestFit="1" customWidth="1"/>
    <col min="5" max="5" width="10.625" style="378" customWidth="1"/>
    <col min="6" max="6" width="7.75390625" style="378" customWidth="1"/>
    <col min="7" max="7" width="13.00390625" style="378" customWidth="1"/>
    <col min="8" max="8" width="12.875" style="378" customWidth="1"/>
    <col min="9" max="9" width="13.75390625" style="378" customWidth="1"/>
    <col min="10" max="10" width="7.75390625" style="378" customWidth="1"/>
    <col min="11" max="11" width="15.00390625" style="378" customWidth="1"/>
    <col min="12" max="12" width="12.875" style="378" customWidth="1"/>
    <col min="13" max="13" width="16.00390625" style="378" customWidth="1"/>
    <col min="14" max="14" width="8.00390625" style="378" customWidth="1"/>
    <col min="15" max="15" width="15.00390625" style="378" bestFit="1" customWidth="1"/>
    <col min="16" max="16" width="12.875" style="378" bestFit="1" customWidth="1"/>
    <col min="17" max="17" width="16.00390625" style="378" bestFit="1" customWidth="1"/>
    <col min="18" max="18" width="7.375" style="378" customWidth="1"/>
    <col min="19" max="16384" width="9.125" style="378" customWidth="1"/>
  </cols>
  <sheetData>
    <row r="1" spans="2:10" ht="18.75">
      <c r="B1" s="521" t="s">
        <v>149</v>
      </c>
      <c r="C1" s="521"/>
      <c r="D1" s="521"/>
      <c r="E1" s="521"/>
      <c r="F1" s="521"/>
      <c r="G1" s="521"/>
      <c r="H1" s="521"/>
      <c r="I1" s="521"/>
      <c r="J1" s="521"/>
    </row>
    <row r="2" spans="1:5" ht="18.75">
      <c r="A2" s="379" t="s">
        <v>150</v>
      </c>
      <c r="D2" s="380"/>
      <c r="E2" s="380"/>
    </row>
    <row r="3" spans="1:10" ht="19.5" thickBot="1">
      <c r="A3" s="381"/>
      <c r="D3" s="380"/>
      <c r="E3" s="379"/>
      <c r="F3" s="380"/>
      <c r="J3" s="380" t="s">
        <v>7</v>
      </c>
    </row>
    <row r="4" spans="2:18" s="382" customFormat="1" ht="18.75">
      <c r="B4" s="522" t="s">
        <v>151</v>
      </c>
      <c r="C4" s="523"/>
      <c r="D4" s="524"/>
      <c r="E4" s="524"/>
      <c r="F4" s="525"/>
      <c r="G4" s="523" t="s">
        <v>152</v>
      </c>
      <c r="H4" s="524"/>
      <c r="I4" s="524"/>
      <c r="J4" s="525"/>
      <c r="K4" s="522" t="s">
        <v>98</v>
      </c>
      <c r="L4" s="524"/>
      <c r="M4" s="524"/>
      <c r="N4" s="525"/>
      <c r="O4" s="522" t="s">
        <v>153</v>
      </c>
      <c r="P4" s="524"/>
      <c r="Q4" s="524"/>
      <c r="R4" s="525"/>
    </row>
    <row r="5" spans="1:18" s="383" customFormat="1" ht="42.75" customHeight="1">
      <c r="A5" s="519" t="s">
        <v>154</v>
      </c>
      <c r="B5" s="526" t="s">
        <v>155</v>
      </c>
      <c r="C5" s="527" t="s">
        <v>156</v>
      </c>
      <c r="D5" s="527" t="s">
        <v>110</v>
      </c>
      <c r="E5" s="527" t="s">
        <v>157</v>
      </c>
      <c r="F5" s="528"/>
      <c r="G5" s="516" t="s">
        <v>155</v>
      </c>
      <c r="H5" s="517" t="s">
        <v>110</v>
      </c>
      <c r="I5" s="519" t="s">
        <v>158</v>
      </c>
      <c r="J5" s="520"/>
      <c r="K5" s="516" t="s">
        <v>155</v>
      </c>
      <c r="L5" s="517" t="s">
        <v>110</v>
      </c>
      <c r="M5" s="519" t="s">
        <v>158</v>
      </c>
      <c r="N5" s="520"/>
      <c r="O5" s="516" t="s">
        <v>155</v>
      </c>
      <c r="P5" s="517" t="s">
        <v>6</v>
      </c>
      <c r="Q5" s="519" t="s">
        <v>158</v>
      </c>
      <c r="R5" s="520"/>
    </row>
    <row r="6" spans="1:18" s="383" customFormat="1" ht="21.75" customHeight="1">
      <c r="A6" s="519"/>
      <c r="B6" s="526"/>
      <c r="C6" s="527"/>
      <c r="D6" s="527"/>
      <c r="E6" s="384" t="s">
        <v>7</v>
      </c>
      <c r="F6" s="385" t="s">
        <v>8</v>
      </c>
      <c r="G6" s="516"/>
      <c r="H6" s="518"/>
      <c r="I6" s="384" t="s">
        <v>7</v>
      </c>
      <c r="J6" s="385" t="s">
        <v>8</v>
      </c>
      <c r="K6" s="516"/>
      <c r="L6" s="518"/>
      <c r="M6" s="384" t="s">
        <v>7</v>
      </c>
      <c r="N6" s="385" t="s">
        <v>8</v>
      </c>
      <c r="O6" s="516"/>
      <c r="P6" s="518"/>
      <c r="Q6" s="384" t="s">
        <v>7</v>
      </c>
      <c r="R6" s="385" t="s">
        <v>8</v>
      </c>
    </row>
    <row r="7" spans="1:18" s="382" customFormat="1" ht="37.5">
      <c r="A7" s="386" t="s">
        <v>159</v>
      </c>
      <c r="B7" s="387">
        <f>B8+B9</f>
        <v>621405.3</v>
      </c>
      <c r="C7" s="388">
        <f>C8+C9</f>
        <v>113430.5</v>
      </c>
      <c r="D7" s="388">
        <f>D8+D9</f>
        <v>116614.1</v>
      </c>
      <c r="E7" s="388">
        <f>D7-C7</f>
        <v>3183.600000000006</v>
      </c>
      <c r="F7" s="389">
        <f>D7/C7%</f>
        <v>102.80665253172647</v>
      </c>
      <c r="G7" s="390">
        <f>G8+G9</f>
        <v>287407.4</v>
      </c>
      <c r="H7" s="388">
        <f>H8+H9</f>
        <v>62428.8</v>
      </c>
      <c r="I7" s="388">
        <f aca="true" t="shared" si="0" ref="I7:I22">H7-G7</f>
        <v>-224978.60000000003</v>
      </c>
      <c r="J7" s="389">
        <f>H7/G7%</f>
        <v>21.72136138457117</v>
      </c>
      <c r="K7" s="387">
        <f>O7-B7-G7</f>
        <v>1997254.5000000005</v>
      </c>
      <c r="L7" s="388">
        <f>P7-D7-H7</f>
        <v>345284.7</v>
      </c>
      <c r="M7" s="388">
        <f aca="true" t="shared" si="1" ref="M7:M22">L7-K7</f>
        <v>-1651969.8000000005</v>
      </c>
      <c r="N7" s="389">
        <f>L7/K7%</f>
        <v>17.287967056777187</v>
      </c>
      <c r="O7" s="387">
        <f>O8+O9</f>
        <v>2906067.2</v>
      </c>
      <c r="P7" s="388">
        <f>P8+P9</f>
        <v>524327.6</v>
      </c>
      <c r="Q7" s="388">
        <f aca="true" t="shared" si="2" ref="Q7:Q22">P7-O7</f>
        <v>-2381739.6</v>
      </c>
      <c r="R7" s="389">
        <f>P7/O7%</f>
        <v>18.04251463971652</v>
      </c>
    </row>
    <row r="8" spans="1:18" s="397" customFormat="1" ht="18.75">
      <c r="A8" s="391" t="s">
        <v>106</v>
      </c>
      <c r="B8" s="392">
        <v>462270.4</v>
      </c>
      <c r="C8" s="393">
        <v>84574.5</v>
      </c>
      <c r="D8" s="394">
        <v>86499</v>
      </c>
      <c r="E8" s="388">
        <f>D8-C8</f>
        <v>1924.5</v>
      </c>
      <c r="F8" s="389">
        <f>D8/C8%</f>
        <v>102.27550857527979</v>
      </c>
      <c r="G8" s="393">
        <v>220304.1</v>
      </c>
      <c r="H8" s="394">
        <v>44747.4</v>
      </c>
      <c r="I8" s="394">
        <f t="shared" si="0"/>
        <v>-175556.7</v>
      </c>
      <c r="J8" s="395">
        <f>H8/G8%</f>
        <v>20.311651031460602</v>
      </c>
      <c r="K8" s="396">
        <f>O8-B8-G8</f>
        <v>1692617.1</v>
      </c>
      <c r="L8" s="394">
        <f>P8-D8-H8</f>
        <v>331100</v>
      </c>
      <c r="M8" s="394">
        <f t="shared" si="1"/>
        <v>-1361517.1</v>
      </c>
      <c r="N8" s="395">
        <f>L8/K8%</f>
        <v>19.561423549366243</v>
      </c>
      <c r="O8" s="396">
        <v>2375191.6</v>
      </c>
      <c r="P8" s="394">
        <v>462346.4</v>
      </c>
      <c r="Q8" s="394">
        <f t="shared" si="2"/>
        <v>-1912845.2000000002</v>
      </c>
      <c r="R8" s="395">
        <f>P8/O8%</f>
        <v>19.46564647668845</v>
      </c>
    </row>
    <row r="9" spans="1:18" s="382" customFormat="1" ht="18.75">
      <c r="A9" s="398" t="s">
        <v>160</v>
      </c>
      <c r="B9" s="392">
        <f>SUM(B11:B22)</f>
        <v>159134.89999999997</v>
      </c>
      <c r="C9" s="392">
        <f>SUM(C11:C22)</f>
        <v>28856</v>
      </c>
      <c r="D9" s="388">
        <f>SUM(D11:D22)</f>
        <v>30115.1</v>
      </c>
      <c r="E9" s="388">
        <f aca="true" t="shared" si="3" ref="E9:E22">D9-C9</f>
        <v>1259.0999999999985</v>
      </c>
      <c r="F9" s="389">
        <f aca="true" t="shared" si="4" ref="F9:F22">D9/C9%</f>
        <v>104.36339062933185</v>
      </c>
      <c r="G9" s="393">
        <f>SUM(G11:G22)</f>
        <v>67103.29999999999</v>
      </c>
      <c r="H9" s="388">
        <f>SUM(H11:H22)</f>
        <v>17681.399999999998</v>
      </c>
      <c r="I9" s="388">
        <f t="shared" si="0"/>
        <v>-49421.899999999994</v>
      </c>
      <c r="J9" s="389">
        <f>H9/G9%</f>
        <v>26.349523793911775</v>
      </c>
      <c r="K9" s="387">
        <f>O9-B9-G9</f>
        <v>304637.4</v>
      </c>
      <c r="L9" s="388">
        <f>P9-D9-H9</f>
        <v>14184.7</v>
      </c>
      <c r="M9" s="388">
        <f t="shared" si="1"/>
        <v>-290452.7</v>
      </c>
      <c r="N9" s="389">
        <f>L9/K9%</f>
        <v>4.65625691395738</v>
      </c>
      <c r="O9" s="387">
        <f>SUM(O11:O22)</f>
        <v>530875.6</v>
      </c>
      <c r="P9" s="388">
        <f>SUM(P11:P22)</f>
        <v>61981.2</v>
      </c>
      <c r="Q9" s="388">
        <f t="shared" si="2"/>
        <v>-468894.39999999997</v>
      </c>
      <c r="R9" s="389">
        <f>P9/O9%</f>
        <v>11.675277597990943</v>
      </c>
    </row>
    <row r="10" spans="1:18" s="406" customFormat="1" ht="18.75">
      <c r="A10" s="399" t="s">
        <v>161</v>
      </c>
      <c r="B10" s="400"/>
      <c r="C10" s="401"/>
      <c r="D10" s="402"/>
      <c r="E10" s="388">
        <f t="shared" si="3"/>
        <v>0</v>
      </c>
      <c r="F10" s="389"/>
      <c r="G10" s="401"/>
      <c r="H10" s="403"/>
      <c r="I10" s="388">
        <f t="shared" si="0"/>
        <v>0</v>
      </c>
      <c r="J10" s="389"/>
      <c r="K10" s="400"/>
      <c r="L10" s="404"/>
      <c r="M10" s="388">
        <f t="shared" si="1"/>
        <v>0</v>
      </c>
      <c r="N10" s="389"/>
      <c r="O10" s="405">
        <f>B10+G10+K10</f>
        <v>0</v>
      </c>
      <c r="P10" s="388">
        <f>D10+H10+L10</f>
        <v>0</v>
      </c>
      <c r="Q10" s="388">
        <f t="shared" si="2"/>
        <v>0</v>
      </c>
      <c r="R10" s="389"/>
    </row>
    <row r="11" spans="1:18" s="406" customFormat="1" ht="18.75">
      <c r="A11" s="399" t="s">
        <v>63</v>
      </c>
      <c r="B11" s="400">
        <v>93745.9</v>
      </c>
      <c r="C11" s="401">
        <v>18616</v>
      </c>
      <c r="D11" s="403">
        <v>19201.5</v>
      </c>
      <c r="E11" s="404">
        <f t="shared" si="3"/>
        <v>585.5</v>
      </c>
      <c r="F11" s="407">
        <f t="shared" si="4"/>
        <v>103.14514396218307</v>
      </c>
      <c r="G11" s="401"/>
      <c r="H11" s="403"/>
      <c r="I11" s="404">
        <f t="shared" si="0"/>
        <v>0</v>
      </c>
      <c r="J11" s="407"/>
      <c r="K11" s="408">
        <f aca="true" t="shared" si="5" ref="K11:K22">O11-B11-G11</f>
        <v>76869.20000000001</v>
      </c>
      <c r="L11" s="404">
        <f aca="true" t="shared" si="6" ref="L11:L22">P11-D11-H11</f>
        <v>1229.7000000000007</v>
      </c>
      <c r="M11" s="404">
        <f t="shared" si="1"/>
        <v>-75639.50000000001</v>
      </c>
      <c r="N11" s="407">
        <f aca="true" t="shared" si="7" ref="N11:N22">L11/K11%</f>
        <v>1.5997304512080268</v>
      </c>
      <c r="O11" s="400">
        <v>170615.1</v>
      </c>
      <c r="P11" s="404">
        <v>20431.2</v>
      </c>
      <c r="Q11" s="404">
        <f t="shared" si="2"/>
        <v>-150183.9</v>
      </c>
      <c r="R11" s="407">
        <f aca="true" t="shared" si="8" ref="R11:R22">P11/O11%</f>
        <v>11.975024484937148</v>
      </c>
    </row>
    <row r="12" spans="1:18" s="406" customFormat="1" ht="18.75">
      <c r="A12" s="399" t="s">
        <v>64</v>
      </c>
      <c r="B12" s="400">
        <v>3904.2</v>
      </c>
      <c r="C12" s="401">
        <v>332.3</v>
      </c>
      <c r="D12" s="403">
        <v>611.1</v>
      </c>
      <c r="E12" s="404">
        <f t="shared" si="3"/>
        <v>278.8</v>
      </c>
      <c r="F12" s="407">
        <f t="shared" si="4"/>
        <v>183.9000902798676</v>
      </c>
      <c r="G12" s="409">
        <v>7808.9</v>
      </c>
      <c r="H12" s="404">
        <v>1920</v>
      </c>
      <c r="I12" s="404">
        <f t="shared" si="0"/>
        <v>-5888.9</v>
      </c>
      <c r="J12" s="407">
        <f>H12/G12%</f>
        <v>24.587329841591007</v>
      </c>
      <c r="K12" s="408">
        <f t="shared" si="5"/>
        <v>1850.300000000001</v>
      </c>
      <c r="L12" s="404">
        <f t="shared" si="6"/>
        <v>149.5</v>
      </c>
      <c r="M12" s="404">
        <f t="shared" si="1"/>
        <v>-1700.800000000001</v>
      </c>
      <c r="N12" s="407">
        <f t="shared" si="7"/>
        <v>8.079770847970595</v>
      </c>
      <c r="O12" s="400">
        <v>13563.4</v>
      </c>
      <c r="P12" s="404">
        <v>2680.6</v>
      </c>
      <c r="Q12" s="404">
        <f t="shared" si="2"/>
        <v>-10882.8</v>
      </c>
      <c r="R12" s="407">
        <f t="shared" si="8"/>
        <v>19.763481133049236</v>
      </c>
    </row>
    <row r="13" spans="1:18" s="406" customFormat="1" ht="18.75">
      <c r="A13" s="399" t="s">
        <v>65</v>
      </c>
      <c r="B13" s="400">
        <v>5598.1</v>
      </c>
      <c r="C13" s="401">
        <v>1176.2</v>
      </c>
      <c r="D13" s="403">
        <v>1331.9</v>
      </c>
      <c r="E13" s="404">
        <f t="shared" si="3"/>
        <v>155.70000000000005</v>
      </c>
      <c r="F13" s="407">
        <f t="shared" si="4"/>
        <v>113.23754463526612</v>
      </c>
      <c r="G13" s="409">
        <v>14064.2</v>
      </c>
      <c r="H13" s="404">
        <v>3252.9</v>
      </c>
      <c r="I13" s="404">
        <f t="shared" si="0"/>
        <v>-10811.300000000001</v>
      </c>
      <c r="J13" s="407">
        <f>H13/G13%</f>
        <v>23.128937301801738</v>
      </c>
      <c r="K13" s="408">
        <f t="shared" si="5"/>
        <v>80442.5</v>
      </c>
      <c r="L13" s="404">
        <f t="shared" si="6"/>
        <v>398.8000000000002</v>
      </c>
      <c r="M13" s="404">
        <f t="shared" si="1"/>
        <v>-80043.7</v>
      </c>
      <c r="N13" s="407">
        <f t="shared" si="7"/>
        <v>0.4957578394505395</v>
      </c>
      <c r="O13" s="400">
        <v>100104.8</v>
      </c>
      <c r="P13" s="404">
        <v>4983.6</v>
      </c>
      <c r="Q13" s="404">
        <f t="shared" si="2"/>
        <v>-95121.2</v>
      </c>
      <c r="R13" s="407">
        <f t="shared" si="8"/>
        <v>4.978382654977584</v>
      </c>
    </row>
    <row r="14" spans="1:18" s="406" customFormat="1" ht="18.75">
      <c r="A14" s="399" t="s">
        <v>66</v>
      </c>
      <c r="B14" s="400">
        <v>10558.6</v>
      </c>
      <c r="C14" s="401">
        <v>2015.3</v>
      </c>
      <c r="D14" s="403">
        <v>2024.2</v>
      </c>
      <c r="E14" s="404">
        <f t="shared" si="3"/>
        <v>8.900000000000091</v>
      </c>
      <c r="F14" s="407">
        <f t="shared" si="4"/>
        <v>100.44162159479978</v>
      </c>
      <c r="G14" s="409"/>
      <c r="H14" s="404"/>
      <c r="I14" s="404">
        <f t="shared" si="0"/>
        <v>0</v>
      </c>
      <c r="J14" s="407"/>
      <c r="K14" s="408">
        <f t="shared" si="5"/>
        <v>4011.7999999999993</v>
      </c>
      <c r="L14" s="404">
        <f t="shared" si="6"/>
        <v>149.49999999999977</v>
      </c>
      <c r="M14" s="404">
        <f t="shared" si="1"/>
        <v>-3862.2999999999993</v>
      </c>
      <c r="N14" s="407">
        <f t="shared" si="7"/>
        <v>3.7265068049254646</v>
      </c>
      <c r="O14" s="400">
        <v>14570.4</v>
      </c>
      <c r="P14" s="404">
        <v>2173.7</v>
      </c>
      <c r="Q14" s="404">
        <f t="shared" si="2"/>
        <v>-12396.7</v>
      </c>
      <c r="R14" s="407">
        <f t="shared" si="8"/>
        <v>14.918602097402951</v>
      </c>
    </row>
    <row r="15" spans="1:18" s="406" customFormat="1" ht="18.75">
      <c r="A15" s="399" t="s">
        <v>67</v>
      </c>
      <c r="B15" s="400">
        <v>5931</v>
      </c>
      <c r="C15" s="401">
        <v>583.2</v>
      </c>
      <c r="D15" s="403">
        <v>616.8</v>
      </c>
      <c r="E15" s="404">
        <f t="shared" si="3"/>
        <v>33.59999999999991</v>
      </c>
      <c r="F15" s="407">
        <f t="shared" si="4"/>
        <v>105.76131687242797</v>
      </c>
      <c r="G15" s="409">
        <v>4421.6</v>
      </c>
      <c r="H15" s="404">
        <v>1537.5</v>
      </c>
      <c r="I15" s="404">
        <f t="shared" si="0"/>
        <v>-2884.1000000000004</v>
      </c>
      <c r="J15" s="407">
        <f>H15/G15%</f>
        <v>34.77248055002714</v>
      </c>
      <c r="K15" s="408">
        <f t="shared" si="5"/>
        <v>14312.300000000001</v>
      </c>
      <c r="L15" s="404">
        <f t="shared" si="6"/>
        <v>269.5000000000002</v>
      </c>
      <c r="M15" s="404">
        <f t="shared" si="1"/>
        <v>-14042.800000000001</v>
      </c>
      <c r="N15" s="407">
        <f t="shared" si="7"/>
        <v>1.8829957449187076</v>
      </c>
      <c r="O15" s="400">
        <v>24664.9</v>
      </c>
      <c r="P15" s="404">
        <v>2423.8</v>
      </c>
      <c r="Q15" s="404">
        <f t="shared" si="2"/>
        <v>-22241.100000000002</v>
      </c>
      <c r="R15" s="407">
        <f t="shared" si="8"/>
        <v>9.826920036164752</v>
      </c>
    </row>
    <row r="16" spans="1:18" s="406" customFormat="1" ht="18.75">
      <c r="A16" s="399" t="s">
        <v>68</v>
      </c>
      <c r="B16" s="400">
        <v>4161.9</v>
      </c>
      <c r="C16" s="401">
        <v>797.3</v>
      </c>
      <c r="D16" s="403">
        <v>843.4</v>
      </c>
      <c r="E16" s="404">
        <f t="shared" si="3"/>
        <v>46.10000000000002</v>
      </c>
      <c r="F16" s="407">
        <f t="shared" si="4"/>
        <v>105.78201429825661</v>
      </c>
      <c r="G16" s="409">
        <v>8206.7</v>
      </c>
      <c r="H16" s="404">
        <v>1936.7</v>
      </c>
      <c r="I16" s="404">
        <f t="shared" si="0"/>
        <v>-6270.000000000001</v>
      </c>
      <c r="J16" s="407">
        <f>H16/G16%</f>
        <v>23.59901056453873</v>
      </c>
      <c r="K16" s="408">
        <f t="shared" si="5"/>
        <v>25519.899999999998</v>
      </c>
      <c r="L16" s="404">
        <f t="shared" si="6"/>
        <v>298.79999999999995</v>
      </c>
      <c r="M16" s="404">
        <f t="shared" si="1"/>
        <v>-25221.1</v>
      </c>
      <c r="N16" s="407">
        <f t="shared" si="7"/>
        <v>1.170850982958397</v>
      </c>
      <c r="O16" s="400">
        <v>37888.5</v>
      </c>
      <c r="P16" s="404">
        <v>3078.9</v>
      </c>
      <c r="Q16" s="404">
        <f t="shared" si="2"/>
        <v>-34809.6</v>
      </c>
      <c r="R16" s="407">
        <f t="shared" si="8"/>
        <v>8.126212439130608</v>
      </c>
    </row>
    <row r="17" spans="1:18" s="406" customFormat="1" ht="18.75">
      <c r="A17" s="399" t="s">
        <v>69</v>
      </c>
      <c r="B17" s="400">
        <v>5571.4</v>
      </c>
      <c r="C17" s="401">
        <v>407.8</v>
      </c>
      <c r="D17" s="403">
        <v>417.1</v>
      </c>
      <c r="E17" s="404">
        <f t="shared" si="3"/>
        <v>9.300000000000011</v>
      </c>
      <c r="F17" s="407">
        <f t="shared" si="4"/>
        <v>102.28052967140755</v>
      </c>
      <c r="G17" s="409">
        <v>4966.7</v>
      </c>
      <c r="H17" s="404">
        <v>1640.4</v>
      </c>
      <c r="I17" s="404">
        <f t="shared" si="0"/>
        <v>-3326.2999999999997</v>
      </c>
      <c r="J17" s="407">
        <f>H17/G17%</f>
        <v>33.02796625526003</v>
      </c>
      <c r="K17" s="408">
        <f t="shared" si="5"/>
        <v>1350.8000000000002</v>
      </c>
      <c r="L17" s="404">
        <f t="shared" si="6"/>
        <v>179.5</v>
      </c>
      <c r="M17" s="404">
        <f t="shared" si="1"/>
        <v>-1171.3000000000002</v>
      </c>
      <c r="N17" s="407">
        <f t="shared" si="7"/>
        <v>13.288421676043823</v>
      </c>
      <c r="O17" s="400">
        <v>11888.9</v>
      </c>
      <c r="P17" s="404">
        <v>2237</v>
      </c>
      <c r="Q17" s="404">
        <f t="shared" si="2"/>
        <v>-9651.9</v>
      </c>
      <c r="R17" s="407">
        <f t="shared" si="8"/>
        <v>18.815870265541808</v>
      </c>
    </row>
    <row r="18" spans="1:18" s="406" customFormat="1" ht="18.75">
      <c r="A18" s="399" t="s">
        <v>70</v>
      </c>
      <c r="B18" s="400">
        <v>3470.5</v>
      </c>
      <c r="C18" s="401">
        <v>322.4</v>
      </c>
      <c r="D18" s="403">
        <v>346.6</v>
      </c>
      <c r="E18" s="404">
        <f t="shared" si="3"/>
        <v>24.200000000000045</v>
      </c>
      <c r="F18" s="407">
        <f t="shared" si="4"/>
        <v>107.50620347394542</v>
      </c>
      <c r="G18" s="409">
        <v>5337</v>
      </c>
      <c r="H18" s="404">
        <v>1771</v>
      </c>
      <c r="I18" s="404">
        <f t="shared" si="0"/>
        <v>-3566</v>
      </c>
      <c r="J18" s="407">
        <f>H18/G18%</f>
        <v>33.18343638748361</v>
      </c>
      <c r="K18" s="408">
        <f t="shared" si="5"/>
        <v>961.1000000000004</v>
      </c>
      <c r="L18" s="404">
        <f t="shared" si="6"/>
        <v>164.5</v>
      </c>
      <c r="M18" s="404">
        <f t="shared" si="1"/>
        <v>-796.6000000000004</v>
      </c>
      <c r="N18" s="407">
        <f t="shared" si="7"/>
        <v>17.11580480699198</v>
      </c>
      <c r="O18" s="400">
        <v>9768.6</v>
      </c>
      <c r="P18" s="404">
        <v>2282.1</v>
      </c>
      <c r="Q18" s="404">
        <f t="shared" si="2"/>
        <v>-7486.5</v>
      </c>
      <c r="R18" s="407">
        <f t="shared" si="8"/>
        <v>23.361587126097902</v>
      </c>
    </row>
    <row r="19" spans="1:18" s="406" customFormat="1" ht="18.75">
      <c r="A19" s="399" t="s">
        <v>71</v>
      </c>
      <c r="B19" s="400">
        <v>9156.3</v>
      </c>
      <c r="C19" s="401">
        <v>1558.7</v>
      </c>
      <c r="D19" s="403">
        <v>1751.2</v>
      </c>
      <c r="E19" s="404">
        <f t="shared" si="3"/>
        <v>192.5</v>
      </c>
      <c r="F19" s="407">
        <f t="shared" si="4"/>
        <v>112.35003528581511</v>
      </c>
      <c r="G19" s="409"/>
      <c r="H19" s="404"/>
      <c r="I19" s="404">
        <f t="shared" si="0"/>
        <v>0</v>
      </c>
      <c r="J19" s="407"/>
      <c r="K19" s="408">
        <f t="shared" si="5"/>
        <v>1281.9000000000015</v>
      </c>
      <c r="L19" s="404">
        <f t="shared" si="6"/>
        <v>149.5</v>
      </c>
      <c r="M19" s="404">
        <f t="shared" si="1"/>
        <v>-1132.4000000000015</v>
      </c>
      <c r="N19" s="407">
        <f t="shared" si="7"/>
        <v>11.662376160386913</v>
      </c>
      <c r="O19" s="400">
        <v>10438.2</v>
      </c>
      <c r="P19" s="404">
        <v>1900.7</v>
      </c>
      <c r="Q19" s="404">
        <f t="shared" si="2"/>
        <v>-8537.5</v>
      </c>
      <c r="R19" s="407">
        <f t="shared" si="8"/>
        <v>18.209078193558277</v>
      </c>
    </row>
    <row r="20" spans="1:18" s="406" customFormat="1" ht="18.75">
      <c r="A20" s="399" t="s">
        <v>72</v>
      </c>
      <c r="B20" s="400">
        <v>2199.7</v>
      </c>
      <c r="C20" s="401">
        <v>208.5</v>
      </c>
      <c r="D20" s="403">
        <v>211.2</v>
      </c>
      <c r="E20" s="404">
        <f t="shared" si="3"/>
        <v>2.6999999999999886</v>
      </c>
      <c r="F20" s="407">
        <f t="shared" si="4"/>
        <v>101.29496402877697</v>
      </c>
      <c r="G20" s="409">
        <v>3928.3</v>
      </c>
      <c r="H20" s="404">
        <v>1199.4</v>
      </c>
      <c r="I20" s="404">
        <f t="shared" si="0"/>
        <v>-2728.9</v>
      </c>
      <c r="J20" s="407">
        <f>H20/G20%</f>
        <v>30.53229132194588</v>
      </c>
      <c r="K20" s="408">
        <f t="shared" si="5"/>
        <v>612.1000000000004</v>
      </c>
      <c r="L20" s="404">
        <f t="shared" si="6"/>
        <v>149.49999999999977</v>
      </c>
      <c r="M20" s="404">
        <f t="shared" si="1"/>
        <v>-462.6000000000006</v>
      </c>
      <c r="N20" s="407">
        <f t="shared" si="7"/>
        <v>24.424113706910582</v>
      </c>
      <c r="O20" s="400">
        <v>6740.1</v>
      </c>
      <c r="P20" s="404">
        <v>1560.1</v>
      </c>
      <c r="Q20" s="404">
        <f t="shared" si="2"/>
        <v>-5180</v>
      </c>
      <c r="R20" s="407">
        <f t="shared" si="8"/>
        <v>23.146540852509602</v>
      </c>
    </row>
    <row r="21" spans="1:18" s="406" customFormat="1" ht="18.75">
      <c r="A21" s="399" t="s">
        <v>73</v>
      </c>
      <c r="B21" s="400">
        <v>4228.3</v>
      </c>
      <c r="C21" s="401">
        <v>794.1</v>
      </c>
      <c r="D21" s="403">
        <v>835.3</v>
      </c>
      <c r="E21" s="404">
        <f t="shared" si="3"/>
        <v>41.19999999999993</v>
      </c>
      <c r="F21" s="407">
        <f t="shared" si="4"/>
        <v>105.18826344289133</v>
      </c>
      <c r="G21" s="409">
        <v>11871.9</v>
      </c>
      <c r="H21" s="404">
        <v>2841.9</v>
      </c>
      <c r="I21" s="404">
        <f t="shared" si="0"/>
        <v>-9030</v>
      </c>
      <c r="J21" s="407">
        <f>H21/G21%</f>
        <v>23.93803856164557</v>
      </c>
      <c r="K21" s="408">
        <f t="shared" si="5"/>
        <v>25121.799999999996</v>
      </c>
      <c r="L21" s="404">
        <f t="shared" si="6"/>
        <v>1251.9</v>
      </c>
      <c r="M21" s="404">
        <f t="shared" si="1"/>
        <v>-23869.899999999994</v>
      </c>
      <c r="N21" s="407">
        <f t="shared" si="7"/>
        <v>4.983321258826996</v>
      </c>
      <c r="O21" s="400">
        <v>41222</v>
      </c>
      <c r="P21" s="404">
        <v>4929.1</v>
      </c>
      <c r="Q21" s="404">
        <f t="shared" si="2"/>
        <v>-36292.9</v>
      </c>
      <c r="R21" s="407">
        <f t="shared" si="8"/>
        <v>11.957449905390325</v>
      </c>
    </row>
    <row r="22" spans="1:18" s="406" customFormat="1" ht="19.5" thickBot="1">
      <c r="A22" s="399" t="s">
        <v>74</v>
      </c>
      <c r="B22" s="410">
        <v>10609</v>
      </c>
      <c r="C22" s="411">
        <v>2044.2</v>
      </c>
      <c r="D22" s="412">
        <v>1924.8</v>
      </c>
      <c r="E22" s="404">
        <f t="shared" si="3"/>
        <v>-119.40000000000009</v>
      </c>
      <c r="F22" s="413">
        <f t="shared" si="4"/>
        <v>94.15908423833284</v>
      </c>
      <c r="G22" s="411">
        <v>6498</v>
      </c>
      <c r="H22" s="410">
        <v>1581.6</v>
      </c>
      <c r="I22" s="414">
        <f t="shared" si="0"/>
        <v>-4916.4</v>
      </c>
      <c r="J22" s="413">
        <f>H22/G22%</f>
        <v>24.33979686057248</v>
      </c>
      <c r="K22" s="415">
        <f t="shared" si="5"/>
        <v>72303.7</v>
      </c>
      <c r="L22" s="414">
        <f t="shared" si="6"/>
        <v>9794</v>
      </c>
      <c r="M22" s="414">
        <f t="shared" si="1"/>
        <v>-62509.7</v>
      </c>
      <c r="N22" s="413">
        <f t="shared" si="7"/>
        <v>13.545641509355677</v>
      </c>
      <c r="O22" s="410">
        <v>89410.7</v>
      </c>
      <c r="P22" s="414">
        <v>13300.4</v>
      </c>
      <c r="Q22" s="414">
        <f t="shared" si="2"/>
        <v>-76110.3</v>
      </c>
      <c r="R22" s="413">
        <f t="shared" si="8"/>
        <v>14.875624505791812</v>
      </c>
    </row>
    <row r="23" spans="4:7" ht="12.75">
      <c r="D23" s="416"/>
      <c r="E23" s="416"/>
      <c r="F23" s="416"/>
      <c r="G23" s="416"/>
    </row>
    <row r="24" spans="4:7" ht="12.75">
      <c r="D24" s="416"/>
      <c r="E24" s="416"/>
      <c r="F24" s="416"/>
      <c r="G24" s="416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1968503937007874" right="0.2362204724409449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Петина</dc:creator>
  <cp:keywords/>
  <dc:description/>
  <cp:lastModifiedBy>Petina</cp:lastModifiedBy>
  <cp:lastPrinted>2013-04-01T13:03:02Z</cp:lastPrinted>
  <dcterms:created xsi:type="dcterms:W3CDTF">2007-01-18T05:42:50Z</dcterms:created>
  <dcterms:modified xsi:type="dcterms:W3CDTF">2013-04-04T09:25:51Z</dcterms:modified>
  <cp:category/>
  <cp:version/>
  <cp:contentType/>
  <cp:contentStatus/>
</cp:coreProperties>
</file>