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Titles" localSheetId="3">'свод'!$A:$A</definedName>
    <definedName name="_xlnm.Print_Area" localSheetId="1">'поселения'!$A$1:$CB$30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<sst xmlns="http://schemas.openxmlformats.org/spreadsheetml/2006/main" count="467" uniqueCount="161">
  <si>
    <t>Наименование показателей</t>
  </si>
  <si>
    <t>2013 год</t>
  </si>
  <si>
    <t>I полугодие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</si>
  <si>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</si>
  <si>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</si>
  <si>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</si>
  <si>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</si>
  <si>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</si>
  <si>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</si>
  <si>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</si>
  <si>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</si>
  <si>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</si>
  <si>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</si>
  <si>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</si>
  <si>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</si>
  <si>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</si>
  <si>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</si>
  <si>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</si>
  <si>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</si>
  <si>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 в усл.т.г.</t>
  </si>
  <si>
    <t>план</t>
  </si>
  <si>
    <t>факт</t>
  </si>
  <si>
    <t>Отклонение</t>
  </si>
  <si>
    <t>январь-июнь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</si>
  <si>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</si>
  <si>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</si>
  <si>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</si>
  <si>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</si>
  <si>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</si>
  <si>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</si>
  <si>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</si>
  <si>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</si>
  <si>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</si>
  <si>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</si>
  <si>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</si>
  <si>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</si>
  <si>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</si>
  <si>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</si>
  <si>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</si>
  <si>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</si>
  <si>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</si>
  <si>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</si>
  <si>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</si>
  <si>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</si>
  <si>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</si>
  <si>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</si>
  <si>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</si>
  <si>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</si>
  <si>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</si>
  <si>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</si>
  <si>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</si>
  <si>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</si>
  <si>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</si>
  <si>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</si>
  <si>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</si>
  <si>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</si>
  <si>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</si>
  <si>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</si>
  <si>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</si>
  <si>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</si>
  <si>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</si>
  <si>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</si>
  <si>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</si>
  <si>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</si>
  <si>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</si>
  <si>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</si>
  <si>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</si>
  <si>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</si>
  <si>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</si>
  <si>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</si>
  <si>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</si>
  <si>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</si>
  <si>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2013 год</t>
  </si>
  <si>
    <t>9 мес. 2013 года</t>
  </si>
  <si>
    <t>Откл.к пл. 9 мес.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</si>
  <si>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</si>
  <si>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</si>
  <si>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</si>
  <si>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</si>
  <si>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</si>
  <si>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</si>
  <si>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</si>
  <si>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</si>
  <si>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</si>
  <si>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</si>
  <si>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</si>
  <si>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</si>
  <si>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</si>
  <si>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</si>
  <si>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Доходы от компес.затрат государства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</si>
  <si>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</si>
  <si>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</si>
  <si>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</si>
  <si>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</si>
  <si>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</si>
  <si>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</si>
  <si>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</si>
  <si>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</si>
  <si>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</si>
  <si>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</si>
  <si>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</si>
  <si>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</si>
  <si>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</si>
  <si>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</si>
  <si>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</si>
  <si>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</si>
  <si>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</si>
  <si>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</si>
  <si>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</si>
  <si>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</si>
  <si>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</si>
  <si>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</si>
  <si>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</si>
  <si>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</si>
  <si>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</si>
  <si>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</si>
  <si>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</si>
  <si>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</si>
  <si>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</si>
  <si>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</si>
  <si>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</si>
  <si>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</si>
  <si>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</si>
  <si>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</si>
  <si>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</si>
  <si>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</si>
  <si>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</si>
  <si>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</si>
  <si>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</si>
  <si>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</si>
  <si>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</si>
  <si>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</si>
  <si>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</si>
  <si>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</si>
  <si>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</si>
  <si>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</si>
  <si>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</si>
  <si>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</si>
  <si>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</si>
  <si>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</si>
  <si>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</si>
  <si>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</si>
  <si>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</si>
  <si>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</si>
  <si>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</si>
  <si>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</si>
  <si>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</si>
  <si>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2013 года</t>
  </si>
  <si>
    <t xml:space="preserve"> план                  9 месяцев</t>
  </si>
  <si>
    <t>Отклонение от плана 9 мес.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</si>
  <si>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</si>
  <si>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</si>
  <si>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</si>
  <si>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</si>
  <si>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Исполнение  бюджета Белокалитвинского района по доходам на 01 октября 2013 года</t>
  </si>
  <si>
    <t>по состоянию на 01.10.2013 года</t>
  </si>
  <si>
    <t xml:space="preserve">Информация о выполнении плановых назначений по доходам за январь-сентябрь 2013 года по поселениям </t>
  </si>
  <si>
    <t xml:space="preserve">по состоянию на 01.10.2013. </t>
  </si>
  <si>
    <t xml:space="preserve">по  состоянию на 01.10.2013г.  </t>
  </si>
  <si>
    <t xml:space="preserve">  </t>
  </si>
  <si>
    <t>Выполнение плана  доходов за январь-сентябрь 2013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</si>
</sst>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1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4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5" borderId="14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5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0" borderId="15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>
      <alignment horizontal="right"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5" fillId="34" borderId="16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vertical="top" wrapText="1"/>
    </xf>
    <xf numFmtId="49" fontId="3" fillId="36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9" borderId="10" xfId="0" applyNumberFormat="1" applyFont="1" applyFill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9" borderId="10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 applyProtection="1">
      <alignment horizontal="right"/>
      <protection/>
    </xf>
    <xf numFmtId="49" fontId="5" fillId="0" borderId="20" xfId="0" applyNumberFormat="1" applyFont="1" applyBorder="1" applyAlignment="1">
      <alignment vertical="top" wrapText="1"/>
    </xf>
    <xf numFmtId="164" fontId="3" fillId="0" borderId="18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164" fontId="5" fillId="0" borderId="19" xfId="0" applyNumberFormat="1" applyFont="1" applyBorder="1" applyAlignment="1" applyProtection="1">
      <alignment horizontal="right"/>
      <protection/>
    </xf>
    <xf numFmtId="164" fontId="3" fillId="0" borderId="21" xfId="0" applyNumberFormat="1" applyFont="1" applyBorder="1" applyAlignment="1" applyProtection="1">
      <alignment horizontal="right"/>
      <protection/>
    </xf>
    <xf numFmtId="164" fontId="3" fillId="33" borderId="22" xfId="0" applyNumberFormat="1" applyFont="1" applyFill="1" applyBorder="1" applyAlignment="1" applyProtection="1">
      <alignment horizontal="right"/>
      <protection/>
    </xf>
    <xf numFmtId="164" fontId="3" fillId="33" borderId="19" xfId="0" applyNumberFormat="1" applyFont="1" applyFill="1" applyBorder="1" applyAlignment="1" applyProtection="1">
      <alignment horizontal="right"/>
      <protection/>
    </xf>
    <xf numFmtId="164" fontId="3" fillId="33" borderId="23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5" fillId="34" borderId="21" xfId="0" applyNumberFormat="1" applyFont="1" applyFill="1" applyBorder="1" applyAlignment="1" applyProtection="1">
      <alignment horizontal="right"/>
      <protection/>
    </xf>
    <xf numFmtId="164" fontId="5" fillId="0" borderId="22" xfId="0" applyNumberFormat="1" applyFont="1" applyFill="1" applyBorder="1" applyAlignment="1">
      <alignment/>
    </xf>
    <xf numFmtId="164" fontId="5" fillId="0" borderId="19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 horizontal="right"/>
      <protection/>
    </xf>
    <xf numFmtId="164" fontId="5" fillId="0" borderId="22" xfId="0" applyNumberFormat="1" applyFont="1" applyFill="1" applyBorder="1" applyAlignment="1" applyProtection="1">
      <alignment horizontal="right"/>
      <protection/>
    </xf>
    <xf numFmtId="164" fontId="5" fillId="0" borderId="21" xfId="0" applyNumberFormat="1" applyFont="1" applyFill="1" applyBorder="1" applyAlignment="1" applyProtection="1">
      <alignment horizontal="right"/>
      <protection/>
    </xf>
    <xf numFmtId="164" fontId="5" fillId="34" borderId="24" xfId="0" applyNumberFormat="1" applyFont="1" applyFill="1" applyBorder="1" applyAlignment="1" applyProtection="1">
      <alignment horizontal="right"/>
      <protection/>
    </xf>
    <xf numFmtId="164" fontId="5" fillId="34" borderId="25" xfId="0" applyNumberFormat="1" applyFont="1" applyFill="1" applyBorder="1" applyAlignment="1" applyProtection="1">
      <alignment horizontal="right"/>
      <protection/>
    </xf>
    <xf numFmtId="164" fontId="5" fillId="34" borderId="26" xfId="0" applyNumberFormat="1" applyFont="1" applyFill="1" applyBorder="1" applyAlignment="1" applyProtection="1">
      <alignment horizontal="right"/>
      <protection/>
    </xf>
    <xf numFmtId="164" fontId="5" fillId="0" borderId="24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25" xfId="0" applyNumberFormat="1" applyFont="1" applyFill="1" applyBorder="1" applyAlignment="1" applyProtection="1">
      <alignment horizontal="right"/>
      <protection/>
    </xf>
    <xf numFmtId="164" fontId="3" fillId="0" borderId="26" xfId="0" applyNumberFormat="1" applyFont="1" applyFill="1" applyBorder="1" applyAlignment="1" applyProtection="1">
      <alignment horizontal="right"/>
      <protection/>
    </xf>
    <xf numFmtId="164" fontId="3" fillId="0" borderId="23" xfId="0" applyNumberFormat="1" applyFont="1" applyFill="1" applyBorder="1" applyAlignment="1" applyProtection="1">
      <alignment horizontal="right"/>
      <protection/>
    </xf>
    <xf numFmtId="164" fontId="3" fillId="0" borderId="21" xfId="0" applyNumberFormat="1" applyFont="1" applyFill="1" applyBorder="1" applyAlignment="1" applyProtection="1">
      <alignment horizontal="right"/>
      <protection/>
    </xf>
    <xf numFmtId="0" fontId="3" fillId="0" borderId="27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8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8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6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7" borderId="15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wrapText="1"/>
    </xf>
    <xf numFmtId="0" fontId="0" fillId="37" borderId="27" xfId="0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wrapText="1"/>
    </xf>
    <xf numFmtId="0" fontId="0" fillId="37" borderId="32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7" borderId="3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37" borderId="16" xfId="0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wrapText="1"/>
    </xf>
    <xf numFmtId="0" fontId="17" fillId="37" borderId="10" xfId="0" applyFont="1" applyFill="1" applyBorder="1" applyAlignment="1">
      <alignment/>
    </xf>
    <xf numFmtId="0" fontId="17" fillId="37" borderId="11" xfId="0" applyFont="1" applyFill="1" applyBorder="1" applyAlignment="1">
      <alignment/>
    </xf>
    <xf numFmtId="164" fontId="17" fillId="37" borderId="15" xfId="0" applyNumberFormat="1" applyFont="1" applyFill="1" applyBorder="1" applyAlignment="1">
      <alignment/>
    </xf>
    <xf numFmtId="164" fontId="17" fillId="37" borderId="10" xfId="0" applyNumberFormat="1" applyFont="1" applyFill="1" applyBorder="1" applyAlignment="1">
      <alignment/>
    </xf>
    <xf numFmtId="164" fontId="17" fillId="4" borderId="12" xfId="0" applyNumberFormat="1" applyFont="1" applyFill="1" applyBorder="1" applyAlignment="1">
      <alignment/>
    </xf>
    <xf numFmtId="164" fontId="17" fillId="37" borderId="34" xfId="0" applyNumberFormat="1" applyFont="1" applyFill="1" applyBorder="1" applyAlignment="1">
      <alignment/>
    </xf>
    <xf numFmtId="164" fontId="17" fillId="37" borderId="11" xfId="0" applyNumberFormat="1" applyFont="1" applyFill="1" applyBorder="1" applyAlignment="1">
      <alignment/>
    </xf>
    <xf numFmtId="164" fontId="17" fillId="4" borderId="10" xfId="0" applyNumberFormat="1" applyFont="1" applyFill="1" applyBorder="1" applyAlignment="1">
      <alignment/>
    </xf>
    <xf numFmtId="164" fontId="17" fillId="37" borderId="16" xfId="0" applyNumberFormat="1" applyFont="1" applyFill="1" applyBorder="1" applyAlignment="1">
      <alignment/>
    </xf>
    <xf numFmtId="164" fontId="17" fillId="4" borderId="37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37" borderId="34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0" fillId="4" borderId="37" xfId="0" applyNumberFormat="1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7" borderId="34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7" borderId="16" xfId="0" applyNumberFormat="1" applyFont="1" applyFill="1" applyBorder="1" applyAlignment="1">
      <alignment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164" fontId="0" fillId="37" borderId="15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7" borderId="34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7" borderId="16" xfId="0" applyNumberFormat="1" applyFont="1" applyFill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7" fillId="0" borderId="10" xfId="0" applyFont="1" applyFill="1" applyBorder="1" applyAlignment="1">
      <alignment/>
    </xf>
    <xf numFmtId="0" fontId="20" fillId="0" borderId="11" xfId="0" applyFont="1" applyBorder="1" applyAlignment="1">
      <alignment/>
    </xf>
    <xf numFmtId="164" fontId="17" fillId="37" borderId="15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17" fillId="37" borderId="34" xfId="0" applyNumberFormat="1" applyFont="1" applyFill="1" applyBorder="1" applyAlignment="1">
      <alignment/>
    </xf>
    <xf numFmtId="164" fontId="17" fillId="0" borderId="11" xfId="0" applyNumberFormat="1" applyFont="1" applyFill="1" applyBorder="1" applyAlignment="1">
      <alignment/>
    </xf>
    <xf numFmtId="164" fontId="17" fillId="37" borderId="16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164" fontId="19" fillId="37" borderId="15" xfId="0" applyNumberFormat="1" applyFont="1" applyFill="1" applyBorder="1" applyAlignment="1">
      <alignment vertical="top" wrapText="1"/>
    </xf>
    <xf numFmtId="164" fontId="19" fillId="0" borderId="10" xfId="0" applyNumberFormat="1" applyFont="1" applyBorder="1" applyAlignment="1">
      <alignment vertical="top" wrapText="1"/>
    </xf>
    <xf numFmtId="164" fontId="19" fillId="37" borderId="34" xfId="0" applyNumberFormat="1" applyFont="1" applyFill="1" applyBorder="1" applyAlignment="1">
      <alignment vertical="top" wrapText="1"/>
    </xf>
    <xf numFmtId="164" fontId="19" fillId="0" borderId="14" xfId="0" applyNumberFormat="1" applyFont="1" applyBorder="1" applyAlignment="1">
      <alignment vertical="top" wrapText="1"/>
    </xf>
    <xf numFmtId="164" fontId="19" fillId="37" borderId="16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164" fontId="19" fillId="0" borderId="10" xfId="0" applyNumberFormat="1" applyFont="1" applyFill="1" applyBorder="1" applyAlignment="1">
      <alignment vertical="top" wrapText="1"/>
    </xf>
    <xf numFmtId="164" fontId="19" fillId="0" borderId="14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164" fontId="25" fillId="37" borderId="15" xfId="0" applyNumberFormat="1" applyFont="1" applyFill="1" applyBorder="1" applyAlignment="1">
      <alignment wrapText="1"/>
    </xf>
    <xf numFmtId="164" fontId="25" fillId="0" borderId="10" xfId="0" applyNumberFormat="1" applyFont="1" applyBorder="1" applyAlignment="1">
      <alignment wrapText="1"/>
    </xf>
    <xf numFmtId="164" fontId="25" fillId="37" borderId="34" xfId="0" applyNumberFormat="1" applyFont="1" applyFill="1" applyBorder="1" applyAlignment="1">
      <alignment wrapText="1"/>
    </xf>
    <xf numFmtId="164" fontId="25" fillId="0" borderId="14" xfId="0" applyNumberFormat="1" applyFont="1" applyBorder="1" applyAlignment="1">
      <alignment wrapText="1"/>
    </xf>
    <xf numFmtId="164" fontId="25" fillId="37" borderId="16" xfId="0" applyNumberFormat="1" applyFont="1" applyFill="1" applyBorder="1" applyAlignment="1">
      <alignment wrapText="1"/>
    </xf>
    <xf numFmtId="164" fontId="0" fillId="0" borderId="11" xfId="0" applyNumberFormat="1" applyFill="1" applyBorder="1" applyAlignment="1">
      <alignment horizontal="right"/>
    </xf>
    <xf numFmtId="164" fontId="0" fillId="38" borderId="11" xfId="0" applyNumberFormat="1" applyFill="1" applyBorder="1" applyAlignment="1">
      <alignment horizontal="right"/>
    </xf>
    <xf numFmtId="0" fontId="15" fillId="0" borderId="11" xfId="0" applyFont="1" applyBorder="1" applyAlignment="1">
      <alignment/>
    </xf>
    <xf numFmtId="164" fontId="0" fillId="38" borderId="10" xfId="0" applyNumberFormat="1" applyFont="1" applyFill="1" applyBorder="1" applyAlignment="1">
      <alignment/>
    </xf>
    <xf numFmtId="164" fontId="21" fillId="10" borderId="10" xfId="0" applyNumberFormat="1" applyFont="1" applyFill="1" applyBorder="1" applyAlignment="1">
      <alignment/>
    </xf>
    <xf numFmtId="164" fontId="17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39" borderId="10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17" fillId="37" borderId="19" xfId="0" applyFont="1" applyFill="1" applyBorder="1" applyAlignment="1">
      <alignment/>
    </xf>
    <xf numFmtId="0" fontId="17" fillId="37" borderId="23" xfId="0" applyFont="1" applyFill="1" applyBorder="1" applyAlignment="1">
      <alignment/>
    </xf>
    <xf numFmtId="164" fontId="17" fillId="37" borderId="18" xfId="0" applyNumberFormat="1" applyFont="1" applyFill="1" applyBorder="1" applyAlignment="1">
      <alignment/>
    </xf>
    <xf numFmtId="164" fontId="17" fillId="37" borderId="19" xfId="0" applyNumberFormat="1" applyFont="1" applyFill="1" applyBorder="1" applyAlignment="1">
      <alignment/>
    </xf>
    <xf numFmtId="164" fontId="17" fillId="4" borderId="21" xfId="0" applyNumberFormat="1" applyFont="1" applyFill="1" applyBorder="1" applyAlignment="1">
      <alignment/>
    </xf>
    <xf numFmtId="164" fontId="17" fillId="37" borderId="38" xfId="0" applyNumberFormat="1" applyFont="1" applyFill="1" applyBorder="1" applyAlignment="1">
      <alignment/>
    </xf>
    <xf numFmtId="164" fontId="17" fillId="37" borderId="23" xfId="0" applyNumberFormat="1" applyFont="1" applyFill="1" applyBorder="1" applyAlignment="1">
      <alignment/>
    </xf>
    <xf numFmtId="164" fontId="17" fillId="4" borderId="19" xfId="0" applyNumberFormat="1" applyFont="1" applyFill="1" applyBorder="1" applyAlignment="1">
      <alignment/>
    </xf>
    <xf numFmtId="164" fontId="17" fillId="37" borderId="39" xfId="0" applyNumberFormat="1" applyFont="1" applyFill="1" applyBorder="1" applyAlignment="1">
      <alignment/>
    </xf>
    <xf numFmtId="164" fontId="17" fillId="4" borderId="20" xfId="0" applyNumberFormat="1" applyFont="1" applyFill="1" applyBorder="1" applyAlignment="1">
      <alignment/>
    </xf>
    <xf numFmtId="0" fontId="14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40" xfId="0" applyFont="1" applyFill="1" applyBorder="1" applyAlignment="1">
      <alignment/>
    </xf>
    <xf numFmtId="0" fontId="14" fillId="0" borderId="4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right"/>
    </xf>
    <xf numFmtId="164" fontId="12" fillId="37" borderId="15" xfId="0" applyNumberFormat="1" applyFont="1" applyFill="1" applyBorder="1" applyAlignment="1" applyProtection="1">
      <alignment horizontal="right"/>
      <protection/>
    </xf>
    <xf numFmtId="164" fontId="12" fillId="37" borderId="10" xfId="0" applyNumberFormat="1" applyFont="1" applyFill="1" applyBorder="1" applyAlignment="1" applyProtection="1">
      <alignment horizontal="right"/>
      <protection/>
    </xf>
    <xf numFmtId="164" fontId="12" fillId="37" borderId="12" xfId="0" applyNumberFormat="1" applyFont="1" applyFill="1" applyBorder="1" applyAlignment="1" applyProtection="1">
      <alignment horizontal="right"/>
      <protection/>
    </xf>
    <xf numFmtId="164" fontId="12" fillId="37" borderId="16" xfId="0" applyNumberFormat="1" applyFont="1" applyFill="1" applyBorder="1" applyAlignment="1" applyProtection="1">
      <alignment horizontal="right"/>
      <protection/>
    </xf>
    <xf numFmtId="164" fontId="12" fillId="37" borderId="37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164" fontId="14" fillId="0" borderId="15" xfId="0" applyNumberFormat="1" applyFont="1" applyBorder="1" applyAlignment="1" applyProtection="1">
      <alignment horizontal="right"/>
      <protection/>
    </xf>
    <xf numFmtId="164" fontId="14" fillId="0" borderId="10" xfId="0" applyNumberFormat="1" applyFont="1" applyBorder="1" applyAlignment="1" applyProtection="1">
      <alignment horizontal="right"/>
      <protection/>
    </xf>
    <xf numFmtId="164" fontId="14" fillId="0" borderId="12" xfId="0" applyNumberFormat="1" applyFont="1" applyBorder="1" applyAlignment="1" applyProtection="1">
      <alignment horizontal="right"/>
      <protection/>
    </xf>
    <xf numFmtId="164" fontId="14" fillId="0" borderId="15" xfId="0" applyNumberFormat="1" applyFont="1" applyFill="1" applyBorder="1" applyAlignment="1" applyProtection="1">
      <alignment horizontal="right"/>
      <protection/>
    </xf>
    <xf numFmtId="164" fontId="14" fillId="0" borderId="34" xfId="0" applyNumberFormat="1" applyFont="1" applyFill="1" applyBorder="1" applyAlignment="1" applyProtection="1">
      <alignment horizontal="right"/>
      <protection/>
    </xf>
    <xf numFmtId="164" fontId="14" fillId="0" borderId="10" xfId="0" applyNumberFormat="1" applyFont="1" applyFill="1" applyBorder="1" applyAlignment="1" applyProtection="1">
      <alignment horizontal="right"/>
      <protection/>
    </xf>
    <xf numFmtId="164" fontId="14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164" fontId="14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164" fontId="14" fillId="0" borderId="15" xfId="0" applyNumberFormat="1" applyFont="1" applyFill="1" applyBorder="1" applyAlignment="1" applyProtection="1">
      <alignment horizontal="right"/>
      <protection locked="0"/>
    </xf>
    <xf numFmtId="0" fontId="19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horizontal="right"/>
    </xf>
    <xf numFmtId="164" fontId="14" fillId="0" borderId="16" xfId="0" applyNumberFormat="1" applyFont="1" applyFill="1" applyBorder="1" applyAlignment="1" applyProtection="1">
      <alignment horizontal="right"/>
      <protection/>
    </xf>
    <xf numFmtId="0" fontId="27" fillId="38" borderId="11" xfId="0" applyFont="1" applyFill="1" applyBorder="1" applyAlignment="1">
      <alignment vertical="top" wrapText="1"/>
    </xf>
    <xf numFmtId="0" fontId="14" fillId="38" borderId="11" xfId="0" applyFont="1" applyFill="1" applyBorder="1" applyAlignment="1">
      <alignment horizontal="right"/>
    </xf>
    <xf numFmtId="164" fontId="14" fillId="38" borderId="15" xfId="0" applyNumberFormat="1" applyFont="1" applyFill="1" applyBorder="1" applyAlignment="1" applyProtection="1">
      <alignment horizontal="right"/>
      <protection/>
    </xf>
    <xf numFmtId="164" fontId="14" fillId="38" borderId="10" xfId="0" applyNumberFormat="1" applyFont="1" applyFill="1" applyBorder="1" applyAlignment="1" applyProtection="1">
      <alignment horizontal="right"/>
      <protection/>
    </xf>
    <xf numFmtId="164" fontId="14" fillId="38" borderId="12" xfId="0" applyNumberFormat="1" applyFont="1" applyFill="1" applyBorder="1" applyAlignment="1" applyProtection="1">
      <alignment horizontal="right"/>
      <protection/>
    </xf>
    <xf numFmtId="164" fontId="14" fillId="38" borderId="34" xfId="0" applyNumberFormat="1" applyFont="1" applyFill="1" applyBorder="1" applyAlignment="1" applyProtection="1">
      <alignment horizontal="right"/>
      <protection/>
    </xf>
    <xf numFmtId="0" fontId="28" fillId="38" borderId="11" xfId="0" applyFont="1" applyFill="1" applyBorder="1" applyAlignment="1">
      <alignment horizontal="right"/>
    </xf>
    <xf numFmtId="0" fontId="29" fillId="38" borderId="11" xfId="0" applyFont="1" applyFill="1" applyBorder="1" applyAlignment="1">
      <alignment horizontal="left" vertical="top" wrapText="1"/>
    </xf>
    <xf numFmtId="165" fontId="14" fillId="38" borderId="15" xfId="0" applyNumberFormat="1" applyFont="1" applyFill="1" applyBorder="1" applyAlignment="1">
      <alignment horizontal="right"/>
    </xf>
    <xf numFmtId="0" fontId="30" fillId="38" borderId="11" xfId="0" applyFont="1" applyFill="1" applyBorder="1" applyAlignment="1">
      <alignment wrapText="1"/>
    </xf>
    <xf numFmtId="0" fontId="14" fillId="38" borderId="15" xfId="0" applyFont="1" applyFill="1" applyBorder="1" applyAlignment="1">
      <alignment horizontal="right"/>
    </xf>
    <xf numFmtId="0" fontId="14" fillId="0" borderId="15" xfId="0" applyFont="1" applyFill="1" applyBorder="1" applyAlignment="1">
      <alignment/>
    </xf>
    <xf numFmtId="0" fontId="25" fillId="0" borderId="11" xfId="0" applyFont="1" applyBorder="1" applyAlignment="1">
      <alignment wrapText="1"/>
    </xf>
    <xf numFmtId="49" fontId="14" fillId="0" borderId="12" xfId="0" applyNumberFormat="1" applyFont="1" applyFill="1" applyBorder="1" applyAlignment="1" applyProtection="1">
      <alignment horizontal="right"/>
      <protection/>
    </xf>
    <xf numFmtId="0" fontId="30" fillId="38" borderId="11" xfId="0" applyFont="1" applyFill="1" applyBorder="1" applyAlignment="1">
      <alignment wrapText="1"/>
    </xf>
    <xf numFmtId="0" fontId="0" fillId="38" borderId="11" xfId="0" applyFont="1" applyFill="1" applyBorder="1" applyAlignment="1">
      <alignment horizontal="center"/>
    </xf>
    <xf numFmtId="164" fontId="14" fillId="38" borderId="15" xfId="0" applyNumberFormat="1" applyFont="1" applyFill="1" applyBorder="1" applyAlignment="1" applyProtection="1">
      <alignment horizontal="right"/>
      <protection/>
    </xf>
    <xf numFmtId="164" fontId="14" fillId="38" borderId="10" xfId="0" applyNumberFormat="1" applyFont="1" applyFill="1" applyBorder="1" applyAlignment="1" applyProtection="1">
      <alignment horizontal="right"/>
      <protection/>
    </xf>
    <xf numFmtId="164" fontId="14" fillId="38" borderId="11" xfId="0" applyNumberFormat="1" applyFont="1" applyFill="1" applyBorder="1" applyAlignment="1" applyProtection="1">
      <alignment horizontal="right"/>
      <protection/>
    </xf>
    <xf numFmtId="164" fontId="14" fillId="38" borderId="16" xfId="0" applyNumberFormat="1" applyFont="1" applyFill="1" applyBorder="1" applyAlignment="1" applyProtection="1">
      <alignment horizontal="right"/>
      <protection/>
    </xf>
    <xf numFmtId="49" fontId="14" fillId="38" borderId="12" xfId="0" applyNumberFormat="1" applyFont="1" applyFill="1" applyBorder="1" applyAlignment="1" applyProtection="1">
      <alignment horizontal="right"/>
      <protection/>
    </xf>
    <xf numFmtId="164" fontId="14" fillId="0" borderId="16" xfId="0" applyNumberFormat="1" applyFont="1" applyBorder="1" applyAlignment="1" applyProtection="1">
      <alignment horizontal="right"/>
      <protection/>
    </xf>
    <xf numFmtId="165" fontId="14" fillId="0" borderId="15" xfId="0" applyNumberFormat="1" applyFont="1" applyFill="1" applyBorder="1" applyAlignment="1">
      <alignment/>
    </xf>
    <xf numFmtId="0" fontId="12" fillId="16" borderId="10" xfId="0" applyFont="1" applyFill="1" applyBorder="1" applyAlignment="1">
      <alignment/>
    </xf>
    <xf numFmtId="0" fontId="12" fillId="16" borderId="11" xfId="0" applyFont="1" applyFill="1" applyBorder="1" applyAlignment="1">
      <alignment horizontal="right"/>
    </xf>
    <xf numFmtId="164" fontId="12" fillId="16" borderId="15" xfId="0" applyNumberFormat="1" applyFont="1" applyFill="1" applyBorder="1" applyAlignment="1">
      <alignment/>
    </xf>
    <xf numFmtId="164" fontId="12" fillId="16" borderId="10" xfId="0" applyNumberFormat="1" applyFont="1" applyFill="1" applyBorder="1" applyAlignment="1">
      <alignment/>
    </xf>
    <xf numFmtId="164" fontId="12" fillId="16" borderId="10" xfId="0" applyNumberFormat="1" applyFont="1" applyFill="1" applyBorder="1" applyAlignment="1" applyProtection="1">
      <alignment horizontal="right"/>
      <protection/>
    </xf>
    <xf numFmtId="164" fontId="12" fillId="16" borderId="12" xfId="0" applyNumberFormat="1" applyFont="1" applyFill="1" applyBorder="1" applyAlignment="1" applyProtection="1">
      <alignment horizontal="right"/>
      <protection/>
    </xf>
    <xf numFmtId="164" fontId="12" fillId="16" borderId="11" xfId="0" applyNumberFormat="1" applyFont="1" applyFill="1" applyBorder="1" applyAlignment="1">
      <alignment/>
    </xf>
    <xf numFmtId="164" fontId="12" fillId="16" borderId="16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5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4" fillId="36" borderId="15" xfId="0" applyNumberFormat="1" applyFont="1" applyFill="1" applyBorder="1" applyAlignment="1">
      <alignment/>
    </xf>
    <xf numFmtId="164" fontId="12" fillId="18" borderId="10" xfId="0" applyNumberFormat="1" applyFont="1" applyFill="1" applyBorder="1" applyAlignment="1">
      <alignment/>
    </xf>
    <xf numFmtId="164" fontId="12" fillId="18" borderId="11" xfId="0" applyNumberFormat="1" applyFont="1" applyFill="1" applyBorder="1" applyAlignment="1">
      <alignment horizontal="right"/>
    </xf>
    <xf numFmtId="164" fontId="12" fillId="18" borderId="18" xfId="0" applyNumberFormat="1" applyFont="1" applyFill="1" applyBorder="1" applyAlignment="1">
      <alignment/>
    </xf>
    <xf numFmtId="164" fontId="12" fillId="18" borderId="19" xfId="0" applyNumberFormat="1" applyFont="1" applyFill="1" applyBorder="1" applyAlignment="1" applyProtection="1">
      <alignment horizontal="right"/>
      <protection/>
    </xf>
    <xf numFmtId="164" fontId="12" fillId="18" borderId="21" xfId="0" applyNumberFormat="1" applyFont="1" applyFill="1" applyBorder="1" applyAlignment="1" applyProtection="1">
      <alignment horizontal="right"/>
      <protection/>
    </xf>
    <xf numFmtId="0" fontId="31" fillId="0" borderId="0" xfId="52">
      <alignment/>
      <protection/>
    </xf>
    <xf numFmtId="0" fontId="31" fillId="0" borderId="0" xfId="52" applyFont="1">
      <alignment/>
      <protection/>
    </xf>
    <xf numFmtId="0" fontId="3" fillId="0" borderId="0" xfId="52" applyFont="1">
      <alignment/>
      <protection/>
    </xf>
    <xf numFmtId="0" fontId="32" fillId="0" borderId="0" xfId="52" applyFont="1">
      <alignment/>
      <protection/>
    </xf>
    <xf numFmtId="0" fontId="31" fillId="0" borderId="0" xfId="52" applyFont="1">
      <alignment/>
      <protection/>
    </xf>
    <xf numFmtId="164" fontId="5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4" fillId="0" borderId="10" xfId="52" applyNumberFormat="1" applyFont="1" applyBorder="1" applyAlignment="1">
      <alignment horizontal="center"/>
      <protection/>
    </xf>
    <xf numFmtId="164" fontId="4" fillId="0" borderId="12" xfId="52" applyNumberFormat="1" applyFont="1" applyBorder="1" applyAlignment="1">
      <alignment horizontal="center"/>
      <protection/>
    </xf>
    <xf numFmtId="164" fontId="5" fillId="0" borderId="0" xfId="52" applyNumberFormat="1" applyFont="1" applyFill="1">
      <alignment/>
      <protection/>
    </xf>
    <xf numFmtId="164" fontId="3" fillId="0" borderId="0" xfId="52" applyNumberFormat="1" applyFont="1">
      <alignment/>
      <protection/>
    </xf>
    <xf numFmtId="164" fontId="31" fillId="0" borderId="0" xfId="52" applyNumberFormat="1">
      <alignment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0" borderId="45" xfId="0" applyNumberFormat="1" applyFont="1" applyFill="1" applyBorder="1" applyAlignment="1" applyProtection="1">
      <alignment horizontal="right"/>
      <protection/>
    </xf>
    <xf numFmtId="164" fontId="5" fillId="34" borderId="22" xfId="0" applyNumberFormat="1" applyFont="1" applyFill="1" applyBorder="1" applyAlignment="1" applyProtection="1">
      <alignment horizontal="right"/>
      <protection/>
    </xf>
    <xf numFmtId="164" fontId="5" fillId="0" borderId="11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47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4" fillId="0" borderId="15" xfId="52" applyNumberFormat="1" applyFont="1" applyBorder="1" applyAlignment="1">
      <alignment horizontal="center" vertical="center" wrapText="1"/>
      <protection/>
    </xf>
    <xf numFmtId="164" fontId="4" fillId="0" borderId="31" xfId="52" applyNumberFormat="1" applyFont="1" applyBorder="1" applyAlignment="1">
      <alignment horizontal="center" vertical="center" wrapText="1"/>
      <protection/>
    </xf>
    <xf numFmtId="164" fontId="4" fillId="0" borderId="35" xfId="52" applyNumberFormat="1" applyFont="1" applyBorder="1" applyAlignment="1">
      <alignment horizontal="center" vertical="center" wrapText="1"/>
      <protection/>
    </xf>
    <xf numFmtId="164" fontId="4" fillId="0" borderId="11" xfId="52" applyNumberFormat="1" applyFont="1" applyBorder="1" applyAlignment="1">
      <alignment horizontal="center" vertical="center" wrapText="1"/>
      <protection/>
    </xf>
    <xf numFmtId="164" fontId="4" fillId="0" borderId="37" xfId="52" applyNumberFormat="1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164" fontId="5" fillId="0" borderId="47" xfId="52" applyNumberFormat="1" applyFont="1" applyBorder="1" applyAlignment="1">
      <alignment horizontal="center"/>
      <protection/>
    </xf>
    <xf numFmtId="164" fontId="5" fillId="0" borderId="60" xfId="52" applyNumberFormat="1" applyFont="1" applyBorder="1" applyAlignment="1">
      <alignment horizontal="center"/>
      <protection/>
    </xf>
    <xf numFmtId="164" fontId="5" fillId="0" borderId="48" xfId="52" applyNumberFormat="1" applyFont="1" applyBorder="1" applyAlignment="1">
      <alignment horizontal="center"/>
      <protection/>
    </xf>
    <xf numFmtId="164" fontId="5" fillId="0" borderId="49" xfId="52" applyNumberFormat="1" applyFont="1" applyBorder="1" applyAlignment="1">
      <alignment horizontal="center"/>
      <protection/>
    </xf>
    <xf numFmtId="164" fontId="4" fillId="0" borderId="16" xfId="52" applyNumberFormat="1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164" fontId="4" fillId="0" borderId="12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zoomScale="70" zoomScaleNormal="70" zoomScaleSheetLayoutView="5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I6" sqref="BI6"/>
    </sheetView>
  </sheetViews>
  <sheetFormatPr defaultColWidth="9.00390625" defaultRowHeight="12.75"/>
  <cols>
    <col min="1" max="1" width="48.625" style="138" customWidth="1"/>
    <col min="2" max="2" width="13.125" style="71" customWidth="1"/>
    <col min="3" max="3" width="13.125" style="2" customWidth="1"/>
    <col min="4" max="4" width="13.875" style="71" bestFit="1" customWidth="1"/>
    <col min="5" max="5" width="7.75390625" style="71" bestFit="1" customWidth="1"/>
    <col min="6" max="7" width="12.625" style="71" hidden="1" customWidth="1"/>
    <col min="8" max="8" width="10.125" style="71" hidden="1" customWidth="1"/>
    <col min="9" max="9" width="7.875" style="71" hidden="1" customWidth="1"/>
    <col min="10" max="11" width="12.875" style="71" hidden="1" customWidth="1"/>
    <col min="12" max="12" width="10.875" style="71" hidden="1" customWidth="1"/>
    <col min="13" max="13" width="8.125" style="71" hidden="1" customWidth="1"/>
    <col min="14" max="14" width="12.875" style="2" hidden="1" customWidth="1"/>
    <col min="15" max="15" width="11.625" style="2" hidden="1" customWidth="1"/>
    <col min="16" max="16" width="11.00390625" style="2" hidden="1" customWidth="1"/>
    <col min="17" max="17" width="9.125" style="3" hidden="1" customWidth="1"/>
    <col min="18" max="20" width="12.375" style="2" hidden="1" customWidth="1"/>
    <col min="21" max="21" width="9.75390625" style="2" hidden="1" customWidth="1"/>
    <col min="22" max="22" width="12.375" style="2" hidden="1" customWidth="1"/>
    <col min="23" max="23" width="12.125" style="2" hidden="1" customWidth="1"/>
    <col min="24" max="24" width="10.25390625" style="2" hidden="1" customWidth="1"/>
    <col min="25" max="25" width="8.875" style="5" hidden="1" customWidth="1"/>
    <col min="26" max="26" width="13.875" style="71" hidden="1" customWidth="1"/>
    <col min="27" max="27" width="11.625" style="71" hidden="1" customWidth="1"/>
    <col min="28" max="28" width="10.875" style="71" hidden="1" customWidth="1"/>
    <col min="29" max="29" width="11.00390625" style="71" hidden="1" customWidth="1"/>
    <col min="30" max="31" width="11.625" style="2" hidden="1" customWidth="1"/>
    <col min="32" max="32" width="10.625" style="2" hidden="1" customWidth="1"/>
    <col min="33" max="33" width="8.25390625" style="2" hidden="1" customWidth="1"/>
    <col min="34" max="34" width="12.375" style="2" hidden="1" customWidth="1"/>
    <col min="35" max="35" width="13.00390625" style="2" hidden="1" customWidth="1"/>
    <col min="36" max="36" width="10.875" style="2" hidden="1" customWidth="1"/>
    <col min="37" max="37" width="8.625" style="2" hidden="1" customWidth="1"/>
    <col min="38" max="39" width="11.375" style="2" hidden="1" customWidth="1"/>
    <col min="40" max="40" width="10.875" style="2" hidden="1" customWidth="1"/>
    <col min="41" max="41" width="10.00390625" style="2" hidden="1" customWidth="1"/>
    <col min="42" max="43" width="13.00390625" style="2" bestFit="1" customWidth="1"/>
    <col min="44" max="44" width="12.25390625" style="2" bestFit="1" customWidth="1"/>
    <col min="45" max="45" width="7.75390625" style="2" bestFit="1" customWidth="1"/>
    <col min="46" max="46" width="12.875" style="71" customWidth="1"/>
    <col min="47" max="47" width="12.375" style="71" customWidth="1"/>
    <col min="48" max="48" width="12.25390625" style="71" bestFit="1" customWidth="1"/>
    <col min="49" max="49" width="8.625" style="14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0.00390625" style="2" hidden="1" customWidth="1"/>
    <col min="58" max="58" width="11.375" style="2" customWidth="1"/>
    <col min="59" max="61" width="16.25390625" style="2" customWidth="1"/>
    <col min="62" max="62" width="16.25390625" style="2" hidden="1" customWidth="1"/>
    <col min="63" max="65" width="16.25390625" style="71" hidden="1" customWidth="1"/>
    <col min="66" max="66" width="11.375" style="2" hidden="1" customWidth="1"/>
    <col min="67" max="68" width="16.25390625" style="2" hidden="1" customWidth="1"/>
    <col min="69" max="69" width="15.625" style="2" hidden="1" customWidth="1"/>
    <col min="70" max="70" width="11.375" style="2" hidden="1" customWidth="1"/>
    <col min="71" max="73" width="16.25390625" style="2" hidden="1" customWidth="1"/>
    <col min="74" max="74" width="13.00390625" style="2" hidden="1" customWidth="1"/>
    <col min="75" max="77" width="16.25390625" style="2" hidden="1" customWidth="1"/>
    <col min="78" max="78" width="12.125" style="71" hidden="1" customWidth="1"/>
    <col min="79" max="79" width="12.25390625" style="71" hidden="1" customWidth="1"/>
    <col min="80" max="80" width="8.25390625" style="71" hidden="1" customWidth="1"/>
    <col min="81" max="81" width="9.125" style="71" customWidth="1"/>
    <col min="82" max="16384" width="9.125" style="71" customWidth="1"/>
  </cols>
  <sheetData>
    <row r="1" spans="1:49" s="2" customFormat="1" ht="22.5">
      <c r="A1" s="1" t="s">
        <v>154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159</v>
      </c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400" t="s">
        <v>0</v>
      </c>
      <c r="B3" s="402" t="s">
        <v>1</v>
      </c>
      <c r="C3" s="403"/>
      <c r="D3" s="403"/>
      <c r="E3" s="404"/>
      <c r="F3" s="405" t="s">
        <v>2</v>
      </c>
      <c r="G3" s="406"/>
      <c r="H3" s="406"/>
      <c r="I3" s="407"/>
      <c r="J3" s="408" t="s">
        <v>159</v>
      </c>
      <c r="K3" s="409"/>
      <c r="L3" s="409"/>
      <c r="M3" s="410"/>
      <c r="N3" s="411" t="s">
        <v>3</v>
      </c>
      <c r="O3" s="412"/>
      <c r="P3" s="412"/>
      <c r="Q3" s="412"/>
      <c r="R3" s="412" t="s">
        <v>4</v>
      </c>
      <c r="S3" s="412"/>
      <c r="T3" s="412"/>
      <c r="U3" s="412"/>
      <c r="V3" s="412" t="s">
        <v>5</v>
      </c>
      <c r="W3" s="412"/>
      <c r="X3" s="412"/>
      <c r="Y3" s="412"/>
      <c r="Z3" s="418" t="s">
        <v>6</v>
      </c>
      <c r="AA3" s="419"/>
      <c r="AB3" s="419"/>
      <c r="AC3" s="420"/>
      <c r="AD3" s="421" t="s">
        <v>7</v>
      </c>
      <c r="AE3" s="422"/>
      <c r="AF3" s="422"/>
      <c r="AG3" s="411"/>
      <c r="AH3" s="421" t="s">
        <v>8</v>
      </c>
      <c r="AI3" s="422"/>
      <c r="AJ3" s="422"/>
      <c r="AK3" s="411"/>
      <c r="AL3" s="412" t="s">
        <v>9</v>
      </c>
      <c r="AM3" s="412"/>
      <c r="AN3" s="412"/>
      <c r="AO3" s="412"/>
      <c r="AP3" s="423" t="s">
        <v>10</v>
      </c>
      <c r="AQ3" s="423"/>
      <c r="AR3" s="423"/>
      <c r="AS3" s="424"/>
      <c r="AT3" s="425" t="s">
        <v>11</v>
      </c>
      <c r="AU3" s="426"/>
      <c r="AV3" s="426"/>
      <c r="AW3" s="427"/>
      <c r="AX3" s="428" t="s">
        <v>12</v>
      </c>
      <c r="AY3" s="423"/>
      <c r="AZ3" s="423"/>
      <c r="BA3" s="424"/>
      <c r="BB3" s="428" t="s">
        <v>13</v>
      </c>
      <c r="BC3" s="423"/>
      <c r="BD3" s="423"/>
      <c r="BE3" s="424"/>
      <c r="BF3" s="428" t="s">
        <v>14</v>
      </c>
      <c r="BG3" s="423"/>
      <c r="BH3" s="423"/>
      <c r="BI3" s="424"/>
      <c r="BJ3" s="425" t="s">
        <v>15</v>
      </c>
      <c r="BK3" s="426"/>
      <c r="BL3" s="426"/>
      <c r="BM3" s="427"/>
      <c r="BN3" s="428" t="s">
        <v>16</v>
      </c>
      <c r="BO3" s="423"/>
      <c r="BP3" s="423"/>
      <c r="BQ3" s="424"/>
      <c r="BR3" s="429" t="s">
        <v>17</v>
      </c>
      <c r="BS3" s="430"/>
      <c r="BT3" s="430"/>
      <c r="BU3" s="431"/>
      <c r="BV3" s="429" t="s">
        <v>18</v>
      </c>
      <c r="BW3" s="430"/>
      <c r="BX3" s="430"/>
      <c r="BY3" s="431"/>
      <c r="BZ3" s="432" t="s">
        <v>19</v>
      </c>
      <c r="CA3" s="432"/>
      <c r="CB3" s="432"/>
    </row>
    <row r="4" spans="1:80" s="18" customFormat="1" ht="19.5" customHeight="1">
      <c r="A4" s="401"/>
      <c r="B4" s="433" t="s">
        <v>20</v>
      </c>
      <c r="C4" s="417" t="s">
        <v>21</v>
      </c>
      <c r="D4" s="436" t="s">
        <v>22</v>
      </c>
      <c r="E4" s="437"/>
      <c r="F4" s="438" t="s">
        <v>20</v>
      </c>
      <c r="G4" s="439" t="s">
        <v>21</v>
      </c>
      <c r="H4" s="406" t="s">
        <v>22</v>
      </c>
      <c r="I4" s="407"/>
      <c r="J4" s="440" t="s">
        <v>20</v>
      </c>
      <c r="K4" s="413" t="s">
        <v>21</v>
      </c>
      <c r="L4" s="414" t="s">
        <v>22</v>
      </c>
      <c r="M4" s="415"/>
      <c r="N4" s="416" t="s">
        <v>20</v>
      </c>
      <c r="O4" s="417" t="s">
        <v>21</v>
      </c>
      <c r="P4" s="412" t="s">
        <v>22</v>
      </c>
      <c r="Q4" s="412"/>
      <c r="R4" s="417" t="s">
        <v>20</v>
      </c>
      <c r="S4" s="417" t="s">
        <v>21</v>
      </c>
      <c r="T4" s="412" t="s">
        <v>22</v>
      </c>
      <c r="U4" s="412"/>
      <c r="V4" s="417" t="s">
        <v>20</v>
      </c>
      <c r="W4" s="417" t="s">
        <v>21</v>
      </c>
      <c r="X4" s="412" t="s">
        <v>22</v>
      </c>
      <c r="Y4" s="412"/>
      <c r="Z4" s="441" t="s">
        <v>20</v>
      </c>
      <c r="AA4" s="441" t="s">
        <v>21</v>
      </c>
      <c r="AB4" s="418" t="s">
        <v>22</v>
      </c>
      <c r="AC4" s="420"/>
      <c r="AD4" s="443" t="s">
        <v>20</v>
      </c>
      <c r="AE4" s="443" t="s">
        <v>21</v>
      </c>
      <c r="AF4" s="421" t="s">
        <v>22</v>
      </c>
      <c r="AG4" s="411"/>
      <c r="AH4" s="443" t="s">
        <v>20</v>
      </c>
      <c r="AI4" s="443" t="s">
        <v>21</v>
      </c>
      <c r="AJ4" s="421" t="s">
        <v>22</v>
      </c>
      <c r="AK4" s="411"/>
      <c r="AL4" s="417" t="s">
        <v>20</v>
      </c>
      <c r="AM4" s="417" t="s">
        <v>21</v>
      </c>
      <c r="AN4" s="412" t="s">
        <v>22</v>
      </c>
      <c r="AO4" s="412"/>
      <c r="AP4" s="445" t="s">
        <v>20</v>
      </c>
      <c r="AQ4" s="443" t="s">
        <v>21</v>
      </c>
      <c r="AR4" s="421" t="s">
        <v>22</v>
      </c>
      <c r="AS4" s="447"/>
      <c r="AT4" s="448" t="s">
        <v>20</v>
      </c>
      <c r="AU4" s="441" t="s">
        <v>21</v>
      </c>
      <c r="AV4" s="418" t="s">
        <v>22</v>
      </c>
      <c r="AW4" s="450"/>
      <c r="AX4" s="451" t="s">
        <v>20</v>
      </c>
      <c r="AY4" s="443" t="s">
        <v>21</v>
      </c>
      <c r="AZ4" s="421" t="s">
        <v>22</v>
      </c>
      <c r="BA4" s="447"/>
      <c r="BB4" s="451" t="s">
        <v>20</v>
      </c>
      <c r="BC4" s="443" t="s">
        <v>21</v>
      </c>
      <c r="BD4" s="421" t="s">
        <v>22</v>
      </c>
      <c r="BE4" s="447"/>
      <c r="BF4" s="451" t="s">
        <v>20</v>
      </c>
      <c r="BG4" s="443" t="s">
        <v>21</v>
      </c>
      <c r="BH4" s="421" t="s">
        <v>22</v>
      </c>
      <c r="BI4" s="447"/>
      <c r="BJ4" s="448" t="s">
        <v>20</v>
      </c>
      <c r="BK4" s="441" t="s">
        <v>21</v>
      </c>
      <c r="BL4" s="418" t="s">
        <v>22</v>
      </c>
      <c r="BM4" s="450"/>
      <c r="BN4" s="451" t="s">
        <v>20</v>
      </c>
      <c r="BO4" s="443" t="s">
        <v>21</v>
      </c>
      <c r="BP4" s="421" t="s">
        <v>22</v>
      </c>
      <c r="BQ4" s="447"/>
      <c r="BR4" s="453" t="s">
        <v>20</v>
      </c>
      <c r="BS4" s="455" t="s">
        <v>21</v>
      </c>
      <c r="BT4" s="457" t="s">
        <v>22</v>
      </c>
      <c r="BU4" s="458"/>
      <c r="BV4" s="453" t="s">
        <v>20</v>
      </c>
      <c r="BW4" s="455" t="s">
        <v>21</v>
      </c>
      <c r="BX4" s="457" t="s">
        <v>22</v>
      </c>
      <c r="BY4" s="459"/>
      <c r="BZ4" s="460" t="s">
        <v>23</v>
      </c>
      <c r="CA4" s="462" t="s">
        <v>22</v>
      </c>
      <c r="CB4" s="462"/>
    </row>
    <row r="5" spans="1:80" s="18" customFormat="1" ht="15" customHeight="1">
      <c r="A5" s="401"/>
      <c r="B5" s="434"/>
      <c r="C5" s="435"/>
      <c r="D5" s="16" t="s">
        <v>24</v>
      </c>
      <c r="E5" s="22" t="s">
        <v>25</v>
      </c>
      <c r="F5" s="438"/>
      <c r="G5" s="439"/>
      <c r="H5" s="14" t="s">
        <v>24</v>
      </c>
      <c r="I5" s="15" t="s">
        <v>25</v>
      </c>
      <c r="J5" s="440"/>
      <c r="K5" s="413"/>
      <c r="L5" s="19" t="s">
        <v>24</v>
      </c>
      <c r="M5" s="20" t="s">
        <v>25</v>
      </c>
      <c r="N5" s="416"/>
      <c r="O5" s="417"/>
      <c r="P5" s="16" t="s">
        <v>24</v>
      </c>
      <c r="Q5" s="23" t="s">
        <v>25</v>
      </c>
      <c r="R5" s="417"/>
      <c r="S5" s="417"/>
      <c r="T5" s="16" t="s">
        <v>24</v>
      </c>
      <c r="U5" s="24" t="s">
        <v>25</v>
      </c>
      <c r="V5" s="417"/>
      <c r="W5" s="417"/>
      <c r="X5" s="16" t="s">
        <v>24</v>
      </c>
      <c r="Y5" s="23" t="s">
        <v>25</v>
      </c>
      <c r="Z5" s="442"/>
      <c r="AA5" s="442"/>
      <c r="AB5" s="19" t="s">
        <v>24</v>
      </c>
      <c r="AC5" s="19" t="s">
        <v>25</v>
      </c>
      <c r="AD5" s="444"/>
      <c r="AE5" s="444"/>
      <c r="AF5" s="16" t="s">
        <v>24</v>
      </c>
      <c r="AG5" s="16" t="s">
        <v>25</v>
      </c>
      <c r="AH5" s="444"/>
      <c r="AI5" s="444"/>
      <c r="AJ5" s="16" t="s">
        <v>24</v>
      </c>
      <c r="AK5" s="16" t="s">
        <v>25</v>
      </c>
      <c r="AL5" s="417"/>
      <c r="AM5" s="417"/>
      <c r="AN5" s="16" t="s">
        <v>24</v>
      </c>
      <c r="AO5" s="16" t="s">
        <v>25</v>
      </c>
      <c r="AP5" s="446"/>
      <c r="AQ5" s="444"/>
      <c r="AR5" s="16" t="s">
        <v>24</v>
      </c>
      <c r="AS5" s="22" t="s">
        <v>25</v>
      </c>
      <c r="AT5" s="449"/>
      <c r="AU5" s="442"/>
      <c r="AV5" s="19" t="s">
        <v>24</v>
      </c>
      <c r="AW5" s="20" t="s">
        <v>25</v>
      </c>
      <c r="AX5" s="452"/>
      <c r="AY5" s="444"/>
      <c r="AZ5" s="16" t="s">
        <v>24</v>
      </c>
      <c r="BA5" s="22" t="s">
        <v>25</v>
      </c>
      <c r="BB5" s="452"/>
      <c r="BC5" s="444"/>
      <c r="BD5" s="16" t="s">
        <v>24</v>
      </c>
      <c r="BE5" s="22" t="s">
        <v>25</v>
      </c>
      <c r="BF5" s="452"/>
      <c r="BG5" s="444"/>
      <c r="BH5" s="16" t="s">
        <v>24</v>
      </c>
      <c r="BI5" s="17" t="s">
        <v>25</v>
      </c>
      <c r="BJ5" s="449"/>
      <c r="BK5" s="442"/>
      <c r="BL5" s="19" t="s">
        <v>24</v>
      </c>
      <c r="BM5" s="20" t="s">
        <v>25</v>
      </c>
      <c r="BN5" s="452"/>
      <c r="BO5" s="444"/>
      <c r="BP5" s="16" t="s">
        <v>24</v>
      </c>
      <c r="BQ5" s="22" t="s">
        <v>25</v>
      </c>
      <c r="BR5" s="454"/>
      <c r="BS5" s="456"/>
      <c r="BT5" s="24" t="s">
        <v>24</v>
      </c>
      <c r="BU5" s="25" t="s">
        <v>25</v>
      </c>
      <c r="BV5" s="454"/>
      <c r="BW5" s="456"/>
      <c r="BX5" s="24" t="s">
        <v>24</v>
      </c>
      <c r="BY5" s="21" t="s">
        <v>25</v>
      </c>
      <c r="BZ5" s="461"/>
      <c r="CA5" s="26" t="s">
        <v>24</v>
      </c>
      <c r="CB5" s="27" t="s">
        <v>25</v>
      </c>
    </row>
    <row r="6" spans="1:80" s="46" customFormat="1" ht="18.75">
      <c r="A6" s="28" t="s">
        <v>26</v>
      </c>
      <c r="B6" s="29">
        <f>B7+B10+B15+B18+B21+B26+B28+B30+B33+B34</f>
        <v>462932.8</v>
      </c>
      <c r="C6" s="29">
        <f>C7+C10+C15+C18+C21+C26+C28+C30+C33+C34</f>
        <v>287356.10000000003</v>
      </c>
      <c r="D6" s="30">
        <f aca="true" t="shared" si="0" ref="D6:D34">C6-B6</f>
        <v>-175576.69999999995</v>
      </c>
      <c r="E6" s="31">
        <f aca="true" t="shared" si="1" ref="E6:E33">C6/B6%</f>
        <v>62.07296177760575</v>
      </c>
      <c r="F6" s="32">
        <f aca="true" t="shared" si="2" ref="F6:G32">J6+Z6</f>
        <v>183266.7</v>
      </c>
      <c r="G6" s="33">
        <f t="shared" si="2"/>
        <v>183819.2</v>
      </c>
      <c r="H6" s="33">
        <f aca="true" t="shared" si="3" ref="H6:H32">G6-F6</f>
        <v>552.5</v>
      </c>
      <c r="I6" s="34">
        <f aca="true" t="shared" si="4" ref="I6:I14">G6/F6%</f>
        <v>100.30147320817147</v>
      </c>
      <c r="J6" s="35">
        <f>SUM(J7,J10,J15,J21,J26,J28,J30,J33)</f>
        <v>84574.49999999999</v>
      </c>
      <c r="K6" s="36">
        <f>SUM(O6+S6+W6)</f>
        <v>86499</v>
      </c>
      <c r="L6" s="36">
        <f aca="true" t="shared" si="5" ref="L6:L20">K6-J6</f>
        <v>1924.5000000000146</v>
      </c>
      <c r="M6" s="37">
        <f aca="true" t="shared" si="6" ref="M6:M14">K6/J6%</f>
        <v>102.2755085752798</v>
      </c>
      <c r="N6" s="29">
        <f>N7+N10+N15+N18+N21+N26+N28+N30+N33+N34</f>
        <v>20883.999999999996</v>
      </c>
      <c r="O6" s="29">
        <f>O7+O10+O15+O18+O21+O26+O28+O30+O33+O34</f>
        <v>25091.6</v>
      </c>
      <c r="P6" s="38">
        <f aca="true" t="shared" si="7" ref="P6:P18">O6-N6</f>
        <v>4207.600000000002</v>
      </c>
      <c r="Q6" s="39">
        <f aca="true" t="shared" si="8" ref="Q6:Q16">O6/N6%</f>
        <v>120.14748132541659</v>
      </c>
      <c r="R6" s="38">
        <f>SUM(R10,R7,R15,R21,R26,R33,R30)</f>
        <v>31815.9</v>
      </c>
      <c r="S6" s="38">
        <f>SUM(S7,S10,S15,S21,S26,S28,S30,S33,S34)</f>
        <v>30397.499999999996</v>
      </c>
      <c r="T6" s="38">
        <f aca="true" t="shared" si="9" ref="T6:T33">S6-R6</f>
        <v>-1418.400000000005</v>
      </c>
      <c r="U6" s="38">
        <f aca="true" t="shared" si="10" ref="U6:U24">S6/R6%</f>
        <v>95.5418517156516</v>
      </c>
      <c r="V6" s="38">
        <f>V7+V10+V15+V21+V26+V28+V30+V33+V34</f>
        <v>31097.6</v>
      </c>
      <c r="W6" s="38">
        <f>W7+W10+W15+W21+W26+W28+W30+W33+W34</f>
        <v>31009.9</v>
      </c>
      <c r="X6" s="38">
        <f>SUM(X10,X7,X15,X21,X26,X33,X30)</f>
        <v>-32.400000000001285</v>
      </c>
      <c r="Y6" s="38">
        <f>SUM(Y10,Y7,Y15,Y21,Y26,Y33,Y30)</f>
        <v>555.2197002121115</v>
      </c>
      <c r="Z6" s="36">
        <f>AD6+AH6+AL6</f>
        <v>98692.20000000001</v>
      </c>
      <c r="AA6" s="36">
        <f aca="true" t="shared" si="11" ref="AA6:AA34">SUM(AE6+AI6+AM6)</f>
        <v>97320.2</v>
      </c>
      <c r="AB6" s="36">
        <f>AA6-Z6</f>
        <v>-1372.0000000000146</v>
      </c>
      <c r="AC6" s="36">
        <f>AA6/Z6%</f>
        <v>98.60981921570294</v>
      </c>
      <c r="AD6" s="38">
        <f>SUM(AD10,AD7,AD15,AD21,AD26,AD33,AD30)+AD28</f>
        <v>34854.3</v>
      </c>
      <c r="AE6" s="38">
        <f>SUM(AE10,AE7,AE15,AE21,AE26,AE33,AE30)+AE28</f>
        <v>38439.3</v>
      </c>
      <c r="AF6" s="38">
        <f>AE6-AD6</f>
        <v>3585</v>
      </c>
      <c r="AG6" s="38">
        <f>AE6/AD6%</f>
        <v>110.28567493824292</v>
      </c>
      <c r="AH6" s="38">
        <f>SUM(AH10,AH7,AH15,AH21,AH26,AH33,AH30)+AH28</f>
        <v>34299.100000000006</v>
      </c>
      <c r="AI6" s="38">
        <f>SUM(AI10,AI7,AI15,AI21,AI26,AI33,AI30,AI28)</f>
        <v>27907.5</v>
      </c>
      <c r="AJ6" s="38">
        <f>SUM(AJ10,AJ7,AJ15,AJ21,AJ26,AJ33,AJ30)</f>
        <v>-6390.699999999999</v>
      </c>
      <c r="AK6" s="38">
        <f>SUM(AI7/AH7%)</f>
        <v>81.25934713712944</v>
      </c>
      <c r="AL6" s="38">
        <f>SUM(AL10,AL7,AL15,AL21,AL26,AL33,AL30)</f>
        <v>29538.800000000003</v>
      </c>
      <c r="AM6" s="38">
        <f>SUM(AM10,AM7,AM15,AM21,AM26,AM28,AM33,AM30)</f>
        <v>30973.399999999998</v>
      </c>
      <c r="AN6" s="38">
        <f>SUM(AN10,AN7,AN15,AN21,AN26,AN33,AN30)</f>
        <v>1433.6999999999966</v>
      </c>
      <c r="AO6" s="38">
        <f aca="true" t="shared" si="12" ref="AO6:AO24">AM6/AL6%</f>
        <v>104.85666310073529</v>
      </c>
      <c r="AP6" s="29">
        <f>J6+Z6+AT6</f>
        <v>284335.4</v>
      </c>
      <c r="AQ6" s="38">
        <f>SUM(AQ10,AQ7,AQ15,AQ21,AQ26,AQ33,AQ30)+AQ28+AQ34</f>
        <v>287356.10000000003</v>
      </c>
      <c r="AR6" s="38">
        <f aca="true" t="shared" si="13" ref="AR6:AR32">AQ6-AP6</f>
        <v>3020.7000000000116</v>
      </c>
      <c r="AS6" s="40">
        <f aca="true" t="shared" si="14" ref="AS6:AS14">AQ6/AP6%</f>
        <v>101.06237211405967</v>
      </c>
      <c r="AT6" s="41">
        <f>SUM(AT10,AT7,AT15,AT21,AT26,AT33,AT30+AT28)</f>
        <v>101068.70000000003</v>
      </c>
      <c r="AU6" s="42">
        <f>SUM(AU10,AU7,AU15,AU21,AU26,AU33,AU30)+AU28+AU34</f>
        <v>103536.9</v>
      </c>
      <c r="AV6" s="36">
        <f>AU6-AT6</f>
        <v>2468.199999999968</v>
      </c>
      <c r="AW6" s="43">
        <f aca="true" t="shared" si="15" ref="AW6:AW14">AU6/AT6%</f>
        <v>102.4421012637938</v>
      </c>
      <c r="AX6" s="44">
        <f>SUM(AX10,AX7,AX15,AX21,AX26,AX33,AX30)</f>
        <v>40832.3</v>
      </c>
      <c r="AY6" s="38">
        <f>SUM(AY10,AY7,AY15,AY21,AY26,AY33,AY30)+AY28</f>
        <v>41613.90000000001</v>
      </c>
      <c r="AZ6" s="38">
        <f>AY6-AX6</f>
        <v>781.6000000000058</v>
      </c>
      <c r="BA6" s="40">
        <f>AY6/AX6%</f>
        <v>101.91417088922252</v>
      </c>
      <c r="BB6" s="38">
        <f>SUM(BB10,BB7,BB15,BB21,BB26,BB33,BB30)</f>
        <v>30180.2</v>
      </c>
      <c r="BC6" s="38">
        <f>SUM(BC10,BC7,BC15,BC21,BC26,BC33,BC30)</f>
        <v>30011</v>
      </c>
      <c r="BD6" s="38">
        <f>SUM(BD10,BD7,BD15,BD21,BD26,BD33,BD30)</f>
        <v>-169.20000000000152</v>
      </c>
      <c r="BE6" s="50">
        <f aca="true" t="shared" si="16" ref="BE6:BE14">BC6/BB6%</f>
        <v>99.43936753235565</v>
      </c>
      <c r="BF6" s="44">
        <f>SUM(BF10,BF7,BF15,BF21,BF26,BF33,BF30+BF28)</f>
        <v>30056.2</v>
      </c>
      <c r="BG6" s="38">
        <f>SUM(BG10,BG7,BG15,BG21,BG26,BG33,BG30+BG28)</f>
        <v>31911.999999999996</v>
      </c>
      <c r="BH6" s="38">
        <f>SUM(BH10,BH7,BH15,BH21,BH26,BH33,BH30)</f>
        <v>1852.5000000000005</v>
      </c>
      <c r="BI6" s="40">
        <f aca="true" t="shared" si="17" ref="BI6:BI12">BG6/BF6%</f>
        <v>106.17443322841875</v>
      </c>
      <c r="BJ6" s="35">
        <f aca="true" t="shared" si="18" ref="BJ6:BS6">SUM(BJ10,BJ7,BJ15,BJ21,BJ26,BJ33,BJ30)</f>
        <v>178597.4</v>
      </c>
      <c r="BK6" s="42">
        <f t="shared" si="18"/>
        <v>0</v>
      </c>
      <c r="BL6" s="42">
        <f t="shared" si="18"/>
        <v>-178597.4</v>
      </c>
      <c r="BM6" s="42">
        <f t="shared" si="18"/>
        <v>0</v>
      </c>
      <c r="BN6" s="38">
        <f t="shared" si="18"/>
        <v>39095.6</v>
      </c>
      <c r="BO6" s="38">
        <f t="shared" si="18"/>
        <v>0</v>
      </c>
      <c r="BP6" s="38">
        <f t="shared" si="18"/>
        <v>-39095.6</v>
      </c>
      <c r="BQ6" s="38">
        <f t="shared" si="18"/>
        <v>0</v>
      </c>
      <c r="BR6" s="38">
        <f t="shared" si="18"/>
        <v>32301.6</v>
      </c>
      <c r="BS6" s="38">
        <f t="shared" si="18"/>
        <v>0</v>
      </c>
      <c r="BT6" s="38">
        <f aca="true" t="shared" si="19" ref="BT6:BT18">BS6-BR6</f>
        <v>-32301.6</v>
      </c>
      <c r="BU6" s="38">
        <f>SUM(BU10,BU7,BU15,BU21,BU26,BU33,BU30)</f>
        <v>0</v>
      </c>
      <c r="BV6" s="38">
        <f>SUM(BV10,BV7,BV15,BV21,BV26,BV33,BV30)</f>
        <v>107200.20000000001</v>
      </c>
      <c r="BW6" s="38">
        <f>SUM(BW10,BW7,BW15,BW21,BW26,BW33,BW30)</f>
        <v>0</v>
      </c>
      <c r="BX6" s="38">
        <f>SUM(BX10,BX7,BX15,BX21,BX26,BX33,BX30)</f>
        <v>-106245.80000000002</v>
      </c>
      <c r="BY6" s="38">
        <f>SUM(BY10,BY7,BY15,BY21,BY26,BY33,BY30)</f>
        <v>0</v>
      </c>
      <c r="BZ6" s="45">
        <f>SUM(BZ10,BZ7,BZ15,BZ21,BZ26,BZ33,BZ30)+BZ28</f>
        <v>181267.49999999997</v>
      </c>
      <c r="CA6" s="45">
        <f>C6-BZ6</f>
        <v>106088.60000000006</v>
      </c>
      <c r="CB6" s="45">
        <f>C6/BZ6%</f>
        <v>158.52599059401166</v>
      </c>
    </row>
    <row r="7" spans="1:80" s="46" customFormat="1" ht="18.75">
      <c r="A7" s="28" t="s">
        <v>27</v>
      </c>
      <c r="B7" s="47">
        <f>B9+B8</f>
        <v>380463.9</v>
      </c>
      <c r="C7" s="47">
        <f>C9+C8</f>
        <v>226136.89999999997</v>
      </c>
      <c r="D7" s="30">
        <f t="shared" si="0"/>
        <v>-154327.00000000006</v>
      </c>
      <c r="E7" s="31">
        <f t="shared" si="1"/>
        <v>59.4371502789095</v>
      </c>
      <c r="F7" s="32">
        <f t="shared" si="2"/>
        <v>144539.59999999998</v>
      </c>
      <c r="G7" s="33">
        <f t="shared" si="2"/>
        <v>144554</v>
      </c>
      <c r="H7" s="33">
        <f t="shared" si="3"/>
        <v>14.400000000023283</v>
      </c>
      <c r="I7" s="34">
        <f t="shared" si="4"/>
        <v>100.00996266767034</v>
      </c>
      <c r="J7" s="41">
        <f aca="true" t="shared" si="20" ref="J7:J34">N7+R7+V7</f>
        <v>67378.2</v>
      </c>
      <c r="K7" s="36">
        <f>SUM(O7+S7+W7)</f>
        <v>67611.5</v>
      </c>
      <c r="L7" s="36">
        <f t="shared" si="5"/>
        <v>233.3000000000029</v>
      </c>
      <c r="M7" s="37">
        <f t="shared" si="6"/>
        <v>100.34625442650591</v>
      </c>
      <c r="N7" s="48">
        <f>N9+N8</f>
        <v>13701.6</v>
      </c>
      <c r="O7" s="47">
        <f>O9+O8</f>
        <v>15734.6</v>
      </c>
      <c r="P7" s="38">
        <f t="shared" si="7"/>
        <v>2033</v>
      </c>
      <c r="Q7" s="39">
        <f t="shared" si="8"/>
        <v>114.83768319028435</v>
      </c>
      <c r="R7" s="47">
        <f>R9+R8</f>
        <v>28036.4</v>
      </c>
      <c r="S7" s="47">
        <f>S9+S8</f>
        <v>26399.6</v>
      </c>
      <c r="T7" s="38">
        <f t="shared" si="9"/>
        <v>-1636.800000000003</v>
      </c>
      <c r="U7" s="38">
        <f t="shared" si="10"/>
        <v>94.16187527642634</v>
      </c>
      <c r="V7" s="47">
        <f>V9+V8</f>
        <v>25640.2</v>
      </c>
      <c r="W7" s="47">
        <f>W9+W8</f>
        <v>25477.3</v>
      </c>
      <c r="X7" s="38">
        <f aca="true" t="shared" si="21" ref="X7:X33">W7-V7</f>
        <v>-162.90000000000146</v>
      </c>
      <c r="Y7" s="39">
        <f aca="true" t="shared" si="22" ref="Y7:Y24">W7/V7%</f>
        <v>99.36466954235927</v>
      </c>
      <c r="Z7" s="36">
        <f>AD7+AH7+AL7</f>
        <v>77161.4</v>
      </c>
      <c r="AA7" s="36">
        <f t="shared" si="11"/>
        <v>76942.5</v>
      </c>
      <c r="AB7" s="36">
        <f aca="true" t="shared" si="23" ref="AB7:AB34">AA7-Z7</f>
        <v>-218.89999999999418</v>
      </c>
      <c r="AC7" s="36">
        <f aca="true" t="shared" si="24" ref="AC7:AC14">AA7/Z7%</f>
        <v>99.71630893166791</v>
      </c>
      <c r="AD7" s="47">
        <f>AD9+AD8</f>
        <v>23745.9</v>
      </c>
      <c r="AE7" s="47">
        <f>AE9+AE8</f>
        <v>25967.1</v>
      </c>
      <c r="AF7" s="38">
        <f aca="true" t="shared" si="25" ref="AF7:AF18">AE7-AD7</f>
        <v>2221.199999999997</v>
      </c>
      <c r="AG7" s="38">
        <f aca="true" t="shared" si="26" ref="AG7:AG14">AE7/AD7%</f>
        <v>109.35403585461069</v>
      </c>
      <c r="AH7" s="47">
        <f>AH9+AH8</f>
        <v>29755.1</v>
      </c>
      <c r="AI7" s="47">
        <f>AI9+AI8</f>
        <v>24178.8</v>
      </c>
      <c r="AJ7" s="38">
        <f aca="true" t="shared" si="27" ref="AJ7:AJ33">AI7-AH7</f>
        <v>-5576.299999999999</v>
      </c>
      <c r="AK7" s="38">
        <f aca="true" t="shared" si="28" ref="AK7:AK24">AI7/AH7%</f>
        <v>81.25934713712944</v>
      </c>
      <c r="AL7" s="47">
        <f>AL9+AL8</f>
        <v>23660.4</v>
      </c>
      <c r="AM7" s="47">
        <f>AM9+AM8</f>
        <v>26796.6</v>
      </c>
      <c r="AN7" s="38">
        <f aca="true" t="shared" si="29" ref="AN7:AN33">AM7-AL7</f>
        <v>3136.199999999997</v>
      </c>
      <c r="AO7" s="38">
        <f t="shared" si="12"/>
        <v>113.25505908606785</v>
      </c>
      <c r="AP7" s="29">
        <f>J7+Z7+AT7</f>
        <v>226138.39999999997</v>
      </c>
      <c r="AQ7" s="38">
        <f aca="true" t="shared" si="30" ref="AP7:AQ20">K7+AA7+AU7</f>
        <v>226136.9</v>
      </c>
      <c r="AR7" s="38">
        <f t="shared" si="13"/>
        <v>-1.4999999999708962</v>
      </c>
      <c r="AS7" s="40">
        <f t="shared" si="14"/>
        <v>99.99933668939023</v>
      </c>
      <c r="AT7" s="41">
        <f aca="true" t="shared" si="31" ref="AT7:AU22">AX7+BB7+BF7</f>
        <v>81598.8</v>
      </c>
      <c r="AU7" s="36">
        <f aca="true" t="shared" si="32" ref="AU7:AU34">SUM(AY7+BC7+BG7)</f>
        <v>81582.9</v>
      </c>
      <c r="AV7" s="36">
        <f>AU7-AT7</f>
        <v>-15.900000000008731</v>
      </c>
      <c r="AW7" s="43">
        <f t="shared" si="15"/>
        <v>99.98051441932968</v>
      </c>
      <c r="AX7" s="49">
        <f>AX9+AX8</f>
        <v>29900</v>
      </c>
      <c r="AY7" s="47">
        <f>AY9+AY8</f>
        <v>29925.5</v>
      </c>
      <c r="AZ7" s="38">
        <f>AY7-AX7</f>
        <v>25.5</v>
      </c>
      <c r="BA7" s="40">
        <f>AY7/AX7%</f>
        <v>100.08528428093645</v>
      </c>
      <c r="BB7" s="49">
        <f>BB9+BB8</f>
        <v>26388.8</v>
      </c>
      <c r="BC7" s="47">
        <f>BC9+BC8</f>
        <v>25758.899999999998</v>
      </c>
      <c r="BD7" s="38">
        <f aca="true" t="shared" si="33" ref="BD7:BD19">BC7-BB7</f>
        <v>-629.9000000000015</v>
      </c>
      <c r="BE7" s="50">
        <f t="shared" si="16"/>
        <v>97.61300248590311</v>
      </c>
      <c r="BF7" s="49">
        <f>BF9+BF8</f>
        <v>25310</v>
      </c>
      <c r="BG7" s="47">
        <f>BG9+BG8</f>
        <v>25898.5</v>
      </c>
      <c r="BH7" s="38">
        <f aca="true" t="shared" si="34" ref="BH7:BH19">BG7-BF7</f>
        <v>588.5</v>
      </c>
      <c r="BI7" s="40">
        <f t="shared" si="17"/>
        <v>102.32516791781904</v>
      </c>
      <c r="BJ7" s="35">
        <f aca="true" t="shared" si="35" ref="BJ7:BJ34">BN7+BR7+BV7</f>
        <v>154325.5</v>
      </c>
      <c r="BK7" s="36">
        <f aca="true" t="shared" si="36" ref="BK7:BK34">SUM(BO7+BS7+BW7)</f>
        <v>0</v>
      </c>
      <c r="BL7" s="36">
        <f aca="true" t="shared" si="37" ref="BL7:BL30">BK7-BJ7</f>
        <v>-154325.5</v>
      </c>
      <c r="BM7" s="37">
        <f aca="true" t="shared" si="38" ref="BM7:BM13">BK7/BJ7%</f>
        <v>0</v>
      </c>
      <c r="BN7" s="49">
        <f>BN9+BN8</f>
        <v>28186.8</v>
      </c>
      <c r="BO7" s="47">
        <f>BO9+BO8</f>
        <v>0</v>
      </c>
      <c r="BP7" s="38">
        <f aca="true" t="shared" si="39" ref="BP7:BP18">BO7-BN7</f>
        <v>-28186.8</v>
      </c>
      <c r="BQ7" s="40">
        <f aca="true" t="shared" si="40" ref="BQ7:BQ13">BO7/BN7%</f>
        <v>0</v>
      </c>
      <c r="BR7" s="49">
        <f>BR9+BR8</f>
        <v>29133.6</v>
      </c>
      <c r="BS7" s="47">
        <f>BS9+BS8</f>
        <v>0</v>
      </c>
      <c r="BT7" s="38">
        <f t="shared" si="19"/>
        <v>-29133.6</v>
      </c>
      <c r="BU7" s="40">
        <f aca="true" t="shared" si="41" ref="BU7:BU12">BS7/BR7%</f>
        <v>0</v>
      </c>
      <c r="BV7" s="49">
        <f>BV9+BV8</f>
        <v>97005.1</v>
      </c>
      <c r="BW7" s="47">
        <f>BW9+BW8</f>
        <v>0</v>
      </c>
      <c r="BX7" s="38">
        <f aca="true" t="shared" si="42" ref="BX7:BX18">BW7-BV7</f>
        <v>-97005.1</v>
      </c>
      <c r="BY7" s="50">
        <f aca="true" t="shared" si="43" ref="BY7:BY14">BW7/BV7%</f>
        <v>0</v>
      </c>
      <c r="BZ7" s="51">
        <f>BZ9+BZ8</f>
        <v>141778.8</v>
      </c>
      <c r="CA7" s="45">
        <f aca="true" t="shared" si="44" ref="CA7:CA34">C7-BZ7</f>
        <v>84358.09999999998</v>
      </c>
      <c r="CB7" s="45">
        <f aca="true" t="shared" si="45" ref="CB7:CB33">C7/BZ7%</f>
        <v>159.4997982773165</v>
      </c>
    </row>
    <row r="8" spans="1:80" ht="18.75">
      <c r="A8" s="52" t="s">
        <v>28</v>
      </c>
      <c r="B8" s="53">
        <f>J8+Z8+AT8+BJ8</f>
        <v>7194</v>
      </c>
      <c r="C8" s="53">
        <f>K8+AA8+AU8+BK8</f>
        <v>2506.3999999999996</v>
      </c>
      <c r="D8" s="54">
        <f t="shared" si="0"/>
        <v>-4687.6</v>
      </c>
      <c r="E8" s="55">
        <f t="shared" si="1"/>
        <v>34.84014456491521</v>
      </c>
      <c r="F8" s="56">
        <f>J8+Z8</f>
        <v>2113.9</v>
      </c>
      <c r="G8" s="57">
        <f>K8+AA8</f>
        <v>2120.3999999999996</v>
      </c>
      <c r="H8" s="57">
        <f t="shared" si="3"/>
        <v>6.499999999999545</v>
      </c>
      <c r="I8" s="58">
        <f t="shared" si="4"/>
        <v>100.30748852831259</v>
      </c>
      <c r="J8" s="59">
        <f t="shared" si="20"/>
        <v>1566.5</v>
      </c>
      <c r="K8" s="60">
        <f>O8+S8+W8</f>
        <v>1589.7999999999997</v>
      </c>
      <c r="L8" s="60">
        <f t="shared" si="5"/>
        <v>23.299999999999727</v>
      </c>
      <c r="M8" s="61">
        <f t="shared" si="6"/>
        <v>101.48739227577401</v>
      </c>
      <c r="N8" s="62">
        <v>90</v>
      </c>
      <c r="O8" s="53">
        <v>432.9</v>
      </c>
      <c r="P8" s="63">
        <f t="shared" si="7"/>
        <v>342.9</v>
      </c>
      <c r="Q8" s="64">
        <f t="shared" si="8"/>
        <v>480.99999999999994</v>
      </c>
      <c r="R8" s="53">
        <v>1210</v>
      </c>
      <c r="S8" s="53">
        <v>876.8</v>
      </c>
      <c r="T8" s="63">
        <f t="shared" si="9"/>
        <v>-333.20000000000005</v>
      </c>
      <c r="U8" s="63">
        <f t="shared" si="10"/>
        <v>72.46280991735537</v>
      </c>
      <c r="V8" s="53">
        <v>266.5</v>
      </c>
      <c r="W8" s="53">
        <v>280.1</v>
      </c>
      <c r="X8" s="63">
        <f t="shared" si="21"/>
        <v>13.600000000000023</v>
      </c>
      <c r="Y8" s="64">
        <f t="shared" si="22"/>
        <v>105.1031894934334</v>
      </c>
      <c r="Z8" s="60">
        <f>AD8+AH8+AL8</f>
        <v>547.4</v>
      </c>
      <c r="AA8" s="60">
        <f t="shared" si="11"/>
        <v>530.6</v>
      </c>
      <c r="AB8" s="60">
        <f t="shared" si="23"/>
        <v>-16.799999999999955</v>
      </c>
      <c r="AC8" s="60">
        <f t="shared" si="24"/>
        <v>96.9309462915601</v>
      </c>
      <c r="AD8" s="53">
        <v>292</v>
      </c>
      <c r="AE8" s="53">
        <v>242.8</v>
      </c>
      <c r="AF8" s="63">
        <f t="shared" si="25"/>
        <v>-49.19999999999999</v>
      </c>
      <c r="AG8" s="63">
        <f t="shared" si="26"/>
        <v>83.15068493150686</v>
      </c>
      <c r="AH8" s="53">
        <v>339.5</v>
      </c>
      <c r="AI8" s="53">
        <v>211.5</v>
      </c>
      <c r="AJ8" s="63">
        <f t="shared" si="27"/>
        <v>-128</v>
      </c>
      <c r="AK8" s="63">
        <f t="shared" si="28"/>
        <v>62.297496318114874</v>
      </c>
      <c r="AL8" s="53">
        <v>-84.1</v>
      </c>
      <c r="AM8" s="53">
        <v>76.3</v>
      </c>
      <c r="AN8" s="63">
        <f t="shared" si="29"/>
        <v>160.39999999999998</v>
      </c>
      <c r="AO8" s="63">
        <f t="shared" si="12"/>
        <v>-90.72532699167658</v>
      </c>
      <c r="AP8" s="65">
        <f>J8+Z8+AT8</f>
        <v>2673.9</v>
      </c>
      <c r="AQ8" s="63">
        <f t="shared" si="30"/>
        <v>2506.3999999999996</v>
      </c>
      <c r="AR8" s="63">
        <f t="shared" si="13"/>
        <v>-167.50000000000045</v>
      </c>
      <c r="AS8" s="66">
        <f t="shared" si="14"/>
        <v>93.73574180036648</v>
      </c>
      <c r="AT8" s="59">
        <f t="shared" si="31"/>
        <v>560</v>
      </c>
      <c r="AU8" s="60">
        <f t="shared" si="32"/>
        <v>386</v>
      </c>
      <c r="AV8" s="60">
        <f>AU8-AT8</f>
        <v>-174</v>
      </c>
      <c r="AW8" s="61">
        <f t="shared" si="15"/>
        <v>68.92857142857143</v>
      </c>
      <c r="AX8" s="67">
        <v>200</v>
      </c>
      <c r="AY8" s="53">
        <v>196</v>
      </c>
      <c r="AZ8" s="63">
        <f aca="true" t="shared" si="46" ref="AZ8:AZ33">AY8-AX8</f>
        <v>-4</v>
      </c>
      <c r="BA8" s="66">
        <f>AY8/AX8%</f>
        <v>98</v>
      </c>
      <c r="BB8" s="67">
        <v>280</v>
      </c>
      <c r="BC8" s="53">
        <v>67.3</v>
      </c>
      <c r="BD8" s="63">
        <f t="shared" si="33"/>
        <v>-212.7</v>
      </c>
      <c r="BE8" s="68">
        <f t="shared" si="16"/>
        <v>24.035714285714285</v>
      </c>
      <c r="BF8" s="67">
        <v>80</v>
      </c>
      <c r="BG8" s="53">
        <v>122.7</v>
      </c>
      <c r="BH8" s="63">
        <f t="shared" si="34"/>
        <v>42.7</v>
      </c>
      <c r="BI8" s="66">
        <f t="shared" si="17"/>
        <v>153.375</v>
      </c>
      <c r="BJ8" s="373">
        <f t="shared" si="35"/>
        <v>4520.1</v>
      </c>
      <c r="BK8" s="60">
        <f t="shared" si="36"/>
        <v>0</v>
      </c>
      <c r="BL8" s="60">
        <f t="shared" si="37"/>
        <v>-4520.1</v>
      </c>
      <c r="BM8" s="61">
        <f t="shared" si="38"/>
        <v>0</v>
      </c>
      <c r="BN8" s="67">
        <v>195</v>
      </c>
      <c r="BO8" s="53"/>
      <c r="BP8" s="38">
        <f t="shared" si="39"/>
        <v>-195</v>
      </c>
      <c r="BQ8" s="66">
        <f t="shared" si="40"/>
        <v>0</v>
      </c>
      <c r="BR8" s="67">
        <v>590</v>
      </c>
      <c r="BS8" s="53"/>
      <c r="BT8" s="63">
        <f t="shared" si="19"/>
        <v>-590</v>
      </c>
      <c r="BU8" s="66">
        <f t="shared" si="41"/>
        <v>0</v>
      </c>
      <c r="BV8" s="67">
        <v>3735.1</v>
      </c>
      <c r="BW8" s="53"/>
      <c r="BX8" s="63">
        <f t="shared" si="42"/>
        <v>-3735.1</v>
      </c>
      <c r="BY8" s="68">
        <f t="shared" si="43"/>
        <v>0</v>
      </c>
      <c r="BZ8" s="69">
        <v>5727.5</v>
      </c>
      <c r="CA8" s="70">
        <f t="shared" si="44"/>
        <v>-3221.1000000000004</v>
      </c>
      <c r="CB8" s="70">
        <f t="shared" si="45"/>
        <v>43.76080314273243</v>
      </c>
    </row>
    <row r="9" spans="1:80" ht="18.75">
      <c r="A9" s="72" t="s">
        <v>29</v>
      </c>
      <c r="B9" s="53">
        <f>J9+Z9+AT9+BJ9</f>
        <v>373269.9</v>
      </c>
      <c r="C9" s="53">
        <f>K9+AA9+AU9+BK9</f>
        <v>223630.49999999997</v>
      </c>
      <c r="D9" s="54">
        <f t="shared" si="0"/>
        <v>-149639.40000000005</v>
      </c>
      <c r="E9" s="55">
        <f t="shared" si="1"/>
        <v>59.91120634157749</v>
      </c>
      <c r="F9" s="56">
        <f t="shared" si="2"/>
        <v>142425.7</v>
      </c>
      <c r="G9" s="57">
        <f t="shared" si="2"/>
        <v>142433.59999999998</v>
      </c>
      <c r="H9" s="57">
        <f t="shared" si="3"/>
        <v>7.899999999965075</v>
      </c>
      <c r="I9" s="58">
        <f t="shared" si="4"/>
        <v>100.00554675174493</v>
      </c>
      <c r="J9" s="59">
        <f t="shared" si="20"/>
        <v>65811.7</v>
      </c>
      <c r="K9" s="60">
        <f>O9+S9+W9</f>
        <v>66021.7</v>
      </c>
      <c r="L9" s="60">
        <f t="shared" si="5"/>
        <v>210</v>
      </c>
      <c r="M9" s="61">
        <f t="shared" si="6"/>
        <v>100.31909219789186</v>
      </c>
      <c r="N9" s="62">
        <v>13611.6</v>
      </c>
      <c r="O9" s="53">
        <v>15301.7</v>
      </c>
      <c r="P9" s="63">
        <f t="shared" si="7"/>
        <v>1690.1000000000004</v>
      </c>
      <c r="Q9" s="64">
        <f t="shared" si="8"/>
        <v>112.4166152399424</v>
      </c>
      <c r="R9" s="53">
        <v>26826.4</v>
      </c>
      <c r="S9" s="53">
        <v>25522.8</v>
      </c>
      <c r="T9" s="63">
        <f t="shared" si="9"/>
        <v>-1303.6000000000022</v>
      </c>
      <c r="U9" s="63">
        <f t="shared" si="10"/>
        <v>95.14060775952046</v>
      </c>
      <c r="V9" s="53">
        <v>25373.7</v>
      </c>
      <c r="W9" s="53">
        <v>25197.2</v>
      </c>
      <c r="X9" s="63">
        <f t="shared" si="21"/>
        <v>-176.5</v>
      </c>
      <c r="Y9" s="64">
        <f t="shared" si="22"/>
        <v>99.30439786077712</v>
      </c>
      <c r="Z9" s="60">
        <f aca="true" t="shared" si="47" ref="Z9:Z34">AD9+AH9+AL9</f>
        <v>76614</v>
      </c>
      <c r="AA9" s="60">
        <f t="shared" si="11"/>
        <v>76411.9</v>
      </c>
      <c r="AB9" s="60">
        <f t="shared" si="23"/>
        <v>-202.10000000000582</v>
      </c>
      <c r="AC9" s="60">
        <f t="shared" si="24"/>
        <v>99.73621009215026</v>
      </c>
      <c r="AD9" s="53">
        <v>23453.9</v>
      </c>
      <c r="AE9" s="53">
        <v>25724.3</v>
      </c>
      <c r="AF9" s="63">
        <f t="shared" si="25"/>
        <v>2270.399999999998</v>
      </c>
      <c r="AG9" s="63">
        <f t="shared" si="26"/>
        <v>109.68026639492791</v>
      </c>
      <c r="AH9" s="53">
        <v>29415.6</v>
      </c>
      <c r="AI9" s="53">
        <v>23967.3</v>
      </c>
      <c r="AJ9" s="63">
        <f t="shared" si="27"/>
        <v>-5448.299999999999</v>
      </c>
      <c r="AK9" s="63">
        <f t="shared" si="28"/>
        <v>81.47819524334027</v>
      </c>
      <c r="AL9" s="53">
        <v>23744.5</v>
      </c>
      <c r="AM9" s="53">
        <v>26720.3</v>
      </c>
      <c r="AN9" s="63">
        <f t="shared" si="29"/>
        <v>2975.7999999999993</v>
      </c>
      <c r="AO9" s="63">
        <f t="shared" si="12"/>
        <v>112.53258649371433</v>
      </c>
      <c r="AP9" s="65">
        <f t="shared" si="30"/>
        <v>223464.5</v>
      </c>
      <c r="AQ9" s="63">
        <f t="shared" si="30"/>
        <v>223630.49999999997</v>
      </c>
      <c r="AR9" s="63">
        <f t="shared" si="13"/>
        <v>165.9999999999709</v>
      </c>
      <c r="AS9" s="66">
        <f t="shared" si="14"/>
        <v>100.07428472978928</v>
      </c>
      <c r="AT9" s="59">
        <f t="shared" si="31"/>
        <v>81038.8</v>
      </c>
      <c r="AU9" s="60">
        <f t="shared" si="32"/>
        <v>81196.9</v>
      </c>
      <c r="AV9" s="60">
        <f aca="true" t="shared" si="48" ref="AV9:AV34">AU9-AT9</f>
        <v>158.09999999999127</v>
      </c>
      <c r="AW9" s="61">
        <f t="shared" si="15"/>
        <v>100.19509173383612</v>
      </c>
      <c r="AX9" s="67">
        <v>29700</v>
      </c>
      <c r="AY9" s="53">
        <v>29729.5</v>
      </c>
      <c r="AZ9" s="63">
        <f t="shared" si="46"/>
        <v>29.5</v>
      </c>
      <c r="BA9" s="66">
        <f aca="true" t="shared" si="49" ref="BA9:BA33">AY9/AX9%</f>
        <v>100.0993265993266</v>
      </c>
      <c r="BB9" s="67">
        <v>26108.8</v>
      </c>
      <c r="BC9" s="53">
        <v>25691.6</v>
      </c>
      <c r="BD9" s="63">
        <f t="shared" si="33"/>
        <v>-417.2000000000007</v>
      </c>
      <c r="BE9" s="68">
        <f t="shared" si="16"/>
        <v>98.40207133227112</v>
      </c>
      <c r="BF9" s="67">
        <v>25230</v>
      </c>
      <c r="BG9" s="53">
        <v>25775.8</v>
      </c>
      <c r="BH9" s="63">
        <f t="shared" si="34"/>
        <v>545.7999999999993</v>
      </c>
      <c r="BI9" s="66">
        <f t="shared" si="17"/>
        <v>102.16329766151406</v>
      </c>
      <c r="BJ9" s="373">
        <f t="shared" si="35"/>
        <v>149805.4</v>
      </c>
      <c r="BK9" s="60">
        <f t="shared" si="36"/>
        <v>0</v>
      </c>
      <c r="BL9" s="60">
        <f t="shared" si="37"/>
        <v>-149805.4</v>
      </c>
      <c r="BM9" s="61">
        <f t="shared" si="38"/>
        <v>0</v>
      </c>
      <c r="BN9" s="67">
        <v>27991.8</v>
      </c>
      <c r="BO9" s="53"/>
      <c r="BP9" s="38">
        <f t="shared" si="39"/>
        <v>-27991.8</v>
      </c>
      <c r="BQ9" s="66">
        <f t="shared" si="40"/>
        <v>0</v>
      </c>
      <c r="BR9" s="67">
        <v>28543.6</v>
      </c>
      <c r="BS9" s="53"/>
      <c r="BT9" s="63">
        <f t="shared" si="19"/>
        <v>-28543.6</v>
      </c>
      <c r="BU9" s="66">
        <f t="shared" si="41"/>
        <v>0</v>
      </c>
      <c r="BV9" s="67">
        <v>93270</v>
      </c>
      <c r="BW9" s="53"/>
      <c r="BX9" s="63">
        <f t="shared" si="42"/>
        <v>-93270</v>
      </c>
      <c r="BY9" s="68">
        <f t="shared" si="43"/>
        <v>0</v>
      </c>
      <c r="BZ9" s="69">
        <v>136051.3</v>
      </c>
      <c r="CA9" s="70">
        <f t="shared" si="44"/>
        <v>87579.19999999998</v>
      </c>
      <c r="CB9" s="70">
        <f t="shared" si="45"/>
        <v>164.37218901987706</v>
      </c>
    </row>
    <row r="10" spans="1:80" s="46" customFormat="1" ht="20.25">
      <c r="A10" s="28" t="s">
        <v>30</v>
      </c>
      <c r="B10" s="47">
        <f>B12+B13+B11+B14</f>
        <v>39490.49999999999</v>
      </c>
      <c r="C10" s="47">
        <f>C12+C13+C11+C14</f>
        <v>25519.699999999997</v>
      </c>
      <c r="D10" s="30">
        <f t="shared" si="0"/>
        <v>-13970.799999999996</v>
      </c>
      <c r="E10" s="31">
        <f t="shared" si="1"/>
        <v>64.62237753383725</v>
      </c>
      <c r="F10" s="32">
        <f t="shared" si="2"/>
        <v>17428.399999999998</v>
      </c>
      <c r="G10" s="33">
        <f t="shared" si="2"/>
        <v>17605.899999999998</v>
      </c>
      <c r="H10" s="33">
        <f t="shared" si="3"/>
        <v>177.5</v>
      </c>
      <c r="I10" s="34">
        <f t="shared" si="4"/>
        <v>101.01845264051776</v>
      </c>
      <c r="J10" s="73">
        <f>SUM(J11:J14)</f>
        <v>8072.999999999999</v>
      </c>
      <c r="K10" s="36">
        <f>SUM(K11:K14)</f>
        <v>8150.7</v>
      </c>
      <c r="L10" s="36">
        <f t="shared" si="5"/>
        <v>77.70000000000073</v>
      </c>
      <c r="M10" s="37">
        <f t="shared" si="6"/>
        <v>100.96246748420663</v>
      </c>
      <c r="N10" s="47">
        <f>N12+N13+N11+N14</f>
        <v>5155.5</v>
      </c>
      <c r="O10" s="47">
        <f>O12+O13+O11+O14</f>
        <v>5969.699999999999</v>
      </c>
      <c r="P10" s="38">
        <f t="shared" si="7"/>
        <v>814.1999999999989</v>
      </c>
      <c r="Q10" s="38">
        <f t="shared" si="8"/>
        <v>115.79284259528657</v>
      </c>
      <c r="R10" s="47">
        <f>SUM(R11:R14)</f>
        <v>915.9</v>
      </c>
      <c r="S10" s="47">
        <f>SUM(S11:S14)</f>
        <v>1059</v>
      </c>
      <c r="T10" s="38">
        <f t="shared" si="9"/>
        <v>143.10000000000002</v>
      </c>
      <c r="U10" s="38">
        <f t="shared" si="10"/>
        <v>115.62397641663938</v>
      </c>
      <c r="V10" s="47">
        <f>SUM(V11:V14)</f>
        <v>2001.6</v>
      </c>
      <c r="W10" s="47">
        <f>SUM(W11:W14)</f>
        <v>1122</v>
      </c>
      <c r="X10" s="38">
        <f t="shared" si="21"/>
        <v>-879.5999999999999</v>
      </c>
      <c r="Y10" s="39">
        <f t="shared" si="22"/>
        <v>56.05515587529977</v>
      </c>
      <c r="Z10" s="36">
        <f t="shared" si="47"/>
        <v>9355.4</v>
      </c>
      <c r="AA10" s="36">
        <f t="shared" si="11"/>
        <v>9455.199999999999</v>
      </c>
      <c r="AB10" s="36">
        <f t="shared" si="23"/>
        <v>99.79999999999927</v>
      </c>
      <c r="AC10" s="36">
        <f t="shared" si="24"/>
        <v>101.06676358039206</v>
      </c>
      <c r="AD10" s="47">
        <f>SUM(AD11:AD14)</f>
        <v>7143.7</v>
      </c>
      <c r="AE10" s="47">
        <f aca="true" t="shared" si="50" ref="AE10:AL10">SUM(AE11:AE14)</f>
        <v>7131.2</v>
      </c>
      <c r="AF10" s="47">
        <f t="shared" si="50"/>
        <v>-12.49999999999983</v>
      </c>
      <c r="AG10" s="47">
        <f t="shared" si="50"/>
        <v>601.3738523359451</v>
      </c>
      <c r="AH10" s="47">
        <f t="shared" si="50"/>
        <v>1719.2</v>
      </c>
      <c r="AI10" s="47">
        <f t="shared" si="50"/>
        <v>1350.1000000000001</v>
      </c>
      <c r="AJ10" s="47">
        <f t="shared" si="50"/>
        <v>-369.09999999999997</v>
      </c>
      <c r="AK10" s="47">
        <f t="shared" si="50"/>
        <v>179.98472933177672</v>
      </c>
      <c r="AL10" s="47">
        <f t="shared" si="50"/>
        <v>492.5000000000001</v>
      </c>
      <c r="AM10" s="47">
        <f>AM12+AM13+AM11</f>
        <v>973.9000000000001</v>
      </c>
      <c r="AN10" s="38">
        <f t="shared" si="29"/>
        <v>481.4</v>
      </c>
      <c r="AO10" s="38">
        <f t="shared" si="12"/>
        <v>197.746192893401</v>
      </c>
      <c r="AP10" s="48">
        <f>AP12+AP13+AP11</f>
        <v>24788.899999999998</v>
      </c>
      <c r="AQ10" s="38">
        <f t="shared" si="30"/>
        <v>25519.699999999997</v>
      </c>
      <c r="AR10" s="38">
        <f t="shared" si="13"/>
        <v>730.7999999999993</v>
      </c>
      <c r="AS10" s="40">
        <f t="shared" si="14"/>
        <v>102.94809370323007</v>
      </c>
      <c r="AT10" s="41">
        <f t="shared" si="31"/>
        <v>7868.6</v>
      </c>
      <c r="AU10" s="36">
        <f t="shared" si="32"/>
        <v>7913.799999999999</v>
      </c>
      <c r="AV10" s="36">
        <f t="shared" si="48"/>
        <v>45.19999999999891</v>
      </c>
      <c r="AW10" s="43">
        <f t="shared" si="15"/>
        <v>100.57443509645933</v>
      </c>
      <c r="AX10" s="49">
        <f>SUM(AX11:AX14)</f>
        <v>6616.1</v>
      </c>
      <c r="AY10" s="48">
        <f aca="true" t="shared" si="51" ref="AY10:BD10">SUM(AY11:AY14)</f>
        <v>6399.499999999999</v>
      </c>
      <c r="AZ10" s="48">
        <f t="shared" si="51"/>
        <v>-216.60000000000028</v>
      </c>
      <c r="BA10" s="40">
        <f t="shared" si="49"/>
        <v>96.72616798415984</v>
      </c>
      <c r="BB10" s="48">
        <f t="shared" si="51"/>
        <v>902.5</v>
      </c>
      <c r="BC10" s="48">
        <f t="shared" si="51"/>
        <v>861</v>
      </c>
      <c r="BD10" s="48">
        <f t="shared" si="51"/>
        <v>-41.50000000000003</v>
      </c>
      <c r="BE10" s="50">
        <f t="shared" si="16"/>
        <v>95.40166204986149</v>
      </c>
      <c r="BF10" s="49">
        <f>SUM(BF11:BF14)</f>
        <v>350</v>
      </c>
      <c r="BG10" s="47">
        <f>BG12+BG13+BG11</f>
        <v>653.3</v>
      </c>
      <c r="BH10" s="38">
        <f t="shared" si="34"/>
        <v>303.29999999999995</v>
      </c>
      <c r="BI10" s="40">
        <f t="shared" si="17"/>
        <v>186.65714285714284</v>
      </c>
      <c r="BJ10" s="35">
        <f t="shared" si="35"/>
        <v>14193.5</v>
      </c>
      <c r="BK10" s="36">
        <f t="shared" si="36"/>
        <v>0</v>
      </c>
      <c r="BL10" s="36">
        <f t="shared" si="37"/>
        <v>-14193.5</v>
      </c>
      <c r="BM10" s="37">
        <f t="shared" si="38"/>
        <v>0</v>
      </c>
      <c r="BN10" s="48">
        <f>SUM(BN11:BN14)</f>
        <v>6155.9</v>
      </c>
      <c r="BO10" s="47">
        <f>BO12+BO13+BO11</f>
        <v>0</v>
      </c>
      <c r="BP10" s="38">
        <f t="shared" si="39"/>
        <v>-6155.9</v>
      </c>
      <c r="BQ10" s="66">
        <f t="shared" si="40"/>
        <v>0</v>
      </c>
      <c r="BR10" s="48">
        <f>SUM(BR11:BR14)</f>
        <v>1109.3</v>
      </c>
      <c r="BS10" s="47">
        <f>BS12+BS13+BS11</f>
        <v>0</v>
      </c>
      <c r="BT10" s="38">
        <f t="shared" si="19"/>
        <v>-1109.3</v>
      </c>
      <c r="BU10" s="40">
        <f t="shared" si="41"/>
        <v>0</v>
      </c>
      <c r="BV10" s="48">
        <f>SUM(BV11:BV14)</f>
        <v>6928.3</v>
      </c>
      <c r="BW10" s="74">
        <f>BW12+BW13+BW11</f>
        <v>0</v>
      </c>
      <c r="BX10" s="38">
        <f t="shared" si="42"/>
        <v>-6928.3</v>
      </c>
      <c r="BY10" s="50">
        <f t="shared" si="43"/>
        <v>0</v>
      </c>
      <c r="BZ10" s="51">
        <f>BZ12+BZ13+BZ11</f>
        <v>16595.3</v>
      </c>
      <c r="CA10" s="45">
        <f t="shared" si="44"/>
        <v>8924.399999999998</v>
      </c>
      <c r="CB10" s="45">
        <f t="shared" si="45"/>
        <v>153.77667170825472</v>
      </c>
    </row>
    <row r="11" spans="1:80" s="2" customFormat="1" ht="60" customHeight="1">
      <c r="A11" s="75" t="s">
        <v>31</v>
      </c>
      <c r="B11" s="53">
        <f aca="true" t="shared" si="52" ref="B11:C15">J11+Z11+AT11+BJ11</f>
        <v>8530.8</v>
      </c>
      <c r="C11" s="53">
        <f t="shared" si="52"/>
        <v>6209.9</v>
      </c>
      <c r="D11" s="63">
        <f t="shared" si="0"/>
        <v>-2320.8999999999996</v>
      </c>
      <c r="E11" s="55">
        <f t="shared" si="1"/>
        <v>72.79387630702865</v>
      </c>
      <c r="F11" s="56">
        <f t="shared" si="2"/>
        <v>4319.6</v>
      </c>
      <c r="G11" s="57">
        <f t="shared" si="2"/>
        <v>4425.9</v>
      </c>
      <c r="H11" s="57">
        <f t="shared" si="3"/>
        <v>106.29999999999927</v>
      </c>
      <c r="I11" s="58">
        <f t="shared" si="4"/>
        <v>102.46087600703767</v>
      </c>
      <c r="J11" s="59">
        <f t="shared" si="20"/>
        <v>1370.7</v>
      </c>
      <c r="K11" s="60">
        <f aca="true" t="shared" si="53" ref="K11:K34">SUM(O11+S11+W11)</f>
        <v>1356.8999999999999</v>
      </c>
      <c r="L11" s="60">
        <f t="shared" si="5"/>
        <v>-13.800000000000182</v>
      </c>
      <c r="M11" s="61">
        <f t="shared" si="6"/>
        <v>98.99321514554606</v>
      </c>
      <c r="N11" s="62">
        <v>505</v>
      </c>
      <c r="O11" s="53">
        <v>596.9</v>
      </c>
      <c r="P11" s="63">
        <f t="shared" si="7"/>
        <v>91.89999999999998</v>
      </c>
      <c r="Q11" s="64">
        <f t="shared" si="8"/>
        <v>118.1980198019802</v>
      </c>
      <c r="R11" s="53">
        <v>426.7</v>
      </c>
      <c r="S11" s="53">
        <v>306.2</v>
      </c>
      <c r="T11" s="63">
        <f t="shared" si="9"/>
        <v>-120.5</v>
      </c>
      <c r="U11" s="63">
        <f t="shared" si="10"/>
        <v>71.76001874853527</v>
      </c>
      <c r="V11" s="53">
        <v>439</v>
      </c>
      <c r="W11" s="53">
        <v>453.8</v>
      </c>
      <c r="X11" s="63">
        <f t="shared" si="21"/>
        <v>14.800000000000011</v>
      </c>
      <c r="Y11" s="64">
        <f t="shared" si="22"/>
        <v>103.37129840546699</v>
      </c>
      <c r="Z11" s="60">
        <f t="shared" si="47"/>
        <v>2948.9</v>
      </c>
      <c r="AA11" s="60">
        <f t="shared" si="11"/>
        <v>3069</v>
      </c>
      <c r="AB11" s="60">
        <f t="shared" si="23"/>
        <v>120.09999999999991</v>
      </c>
      <c r="AC11" s="60">
        <f t="shared" si="24"/>
        <v>104.07270507646919</v>
      </c>
      <c r="AD11" s="53">
        <v>1172.7</v>
      </c>
      <c r="AE11" s="53">
        <v>1908.2</v>
      </c>
      <c r="AF11" s="63">
        <f t="shared" si="25"/>
        <v>735.5</v>
      </c>
      <c r="AG11" s="63">
        <f t="shared" si="26"/>
        <v>162.7185128336318</v>
      </c>
      <c r="AH11" s="53">
        <v>812.5</v>
      </c>
      <c r="AI11" s="53">
        <v>755.1</v>
      </c>
      <c r="AJ11" s="63">
        <f t="shared" si="27"/>
        <v>-57.39999999999998</v>
      </c>
      <c r="AK11" s="63">
        <f t="shared" si="28"/>
        <v>92.93538461538462</v>
      </c>
      <c r="AL11" s="53">
        <v>963.7</v>
      </c>
      <c r="AM11" s="53">
        <v>405.7</v>
      </c>
      <c r="AN11" s="63">
        <f t="shared" si="29"/>
        <v>-558</v>
      </c>
      <c r="AO11" s="63">
        <f t="shared" si="12"/>
        <v>42.09816332883677</v>
      </c>
      <c r="AP11" s="65">
        <f aca="true" t="shared" si="54" ref="AP11:AQ27">J11+Z11+AT11</f>
        <v>6181</v>
      </c>
      <c r="AQ11" s="63">
        <f t="shared" si="30"/>
        <v>6209.9</v>
      </c>
      <c r="AR11" s="63">
        <f t="shared" si="13"/>
        <v>28.899999999999636</v>
      </c>
      <c r="AS11" s="66">
        <f t="shared" si="14"/>
        <v>100.46756188319041</v>
      </c>
      <c r="AT11" s="59">
        <f t="shared" si="31"/>
        <v>1861.4</v>
      </c>
      <c r="AU11" s="60">
        <f t="shared" si="32"/>
        <v>1784</v>
      </c>
      <c r="AV11" s="60">
        <f t="shared" si="48"/>
        <v>-77.40000000000009</v>
      </c>
      <c r="AW11" s="61">
        <f t="shared" si="15"/>
        <v>95.84183947566348</v>
      </c>
      <c r="AX11" s="67">
        <v>1550</v>
      </c>
      <c r="AY11" s="53">
        <v>1302.4</v>
      </c>
      <c r="AZ11" s="63">
        <f t="shared" si="46"/>
        <v>-247.5999999999999</v>
      </c>
      <c r="BA11" s="66">
        <f t="shared" si="49"/>
        <v>84.02580645161291</v>
      </c>
      <c r="BB11" s="67">
        <v>161.4</v>
      </c>
      <c r="BC11" s="53">
        <v>346</v>
      </c>
      <c r="BD11" s="63">
        <f t="shared" si="33"/>
        <v>184.6</v>
      </c>
      <c r="BE11" s="68">
        <f t="shared" si="16"/>
        <v>214.37422552664188</v>
      </c>
      <c r="BF11" s="67">
        <v>150</v>
      </c>
      <c r="BG11" s="53">
        <v>135.6</v>
      </c>
      <c r="BH11" s="63">
        <f t="shared" si="34"/>
        <v>-14.400000000000006</v>
      </c>
      <c r="BI11" s="66">
        <f t="shared" si="17"/>
        <v>90.39999999999999</v>
      </c>
      <c r="BJ11" s="373">
        <f t="shared" si="35"/>
        <v>2349.8</v>
      </c>
      <c r="BK11" s="60">
        <f t="shared" si="36"/>
        <v>0</v>
      </c>
      <c r="BL11" s="60">
        <f t="shared" si="37"/>
        <v>-2349.8</v>
      </c>
      <c r="BM11" s="61">
        <f t="shared" si="38"/>
        <v>0</v>
      </c>
      <c r="BN11" s="67">
        <v>1105.4</v>
      </c>
      <c r="BO11" s="53"/>
      <c r="BP11" s="38">
        <f t="shared" si="39"/>
        <v>-1105.4</v>
      </c>
      <c r="BQ11" s="66">
        <f t="shared" si="40"/>
        <v>0</v>
      </c>
      <c r="BR11" s="67">
        <v>387.7</v>
      </c>
      <c r="BS11" s="53"/>
      <c r="BT11" s="63">
        <f t="shared" si="19"/>
        <v>-387.7</v>
      </c>
      <c r="BU11" s="66">
        <f t="shared" si="41"/>
        <v>0</v>
      </c>
      <c r="BV11" s="67">
        <v>856.7</v>
      </c>
      <c r="BW11" s="53"/>
      <c r="BX11" s="63">
        <f t="shared" si="42"/>
        <v>-856.7</v>
      </c>
      <c r="BY11" s="68">
        <f t="shared" si="43"/>
        <v>0</v>
      </c>
      <c r="BZ11" s="69">
        <v>3960.7</v>
      </c>
      <c r="CA11" s="70">
        <f t="shared" si="44"/>
        <v>2249.2</v>
      </c>
      <c r="CB11" s="70">
        <f t="shared" si="45"/>
        <v>156.78794152548792</v>
      </c>
    </row>
    <row r="12" spans="1:80" ht="40.5" customHeight="1">
      <c r="A12" s="76" t="s">
        <v>32</v>
      </c>
      <c r="B12" s="53">
        <f t="shared" si="52"/>
        <v>28862</v>
      </c>
      <c r="C12" s="53">
        <f t="shared" si="52"/>
        <v>18220.399999999998</v>
      </c>
      <c r="D12" s="54">
        <f t="shared" si="0"/>
        <v>-10641.600000000002</v>
      </c>
      <c r="E12" s="55">
        <f t="shared" si="1"/>
        <v>63.12937426373778</v>
      </c>
      <c r="F12" s="56">
        <f t="shared" si="2"/>
        <v>12119.199999999999</v>
      </c>
      <c r="G12" s="57">
        <f t="shared" si="2"/>
        <v>12160.8</v>
      </c>
      <c r="H12" s="57">
        <f t="shared" si="3"/>
        <v>41.600000000000364</v>
      </c>
      <c r="I12" s="58">
        <f t="shared" si="4"/>
        <v>100.3432569806588</v>
      </c>
      <c r="J12" s="59">
        <f t="shared" si="20"/>
        <v>6040.799999999999</v>
      </c>
      <c r="K12" s="60">
        <f t="shared" si="53"/>
        <v>6090.599999999999</v>
      </c>
      <c r="L12" s="60">
        <f t="shared" si="5"/>
        <v>49.80000000000018</v>
      </c>
      <c r="M12" s="61">
        <f t="shared" si="6"/>
        <v>100.8243941199841</v>
      </c>
      <c r="N12" s="62">
        <v>4450</v>
      </c>
      <c r="O12" s="53">
        <v>5165.4</v>
      </c>
      <c r="P12" s="63">
        <f t="shared" si="7"/>
        <v>715.3999999999996</v>
      </c>
      <c r="Q12" s="64">
        <f t="shared" si="8"/>
        <v>116.07640449438202</v>
      </c>
      <c r="R12" s="53">
        <v>431.7</v>
      </c>
      <c r="S12" s="53">
        <v>476.3</v>
      </c>
      <c r="T12" s="63">
        <f t="shared" si="9"/>
        <v>44.60000000000002</v>
      </c>
      <c r="U12" s="63">
        <f t="shared" si="10"/>
        <v>110.33124855223535</v>
      </c>
      <c r="V12" s="53">
        <v>1159.1</v>
      </c>
      <c r="W12" s="53">
        <v>448.9</v>
      </c>
      <c r="X12" s="63">
        <f t="shared" si="21"/>
        <v>-710.1999999999999</v>
      </c>
      <c r="Y12" s="64">
        <f t="shared" si="22"/>
        <v>38.72832369942196</v>
      </c>
      <c r="Z12" s="60">
        <f t="shared" si="47"/>
        <v>6078.4</v>
      </c>
      <c r="AA12" s="60">
        <f t="shared" si="11"/>
        <v>6070.2</v>
      </c>
      <c r="AB12" s="60">
        <f t="shared" si="23"/>
        <v>-8.199999999999818</v>
      </c>
      <c r="AC12" s="60">
        <f t="shared" si="24"/>
        <v>99.86509607791524</v>
      </c>
      <c r="AD12" s="53">
        <v>5816</v>
      </c>
      <c r="AE12" s="53">
        <v>5029.3</v>
      </c>
      <c r="AF12" s="63">
        <f t="shared" si="25"/>
        <v>-786.6999999999998</v>
      </c>
      <c r="AG12" s="63">
        <f t="shared" si="26"/>
        <v>86.4735213204952</v>
      </c>
      <c r="AH12" s="53">
        <v>732.2</v>
      </c>
      <c r="AI12" s="53">
        <v>590.2</v>
      </c>
      <c r="AJ12" s="63">
        <f t="shared" si="27"/>
        <v>-142</v>
      </c>
      <c r="AK12" s="63">
        <f t="shared" si="28"/>
        <v>80.60639169625786</v>
      </c>
      <c r="AL12" s="53">
        <v>-469.8</v>
      </c>
      <c r="AM12" s="53">
        <v>450.7</v>
      </c>
      <c r="AN12" s="63">
        <f t="shared" si="29"/>
        <v>920.5</v>
      </c>
      <c r="AO12" s="63">
        <f t="shared" si="12"/>
        <v>-95.93444018731374</v>
      </c>
      <c r="AP12" s="65">
        <f t="shared" si="54"/>
        <v>17888.8</v>
      </c>
      <c r="AQ12" s="63">
        <f t="shared" si="30"/>
        <v>18220.399999999998</v>
      </c>
      <c r="AR12" s="63">
        <f t="shared" si="13"/>
        <v>331.59999999999854</v>
      </c>
      <c r="AS12" s="66">
        <f t="shared" si="14"/>
        <v>101.8536738070748</v>
      </c>
      <c r="AT12" s="59">
        <f t="shared" si="31"/>
        <v>5769.6</v>
      </c>
      <c r="AU12" s="60">
        <f t="shared" si="32"/>
        <v>6059.599999999999</v>
      </c>
      <c r="AV12" s="60">
        <f t="shared" si="48"/>
        <v>289.9999999999991</v>
      </c>
      <c r="AW12" s="61">
        <f t="shared" si="15"/>
        <v>105.0263449805879</v>
      </c>
      <c r="AX12" s="67">
        <v>5030</v>
      </c>
      <c r="AY12" s="53">
        <v>5041.9</v>
      </c>
      <c r="AZ12" s="63">
        <f t="shared" si="46"/>
        <v>11.899999999999636</v>
      </c>
      <c r="BA12" s="66">
        <f t="shared" si="49"/>
        <v>100.23658051689861</v>
      </c>
      <c r="BB12" s="67">
        <v>539.6</v>
      </c>
      <c r="BC12" s="53">
        <v>500.3</v>
      </c>
      <c r="BD12" s="63">
        <f t="shared" si="33"/>
        <v>-39.30000000000001</v>
      </c>
      <c r="BE12" s="68">
        <f t="shared" si="16"/>
        <v>92.71682727946627</v>
      </c>
      <c r="BF12" s="67">
        <v>200</v>
      </c>
      <c r="BG12" s="53">
        <v>517.4</v>
      </c>
      <c r="BH12" s="63">
        <f t="shared" si="34"/>
        <v>317.4</v>
      </c>
      <c r="BI12" s="66">
        <f t="shared" si="17"/>
        <v>258.7</v>
      </c>
      <c r="BJ12" s="373">
        <f t="shared" si="35"/>
        <v>10973.2</v>
      </c>
      <c r="BK12" s="60">
        <f t="shared" si="36"/>
        <v>0</v>
      </c>
      <c r="BL12" s="60">
        <f t="shared" si="37"/>
        <v>-10973.2</v>
      </c>
      <c r="BM12" s="61">
        <f t="shared" si="38"/>
        <v>0</v>
      </c>
      <c r="BN12" s="67">
        <v>5050</v>
      </c>
      <c r="BO12" s="53"/>
      <c r="BP12" s="38">
        <f t="shared" si="39"/>
        <v>-5050</v>
      </c>
      <c r="BQ12" s="66">
        <f t="shared" si="40"/>
        <v>0</v>
      </c>
      <c r="BR12" s="67">
        <v>721.6</v>
      </c>
      <c r="BS12" s="53"/>
      <c r="BT12" s="63">
        <f t="shared" si="19"/>
        <v>-721.6</v>
      </c>
      <c r="BU12" s="66">
        <f t="shared" si="41"/>
        <v>0</v>
      </c>
      <c r="BV12" s="67">
        <v>5201.6</v>
      </c>
      <c r="BW12" s="53"/>
      <c r="BX12" s="63">
        <f t="shared" si="42"/>
        <v>-5201.6</v>
      </c>
      <c r="BY12" s="68">
        <f t="shared" si="43"/>
        <v>0</v>
      </c>
      <c r="BZ12" s="69">
        <v>12090.1</v>
      </c>
      <c r="CA12" s="70">
        <f t="shared" si="44"/>
        <v>6130.299999999997</v>
      </c>
      <c r="CB12" s="70">
        <f t="shared" si="45"/>
        <v>150.7051223728505</v>
      </c>
    </row>
    <row r="13" spans="1:80" ht="24.75" customHeight="1">
      <c r="A13" s="72" t="s">
        <v>33</v>
      </c>
      <c r="B13" s="53">
        <f t="shared" si="52"/>
        <v>719.6</v>
      </c>
      <c r="C13" s="53">
        <f t="shared" si="52"/>
        <v>782.3000000000001</v>
      </c>
      <c r="D13" s="54">
        <f t="shared" si="0"/>
        <v>62.700000000000045</v>
      </c>
      <c r="E13" s="55">
        <f t="shared" si="1"/>
        <v>108.71317398554753</v>
      </c>
      <c r="F13" s="56">
        <f t="shared" si="2"/>
        <v>681.5</v>
      </c>
      <c r="G13" s="57">
        <f t="shared" si="2"/>
        <v>712.1</v>
      </c>
      <c r="H13" s="57">
        <f t="shared" si="3"/>
        <v>30.600000000000023</v>
      </c>
      <c r="I13" s="58">
        <f t="shared" si="4"/>
        <v>104.49009537784299</v>
      </c>
      <c r="J13" s="59">
        <f t="shared" si="20"/>
        <v>321.5</v>
      </c>
      <c r="K13" s="60">
        <f t="shared" si="53"/>
        <v>396.1</v>
      </c>
      <c r="L13" s="60">
        <f t="shared" si="5"/>
        <v>74.60000000000002</v>
      </c>
      <c r="M13" s="61">
        <f t="shared" si="6"/>
        <v>123.20373250388803</v>
      </c>
      <c r="N13" s="62">
        <v>0.5</v>
      </c>
      <c r="O13" s="53">
        <v>7.4</v>
      </c>
      <c r="P13" s="63">
        <f t="shared" si="7"/>
        <v>6.9</v>
      </c>
      <c r="Q13" s="64">
        <f t="shared" si="8"/>
        <v>1480</v>
      </c>
      <c r="R13" s="53">
        <v>17.5</v>
      </c>
      <c r="S13" s="53">
        <v>169.4</v>
      </c>
      <c r="T13" s="63">
        <f t="shared" si="9"/>
        <v>151.9</v>
      </c>
      <c r="U13" s="63">
        <f t="shared" si="10"/>
        <v>968.0000000000001</v>
      </c>
      <c r="V13" s="53">
        <v>303.5</v>
      </c>
      <c r="W13" s="53">
        <v>219.3</v>
      </c>
      <c r="X13" s="63">
        <f t="shared" si="21"/>
        <v>-84.19999999999999</v>
      </c>
      <c r="Y13" s="64">
        <f t="shared" si="22"/>
        <v>72.25700164744646</v>
      </c>
      <c r="Z13" s="60">
        <f t="shared" si="47"/>
        <v>360</v>
      </c>
      <c r="AA13" s="60">
        <f t="shared" si="11"/>
        <v>316</v>
      </c>
      <c r="AB13" s="60">
        <f t="shared" si="23"/>
        <v>-44</v>
      </c>
      <c r="AC13" s="60">
        <f t="shared" si="24"/>
        <v>87.77777777777777</v>
      </c>
      <c r="AD13" s="53">
        <v>55</v>
      </c>
      <c r="AE13" s="53">
        <v>193.7</v>
      </c>
      <c r="AF13" s="63">
        <f t="shared" si="25"/>
        <v>138.7</v>
      </c>
      <c r="AG13" s="63">
        <f t="shared" si="26"/>
        <v>352.18181818181813</v>
      </c>
      <c r="AH13" s="53">
        <v>74.5</v>
      </c>
      <c r="AI13" s="53">
        <v>4.8</v>
      </c>
      <c r="AJ13" s="63">
        <f t="shared" si="27"/>
        <v>-69.7</v>
      </c>
      <c r="AK13" s="63">
        <f t="shared" si="28"/>
        <v>6.442953020134228</v>
      </c>
      <c r="AL13" s="53">
        <v>230.5</v>
      </c>
      <c r="AM13" s="53">
        <v>117.5</v>
      </c>
      <c r="AN13" s="63">
        <f t="shared" si="29"/>
        <v>-113</v>
      </c>
      <c r="AO13" s="63">
        <f t="shared" si="12"/>
        <v>50.9761388286334</v>
      </c>
      <c r="AP13" s="65">
        <f t="shared" si="54"/>
        <v>719.1</v>
      </c>
      <c r="AQ13" s="63">
        <f t="shared" si="30"/>
        <v>782.3000000000001</v>
      </c>
      <c r="AR13" s="63">
        <f t="shared" si="13"/>
        <v>63.200000000000045</v>
      </c>
      <c r="AS13" s="66">
        <f t="shared" si="14"/>
        <v>108.78876373244334</v>
      </c>
      <c r="AT13" s="59">
        <f t="shared" si="31"/>
        <v>37.6</v>
      </c>
      <c r="AU13" s="60">
        <f t="shared" si="32"/>
        <v>70.2</v>
      </c>
      <c r="AV13" s="60">
        <f t="shared" si="48"/>
        <v>32.6</v>
      </c>
      <c r="AW13" s="61">
        <f t="shared" si="15"/>
        <v>186.70212765957447</v>
      </c>
      <c r="AX13" s="67">
        <v>36.1</v>
      </c>
      <c r="AY13" s="53">
        <v>55.2</v>
      </c>
      <c r="AZ13" s="63">
        <f t="shared" si="46"/>
        <v>19.1</v>
      </c>
      <c r="BA13" s="66">
        <f t="shared" si="49"/>
        <v>152.90858725761774</v>
      </c>
      <c r="BB13" s="67">
        <v>1.5</v>
      </c>
      <c r="BC13" s="53">
        <v>14.7</v>
      </c>
      <c r="BD13" s="63">
        <f t="shared" si="33"/>
        <v>13.2</v>
      </c>
      <c r="BE13" s="68">
        <f t="shared" si="16"/>
        <v>980</v>
      </c>
      <c r="BF13" s="67">
        <v>0</v>
      </c>
      <c r="BG13" s="53">
        <v>0.3</v>
      </c>
      <c r="BH13" s="63">
        <f t="shared" si="34"/>
        <v>0.3</v>
      </c>
      <c r="BI13" s="66"/>
      <c r="BJ13" s="373">
        <f t="shared" si="35"/>
        <v>0.5</v>
      </c>
      <c r="BK13" s="60">
        <f t="shared" si="36"/>
        <v>0</v>
      </c>
      <c r="BL13" s="60">
        <f t="shared" si="37"/>
        <v>-0.5</v>
      </c>
      <c r="BM13" s="61">
        <f t="shared" si="38"/>
        <v>0</v>
      </c>
      <c r="BN13" s="67">
        <v>0.5</v>
      </c>
      <c r="BO13" s="53"/>
      <c r="BP13" s="38">
        <f t="shared" si="39"/>
        <v>-0.5</v>
      </c>
      <c r="BQ13" s="66">
        <f t="shared" si="40"/>
        <v>0</v>
      </c>
      <c r="BR13" s="67"/>
      <c r="BS13" s="53"/>
      <c r="BT13" s="38">
        <f t="shared" si="19"/>
        <v>0</v>
      </c>
      <c r="BU13" s="66"/>
      <c r="BV13" s="67"/>
      <c r="BW13" s="53"/>
      <c r="BX13" s="63">
        <f t="shared" si="42"/>
        <v>0</v>
      </c>
      <c r="BY13" s="68"/>
      <c r="BZ13" s="69">
        <v>544.5</v>
      </c>
      <c r="CA13" s="70">
        <f t="shared" si="44"/>
        <v>237.80000000000007</v>
      </c>
      <c r="CB13" s="70">
        <f t="shared" si="45"/>
        <v>143.67309458218548</v>
      </c>
    </row>
    <row r="14" spans="1:80" ht="56.25">
      <c r="A14" s="75" t="s">
        <v>34</v>
      </c>
      <c r="B14" s="53">
        <f t="shared" si="52"/>
        <v>1378.1</v>
      </c>
      <c r="C14" s="53">
        <f t="shared" si="52"/>
        <v>307.1</v>
      </c>
      <c r="D14" s="54">
        <f t="shared" si="0"/>
        <v>-1071</v>
      </c>
      <c r="E14" s="55">
        <f t="shared" si="1"/>
        <v>22.28430447717873</v>
      </c>
      <c r="F14" s="56">
        <f t="shared" si="2"/>
        <v>308.1</v>
      </c>
      <c r="G14" s="57">
        <f t="shared" si="2"/>
        <v>307.1</v>
      </c>
      <c r="H14" s="57">
        <f t="shared" si="3"/>
        <v>-1</v>
      </c>
      <c r="I14" s="58">
        <f t="shared" si="4"/>
        <v>99.67543005517689</v>
      </c>
      <c r="J14" s="59">
        <f t="shared" si="20"/>
        <v>340</v>
      </c>
      <c r="K14" s="60">
        <f t="shared" si="53"/>
        <v>307.1</v>
      </c>
      <c r="L14" s="60">
        <f t="shared" si="5"/>
        <v>-32.89999999999998</v>
      </c>
      <c r="M14" s="61">
        <f t="shared" si="6"/>
        <v>90.32352941176471</v>
      </c>
      <c r="N14" s="62">
        <v>200</v>
      </c>
      <c r="O14" s="53">
        <v>200</v>
      </c>
      <c r="P14" s="63">
        <f t="shared" si="7"/>
        <v>0</v>
      </c>
      <c r="Q14" s="64">
        <f t="shared" si="8"/>
        <v>100</v>
      </c>
      <c r="R14" s="53">
        <v>40</v>
      </c>
      <c r="S14" s="53">
        <v>107.1</v>
      </c>
      <c r="T14" s="63">
        <f t="shared" si="9"/>
        <v>67.1</v>
      </c>
      <c r="U14" s="63">
        <f t="shared" si="10"/>
        <v>267.74999999999994</v>
      </c>
      <c r="V14" s="53">
        <v>100</v>
      </c>
      <c r="W14" s="53"/>
      <c r="X14" s="63">
        <f t="shared" si="21"/>
        <v>-100</v>
      </c>
      <c r="Y14" s="64">
        <f t="shared" si="22"/>
        <v>0</v>
      </c>
      <c r="Z14" s="60">
        <f t="shared" si="47"/>
        <v>-31.900000000000006</v>
      </c>
      <c r="AA14" s="60">
        <f t="shared" si="11"/>
        <v>0</v>
      </c>
      <c r="AB14" s="60">
        <f t="shared" si="23"/>
        <v>31.900000000000006</v>
      </c>
      <c r="AC14" s="60">
        <f t="shared" si="24"/>
        <v>0</v>
      </c>
      <c r="AD14" s="53">
        <v>100</v>
      </c>
      <c r="AE14" s="53"/>
      <c r="AF14" s="63">
        <f t="shared" si="25"/>
        <v>-100</v>
      </c>
      <c r="AG14" s="63">
        <f t="shared" si="26"/>
        <v>0</v>
      </c>
      <c r="AH14" s="53">
        <v>100</v>
      </c>
      <c r="AI14" s="53"/>
      <c r="AJ14" s="63">
        <f t="shared" si="27"/>
        <v>-100</v>
      </c>
      <c r="AK14" s="63">
        <f t="shared" si="28"/>
        <v>0</v>
      </c>
      <c r="AL14" s="53">
        <v>-231.9</v>
      </c>
      <c r="AM14" s="53"/>
      <c r="AN14" s="63">
        <f t="shared" si="29"/>
        <v>231.9</v>
      </c>
      <c r="AO14" s="63">
        <f t="shared" si="12"/>
        <v>0</v>
      </c>
      <c r="AP14" s="65">
        <f t="shared" si="54"/>
        <v>508.1</v>
      </c>
      <c r="AQ14" s="63">
        <f t="shared" si="30"/>
        <v>307.1</v>
      </c>
      <c r="AR14" s="63">
        <f t="shared" si="13"/>
        <v>-201</v>
      </c>
      <c r="AS14" s="66">
        <f t="shared" si="14"/>
        <v>60.440858098799445</v>
      </c>
      <c r="AT14" s="59">
        <f t="shared" si="31"/>
        <v>200</v>
      </c>
      <c r="AU14" s="60">
        <f t="shared" si="32"/>
        <v>0</v>
      </c>
      <c r="AV14" s="60">
        <f t="shared" si="48"/>
        <v>-200</v>
      </c>
      <c r="AW14" s="61">
        <f t="shared" si="15"/>
        <v>0</v>
      </c>
      <c r="AX14" s="67"/>
      <c r="AY14" s="53"/>
      <c r="AZ14" s="63">
        <f t="shared" si="46"/>
        <v>0</v>
      </c>
      <c r="BA14" s="66"/>
      <c r="BB14" s="67">
        <v>200</v>
      </c>
      <c r="BC14" s="53"/>
      <c r="BD14" s="63">
        <f t="shared" si="33"/>
        <v>-200</v>
      </c>
      <c r="BE14" s="68">
        <f t="shared" si="16"/>
        <v>0</v>
      </c>
      <c r="BF14" s="67">
        <v>0</v>
      </c>
      <c r="BG14" s="53"/>
      <c r="BH14" s="63">
        <f t="shared" si="34"/>
        <v>0</v>
      </c>
      <c r="BI14" s="66"/>
      <c r="BJ14" s="373">
        <f t="shared" si="35"/>
        <v>870</v>
      </c>
      <c r="BK14" s="60">
        <f t="shared" si="36"/>
        <v>0</v>
      </c>
      <c r="BL14" s="60">
        <f t="shared" si="37"/>
        <v>-870</v>
      </c>
      <c r="BM14" s="61"/>
      <c r="BN14" s="67">
        <v>0</v>
      </c>
      <c r="BO14" s="53"/>
      <c r="BP14" s="38">
        <f t="shared" si="39"/>
        <v>0</v>
      </c>
      <c r="BQ14" s="66"/>
      <c r="BR14" s="67">
        <v>0</v>
      </c>
      <c r="BS14" s="53"/>
      <c r="BT14" s="63">
        <f t="shared" si="19"/>
        <v>0</v>
      </c>
      <c r="BU14" s="66"/>
      <c r="BV14" s="67">
        <v>870</v>
      </c>
      <c r="BW14" s="53"/>
      <c r="BX14" s="63">
        <f t="shared" si="42"/>
        <v>-870</v>
      </c>
      <c r="BY14" s="68">
        <f t="shared" si="43"/>
        <v>0</v>
      </c>
      <c r="BZ14" s="69"/>
      <c r="CA14" s="70">
        <f t="shared" si="44"/>
        <v>307.1</v>
      </c>
      <c r="CB14" s="70"/>
    </row>
    <row r="15" spans="1:80" s="46" customFormat="1" ht="18.75">
      <c r="A15" s="28" t="s">
        <v>35</v>
      </c>
      <c r="B15" s="47">
        <f t="shared" si="52"/>
        <v>5249.799999999999</v>
      </c>
      <c r="C15" s="47">
        <f t="shared" si="52"/>
        <v>3443.7</v>
      </c>
      <c r="D15" s="30">
        <f t="shared" si="0"/>
        <v>-1806.0999999999995</v>
      </c>
      <c r="E15" s="31">
        <f t="shared" si="1"/>
        <v>65.59678463941485</v>
      </c>
      <c r="F15" s="32">
        <f t="shared" si="2"/>
        <v>2271.7</v>
      </c>
      <c r="G15" s="33">
        <f t="shared" si="2"/>
        <v>2278.6</v>
      </c>
      <c r="H15" s="33">
        <f t="shared" si="3"/>
        <v>6.900000000000091</v>
      </c>
      <c r="I15" s="34">
        <f>G15/F15%</f>
        <v>100.30373728925474</v>
      </c>
      <c r="J15" s="41">
        <f t="shared" si="20"/>
        <v>1135.9</v>
      </c>
      <c r="K15" s="36">
        <f t="shared" si="53"/>
        <v>963.2</v>
      </c>
      <c r="L15" s="36">
        <f t="shared" si="5"/>
        <v>-172.70000000000005</v>
      </c>
      <c r="M15" s="37">
        <f>K15/J15%</f>
        <v>84.7961968483141</v>
      </c>
      <c r="N15" s="48">
        <f>N16+N17</f>
        <v>310</v>
      </c>
      <c r="O15" s="48">
        <f>O16+O17</f>
        <v>359</v>
      </c>
      <c r="P15" s="38">
        <f t="shared" si="7"/>
        <v>49</v>
      </c>
      <c r="Q15" s="39">
        <f t="shared" si="8"/>
        <v>115.80645161290322</v>
      </c>
      <c r="R15" s="48">
        <f>R16+R17</f>
        <v>455</v>
      </c>
      <c r="S15" s="48">
        <f>S16+S17</f>
        <v>287.1</v>
      </c>
      <c r="T15" s="38">
        <f t="shared" si="9"/>
        <v>-167.89999999999998</v>
      </c>
      <c r="U15" s="38">
        <f t="shared" si="10"/>
        <v>63.09890109890111</v>
      </c>
      <c r="V15" s="48">
        <f>SUM(V16:V17)</f>
        <v>370.9</v>
      </c>
      <c r="W15" s="48">
        <f>SUM(W16:W17)</f>
        <v>317.1</v>
      </c>
      <c r="X15" s="38">
        <f t="shared" si="21"/>
        <v>-53.799999999999955</v>
      </c>
      <c r="Y15" s="39">
        <f t="shared" si="22"/>
        <v>85.49474251819899</v>
      </c>
      <c r="Z15" s="36">
        <f t="shared" si="47"/>
        <v>1135.8</v>
      </c>
      <c r="AA15" s="36">
        <f t="shared" si="11"/>
        <v>1315.3999999999999</v>
      </c>
      <c r="AB15" s="36">
        <f t="shared" si="23"/>
        <v>179.5999999999999</v>
      </c>
      <c r="AC15" s="36">
        <f>AA15/Z15%</f>
        <v>115.8126430709632</v>
      </c>
      <c r="AD15" s="48">
        <f>SUM(AD16:AD17)</f>
        <v>564.8</v>
      </c>
      <c r="AE15" s="48">
        <f>SUM(AE16:AE17)</f>
        <v>525.3</v>
      </c>
      <c r="AF15" s="38">
        <f t="shared" si="25"/>
        <v>-39.5</v>
      </c>
      <c r="AG15" s="38">
        <f>AE15/AD15%</f>
        <v>93.00637393767705</v>
      </c>
      <c r="AH15" s="48">
        <f>SUM(AH16:AH17)</f>
        <v>356</v>
      </c>
      <c r="AI15" s="48">
        <f>SUM(AI16:AI17)</f>
        <v>268.3</v>
      </c>
      <c r="AJ15" s="38">
        <f t="shared" si="27"/>
        <v>-87.69999999999999</v>
      </c>
      <c r="AK15" s="38">
        <f t="shared" si="28"/>
        <v>75.36516853932585</v>
      </c>
      <c r="AL15" s="47">
        <f>SUM(AL16:AL17)</f>
        <v>215</v>
      </c>
      <c r="AM15" s="47">
        <f>SUM(AM16:AM17)</f>
        <v>521.8</v>
      </c>
      <c r="AN15" s="38">
        <f t="shared" si="29"/>
        <v>306.79999999999995</v>
      </c>
      <c r="AO15" s="38">
        <f t="shared" si="12"/>
        <v>242.69767441860463</v>
      </c>
      <c r="AP15" s="29">
        <f t="shared" si="54"/>
        <v>3171.7</v>
      </c>
      <c r="AQ15" s="38">
        <f t="shared" si="30"/>
        <v>3443.7</v>
      </c>
      <c r="AR15" s="38">
        <f t="shared" si="13"/>
        <v>272</v>
      </c>
      <c r="AS15" s="40">
        <f>AQ15/AP15%</f>
        <v>108.57584260806507</v>
      </c>
      <c r="AT15" s="41">
        <f t="shared" si="31"/>
        <v>900</v>
      </c>
      <c r="AU15" s="36">
        <f t="shared" si="32"/>
        <v>1165.1</v>
      </c>
      <c r="AV15" s="36">
        <f t="shared" si="48"/>
        <v>265.0999999999999</v>
      </c>
      <c r="AW15" s="43">
        <f>AU15/AT15%</f>
        <v>129.45555555555555</v>
      </c>
      <c r="AX15" s="49">
        <f>SUM(AX16:AX17)</f>
        <v>275</v>
      </c>
      <c r="AY15" s="48">
        <f>SUM(AY16:AY17)</f>
        <v>387.8</v>
      </c>
      <c r="AZ15" s="38">
        <f t="shared" si="46"/>
        <v>112.80000000000001</v>
      </c>
      <c r="BA15" s="40">
        <f t="shared" si="49"/>
        <v>141.01818181818183</v>
      </c>
      <c r="BB15" s="48">
        <f>SUM(BB16:BB17)</f>
        <v>366</v>
      </c>
      <c r="BC15" s="48">
        <f>SUM(BC16:BC17)</f>
        <v>309.7</v>
      </c>
      <c r="BD15" s="38">
        <f t="shared" si="33"/>
        <v>-56.30000000000001</v>
      </c>
      <c r="BE15" s="50">
        <f>BC15/BB15%</f>
        <v>84.6174863387978</v>
      </c>
      <c r="BF15" s="49">
        <f>SUM(BF16:BF17)</f>
        <v>259</v>
      </c>
      <c r="BG15" s="48">
        <f>SUM(BG16:BG17)</f>
        <v>467.6</v>
      </c>
      <c r="BH15" s="38">
        <f t="shared" si="34"/>
        <v>208.60000000000002</v>
      </c>
      <c r="BI15" s="40">
        <f>BG15/BF15%</f>
        <v>180.54054054054055</v>
      </c>
      <c r="BJ15" s="35">
        <f t="shared" si="35"/>
        <v>2078.1</v>
      </c>
      <c r="BK15" s="36">
        <f t="shared" si="36"/>
        <v>0</v>
      </c>
      <c r="BL15" s="36">
        <f t="shared" si="37"/>
        <v>-2078.1</v>
      </c>
      <c r="BM15" s="37">
        <f>BK15/BJ15%</f>
        <v>0</v>
      </c>
      <c r="BN15" s="48">
        <f>SUM(BN16:BN17)</f>
        <v>414.6</v>
      </c>
      <c r="BO15" s="48">
        <f>SUM(BO16:BO17)</f>
        <v>0</v>
      </c>
      <c r="BP15" s="38">
        <f t="shared" si="39"/>
        <v>-414.6</v>
      </c>
      <c r="BQ15" s="66">
        <f>BO15/BN15%</f>
        <v>0</v>
      </c>
      <c r="BR15" s="48">
        <f>SUM(BR16:BR17)</f>
        <v>250</v>
      </c>
      <c r="BS15" s="48">
        <f>SUM(BS16:BS17)</f>
        <v>0</v>
      </c>
      <c r="BT15" s="38">
        <f t="shared" si="19"/>
        <v>-250</v>
      </c>
      <c r="BU15" s="40">
        <f>BS15/BR15%</f>
        <v>0</v>
      </c>
      <c r="BV15" s="48">
        <f>SUM(BV16:BV17)</f>
        <v>1413.5</v>
      </c>
      <c r="BW15" s="48">
        <f>SUM(BW16:BW17)</f>
        <v>0</v>
      </c>
      <c r="BX15" s="38">
        <f t="shared" si="42"/>
        <v>-1413.5</v>
      </c>
      <c r="BY15" s="50">
        <f>BW15/BV15%</f>
        <v>0</v>
      </c>
      <c r="BZ15" s="77">
        <f>SUM(BZ16:BZ17)</f>
        <v>2422.3</v>
      </c>
      <c r="CA15" s="45">
        <f t="shared" si="44"/>
        <v>1021.3999999999996</v>
      </c>
      <c r="CB15" s="45">
        <f t="shared" si="45"/>
        <v>142.16653593691944</v>
      </c>
    </row>
    <row r="16" spans="1:80" ht="41.25" customHeight="1">
      <c r="A16" s="76" t="s">
        <v>36</v>
      </c>
      <c r="B16" s="53">
        <f>J16+Z16+AT16+BJ16</f>
        <v>5035</v>
      </c>
      <c r="C16" s="53">
        <f>K16+AA16+AU16+BK16</f>
        <v>3316.7000000000003</v>
      </c>
      <c r="D16" s="54">
        <f t="shared" si="0"/>
        <v>-1718.2999999999997</v>
      </c>
      <c r="E16" s="55">
        <f t="shared" si="1"/>
        <v>65.8728897715988</v>
      </c>
      <c r="F16" s="56">
        <f t="shared" si="2"/>
        <v>2192</v>
      </c>
      <c r="G16" s="57">
        <f t="shared" si="2"/>
        <v>2194.6000000000004</v>
      </c>
      <c r="H16" s="57">
        <f t="shared" si="3"/>
        <v>2.600000000000364</v>
      </c>
      <c r="I16" s="58">
        <f>G16/F16%</f>
        <v>100.11861313868614</v>
      </c>
      <c r="J16" s="59">
        <f t="shared" si="20"/>
        <v>1120.5</v>
      </c>
      <c r="K16" s="60">
        <f t="shared" si="53"/>
        <v>960.2</v>
      </c>
      <c r="L16" s="60">
        <f t="shared" si="5"/>
        <v>-160.29999999999995</v>
      </c>
      <c r="M16" s="61">
        <f>K16/J16%</f>
        <v>85.69388665774208</v>
      </c>
      <c r="N16" s="62">
        <v>310</v>
      </c>
      <c r="O16" s="53">
        <v>356</v>
      </c>
      <c r="P16" s="63">
        <f t="shared" si="7"/>
        <v>46</v>
      </c>
      <c r="Q16" s="64">
        <f t="shared" si="8"/>
        <v>114.83870967741935</v>
      </c>
      <c r="R16" s="53">
        <v>455</v>
      </c>
      <c r="S16" s="53">
        <v>287.1</v>
      </c>
      <c r="T16" s="63">
        <f t="shared" si="9"/>
        <v>-167.89999999999998</v>
      </c>
      <c r="U16" s="63">
        <f t="shared" si="10"/>
        <v>63.09890109890111</v>
      </c>
      <c r="V16" s="53">
        <v>355.5</v>
      </c>
      <c r="W16" s="53">
        <v>317.1</v>
      </c>
      <c r="X16" s="63">
        <f t="shared" si="21"/>
        <v>-38.39999999999998</v>
      </c>
      <c r="Y16" s="64">
        <f t="shared" si="22"/>
        <v>89.19831223628692</v>
      </c>
      <c r="Z16" s="60">
        <f t="shared" si="47"/>
        <v>1071.5</v>
      </c>
      <c r="AA16" s="60">
        <f t="shared" si="11"/>
        <v>1234.4</v>
      </c>
      <c r="AB16" s="60">
        <f t="shared" si="23"/>
        <v>162.9000000000001</v>
      </c>
      <c r="AC16" s="60">
        <f>AA16/Z16%</f>
        <v>115.20298646756883</v>
      </c>
      <c r="AD16" s="53">
        <v>551.5</v>
      </c>
      <c r="AE16" s="53">
        <v>468.3</v>
      </c>
      <c r="AF16" s="63">
        <f t="shared" si="25"/>
        <v>-83.19999999999999</v>
      </c>
      <c r="AG16" s="63">
        <f>AE16/AD16%</f>
        <v>84.91387126019946</v>
      </c>
      <c r="AH16" s="53">
        <v>345</v>
      </c>
      <c r="AI16" s="53">
        <v>265.3</v>
      </c>
      <c r="AJ16" s="63">
        <f t="shared" si="27"/>
        <v>-79.69999999999999</v>
      </c>
      <c r="AK16" s="63">
        <f t="shared" si="28"/>
        <v>76.89855072463769</v>
      </c>
      <c r="AL16" s="53">
        <v>175</v>
      </c>
      <c r="AM16" s="53">
        <v>500.8</v>
      </c>
      <c r="AN16" s="63">
        <f t="shared" si="29"/>
        <v>325.8</v>
      </c>
      <c r="AO16" s="63">
        <f t="shared" si="12"/>
        <v>286.1714285714286</v>
      </c>
      <c r="AP16" s="65">
        <f t="shared" si="54"/>
        <v>3066</v>
      </c>
      <c r="AQ16" s="63">
        <f t="shared" si="30"/>
        <v>3316.7000000000003</v>
      </c>
      <c r="AR16" s="63">
        <f t="shared" si="13"/>
        <v>250.70000000000027</v>
      </c>
      <c r="AS16" s="66">
        <f>AQ16/AP16%</f>
        <v>108.17677756033922</v>
      </c>
      <c r="AT16" s="59">
        <f t="shared" si="31"/>
        <v>874</v>
      </c>
      <c r="AU16" s="60">
        <f t="shared" si="32"/>
        <v>1122.1</v>
      </c>
      <c r="AV16" s="60">
        <f t="shared" si="48"/>
        <v>248.0999999999999</v>
      </c>
      <c r="AW16" s="61">
        <f>AU16/AT16%</f>
        <v>128.38672768878718</v>
      </c>
      <c r="AX16" s="67">
        <v>260</v>
      </c>
      <c r="AY16" s="53">
        <v>371.8</v>
      </c>
      <c r="AZ16" s="63">
        <f t="shared" si="46"/>
        <v>111.80000000000001</v>
      </c>
      <c r="BA16" s="66">
        <f t="shared" si="49"/>
        <v>143</v>
      </c>
      <c r="BB16" s="67">
        <v>355</v>
      </c>
      <c r="BC16" s="53">
        <v>309.7</v>
      </c>
      <c r="BD16" s="63">
        <f t="shared" si="33"/>
        <v>-45.30000000000001</v>
      </c>
      <c r="BE16" s="68">
        <f>BC16/BB16%</f>
        <v>87.2394366197183</v>
      </c>
      <c r="BF16" s="67">
        <v>259</v>
      </c>
      <c r="BG16" s="53">
        <v>440.6</v>
      </c>
      <c r="BH16" s="63">
        <f t="shared" si="34"/>
        <v>181.60000000000002</v>
      </c>
      <c r="BI16" s="66">
        <f>BG16/BF16%</f>
        <v>170.11583011583014</v>
      </c>
      <c r="BJ16" s="373">
        <f t="shared" si="35"/>
        <v>1969</v>
      </c>
      <c r="BK16" s="60">
        <f t="shared" si="36"/>
        <v>0</v>
      </c>
      <c r="BL16" s="60">
        <f t="shared" si="37"/>
        <v>-1969</v>
      </c>
      <c r="BM16" s="61">
        <f>BK16/BJ16%</f>
        <v>0</v>
      </c>
      <c r="BN16" s="67">
        <v>390.3</v>
      </c>
      <c r="BO16" s="53"/>
      <c r="BP16" s="38">
        <f t="shared" si="39"/>
        <v>-390.3</v>
      </c>
      <c r="BQ16" s="66">
        <f>BO16/BN16%</f>
        <v>0</v>
      </c>
      <c r="BR16" s="67">
        <v>250</v>
      </c>
      <c r="BS16" s="53"/>
      <c r="BT16" s="63">
        <f t="shared" si="19"/>
        <v>-250</v>
      </c>
      <c r="BU16" s="66">
        <f>BS16/BR16%</f>
        <v>0</v>
      </c>
      <c r="BV16" s="67">
        <v>1328.7</v>
      </c>
      <c r="BW16" s="53"/>
      <c r="BX16" s="63">
        <f t="shared" si="42"/>
        <v>-1328.7</v>
      </c>
      <c r="BY16" s="68">
        <f>BW16/BV16%</f>
        <v>0</v>
      </c>
      <c r="BZ16" s="69">
        <v>2368.3</v>
      </c>
      <c r="CA16" s="70">
        <f t="shared" si="44"/>
        <v>948.4000000000001</v>
      </c>
      <c r="CB16" s="70">
        <f t="shared" si="45"/>
        <v>140.04560233078578</v>
      </c>
    </row>
    <row r="17" spans="1:80" ht="40.5" customHeight="1">
      <c r="A17" s="52" t="s">
        <v>37</v>
      </c>
      <c r="B17" s="53">
        <f>J17+Z17+AT17+BJ17</f>
        <v>214.8</v>
      </c>
      <c r="C17" s="53">
        <f>K17+AA17+AU17+BK17</f>
        <v>127</v>
      </c>
      <c r="D17" s="54">
        <f t="shared" si="0"/>
        <v>-87.80000000000001</v>
      </c>
      <c r="E17" s="55">
        <f t="shared" si="1"/>
        <v>59.12476722532588</v>
      </c>
      <c r="F17" s="56">
        <f t="shared" si="2"/>
        <v>79.7</v>
      </c>
      <c r="G17" s="57">
        <f t="shared" si="2"/>
        <v>84</v>
      </c>
      <c r="H17" s="57">
        <f t="shared" si="3"/>
        <v>4.299999999999997</v>
      </c>
      <c r="I17" s="58">
        <f>G17/F17%</f>
        <v>105.3952321204517</v>
      </c>
      <c r="J17" s="59">
        <f t="shared" si="20"/>
        <v>15.4</v>
      </c>
      <c r="K17" s="60">
        <f t="shared" si="53"/>
        <v>3</v>
      </c>
      <c r="L17" s="60">
        <f t="shared" si="5"/>
        <v>-12.4</v>
      </c>
      <c r="M17" s="61">
        <f>K17/J17%</f>
        <v>19.48051948051948</v>
      </c>
      <c r="N17" s="62"/>
      <c r="O17" s="53">
        <v>3</v>
      </c>
      <c r="P17" s="63">
        <f t="shared" si="7"/>
        <v>3</v>
      </c>
      <c r="Q17" s="64"/>
      <c r="R17" s="53">
        <v>0</v>
      </c>
      <c r="S17" s="53"/>
      <c r="T17" s="63">
        <f t="shared" si="9"/>
        <v>0</v>
      </c>
      <c r="U17" s="63"/>
      <c r="V17" s="53">
        <v>15.4</v>
      </c>
      <c r="W17" s="53"/>
      <c r="X17" s="63">
        <f t="shared" si="21"/>
        <v>-15.4</v>
      </c>
      <c r="Y17" s="64">
        <f t="shared" si="22"/>
        <v>0</v>
      </c>
      <c r="Z17" s="60">
        <f t="shared" si="47"/>
        <v>64.3</v>
      </c>
      <c r="AA17" s="60">
        <f t="shared" si="11"/>
        <v>81</v>
      </c>
      <c r="AB17" s="60">
        <f t="shared" si="23"/>
        <v>16.700000000000003</v>
      </c>
      <c r="AC17" s="60">
        <f>AA17/Z17%</f>
        <v>125.97200622083982</v>
      </c>
      <c r="AD17" s="53">
        <v>13.3</v>
      </c>
      <c r="AE17" s="53">
        <v>57</v>
      </c>
      <c r="AF17" s="63">
        <f t="shared" si="25"/>
        <v>43.7</v>
      </c>
      <c r="AG17" s="63">
        <f>AE17/AD17%</f>
        <v>428.57142857142856</v>
      </c>
      <c r="AH17" s="53">
        <v>11</v>
      </c>
      <c r="AI17" s="53">
        <v>3</v>
      </c>
      <c r="AJ17" s="63">
        <f t="shared" si="27"/>
        <v>-8</v>
      </c>
      <c r="AK17" s="63">
        <f t="shared" si="28"/>
        <v>27.272727272727273</v>
      </c>
      <c r="AL17" s="53">
        <v>40</v>
      </c>
      <c r="AM17" s="53">
        <v>21</v>
      </c>
      <c r="AN17" s="63">
        <f t="shared" si="29"/>
        <v>-19</v>
      </c>
      <c r="AO17" s="63">
        <f t="shared" si="12"/>
        <v>52.5</v>
      </c>
      <c r="AP17" s="65">
        <f t="shared" si="54"/>
        <v>105.7</v>
      </c>
      <c r="AQ17" s="63">
        <f t="shared" si="30"/>
        <v>127</v>
      </c>
      <c r="AR17" s="63">
        <f t="shared" si="13"/>
        <v>21.299999999999997</v>
      </c>
      <c r="AS17" s="66">
        <f>AQ17/AP17%</f>
        <v>120.15137180700096</v>
      </c>
      <c r="AT17" s="59">
        <f t="shared" si="31"/>
        <v>26</v>
      </c>
      <c r="AU17" s="60">
        <f t="shared" si="32"/>
        <v>43</v>
      </c>
      <c r="AV17" s="60">
        <f t="shared" si="48"/>
        <v>17</v>
      </c>
      <c r="AW17" s="61">
        <f>AU17/AT17%</f>
        <v>165.3846153846154</v>
      </c>
      <c r="AX17" s="67">
        <v>15</v>
      </c>
      <c r="AY17" s="53">
        <v>16</v>
      </c>
      <c r="AZ17" s="63">
        <f t="shared" si="46"/>
        <v>1</v>
      </c>
      <c r="BA17" s="66">
        <f t="shared" si="49"/>
        <v>106.66666666666667</v>
      </c>
      <c r="BB17" s="67">
        <v>11</v>
      </c>
      <c r="BC17" s="53"/>
      <c r="BD17" s="63">
        <f t="shared" si="33"/>
        <v>-11</v>
      </c>
      <c r="BE17" s="68">
        <f>BC17/BB17%</f>
        <v>0</v>
      </c>
      <c r="BF17" s="67"/>
      <c r="BG17" s="53">
        <v>27</v>
      </c>
      <c r="BH17" s="63">
        <f t="shared" si="34"/>
        <v>27</v>
      </c>
      <c r="BI17" s="66"/>
      <c r="BJ17" s="373">
        <f t="shared" si="35"/>
        <v>109.1</v>
      </c>
      <c r="BK17" s="60">
        <f t="shared" si="36"/>
        <v>0</v>
      </c>
      <c r="BL17" s="60">
        <f t="shared" si="37"/>
        <v>-109.1</v>
      </c>
      <c r="BM17" s="61"/>
      <c r="BN17" s="67">
        <v>24.3</v>
      </c>
      <c r="BO17" s="53"/>
      <c r="BP17" s="38">
        <f t="shared" si="39"/>
        <v>-24.3</v>
      </c>
      <c r="BQ17" s="66">
        <f>BO17/BN17%</f>
        <v>0</v>
      </c>
      <c r="BR17" s="67">
        <v>0</v>
      </c>
      <c r="BS17" s="53"/>
      <c r="BT17" s="63">
        <f t="shared" si="19"/>
        <v>0</v>
      </c>
      <c r="BU17" s="66"/>
      <c r="BV17" s="67">
        <v>84.8</v>
      </c>
      <c r="BW17" s="53"/>
      <c r="BX17" s="63">
        <f t="shared" si="42"/>
        <v>-84.8</v>
      </c>
      <c r="BY17" s="68">
        <f>BW17/BV17%</f>
        <v>0</v>
      </c>
      <c r="BZ17" s="69">
        <v>54</v>
      </c>
      <c r="CA17" s="70">
        <f t="shared" si="44"/>
        <v>73</v>
      </c>
      <c r="CB17" s="70">
        <f t="shared" si="45"/>
        <v>235.18518518518516</v>
      </c>
    </row>
    <row r="18" spans="1:80" ht="53.25" customHeight="1" hidden="1">
      <c r="A18" s="78" t="s">
        <v>38</v>
      </c>
      <c r="B18" s="47">
        <f>SUM(B19:B20)</f>
        <v>0</v>
      </c>
      <c r="C18" s="47">
        <f>SUM(C19:C20)</f>
        <v>0</v>
      </c>
      <c r="D18" s="30">
        <f t="shared" si="0"/>
        <v>0</v>
      </c>
      <c r="E18" s="55"/>
      <c r="F18" s="56">
        <f t="shared" si="2"/>
        <v>0</v>
      </c>
      <c r="G18" s="57">
        <f t="shared" si="2"/>
        <v>0</v>
      </c>
      <c r="H18" s="57">
        <f t="shared" si="3"/>
        <v>0</v>
      </c>
      <c r="I18" s="58"/>
      <c r="J18" s="41">
        <f t="shared" si="20"/>
        <v>0</v>
      </c>
      <c r="K18" s="36">
        <f t="shared" si="53"/>
        <v>0</v>
      </c>
      <c r="L18" s="36">
        <f t="shared" si="5"/>
        <v>0</v>
      </c>
      <c r="M18" s="37"/>
      <c r="N18" s="48">
        <f>SUM(N19:N20)</f>
        <v>0</v>
      </c>
      <c r="O18" s="47">
        <f>SUM(O19:O20)</f>
        <v>0</v>
      </c>
      <c r="P18" s="38">
        <f t="shared" si="7"/>
        <v>0</v>
      </c>
      <c r="Q18" s="64"/>
      <c r="R18" s="47">
        <f>SUM(R19:R20)</f>
        <v>0</v>
      </c>
      <c r="S18" s="47">
        <f>SUM(S19:S20)</f>
        <v>0</v>
      </c>
      <c r="T18" s="63">
        <f t="shared" si="9"/>
        <v>0</v>
      </c>
      <c r="U18" s="63" t="e">
        <f t="shared" si="10"/>
        <v>#DIV/0!</v>
      </c>
      <c r="V18" s="47">
        <f>SUM(V19:V20)</f>
        <v>0</v>
      </c>
      <c r="W18" s="47">
        <f>SUM(W19:W20)</f>
        <v>0</v>
      </c>
      <c r="X18" s="63">
        <f t="shared" si="21"/>
        <v>0</v>
      </c>
      <c r="Y18" s="64" t="e">
        <f t="shared" si="22"/>
        <v>#DIV/0!</v>
      </c>
      <c r="Z18" s="36">
        <f t="shared" si="47"/>
        <v>0</v>
      </c>
      <c r="AA18" s="36">
        <f t="shared" si="11"/>
        <v>0</v>
      </c>
      <c r="AB18" s="36">
        <f t="shared" si="23"/>
        <v>0</v>
      </c>
      <c r="AC18" s="36"/>
      <c r="AD18" s="47">
        <f>SUM(AD19:AD20)</f>
        <v>0</v>
      </c>
      <c r="AE18" s="47">
        <f>SUM(AE19:AE20)</f>
        <v>0</v>
      </c>
      <c r="AF18" s="38">
        <f t="shared" si="25"/>
        <v>0</v>
      </c>
      <c r="AG18" s="63"/>
      <c r="AH18" s="47">
        <f>SUM(AH19:AH20)</f>
        <v>0</v>
      </c>
      <c r="AI18" s="47">
        <f>SUM(AI19:AI20)</f>
        <v>0</v>
      </c>
      <c r="AJ18" s="38">
        <f t="shared" si="27"/>
        <v>0</v>
      </c>
      <c r="AK18" s="38" t="e">
        <f t="shared" si="28"/>
        <v>#DIV/0!</v>
      </c>
      <c r="AL18" s="47">
        <f>SUM(AL19:AL20)</f>
        <v>0</v>
      </c>
      <c r="AM18" s="47">
        <f>SUM(AM19:AM20)</f>
        <v>0</v>
      </c>
      <c r="AN18" s="63">
        <f t="shared" si="29"/>
        <v>0</v>
      </c>
      <c r="AO18" s="63" t="e">
        <f t="shared" si="12"/>
        <v>#DIV/0!</v>
      </c>
      <c r="AP18" s="29">
        <f t="shared" si="54"/>
        <v>0</v>
      </c>
      <c r="AQ18" s="38">
        <f t="shared" si="30"/>
        <v>0</v>
      </c>
      <c r="AR18" s="38">
        <f t="shared" si="13"/>
        <v>0</v>
      </c>
      <c r="AS18" s="40"/>
      <c r="AT18" s="41">
        <f t="shared" si="31"/>
        <v>0</v>
      </c>
      <c r="AU18" s="35">
        <f t="shared" si="31"/>
        <v>0</v>
      </c>
      <c r="AV18" s="36">
        <f t="shared" si="48"/>
        <v>0</v>
      </c>
      <c r="AW18" s="43"/>
      <c r="AX18" s="49">
        <f>SUM(AX19:AX20)</f>
        <v>0</v>
      </c>
      <c r="AY18" s="47">
        <f>SUM(AY19:AY20)</f>
        <v>0</v>
      </c>
      <c r="AZ18" s="63">
        <f t="shared" si="46"/>
        <v>0</v>
      </c>
      <c r="BA18" s="66" t="e">
        <f t="shared" si="49"/>
        <v>#DIV/0!</v>
      </c>
      <c r="BB18" s="49">
        <f>SUM(BB19:BB20)</f>
        <v>0</v>
      </c>
      <c r="BC18" s="47">
        <f>SUM(BC19:BC20)</f>
        <v>0</v>
      </c>
      <c r="BD18" s="38">
        <f t="shared" si="33"/>
        <v>0</v>
      </c>
      <c r="BE18" s="68"/>
      <c r="BF18" s="49">
        <f>SUM(BF19:BF20)</f>
        <v>0</v>
      </c>
      <c r="BG18" s="49">
        <f>SUM(BG19:BG20)</f>
        <v>0</v>
      </c>
      <c r="BH18" s="38">
        <f t="shared" si="34"/>
        <v>0</v>
      </c>
      <c r="BI18" s="66"/>
      <c r="BJ18" s="35">
        <f t="shared" si="35"/>
        <v>0</v>
      </c>
      <c r="BK18" s="36">
        <f t="shared" si="36"/>
        <v>0</v>
      </c>
      <c r="BL18" s="36">
        <f t="shared" si="37"/>
        <v>0</v>
      </c>
      <c r="BM18" s="37"/>
      <c r="BN18" s="49">
        <f>SUM(BN19:BN20)</f>
        <v>0</v>
      </c>
      <c r="BO18" s="47">
        <f>SUM(BO19:BO20)</f>
        <v>0</v>
      </c>
      <c r="BP18" s="38">
        <f t="shared" si="39"/>
        <v>0</v>
      </c>
      <c r="BQ18" s="66"/>
      <c r="BR18" s="49">
        <f>SUM(BR19:BR20)</f>
        <v>0</v>
      </c>
      <c r="BS18" s="47">
        <f>SUM(BS19:BS20)</f>
        <v>0</v>
      </c>
      <c r="BT18" s="38">
        <f t="shared" si="19"/>
        <v>0</v>
      </c>
      <c r="BU18" s="66"/>
      <c r="BV18" s="49">
        <f>SUM(BV19:BV20)</f>
        <v>0</v>
      </c>
      <c r="BW18" s="47">
        <f>SUM(BW19:BW20)</f>
        <v>0</v>
      </c>
      <c r="BX18" s="38">
        <f t="shared" si="42"/>
        <v>0</v>
      </c>
      <c r="BY18" s="68"/>
      <c r="BZ18" s="51">
        <f>SUM(BZ19:BZ20)</f>
        <v>0</v>
      </c>
      <c r="CA18" s="70">
        <f t="shared" si="44"/>
        <v>0</v>
      </c>
      <c r="CB18" s="70" t="e">
        <f t="shared" si="45"/>
        <v>#DIV/0!</v>
      </c>
    </row>
    <row r="19" spans="1:80" ht="21.75" customHeight="1" hidden="1">
      <c r="A19" s="52" t="s">
        <v>39</v>
      </c>
      <c r="B19" s="53"/>
      <c r="C19" s="53"/>
      <c r="D19" s="54">
        <f t="shared" si="0"/>
        <v>0</v>
      </c>
      <c r="E19" s="55"/>
      <c r="F19" s="56">
        <f t="shared" si="2"/>
        <v>0</v>
      </c>
      <c r="G19" s="57">
        <f t="shared" si="2"/>
        <v>0</v>
      </c>
      <c r="H19" s="57">
        <f t="shared" si="3"/>
        <v>0</v>
      </c>
      <c r="I19" s="58"/>
      <c r="J19" s="59">
        <f t="shared" si="20"/>
        <v>0</v>
      </c>
      <c r="K19" s="60">
        <f t="shared" si="53"/>
        <v>0</v>
      </c>
      <c r="L19" s="60">
        <f t="shared" si="5"/>
        <v>0</v>
      </c>
      <c r="M19" s="61"/>
      <c r="N19" s="62"/>
      <c r="O19" s="53"/>
      <c r="P19" s="63">
        <f>O19-N19</f>
        <v>0</v>
      </c>
      <c r="Q19" s="64"/>
      <c r="R19" s="53"/>
      <c r="S19" s="53"/>
      <c r="T19" s="63">
        <f t="shared" si="9"/>
        <v>0</v>
      </c>
      <c r="U19" s="63" t="e">
        <f t="shared" si="10"/>
        <v>#DIV/0!</v>
      </c>
      <c r="V19" s="53"/>
      <c r="W19" s="53"/>
      <c r="X19" s="63">
        <f t="shared" si="21"/>
        <v>0</v>
      </c>
      <c r="Y19" s="64" t="e">
        <f t="shared" si="22"/>
        <v>#DIV/0!</v>
      </c>
      <c r="Z19" s="60">
        <f t="shared" si="47"/>
        <v>0</v>
      </c>
      <c r="AA19" s="60">
        <f t="shared" si="11"/>
        <v>0</v>
      </c>
      <c r="AB19" s="60">
        <f t="shared" si="23"/>
        <v>0</v>
      </c>
      <c r="AC19" s="60"/>
      <c r="AD19" s="53"/>
      <c r="AE19" s="53"/>
      <c r="AF19" s="63">
        <f>AE19-AD19</f>
        <v>0</v>
      </c>
      <c r="AG19" s="63"/>
      <c r="AH19" s="53"/>
      <c r="AI19" s="53"/>
      <c r="AJ19" s="38">
        <f t="shared" si="27"/>
        <v>0</v>
      </c>
      <c r="AK19" s="38" t="e">
        <f t="shared" si="28"/>
        <v>#DIV/0!</v>
      </c>
      <c r="AL19" s="53"/>
      <c r="AM19" s="53"/>
      <c r="AN19" s="63">
        <f t="shared" si="29"/>
        <v>0</v>
      </c>
      <c r="AO19" s="63" t="e">
        <f t="shared" si="12"/>
        <v>#DIV/0!</v>
      </c>
      <c r="AP19" s="65">
        <f t="shared" si="54"/>
        <v>0</v>
      </c>
      <c r="AQ19" s="63">
        <f t="shared" si="30"/>
        <v>0</v>
      </c>
      <c r="AR19" s="63">
        <f t="shared" si="13"/>
        <v>0</v>
      </c>
      <c r="AS19" s="66"/>
      <c r="AT19" s="59">
        <f t="shared" si="31"/>
        <v>0</v>
      </c>
      <c r="AU19" s="60">
        <f t="shared" si="32"/>
        <v>0</v>
      </c>
      <c r="AV19" s="60">
        <f t="shared" si="48"/>
        <v>0</v>
      </c>
      <c r="AW19" s="61"/>
      <c r="AX19" s="67"/>
      <c r="AY19" s="53"/>
      <c r="AZ19" s="63">
        <f t="shared" si="46"/>
        <v>0</v>
      </c>
      <c r="BA19" s="66" t="e">
        <f t="shared" si="49"/>
        <v>#DIV/0!</v>
      </c>
      <c r="BB19" s="67"/>
      <c r="BC19" s="53">
        <v>0</v>
      </c>
      <c r="BD19" s="63">
        <f t="shared" si="33"/>
        <v>0</v>
      </c>
      <c r="BE19" s="68"/>
      <c r="BF19" s="67"/>
      <c r="BG19" s="53"/>
      <c r="BH19" s="63">
        <f t="shared" si="34"/>
        <v>0</v>
      </c>
      <c r="BI19" s="66" t="e">
        <f>BG19/BF19%</f>
        <v>#DIV/0!</v>
      </c>
      <c r="BJ19" s="373">
        <f t="shared" si="35"/>
        <v>0</v>
      </c>
      <c r="BK19" s="60">
        <f t="shared" si="36"/>
        <v>0</v>
      </c>
      <c r="BL19" s="60">
        <f t="shared" si="37"/>
        <v>0</v>
      </c>
      <c r="BM19" s="61"/>
      <c r="BN19" s="67"/>
      <c r="BO19" s="53"/>
      <c r="BP19" s="63">
        <f>BO19-BN19</f>
        <v>0</v>
      </c>
      <c r="BQ19" s="66"/>
      <c r="BR19" s="67"/>
      <c r="BS19" s="53"/>
      <c r="BT19" s="63">
        <f>BS19-BR19</f>
        <v>0</v>
      </c>
      <c r="BU19" s="66"/>
      <c r="BV19" s="67"/>
      <c r="BW19" s="53"/>
      <c r="BX19" s="63">
        <f>BW19-BV19</f>
        <v>0</v>
      </c>
      <c r="BY19" s="68"/>
      <c r="BZ19" s="69"/>
      <c r="CA19" s="70">
        <f t="shared" si="44"/>
        <v>0</v>
      </c>
      <c r="CB19" s="70" t="e">
        <f t="shared" si="45"/>
        <v>#DIV/0!</v>
      </c>
    </row>
    <row r="20" spans="1:80" ht="21" customHeight="1" hidden="1">
      <c r="A20" s="72" t="s">
        <v>40</v>
      </c>
      <c r="B20" s="53"/>
      <c r="C20" s="53"/>
      <c r="D20" s="54">
        <f t="shared" si="0"/>
        <v>0</v>
      </c>
      <c r="E20" s="55"/>
      <c r="F20" s="56">
        <f t="shared" si="2"/>
        <v>0</v>
      </c>
      <c r="G20" s="57">
        <f t="shared" si="2"/>
        <v>0</v>
      </c>
      <c r="H20" s="57">
        <f t="shared" si="3"/>
        <v>0</v>
      </c>
      <c r="I20" s="58"/>
      <c r="J20" s="59">
        <f t="shared" si="20"/>
        <v>0</v>
      </c>
      <c r="K20" s="60">
        <f t="shared" si="53"/>
        <v>0</v>
      </c>
      <c r="L20" s="60">
        <f t="shared" si="5"/>
        <v>0</v>
      </c>
      <c r="M20" s="61"/>
      <c r="N20" s="62"/>
      <c r="O20" s="53"/>
      <c r="P20" s="63"/>
      <c r="Q20" s="64"/>
      <c r="R20" s="53"/>
      <c r="S20" s="53"/>
      <c r="T20" s="63">
        <f t="shared" si="9"/>
        <v>0</v>
      </c>
      <c r="U20" s="63" t="e">
        <f t="shared" si="10"/>
        <v>#DIV/0!</v>
      </c>
      <c r="V20" s="53"/>
      <c r="W20" s="53"/>
      <c r="X20" s="63">
        <f t="shared" si="21"/>
        <v>0</v>
      </c>
      <c r="Y20" s="64" t="e">
        <f t="shared" si="22"/>
        <v>#DIV/0!</v>
      </c>
      <c r="Z20" s="60">
        <f t="shared" si="47"/>
        <v>0</v>
      </c>
      <c r="AA20" s="60">
        <f t="shared" si="11"/>
        <v>0</v>
      </c>
      <c r="AB20" s="60">
        <f t="shared" si="23"/>
        <v>0</v>
      </c>
      <c r="AC20" s="60"/>
      <c r="AD20" s="53"/>
      <c r="AE20" s="53"/>
      <c r="AF20" s="63">
        <f>AE20-AD20</f>
        <v>0</v>
      </c>
      <c r="AG20" s="63"/>
      <c r="AH20" s="53"/>
      <c r="AI20" s="53"/>
      <c r="AJ20" s="38">
        <f t="shared" si="27"/>
        <v>0</v>
      </c>
      <c r="AK20" s="38" t="e">
        <f t="shared" si="28"/>
        <v>#DIV/0!</v>
      </c>
      <c r="AL20" s="53"/>
      <c r="AM20" s="53"/>
      <c r="AN20" s="63">
        <f t="shared" si="29"/>
        <v>0</v>
      </c>
      <c r="AO20" s="63" t="e">
        <f t="shared" si="12"/>
        <v>#DIV/0!</v>
      </c>
      <c r="AP20" s="65">
        <f t="shared" si="54"/>
        <v>0</v>
      </c>
      <c r="AQ20" s="63">
        <f t="shared" si="30"/>
        <v>0</v>
      </c>
      <c r="AR20" s="63">
        <f t="shared" si="13"/>
        <v>0</v>
      </c>
      <c r="AS20" s="66"/>
      <c r="AT20" s="59">
        <f t="shared" si="31"/>
        <v>0</v>
      </c>
      <c r="AU20" s="60">
        <f t="shared" si="32"/>
        <v>0</v>
      </c>
      <c r="AV20" s="60">
        <f t="shared" si="48"/>
        <v>0</v>
      </c>
      <c r="AW20" s="61"/>
      <c r="AX20" s="67"/>
      <c r="AY20" s="53"/>
      <c r="AZ20" s="63">
        <f t="shared" si="46"/>
        <v>0</v>
      </c>
      <c r="BA20" s="66" t="e">
        <f t="shared" si="49"/>
        <v>#DIV/0!</v>
      </c>
      <c r="BB20" s="67"/>
      <c r="BC20" s="53"/>
      <c r="BD20" s="63"/>
      <c r="BE20" s="68"/>
      <c r="BF20" s="67"/>
      <c r="BG20" s="53"/>
      <c r="BH20" s="63"/>
      <c r="BI20" s="66"/>
      <c r="BJ20" s="373">
        <f t="shared" si="35"/>
        <v>0</v>
      </c>
      <c r="BK20" s="60">
        <f t="shared" si="36"/>
        <v>0</v>
      </c>
      <c r="BL20" s="60">
        <f t="shared" si="37"/>
        <v>0</v>
      </c>
      <c r="BM20" s="61"/>
      <c r="BN20" s="67"/>
      <c r="BO20" s="53"/>
      <c r="BP20" s="63"/>
      <c r="BQ20" s="66"/>
      <c r="BR20" s="67"/>
      <c r="BS20" s="53"/>
      <c r="BT20" s="63"/>
      <c r="BU20" s="66"/>
      <c r="BV20" s="67"/>
      <c r="BW20" s="53"/>
      <c r="BX20" s="63"/>
      <c r="BY20" s="68"/>
      <c r="BZ20" s="69"/>
      <c r="CA20" s="70">
        <f t="shared" si="44"/>
        <v>0</v>
      </c>
      <c r="CB20" s="70" t="e">
        <f t="shared" si="45"/>
        <v>#DIV/0!</v>
      </c>
    </row>
    <row r="21" spans="1:80" s="46" customFormat="1" ht="48" customHeight="1">
      <c r="A21" s="78" t="s">
        <v>41</v>
      </c>
      <c r="B21" s="47">
        <f>B22+B23+B24+B25</f>
        <v>22055.300000000003</v>
      </c>
      <c r="C21" s="47">
        <f>C22+C23+C24+C25</f>
        <v>17555.7</v>
      </c>
      <c r="D21" s="30">
        <f t="shared" si="0"/>
        <v>-4499.600000000002</v>
      </c>
      <c r="E21" s="31">
        <f t="shared" si="1"/>
        <v>79.59855454244557</v>
      </c>
      <c r="F21" s="32">
        <f t="shared" si="2"/>
        <v>10460.1</v>
      </c>
      <c r="G21" s="33">
        <f t="shared" si="2"/>
        <v>10504.900000000001</v>
      </c>
      <c r="H21" s="33">
        <f t="shared" si="3"/>
        <v>44.80000000000109</v>
      </c>
      <c r="I21" s="34">
        <f>G21/F21%</f>
        <v>100.42829418456805</v>
      </c>
      <c r="J21" s="41">
        <f t="shared" si="20"/>
        <v>4354.5</v>
      </c>
      <c r="K21" s="36">
        <f t="shared" si="53"/>
        <v>4984.700000000001</v>
      </c>
      <c r="L21" s="36">
        <f>K21-J21</f>
        <v>630.2000000000007</v>
      </c>
      <c r="M21" s="37">
        <f>K21/J21%</f>
        <v>114.4723848891951</v>
      </c>
      <c r="N21" s="48">
        <f>N22+N23+N24+N25</f>
        <v>610</v>
      </c>
      <c r="O21" s="47">
        <f>O22+O23+O24+O25</f>
        <v>905.4</v>
      </c>
      <c r="P21" s="38">
        <f aca="true" t="shared" si="55" ref="P21:P33">O21-N21</f>
        <v>295.4</v>
      </c>
      <c r="Q21" s="39">
        <f>O21/N21%</f>
        <v>148.4262295081967</v>
      </c>
      <c r="R21" s="47">
        <f>R22+R23+R24+R25</f>
        <v>1818.4</v>
      </c>
      <c r="S21" s="47">
        <f>S22+S23+S24+S25</f>
        <v>1443.4</v>
      </c>
      <c r="T21" s="38">
        <f t="shared" si="9"/>
        <v>-375</v>
      </c>
      <c r="U21" s="38">
        <f t="shared" si="10"/>
        <v>79.37747470303563</v>
      </c>
      <c r="V21" s="47">
        <f>V22+V23+V24+V25</f>
        <v>1926.1000000000001</v>
      </c>
      <c r="W21" s="47">
        <f>W22+W23+W24+W25</f>
        <v>2635.9</v>
      </c>
      <c r="X21" s="38">
        <f t="shared" si="21"/>
        <v>709.8</v>
      </c>
      <c r="Y21" s="39">
        <f t="shared" si="22"/>
        <v>136.85166917605522</v>
      </c>
      <c r="Z21" s="36">
        <f t="shared" si="47"/>
        <v>6105.6</v>
      </c>
      <c r="AA21" s="36">
        <f t="shared" si="11"/>
        <v>5520.200000000001</v>
      </c>
      <c r="AB21" s="36">
        <f t="shared" si="23"/>
        <v>-585.3999999999996</v>
      </c>
      <c r="AC21" s="36">
        <f>AA21/Z21%</f>
        <v>90.41208071278827</v>
      </c>
      <c r="AD21" s="47">
        <f>AD22+AD23+AD24+AD25</f>
        <v>1726.4</v>
      </c>
      <c r="AE21" s="47">
        <f>AE22+AE23+AE24+AE25</f>
        <v>2764.8</v>
      </c>
      <c r="AF21" s="38">
        <f aca="true" t="shared" si="56" ref="AF21:AF33">AE21-AD21</f>
        <v>1038.4</v>
      </c>
      <c r="AG21" s="38">
        <f aca="true" t="shared" si="57" ref="AG21:AG27">AE21/AD21%</f>
        <v>160.1482854494903</v>
      </c>
      <c r="AH21" s="47">
        <f>AH22+AH23+AH24+AH25</f>
        <v>1726.5</v>
      </c>
      <c r="AI21" s="47">
        <f>AI22+AI23+AI24+AI25</f>
        <v>1172.8</v>
      </c>
      <c r="AJ21" s="38">
        <f t="shared" si="27"/>
        <v>-553.7</v>
      </c>
      <c r="AK21" s="38">
        <f t="shared" si="28"/>
        <v>67.92933680857224</v>
      </c>
      <c r="AL21" s="47">
        <f>AL22+AL23+AL24+AL25</f>
        <v>2652.7</v>
      </c>
      <c r="AM21" s="47">
        <f>AM22+AM23+AM24+AM25</f>
        <v>1582.6</v>
      </c>
      <c r="AN21" s="38">
        <f t="shared" si="29"/>
        <v>-1070.1</v>
      </c>
      <c r="AO21" s="38">
        <f t="shared" si="12"/>
        <v>59.65996908809892</v>
      </c>
      <c r="AP21" s="29">
        <f t="shared" si="54"/>
        <v>17196.2</v>
      </c>
      <c r="AQ21" s="38">
        <f t="shared" si="54"/>
        <v>17555.7</v>
      </c>
      <c r="AR21" s="38">
        <f t="shared" si="13"/>
        <v>359.5</v>
      </c>
      <c r="AS21" s="40">
        <f>AQ21/AP21%</f>
        <v>102.09057815098684</v>
      </c>
      <c r="AT21" s="41">
        <f t="shared" si="31"/>
        <v>6736.099999999999</v>
      </c>
      <c r="AU21" s="36">
        <f t="shared" si="32"/>
        <v>7050.8</v>
      </c>
      <c r="AV21" s="36">
        <f t="shared" si="48"/>
        <v>314.7000000000007</v>
      </c>
      <c r="AW21" s="43">
        <f>AU21/AT21%</f>
        <v>104.67184275767879</v>
      </c>
      <c r="AX21" s="49">
        <f>AX22+AX23+AX24+AX25</f>
        <v>2495</v>
      </c>
      <c r="AY21" s="47">
        <f>AY22+AY23+AY24+AY25</f>
        <v>2628.3</v>
      </c>
      <c r="AZ21" s="38">
        <f t="shared" si="46"/>
        <v>133.30000000000018</v>
      </c>
      <c r="BA21" s="40">
        <f t="shared" si="49"/>
        <v>105.34268537074149</v>
      </c>
      <c r="BB21" s="49">
        <f>BB22+BB23+BB24+BB25</f>
        <v>1726.4</v>
      </c>
      <c r="BC21" s="47">
        <f>BC22+BC23+BC24+BC25</f>
        <v>1994.2</v>
      </c>
      <c r="BD21" s="38">
        <f>BC21-BB21</f>
        <v>267.79999999999995</v>
      </c>
      <c r="BE21" s="50">
        <f>BC21/BB21%</f>
        <v>115.51204819277109</v>
      </c>
      <c r="BF21" s="49">
        <f>BF22+BF23+BF24+BF25</f>
        <v>2514.7</v>
      </c>
      <c r="BG21" s="47">
        <f>BG22+BG23+BG24+BG25</f>
        <v>2428.3</v>
      </c>
      <c r="BH21" s="38">
        <f>BG21-BF21</f>
        <v>-86.39999999999964</v>
      </c>
      <c r="BI21" s="40">
        <f>BG21/BF21%</f>
        <v>96.56420248936256</v>
      </c>
      <c r="BJ21" s="35">
        <f t="shared" si="35"/>
        <v>4859.1</v>
      </c>
      <c r="BK21" s="36">
        <f t="shared" si="36"/>
        <v>0</v>
      </c>
      <c r="BL21" s="36">
        <f t="shared" si="37"/>
        <v>-4859.1</v>
      </c>
      <c r="BM21" s="37">
        <f>BK21/BJ21%</f>
        <v>0</v>
      </c>
      <c r="BN21" s="49">
        <f>BN22+BN23+BN24+BN25</f>
        <v>2747</v>
      </c>
      <c r="BO21" s="47">
        <f>BO22+BO23+BO24+BO25</f>
        <v>0</v>
      </c>
      <c r="BP21" s="38">
        <f>BO21-BN21</f>
        <v>-2747</v>
      </c>
      <c r="BQ21" s="66">
        <f>BO21/BN21%</f>
        <v>0</v>
      </c>
      <c r="BR21" s="49">
        <f>BR22+BR23+BR24+BR25</f>
        <v>1373.3</v>
      </c>
      <c r="BS21" s="47">
        <f>BS22+BS23+BS24+BS25</f>
        <v>0</v>
      </c>
      <c r="BT21" s="38">
        <f>BS21-BR21</f>
        <v>-1373.3</v>
      </c>
      <c r="BU21" s="40">
        <f>BS21/BR21%</f>
        <v>0</v>
      </c>
      <c r="BV21" s="49">
        <f>BV22+BV23+BV24+BV25</f>
        <v>738.8</v>
      </c>
      <c r="BW21" s="47">
        <f>BW22+BW23+BW24+BW25</f>
        <v>0</v>
      </c>
      <c r="BX21" s="38">
        <f>BW21-BV21</f>
        <v>-738.8</v>
      </c>
      <c r="BY21" s="50">
        <f>BW21/BV21%</f>
        <v>0</v>
      </c>
      <c r="BZ21" s="51">
        <f>BZ22+BZ23+BZ24+BZ25</f>
        <v>10109.6</v>
      </c>
      <c r="CA21" s="45">
        <f t="shared" si="44"/>
        <v>7446.1</v>
      </c>
      <c r="CB21" s="45">
        <f t="shared" si="45"/>
        <v>173.65375484687823</v>
      </c>
    </row>
    <row r="22" spans="1:80" ht="37.5" customHeight="1" hidden="1">
      <c r="A22" s="79" t="s">
        <v>42</v>
      </c>
      <c r="B22" s="80"/>
      <c r="C22" s="80"/>
      <c r="D22" s="54">
        <f t="shared" si="0"/>
        <v>0</v>
      </c>
      <c r="E22" s="55"/>
      <c r="F22" s="56">
        <f t="shared" si="2"/>
        <v>0</v>
      </c>
      <c r="G22" s="57">
        <f t="shared" si="2"/>
        <v>0</v>
      </c>
      <c r="H22" s="57">
        <f t="shared" si="3"/>
        <v>0</v>
      </c>
      <c r="I22" s="58"/>
      <c r="J22" s="59">
        <f t="shared" si="20"/>
        <v>0</v>
      </c>
      <c r="K22" s="60">
        <f t="shared" si="53"/>
        <v>0</v>
      </c>
      <c r="L22" s="60">
        <f>K22-J22</f>
        <v>0</v>
      </c>
      <c r="M22" s="61"/>
      <c r="N22" s="81"/>
      <c r="O22" s="80"/>
      <c r="P22" s="38">
        <f t="shared" si="55"/>
        <v>0</v>
      </c>
      <c r="Q22" s="39"/>
      <c r="R22" s="80"/>
      <c r="S22" s="80"/>
      <c r="T22" s="63">
        <f t="shared" si="9"/>
        <v>0</v>
      </c>
      <c r="U22" s="63" t="e">
        <f t="shared" si="10"/>
        <v>#DIV/0!</v>
      </c>
      <c r="V22" s="80"/>
      <c r="W22" s="80"/>
      <c r="X22" s="63">
        <f t="shared" si="21"/>
        <v>0</v>
      </c>
      <c r="Y22" s="64" t="e">
        <f t="shared" si="22"/>
        <v>#DIV/0!</v>
      </c>
      <c r="Z22" s="60">
        <f t="shared" si="47"/>
        <v>0</v>
      </c>
      <c r="AA22" s="60">
        <f t="shared" si="11"/>
        <v>0</v>
      </c>
      <c r="AB22" s="60">
        <f t="shared" si="23"/>
        <v>0</v>
      </c>
      <c r="AC22" s="60"/>
      <c r="AD22" s="80"/>
      <c r="AE22" s="80"/>
      <c r="AF22" s="38">
        <f t="shared" si="56"/>
        <v>0</v>
      </c>
      <c r="AG22" s="38" t="e">
        <f t="shared" si="57"/>
        <v>#DIV/0!</v>
      </c>
      <c r="AH22" s="80"/>
      <c r="AI22" s="80"/>
      <c r="AJ22" s="38">
        <f t="shared" si="27"/>
        <v>0</v>
      </c>
      <c r="AK22" s="38" t="e">
        <f t="shared" si="28"/>
        <v>#DIV/0!</v>
      </c>
      <c r="AL22" s="80"/>
      <c r="AM22" s="80"/>
      <c r="AN22" s="63">
        <f t="shared" si="29"/>
        <v>0</v>
      </c>
      <c r="AO22" s="63" t="e">
        <f t="shared" si="12"/>
        <v>#DIV/0!</v>
      </c>
      <c r="AP22" s="29">
        <f t="shared" si="54"/>
        <v>0</v>
      </c>
      <c r="AQ22" s="63">
        <f t="shared" si="54"/>
        <v>0</v>
      </c>
      <c r="AR22" s="63">
        <f t="shared" si="13"/>
        <v>0</v>
      </c>
      <c r="AS22" s="66"/>
      <c r="AT22" s="59">
        <f t="shared" si="31"/>
        <v>0</v>
      </c>
      <c r="AU22" s="60">
        <f t="shared" si="32"/>
        <v>0</v>
      </c>
      <c r="AV22" s="60">
        <f t="shared" si="48"/>
        <v>0</v>
      </c>
      <c r="AW22" s="61"/>
      <c r="AX22" s="82"/>
      <c r="AY22" s="80"/>
      <c r="AZ22" s="63">
        <f t="shared" si="46"/>
        <v>0</v>
      </c>
      <c r="BA22" s="66" t="e">
        <f t="shared" si="49"/>
        <v>#DIV/0!</v>
      </c>
      <c r="BB22" s="82"/>
      <c r="BC22" s="80"/>
      <c r="BD22" s="63"/>
      <c r="BE22" s="68"/>
      <c r="BF22" s="82"/>
      <c r="BG22" s="80"/>
      <c r="BH22" s="63"/>
      <c r="BI22" s="40"/>
      <c r="BJ22" s="373">
        <f t="shared" si="35"/>
        <v>0</v>
      </c>
      <c r="BK22" s="60">
        <f t="shared" si="36"/>
        <v>0</v>
      </c>
      <c r="BL22" s="60">
        <f t="shared" si="37"/>
        <v>0</v>
      </c>
      <c r="BM22" s="61"/>
      <c r="BN22" s="82"/>
      <c r="BO22" s="80"/>
      <c r="BP22" s="63"/>
      <c r="BQ22" s="66"/>
      <c r="BR22" s="82"/>
      <c r="BS22" s="80"/>
      <c r="BT22" s="63"/>
      <c r="BU22" s="40"/>
      <c r="BV22" s="82"/>
      <c r="BW22" s="80"/>
      <c r="BX22" s="63"/>
      <c r="BY22" s="68"/>
      <c r="BZ22" s="83"/>
      <c r="CA22" s="70">
        <f t="shared" si="44"/>
        <v>0</v>
      </c>
      <c r="CB22" s="70" t="e">
        <f t="shared" si="45"/>
        <v>#DIV/0!</v>
      </c>
    </row>
    <row r="23" spans="1:80" s="85" customFormat="1" ht="23.25" customHeight="1">
      <c r="A23" s="79" t="s">
        <v>43</v>
      </c>
      <c r="B23" s="53">
        <f aca="true" t="shared" si="58" ref="B23:C25">J23+Z23+AT23+BJ23</f>
        <v>14542.7</v>
      </c>
      <c r="C23" s="53">
        <f t="shared" si="58"/>
        <v>11368.9</v>
      </c>
      <c r="D23" s="84">
        <f t="shared" si="0"/>
        <v>-3173.800000000001</v>
      </c>
      <c r="E23" s="55">
        <f t="shared" si="1"/>
        <v>78.17599207849985</v>
      </c>
      <c r="F23" s="56">
        <f t="shared" si="2"/>
        <v>6995.7</v>
      </c>
      <c r="G23" s="57">
        <f t="shared" si="2"/>
        <v>7000.7</v>
      </c>
      <c r="H23" s="57">
        <f t="shared" si="3"/>
        <v>5</v>
      </c>
      <c r="I23" s="58">
        <f aca="true" t="shared" si="59" ref="I23:I29">G23/F23%</f>
        <v>100.07147247594952</v>
      </c>
      <c r="J23" s="59">
        <f t="shared" si="20"/>
        <v>2790</v>
      </c>
      <c r="K23" s="60">
        <f t="shared" si="53"/>
        <v>3404.3999999999996</v>
      </c>
      <c r="L23" s="60">
        <f>K23-J23</f>
        <v>614.3999999999996</v>
      </c>
      <c r="M23" s="61">
        <f aca="true" t="shared" si="60" ref="M23:M33">K23/J23%</f>
        <v>122.02150537634408</v>
      </c>
      <c r="N23" s="62">
        <v>375</v>
      </c>
      <c r="O23" s="53">
        <v>665.4</v>
      </c>
      <c r="P23" s="63">
        <f t="shared" si="55"/>
        <v>290.4</v>
      </c>
      <c r="Q23" s="64">
        <f>O23/N23%</f>
        <v>177.44</v>
      </c>
      <c r="R23" s="53">
        <v>1200</v>
      </c>
      <c r="S23" s="53">
        <v>858.7</v>
      </c>
      <c r="T23" s="63">
        <f t="shared" si="9"/>
        <v>-341.29999999999995</v>
      </c>
      <c r="U23" s="63">
        <f t="shared" si="10"/>
        <v>71.55833333333334</v>
      </c>
      <c r="V23" s="53">
        <v>1215</v>
      </c>
      <c r="W23" s="53">
        <v>1880.3</v>
      </c>
      <c r="X23" s="63">
        <f t="shared" si="21"/>
        <v>665.3</v>
      </c>
      <c r="Y23" s="64">
        <f t="shared" si="22"/>
        <v>154.75720164609052</v>
      </c>
      <c r="Z23" s="60">
        <f t="shared" si="47"/>
        <v>4205.7</v>
      </c>
      <c r="AA23" s="60">
        <f t="shared" si="11"/>
        <v>3596.3</v>
      </c>
      <c r="AB23" s="60">
        <f t="shared" si="23"/>
        <v>-609.3999999999996</v>
      </c>
      <c r="AC23" s="60">
        <f>AA23/Z23%</f>
        <v>85.51014099912025</v>
      </c>
      <c r="AD23" s="53">
        <v>1210</v>
      </c>
      <c r="AE23" s="53">
        <v>2188.6</v>
      </c>
      <c r="AF23" s="63">
        <f t="shared" si="56"/>
        <v>978.5999999999999</v>
      </c>
      <c r="AG23" s="63">
        <f t="shared" si="57"/>
        <v>180.87603305785123</v>
      </c>
      <c r="AH23" s="53">
        <v>1210</v>
      </c>
      <c r="AI23" s="53">
        <v>630.4</v>
      </c>
      <c r="AJ23" s="63">
        <f t="shared" si="27"/>
        <v>-579.6</v>
      </c>
      <c r="AK23" s="63">
        <f t="shared" si="28"/>
        <v>52.099173553719005</v>
      </c>
      <c r="AL23" s="53">
        <v>1785.7</v>
      </c>
      <c r="AM23" s="53">
        <v>777.3</v>
      </c>
      <c r="AN23" s="63">
        <f t="shared" si="29"/>
        <v>-1008.4000000000001</v>
      </c>
      <c r="AO23" s="63">
        <f t="shared" si="12"/>
        <v>43.529148233185865</v>
      </c>
      <c r="AP23" s="65">
        <f t="shared" si="54"/>
        <v>11876.9</v>
      </c>
      <c r="AQ23" s="63">
        <f t="shared" si="54"/>
        <v>11368.9</v>
      </c>
      <c r="AR23" s="63">
        <f t="shared" si="13"/>
        <v>-508</v>
      </c>
      <c r="AS23" s="66">
        <f aca="true" t="shared" si="61" ref="AS23:AS33">AQ23/AP23%</f>
        <v>95.72278961681921</v>
      </c>
      <c r="AT23" s="59">
        <f aca="true" t="shared" si="62" ref="AT23:AT34">AX23+BB23+BF23</f>
        <v>4881.2</v>
      </c>
      <c r="AU23" s="60">
        <f t="shared" si="32"/>
        <v>4368.2</v>
      </c>
      <c r="AV23" s="60">
        <f t="shared" si="48"/>
        <v>-513</v>
      </c>
      <c r="AW23" s="61">
        <f>AU23/AT23%</f>
        <v>89.49028927312956</v>
      </c>
      <c r="AX23" s="67">
        <v>1978.5</v>
      </c>
      <c r="AY23" s="53">
        <v>2022.3</v>
      </c>
      <c r="AZ23" s="63">
        <f t="shared" si="46"/>
        <v>43.799999999999955</v>
      </c>
      <c r="BA23" s="66">
        <f t="shared" si="49"/>
        <v>102.21379833206974</v>
      </c>
      <c r="BB23" s="67">
        <v>1210</v>
      </c>
      <c r="BC23" s="53">
        <v>983.7</v>
      </c>
      <c r="BD23" s="63">
        <f>BC23-BB23</f>
        <v>-226.29999999999995</v>
      </c>
      <c r="BE23" s="68">
        <f>BC23/BB23%</f>
        <v>81.29752066115704</v>
      </c>
      <c r="BF23" s="67">
        <v>1692.7</v>
      </c>
      <c r="BG23" s="53">
        <v>1362.2</v>
      </c>
      <c r="BH23" s="63">
        <f>BG23-BF23</f>
        <v>-330.5</v>
      </c>
      <c r="BI23" s="66">
        <f>BG23/BF23%</f>
        <v>80.47498079990548</v>
      </c>
      <c r="BJ23" s="373">
        <f t="shared" si="35"/>
        <v>2665.8</v>
      </c>
      <c r="BK23" s="60">
        <f t="shared" si="36"/>
        <v>0</v>
      </c>
      <c r="BL23" s="60">
        <f t="shared" si="37"/>
        <v>-2665.8</v>
      </c>
      <c r="BM23" s="61">
        <f>BK23/BJ23%</f>
        <v>0</v>
      </c>
      <c r="BN23" s="67">
        <v>2020</v>
      </c>
      <c r="BO23" s="53"/>
      <c r="BP23" s="38">
        <f>BO23-BN23</f>
        <v>-2020</v>
      </c>
      <c r="BQ23" s="66">
        <f>BO23/BN23%</f>
        <v>0</v>
      </c>
      <c r="BR23" s="67">
        <v>645.8</v>
      </c>
      <c r="BS23" s="53"/>
      <c r="BT23" s="63">
        <f>BS23-BR23</f>
        <v>-645.8</v>
      </c>
      <c r="BU23" s="66">
        <f>BS23/BR23%</f>
        <v>0</v>
      </c>
      <c r="BV23" s="67"/>
      <c r="BW23" s="53"/>
      <c r="BX23" s="63">
        <f>BW23-BV23</f>
        <v>0</v>
      </c>
      <c r="BY23" s="68"/>
      <c r="BZ23" s="69">
        <v>6272.4</v>
      </c>
      <c r="CA23" s="70">
        <f t="shared" si="44"/>
        <v>5096.5</v>
      </c>
      <c r="CB23" s="70">
        <f t="shared" si="45"/>
        <v>181.25279000063773</v>
      </c>
    </row>
    <row r="24" spans="1:80" s="2" customFormat="1" ht="22.5" customHeight="1">
      <c r="A24" s="52" t="s">
        <v>44</v>
      </c>
      <c r="B24" s="53">
        <f t="shared" si="58"/>
        <v>7419.7</v>
      </c>
      <c r="C24" s="53">
        <f t="shared" si="58"/>
        <v>6056</v>
      </c>
      <c r="D24" s="63">
        <f t="shared" si="0"/>
        <v>-1363.6999999999998</v>
      </c>
      <c r="E24" s="55">
        <f t="shared" si="1"/>
        <v>81.62055069611979</v>
      </c>
      <c r="F24" s="56">
        <f t="shared" si="2"/>
        <v>3371.5</v>
      </c>
      <c r="G24" s="57">
        <f t="shared" si="2"/>
        <v>3373.4</v>
      </c>
      <c r="H24" s="57">
        <f t="shared" si="3"/>
        <v>1.900000000000091</v>
      </c>
      <c r="I24" s="58">
        <f t="shared" si="59"/>
        <v>100.05635473824707</v>
      </c>
      <c r="J24" s="59">
        <f t="shared" si="20"/>
        <v>1471.6</v>
      </c>
      <c r="K24" s="60">
        <f t="shared" si="53"/>
        <v>1451.8000000000002</v>
      </c>
      <c r="L24" s="60">
        <f>K24-J24</f>
        <v>-19.799999999999727</v>
      </c>
      <c r="M24" s="61">
        <f t="shared" si="60"/>
        <v>98.65452568632783</v>
      </c>
      <c r="N24" s="86">
        <v>235</v>
      </c>
      <c r="O24" s="87">
        <v>240</v>
      </c>
      <c r="P24" s="63">
        <f t="shared" si="55"/>
        <v>5</v>
      </c>
      <c r="Q24" s="64">
        <f>O24/N24%</f>
        <v>102.12765957446808</v>
      </c>
      <c r="R24" s="87">
        <v>618.4</v>
      </c>
      <c r="S24" s="87">
        <v>584.7</v>
      </c>
      <c r="T24" s="63">
        <f t="shared" si="9"/>
        <v>-33.69999999999993</v>
      </c>
      <c r="U24" s="63">
        <f t="shared" si="10"/>
        <v>94.55045278137129</v>
      </c>
      <c r="V24" s="87">
        <v>618.2</v>
      </c>
      <c r="W24" s="87">
        <v>627.1</v>
      </c>
      <c r="X24" s="63">
        <f t="shared" si="21"/>
        <v>8.899999999999977</v>
      </c>
      <c r="Y24" s="64">
        <f t="shared" si="22"/>
        <v>101.43966353930766</v>
      </c>
      <c r="Z24" s="60">
        <f t="shared" si="47"/>
        <v>1899.9</v>
      </c>
      <c r="AA24" s="60">
        <f t="shared" si="11"/>
        <v>1921.6</v>
      </c>
      <c r="AB24" s="60">
        <f t="shared" si="23"/>
        <v>21.699999999999818</v>
      </c>
      <c r="AC24" s="60">
        <f>AA24/Z24%</f>
        <v>101.1421653771251</v>
      </c>
      <c r="AD24" s="87">
        <v>516.4</v>
      </c>
      <c r="AE24" s="87">
        <v>573.9</v>
      </c>
      <c r="AF24" s="63">
        <f t="shared" si="56"/>
        <v>57.5</v>
      </c>
      <c r="AG24" s="63">
        <f t="shared" si="57"/>
        <v>111.13477924089852</v>
      </c>
      <c r="AH24" s="87">
        <v>516.5</v>
      </c>
      <c r="AI24" s="87">
        <v>542.4</v>
      </c>
      <c r="AJ24" s="63">
        <f t="shared" si="27"/>
        <v>25.899999999999977</v>
      </c>
      <c r="AK24" s="63">
        <f t="shared" si="28"/>
        <v>105.01452081316553</v>
      </c>
      <c r="AL24" s="87">
        <v>867</v>
      </c>
      <c r="AM24" s="87">
        <v>805.3</v>
      </c>
      <c r="AN24" s="63">
        <f t="shared" si="29"/>
        <v>-61.700000000000045</v>
      </c>
      <c r="AO24" s="63">
        <f t="shared" si="12"/>
        <v>92.88350634371395</v>
      </c>
      <c r="AP24" s="65">
        <f t="shared" si="54"/>
        <v>5226.4</v>
      </c>
      <c r="AQ24" s="63">
        <f t="shared" si="54"/>
        <v>6056</v>
      </c>
      <c r="AR24" s="63">
        <f t="shared" si="13"/>
        <v>829.6000000000004</v>
      </c>
      <c r="AS24" s="66">
        <f t="shared" si="61"/>
        <v>115.87325883973674</v>
      </c>
      <c r="AT24" s="59">
        <f t="shared" si="62"/>
        <v>1854.9</v>
      </c>
      <c r="AU24" s="60">
        <f t="shared" si="32"/>
        <v>2682.6</v>
      </c>
      <c r="AV24" s="60">
        <f t="shared" si="48"/>
        <v>827.6999999999998</v>
      </c>
      <c r="AW24" s="61">
        <f>AU24/AT24%</f>
        <v>144.62235160925118</v>
      </c>
      <c r="AX24" s="88">
        <v>516.5</v>
      </c>
      <c r="AY24" s="87">
        <v>606</v>
      </c>
      <c r="AZ24" s="63">
        <f t="shared" si="46"/>
        <v>89.5</v>
      </c>
      <c r="BA24" s="66">
        <f t="shared" si="49"/>
        <v>117.32817037754114</v>
      </c>
      <c r="BB24" s="88">
        <v>516.4</v>
      </c>
      <c r="BC24" s="87">
        <v>1010.5</v>
      </c>
      <c r="BD24" s="63">
        <f>BC24-BB24</f>
        <v>494.1</v>
      </c>
      <c r="BE24" s="68">
        <f>BC24/BB24%</f>
        <v>195.68164213787762</v>
      </c>
      <c r="BF24" s="88">
        <v>822</v>
      </c>
      <c r="BG24" s="87">
        <v>1066.1</v>
      </c>
      <c r="BH24" s="63">
        <f>BG24-BF24</f>
        <v>244.0999999999999</v>
      </c>
      <c r="BI24" s="66">
        <f>BG24/BF24%</f>
        <v>129.69586374695862</v>
      </c>
      <c r="BJ24" s="373">
        <f t="shared" si="35"/>
        <v>2193.3</v>
      </c>
      <c r="BK24" s="60">
        <f t="shared" si="36"/>
        <v>0</v>
      </c>
      <c r="BL24" s="60">
        <f t="shared" si="37"/>
        <v>-2193.3</v>
      </c>
      <c r="BM24" s="61">
        <f>BK24/BJ24%</f>
        <v>0</v>
      </c>
      <c r="BN24" s="88">
        <v>727</v>
      </c>
      <c r="BO24" s="87"/>
      <c r="BP24" s="38">
        <f>BO24-BN24</f>
        <v>-727</v>
      </c>
      <c r="BQ24" s="66">
        <f>BO24/BN24%</f>
        <v>0</v>
      </c>
      <c r="BR24" s="88">
        <v>727.5</v>
      </c>
      <c r="BS24" s="87"/>
      <c r="BT24" s="63">
        <f>BS24-BR24</f>
        <v>-727.5</v>
      </c>
      <c r="BU24" s="66">
        <f>BS24/BR24%</f>
        <v>0</v>
      </c>
      <c r="BV24" s="88">
        <v>738.8</v>
      </c>
      <c r="BW24" s="87"/>
      <c r="BX24" s="63">
        <f>BW24-BV24</f>
        <v>-738.8</v>
      </c>
      <c r="BY24" s="68">
        <f>BW24/BV24%</f>
        <v>0</v>
      </c>
      <c r="BZ24" s="89">
        <v>3741</v>
      </c>
      <c r="CA24" s="70">
        <f t="shared" si="44"/>
        <v>2315</v>
      </c>
      <c r="CB24" s="70">
        <f t="shared" si="45"/>
        <v>161.88184977278803</v>
      </c>
    </row>
    <row r="25" spans="1:80" ht="40.5" customHeight="1">
      <c r="A25" s="52" t="s">
        <v>45</v>
      </c>
      <c r="B25" s="53">
        <f t="shared" si="58"/>
        <v>92.9</v>
      </c>
      <c r="C25" s="53">
        <f t="shared" si="58"/>
        <v>130.8</v>
      </c>
      <c r="D25" s="54">
        <f t="shared" si="0"/>
        <v>37.900000000000006</v>
      </c>
      <c r="E25" s="55">
        <f t="shared" si="1"/>
        <v>140.79655543595265</v>
      </c>
      <c r="F25" s="56">
        <f t="shared" si="2"/>
        <v>92.9</v>
      </c>
      <c r="G25" s="57">
        <f t="shared" si="2"/>
        <v>130.8</v>
      </c>
      <c r="H25" s="57">
        <f t="shared" si="3"/>
        <v>37.900000000000006</v>
      </c>
      <c r="I25" s="58">
        <f t="shared" si="59"/>
        <v>140.79655543595265</v>
      </c>
      <c r="J25" s="59">
        <f t="shared" si="20"/>
        <v>92.9</v>
      </c>
      <c r="K25" s="60">
        <f t="shared" si="53"/>
        <v>128.5</v>
      </c>
      <c r="L25" s="60">
        <f>K25-J25</f>
        <v>35.599999999999994</v>
      </c>
      <c r="M25" s="61">
        <f t="shared" si="60"/>
        <v>138.32077502691064</v>
      </c>
      <c r="N25" s="86"/>
      <c r="O25" s="87"/>
      <c r="P25" s="63">
        <f t="shared" si="55"/>
        <v>0</v>
      </c>
      <c r="Q25" s="64"/>
      <c r="R25" s="87"/>
      <c r="S25" s="87"/>
      <c r="T25" s="63">
        <f t="shared" si="9"/>
        <v>0</v>
      </c>
      <c r="U25" s="63"/>
      <c r="V25" s="87">
        <v>92.9</v>
      </c>
      <c r="W25" s="87">
        <v>128.5</v>
      </c>
      <c r="X25" s="63">
        <f t="shared" si="21"/>
        <v>35.599999999999994</v>
      </c>
      <c r="Y25" s="64"/>
      <c r="Z25" s="60">
        <f t="shared" si="47"/>
        <v>0</v>
      </c>
      <c r="AA25" s="60">
        <f t="shared" si="11"/>
        <v>2.3</v>
      </c>
      <c r="AB25" s="60">
        <f t="shared" si="23"/>
        <v>2.3</v>
      </c>
      <c r="AC25" s="60"/>
      <c r="AD25" s="87"/>
      <c r="AE25" s="87">
        <v>2.3</v>
      </c>
      <c r="AF25" s="63">
        <f t="shared" si="56"/>
        <v>2.3</v>
      </c>
      <c r="AG25" s="63"/>
      <c r="AH25" s="87"/>
      <c r="AI25" s="87"/>
      <c r="AJ25" s="63">
        <f t="shared" si="27"/>
        <v>0</v>
      </c>
      <c r="AK25" s="63"/>
      <c r="AL25" s="87"/>
      <c r="AM25" s="87"/>
      <c r="AN25" s="63">
        <f t="shared" si="29"/>
        <v>0</v>
      </c>
      <c r="AO25" s="63"/>
      <c r="AP25" s="65">
        <f t="shared" si="54"/>
        <v>92.9</v>
      </c>
      <c r="AQ25" s="63">
        <f t="shared" si="54"/>
        <v>130.8</v>
      </c>
      <c r="AR25" s="63">
        <f t="shared" si="13"/>
        <v>37.900000000000006</v>
      </c>
      <c r="AS25" s="66">
        <f t="shared" si="61"/>
        <v>140.79655543595265</v>
      </c>
      <c r="AT25" s="59">
        <f t="shared" si="62"/>
        <v>0</v>
      </c>
      <c r="AU25" s="60">
        <f t="shared" si="32"/>
        <v>0</v>
      </c>
      <c r="AV25" s="60">
        <f t="shared" si="48"/>
        <v>0</v>
      </c>
      <c r="AW25" s="61"/>
      <c r="AX25" s="88"/>
      <c r="AY25" s="87">
        <v>0</v>
      </c>
      <c r="AZ25" s="63">
        <f t="shared" si="46"/>
        <v>0</v>
      </c>
      <c r="BA25" s="66"/>
      <c r="BB25" s="88"/>
      <c r="BC25" s="87"/>
      <c r="BD25" s="63">
        <f>BC25-BB25</f>
        <v>0</v>
      </c>
      <c r="BE25" s="68"/>
      <c r="BF25" s="88"/>
      <c r="BG25" s="87">
        <v>0</v>
      </c>
      <c r="BH25" s="63">
        <f>BG25-BF25</f>
        <v>0</v>
      </c>
      <c r="BI25" s="66"/>
      <c r="BJ25" s="373">
        <f t="shared" si="35"/>
        <v>0</v>
      </c>
      <c r="BK25" s="60">
        <f t="shared" si="36"/>
        <v>0</v>
      </c>
      <c r="BL25" s="60">
        <f t="shared" si="37"/>
        <v>0</v>
      </c>
      <c r="BM25" s="61"/>
      <c r="BN25" s="88"/>
      <c r="BO25" s="87"/>
      <c r="BP25" s="38">
        <f>BO25-BN25</f>
        <v>0</v>
      </c>
      <c r="BQ25" s="66"/>
      <c r="BR25" s="88"/>
      <c r="BS25" s="87"/>
      <c r="BT25" s="63">
        <f>BS25-BR25</f>
        <v>0</v>
      </c>
      <c r="BU25" s="66"/>
      <c r="BV25" s="88"/>
      <c r="BW25" s="87"/>
      <c r="BX25" s="38">
        <f>BW25-BV25</f>
        <v>0</v>
      </c>
      <c r="BY25" s="50"/>
      <c r="BZ25" s="89">
        <v>96.2</v>
      </c>
      <c r="CA25" s="70">
        <f t="shared" si="44"/>
        <v>34.60000000000001</v>
      </c>
      <c r="CB25" s="70">
        <f t="shared" si="45"/>
        <v>135.96673596673597</v>
      </c>
    </row>
    <row r="26" spans="1:80" s="46" customFormat="1" ht="38.25" customHeight="1">
      <c r="A26" s="90" t="s">
        <v>46</v>
      </c>
      <c r="B26" s="91">
        <f>B27</f>
        <v>4281.9</v>
      </c>
      <c r="C26" s="91">
        <f>C27</f>
        <v>2488.7</v>
      </c>
      <c r="D26" s="30">
        <f t="shared" si="0"/>
        <v>-1793.1999999999998</v>
      </c>
      <c r="E26" s="31">
        <f t="shared" si="1"/>
        <v>58.12139470795675</v>
      </c>
      <c r="F26" s="32">
        <f t="shared" si="2"/>
        <v>1692.5</v>
      </c>
      <c r="G26" s="33">
        <f t="shared" si="2"/>
        <v>1692.5</v>
      </c>
      <c r="H26" s="33">
        <f t="shared" si="3"/>
        <v>0</v>
      </c>
      <c r="I26" s="34">
        <f t="shared" si="59"/>
        <v>100</v>
      </c>
      <c r="J26" s="41">
        <f t="shared" si="20"/>
        <v>1072</v>
      </c>
      <c r="K26" s="36">
        <f t="shared" si="53"/>
        <v>758.8</v>
      </c>
      <c r="L26" s="36">
        <f aca="true" t="shared" si="63" ref="L26:L32">K26-J26</f>
        <v>-313.20000000000005</v>
      </c>
      <c r="M26" s="37">
        <f t="shared" si="60"/>
        <v>70.78358208955223</v>
      </c>
      <c r="N26" s="92">
        <f>SUM(N27)</f>
        <v>717</v>
      </c>
      <c r="O26" s="91">
        <f>O27</f>
        <v>718.8</v>
      </c>
      <c r="P26" s="38">
        <f t="shared" si="55"/>
        <v>1.7999999999999545</v>
      </c>
      <c r="Q26" s="39">
        <f>O26/N26%</f>
        <v>100.2510460251046</v>
      </c>
      <c r="R26" s="91">
        <f>R27</f>
        <v>10</v>
      </c>
      <c r="S26" s="91">
        <f>S27</f>
        <v>19.8</v>
      </c>
      <c r="T26" s="38">
        <f t="shared" si="9"/>
        <v>9.8</v>
      </c>
      <c r="U26" s="38">
        <f aca="true" t="shared" si="64" ref="U26:U33">S26/R26%</f>
        <v>198</v>
      </c>
      <c r="V26" s="91">
        <f>V27</f>
        <v>345</v>
      </c>
      <c r="W26" s="91">
        <f>W27</f>
        <v>20.2</v>
      </c>
      <c r="X26" s="38">
        <f t="shared" si="21"/>
        <v>-324.8</v>
      </c>
      <c r="Y26" s="39">
        <f>W26/V26%</f>
        <v>5.855072463768115</v>
      </c>
      <c r="Z26" s="36">
        <f t="shared" si="47"/>
        <v>620.5</v>
      </c>
      <c r="AA26" s="36">
        <f t="shared" si="11"/>
        <v>933.7</v>
      </c>
      <c r="AB26" s="36">
        <f t="shared" si="23"/>
        <v>313.20000000000005</v>
      </c>
      <c r="AC26" s="36">
        <f aca="true" t="shared" si="65" ref="AC26:AC33">AA26/Z26%</f>
        <v>150.4754230459307</v>
      </c>
      <c r="AD26" s="91">
        <f>AD27</f>
        <v>890</v>
      </c>
      <c r="AE26" s="91">
        <f>AE27</f>
        <v>734</v>
      </c>
      <c r="AF26" s="63">
        <f t="shared" si="56"/>
        <v>-156</v>
      </c>
      <c r="AG26" s="63">
        <f t="shared" si="57"/>
        <v>82.47191011235955</v>
      </c>
      <c r="AH26" s="91">
        <f>AH27</f>
        <v>95.5</v>
      </c>
      <c r="AI26" s="91">
        <f>AI27</f>
        <v>6.9</v>
      </c>
      <c r="AJ26" s="38">
        <f t="shared" si="27"/>
        <v>-88.6</v>
      </c>
      <c r="AK26" s="38">
        <f>AI26/AH26%</f>
        <v>7.225130890052356</v>
      </c>
      <c r="AL26" s="91">
        <f>AL27</f>
        <v>-365</v>
      </c>
      <c r="AM26" s="91">
        <f>AM27</f>
        <v>192.8</v>
      </c>
      <c r="AN26" s="38">
        <f t="shared" si="29"/>
        <v>557.8</v>
      </c>
      <c r="AO26" s="38">
        <f>AM26/AL26%</f>
        <v>-52.82191780821918</v>
      </c>
      <c r="AP26" s="29">
        <f t="shared" si="54"/>
        <v>2497.5</v>
      </c>
      <c r="AQ26" s="38">
        <f t="shared" si="54"/>
        <v>2488.7</v>
      </c>
      <c r="AR26" s="38">
        <f t="shared" si="13"/>
        <v>-8.800000000000182</v>
      </c>
      <c r="AS26" s="40">
        <f t="shared" si="61"/>
        <v>99.64764764764763</v>
      </c>
      <c r="AT26" s="41">
        <f t="shared" si="62"/>
        <v>805</v>
      </c>
      <c r="AU26" s="36">
        <f t="shared" si="32"/>
        <v>796.2</v>
      </c>
      <c r="AV26" s="36">
        <f t="shared" si="48"/>
        <v>-8.799999999999955</v>
      </c>
      <c r="AW26" s="43">
        <f>AU26/AT26%</f>
        <v>98.90683229813665</v>
      </c>
      <c r="AX26" s="93">
        <f>AX27</f>
        <v>715</v>
      </c>
      <c r="AY26" s="91">
        <f>AY27</f>
        <v>705.2</v>
      </c>
      <c r="AZ26" s="38">
        <f t="shared" si="46"/>
        <v>-9.799999999999955</v>
      </c>
      <c r="BA26" s="40">
        <f t="shared" si="49"/>
        <v>98.62937062937063</v>
      </c>
      <c r="BB26" s="93">
        <f>BB27</f>
        <v>25</v>
      </c>
      <c r="BC26" s="91">
        <f>BC27</f>
        <v>47.4</v>
      </c>
      <c r="BD26" s="38">
        <f aca="true" t="shared" si="66" ref="BD26:BD32">BC26-BB26</f>
        <v>22.4</v>
      </c>
      <c r="BE26" s="50">
        <f>BC26/BB26%</f>
        <v>189.6</v>
      </c>
      <c r="BF26" s="93">
        <f>BF27</f>
        <v>65</v>
      </c>
      <c r="BG26" s="91">
        <f>BG27</f>
        <v>43.6</v>
      </c>
      <c r="BH26" s="91">
        <f>BH27</f>
        <v>-21.4</v>
      </c>
      <c r="BI26" s="40">
        <f>BG26/BF26%</f>
        <v>67.07692307692308</v>
      </c>
      <c r="BJ26" s="35">
        <f t="shared" si="35"/>
        <v>1784.4</v>
      </c>
      <c r="BK26" s="36">
        <f t="shared" si="36"/>
        <v>0</v>
      </c>
      <c r="BL26" s="36">
        <f t="shared" si="37"/>
        <v>-1784.4</v>
      </c>
      <c r="BM26" s="37">
        <f>BK26/BJ26%</f>
        <v>0</v>
      </c>
      <c r="BN26" s="93">
        <f>BN27</f>
        <v>705</v>
      </c>
      <c r="BO26" s="93">
        <f>BO27</f>
        <v>0</v>
      </c>
      <c r="BP26" s="38">
        <f>BO26-BN26</f>
        <v>-705</v>
      </c>
      <c r="BQ26" s="66">
        <f>BO26/BN26%</f>
        <v>0</v>
      </c>
      <c r="BR26" s="93">
        <f>BR27</f>
        <v>125</v>
      </c>
      <c r="BS26" s="91">
        <f>BS27</f>
        <v>0</v>
      </c>
      <c r="BT26" s="91">
        <f>BT27</f>
        <v>-125</v>
      </c>
      <c r="BU26" s="40"/>
      <c r="BV26" s="93">
        <f>BV27</f>
        <v>954.4</v>
      </c>
      <c r="BW26" s="91">
        <f>BW27</f>
        <v>0</v>
      </c>
      <c r="BX26" s="91">
        <f>BX27</f>
        <v>0</v>
      </c>
      <c r="BY26" s="50"/>
      <c r="BZ26" s="94">
        <f>BZ27</f>
        <v>1425.9</v>
      </c>
      <c r="CA26" s="45">
        <f t="shared" si="44"/>
        <v>1062.7999999999997</v>
      </c>
      <c r="CB26" s="45">
        <f t="shared" si="45"/>
        <v>174.53538116277437</v>
      </c>
    </row>
    <row r="27" spans="1:80" ht="40.5" customHeight="1">
      <c r="A27" s="52" t="s">
        <v>47</v>
      </c>
      <c r="B27" s="53">
        <f>J27+Z27+AT27+BJ27</f>
        <v>4281.9</v>
      </c>
      <c r="C27" s="53">
        <f>K27+AA27+AU27+BK27</f>
        <v>2488.7</v>
      </c>
      <c r="D27" s="54">
        <f t="shared" si="0"/>
        <v>-1793.1999999999998</v>
      </c>
      <c r="E27" s="55">
        <f t="shared" si="1"/>
        <v>58.12139470795675</v>
      </c>
      <c r="F27" s="56">
        <f t="shared" si="2"/>
        <v>1692.5</v>
      </c>
      <c r="G27" s="57">
        <f t="shared" si="2"/>
        <v>1692.5</v>
      </c>
      <c r="H27" s="57">
        <f t="shared" si="3"/>
        <v>0</v>
      </c>
      <c r="I27" s="58">
        <f t="shared" si="59"/>
        <v>100</v>
      </c>
      <c r="J27" s="59">
        <f t="shared" si="20"/>
        <v>1072</v>
      </c>
      <c r="K27" s="60">
        <f t="shared" si="53"/>
        <v>758.8</v>
      </c>
      <c r="L27" s="60">
        <f t="shared" si="63"/>
        <v>-313.20000000000005</v>
      </c>
      <c r="M27" s="61">
        <f t="shared" si="60"/>
        <v>70.78358208955223</v>
      </c>
      <c r="N27" s="86">
        <v>717</v>
      </c>
      <c r="O27" s="87">
        <v>718.8</v>
      </c>
      <c r="P27" s="63">
        <f t="shared" si="55"/>
        <v>1.7999999999999545</v>
      </c>
      <c r="Q27" s="64">
        <f>O27/N27%</f>
        <v>100.2510460251046</v>
      </c>
      <c r="R27" s="87">
        <v>10</v>
      </c>
      <c r="S27" s="87">
        <v>19.8</v>
      </c>
      <c r="T27" s="63">
        <f t="shared" si="9"/>
        <v>9.8</v>
      </c>
      <c r="U27" s="63">
        <f t="shared" si="64"/>
        <v>198</v>
      </c>
      <c r="V27" s="87">
        <v>345</v>
      </c>
      <c r="W27" s="87">
        <v>20.2</v>
      </c>
      <c r="X27" s="63">
        <f t="shared" si="21"/>
        <v>-324.8</v>
      </c>
      <c r="Y27" s="64">
        <f>W27/V27%</f>
        <v>5.855072463768115</v>
      </c>
      <c r="Z27" s="60">
        <f t="shared" si="47"/>
        <v>620.5</v>
      </c>
      <c r="AA27" s="60">
        <f t="shared" si="11"/>
        <v>933.7</v>
      </c>
      <c r="AB27" s="60">
        <f t="shared" si="23"/>
        <v>313.20000000000005</v>
      </c>
      <c r="AC27" s="60">
        <f t="shared" si="65"/>
        <v>150.4754230459307</v>
      </c>
      <c r="AD27" s="87">
        <v>890</v>
      </c>
      <c r="AE27" s="87">
        <v>734</v>
      </c>
      <c r="AF27" s="63">
        <f t="shared" si="56"/>
        <v>-156</v>
      </c>
      <c r="AG27" s="63">
        <f t="shared" si="57"/>
        <v>82.47191011235955</v>
      </c>
      <c r="AH27" s="87">
        <v>95.5</v>
      </c>
      <c r="AI27" s="87">
        <v>6.9</v>
      </c>
      <c r="AJ27" s="63">
        <f t="shared" si="27"/>
        <v>-88.6</v>
      </c>
      <c r="AK27" s="63">
        <f>AI27/AH27%</f>
        <v>7.225130890052356</v>
      </c>
      <c r="AL27" s="87">
        <v>-365</v>
      </c>
      <c r="AM27" s="87">
        <v>192.8</v>
      </c>
      <c r="AN27" s="63">
        <f t="shared" si="29"/>
        <v>557.8</v>
      </c>
      <c r="AO27" s="63">
        <f>AM27/AL27%</f>
        <v>-52.82191780821918</v>
      </c>
      <c r="AP27" s="65">
        <f t="shared" si="54"/>
        <v>2497.5</v>
      </c>
      <c r="AQ27" s="63">
        <f t="shared" si="54"/>
        <v>2488.7</v>
      </c>
      <c r="AR27" s="63">
        <f t="shared" si="13"/>
        <v>-8.800000000000182</v>
      </c>
      <c r="AS27" s="66">
        <f t="shared" si="61"/>
        <v>99.64764764764763</v>
      </c>
      <c r="AT27" s="59">
        <f t="shared" si="62"/>
        <v>805</v>
      </c>
      <c r="AU27" s="60">
        <f t="shared" si="32"/>
        <v>796.2</v>
      </c>
      <c r="AV27" s="60">
        <f t="shared" si="48"/>
        <v>-8.799999999999955</v>
      </c>
      <c r="AW27" s="61">
        <f>AU27/AT27%</f>
        <v>98.90683229813665</v>
      </c>
      <c r="AX27" s="88">
        <v>715</v>
      </c>
      <c r="AY27" s="87">
        <v>705.2</v>
      </c>
      <c r="AZ27" s="63">
        <f t="shared" si="46"/>
        <v>-9.799999999999955</v>
      </c>
      <c r="BA27" s="66">
        <f t="shared" si="49"/>
        <v>98.62937062937063</v>
      </c>
      <c r="BB27" s="88">
        <v>25</v>
      </c>
      <c r="BC27" s="87">
        <v>47.4</v>
      </c>
      <c r="BD27" s="63">
        <f t="shared" si="66"/>
        <v>22.4</v>
      </c>
      <c r="BE27" s="68">
        <f>BC27/BB27%</f>
        <v>189.6</v>
      </c>
      <c r="BF27" s="88">
        <v>65</v>
      </c>
      <c r="BG27" s="87">
        <v>43.6</v>
      </c>
      <c r="BH27" s="63">
        <f aca="true" t="shared" si="67" ref="BH27:BH32">BG27-BF27</f>
        <v>-21.4</v>
      </c>
      <c r="BI27" s="66">
        <f>BG27/BF27%</f>
        <v>67.07692307692308</v>
      </c>
      <c r="BJ27" s="373">
        <f t="shared" si="35"/>
        <v>1784.4</v>
      </c>
      <c r="BK27" s="60">
        <f t="shared" si="36"/>
        <v>0</v>
      </c>
      <c r="BL27" s="60">
        <f t="shared" si="37"/>
        <v>-1784.4</v>
      </c>
      <c r="BM27" s="61">
        <f>BK27/BJ27%</f>
        <v>0</v>
      </c>
      <c r="BN27" s="88">
        <v>705</v>
      </c>
      <c r="BO27" s="87"/>
      <c r="BP27" s="38">
        <f>BO27-BN27</f>
        <v>-705</v>
      </c>
      <c r="BQ27" s="66">
        <f>BO27/BN27%</f>
        <v>0</v>
      </c>
      <c r="BR27" s="88">
        <v>125</v>
      </c>
      <c r="BS27" s="87"/>
      <c r="BT27" s="63">
        <f aca="true" t="shared" si="68" ref="BT27:BT32">BS27-BR27</f>
        <v>-125</v>
      </c>
      <c r="BU27" s="40"/>
      <c r="BV27" s="88">
        <v>954.4</v>
      </c>
      <c r="BW27" s="87"/>
      <c r="BX27" s="63"/>
      <c r="BY27" s="68"/>
      <c r="BZ27" s="89">
        <v>1425.9</v>
      </c>
      <c r="CA27" s="70">
        <f t="shared" si="44"/>
        <v>1062.7999999999997</v>
      </c>
      <c r="CB27" s="70">
        <f t="shared" si="45"/>
        <v>174.53538116277437</v>
      </c>
    </row>
    <row r="28" spans="1:80" s="46" customFormat="1" ht="40.5" customHeight="1">
      <c r="A28" s="90" t="s">
        <v>48</v>
      </c>
      <c r="B28" s="92">
        <f>B29</f>
        <v>1499.6</v>
      </c>
      <c r="C28" s="92">
        <f>C29</f>
        <v>1729.5</v>
      </c>
      <c r="D28" s="30">
        <f t="shared" si="0"/>
        <v>229.9000000000001</v>
      </c>
      <c r="E28" s="31">
        <f t="shared" si="1"/>
        <v>115.3307548679648</v>
      </c>
      <c r="F28" s="32">
        <f t="shared" si="2"/>
        <v>845.5</v>
      </c>
      <c r="G28" s="33">
        <f t="shared" si="2"/>
        <v>1062.8</v>
      </c>
      <c r="H28" s="33">
        <f t="shared" si="3"/>
        <v>217.29999999999995</v>
      </c>
      <c r="I28" s="34">
        <f t="shared" si="59"/>
        <v>125.70076877587226</v>
      </c>
      <c r="J28" s="41">
        <f t="shared" si="20"/>
        <v>837.2</v>
      </c>
      <c r="K28" s="36">
        <f t="shared" si="53"/>
        <v>860</v>
      </c>
      <c r="L28" s="36">
        <f t="shared" si="63"/>
        <v>22.799999999999955</v>
      </c>
      <c r="M28" s="37">
        <f t="shared" si="60"/>
        <v>102.7233635929288</v>
      </c>
      <c r="N28" s="92">
        <f>N29</f>
        <v>0</v>
      </c>
      <c r="O28" s="92">
        <f>O29</f>
        <v>849</v>
      </c>
      <c r="P28" s="63">
        <f t="shared" si="55"/>
        <v>849</v>
      </c>
      <c r="Q28" s="64"/>
      <c r="R28" s="92">
        <f>R29</f>
        <v>777</v>
      </c>
      <c r="S28" s="92">
        <f>S29</f>
        <v>6.1</v>
      </c>
      <c r="T28" s="38">
        <f t="shared" si="9"/>
        <v>-770.9</v>
      </c>
      <c r="U28" s="38">
        <f t="shared" si="64"/>
        <v>0.7850707850707851</v>
      </c>
      <c r="V28" s="92">
        <f>V29</f>
        <v>60.2</v>
      </c>
      <c r="W28" s="92">
        <f>W29</f>
        <v>4.9</v>
      </c>
      <c r="X28" s="63">
        <f t="shared" si="21"/>
        <v>-55.300000000000004</v>
      </c>
      <c r="Y28" s="64"/>
      <c r="Z28" s="36">
        <f t="shared" si="47"/>
        <v>8.3</v>
      </c>
      <c r="AA28" s="36">
        <f t="shared" si="11"/>
        <v>202.8</v>
      </c>
      <c r="AB28" s="36">
        <f t="shared" si="23"/>
        <v>194.5</v>
      </c>
      <c r="AC28" s="36" t="s">
        <v>49</v>
      </c>
      <c r="AD28" s="92">
        <f>AD29</f>
        <v>0</v>
      </c>
      <c r="AE28" s="92">
        <f>AE29</f>
        <v>194.5</v>
      </c>
      <c r="AF28" s="38">
        <f t="shared" si="56"/>
        <v>194.5</v>
      </c>
      <c r="AG28" s="38"/>
      <c r="AH28" s="92">
        <f>AH29</f>
        <v>8.3</v>
      </c>
      <c r="AI28" s="92">
        <f>AI29</f>
        <v>7.4</v>
      </c>
      <c r="AJ28" s="38">
        <f t="shared" si="27"/>
        <v>-0.9000000000000004</v>
      </c>
      <c r="AK28" s="38"/>
      <c r="AL28" s="91">
        <f>AL29</f>
        <v>0</v>
      </c>
      <c r="AM28" s="91">
        <f>AM29</f>
        <v>0.9</v>
      </c>
      <c r="AN28" s="38">
        <f t="shared" si="29"/>
        <v>0.9</v>
      </c>
      <c r="AO28" s="38"/>
      <c r="AP28" s="29">
        <f>J28+Z28+AT28</f>
        <v>1499.6</v>
      </c>
      <c r="AQ28" s="92">
        <f>AQ29</f>
        <v>1729.5</v>
      </c>
      <c r="AR28" s="38">
        <f t="shared" si="13"/>
        <v>229.9000000000001</v>
      </c>
      <c r="AS28" s="40">
        <f t="shared" si="61"/>
        <v>115.3307548679648</v>
      </c>
      <c r="AT28" s="41">
        <f t="shared" si="62"/>
        <v>654.1</v>
      </c>
      <c r="AU28" s="36">
        <f t="shared" si="32"/>
        <v>666.6999999999999</v>
      </c>
      <c r="AV28" s="36">
        <f t="shared" si="48"/>
        <v>12.599999999999909</v>
      </c>
      <c r="AW28" s="43"/>
      <c r="AX28" s="93">
        <f>AX29</f>
        <v>0</v>
      </c>
      <c r="AY28" s="92">
        <f>AY29</f>
        <v>9.3</v>
      </c>
      <c r="AZ28" s="38">
        <f t="shared" si="46"/>
        <v>9.3</v>
      </c>
      <c r="BA28" s="40"/>
      <c r="BB28" s="92">
        <f>BB29</f>
        <v>0</v>
      </c>
      <c r="BC28" s="92">
        <f>BC29</f>
        <v>0</v>
      </c>
      <c r="BD28" s="63">
        <f t="shared" si="66"/>
        <v>0</v>
      </c>
      <c r="BE28" s="68"/>
      <c r="BF28" s="93">
        <f>BF29</f>
        <v>654.1</v>
      </c>
      <c r="BG28" s="92">
        <f>BG29</f>
        <v>657.4</v>
      </c>
      <c r="BH28" s="63">
        <f t="shared" si="67"/>
        <v>3.2999999999999545</v>
      </c>
      <c r="BI28" s="66">
        <f>BG28/BF28%</f>
        <v>100.50451001375936</v>
      </c>
      <c r="BJ28" s="35">
        <f t="shared" si="35"/>
        <v>0</v>
      </c>
      <c r="BK28" s="36">
        <f t="shared" si="36"/>
        <v>0</v>
      </c>
      <c r="BL28" s="36">
        <f t="shared" si="37"/>
        <v>0</v>
      </c>
      <c r="BM28" s="61" t="e">
        <f>BK28/BJ28%</f>
        <v>#DIV/0!</v>
      </c>
      <c r="BN28" s="92">
        <f>BN29</f>
        <v>0</v>
      </c>
      <c r="BO28" s="92">
        <f>BO29</f>
        <v>0</v>
      </c>
      <c r="BP28" s="38">
        <f aca="true" t="shared" si="69" ref="BP28:BP34">BO28-BN28</f>
        <v>0</v>
      </c>
      <c r="BQ28" s="66"/>
      <c r="BR28" s="92">
        <f>BR29</f>
        <v>0</v>
      </c>
      <c r="BS28" s="92">
        <f>BS29</f>
        <v>0</v>
      </c>
      <c r="BT28" s="38">
        <f t="shared" si="68"/>
        <v>0</v>
      </c>
      <c r="BU28" s="40"/>
      <c r="BV28" s="92">
        <f>BV29</f>
        <v>0</v>
      </c>
      <c r="BW28" s="92">
        <f>BW29</f>
        <v>0</v>
      </c>
      <c r="BX28" s="38">
        <f aca="true" t="shared" si="70" ref="BX28:BX34">BW28-BV28</f>
        <v>0</v>
      </c>
      <c r="BY28" s="50"/>
      <c r="BZ28" s="94">
        <f>BZ29</f>
        <v>323.2</v>
      </c>
      <c r="CA28" s="45">
        <f t="shared" si="44"/>
        <v>1406.3</v>
      </c>
      <c r="CB28" s="45">
        <f t="shared" si="45"/>
        <v>535.1175742574258</v>
      </c>
    </row>
    <row r="29" spans="1:80" ht="40.5" customHeight="1">
      <c r="A29" s="95" t="s">
        <v>50</v>
      </c>
      <c r="B29" s="53">
        <f>J29+Z29+AT29+BJ29</f>
        <v>1499.6</v>
      </c>
      <c r="C29" s="53">
        <f>K29+AA29+AU29+BK29</f>
        <v>1729.5</v>
      </c>
      <c r="D29" s="54">
        <f t="shared" si="0"/>
        <v>229.9000000000001</v>
      </c>
      <c r="E29" s="55">
        <f t="shared" si="1"/>
        <v>115.3307548679648</v>
      </c>
      <c r="F29" s="56">
        <f t="shared" si="2"/>
        <v>845.5</v>
      </c>
      <c r="G29" s="57">
        <f t="shared" si="2"/>
        <v>1062.8</v>
      </c>
      <c r="H29" s="57">
        <f t="shared" si="3"/>
        <v>217.29999999999995</v>
      </c>
      <c r="I29" s="58">
        <f t="shared" si="59"/>
        <v>125.70076877587226</v>
      </c>
      <c r="J29" s="59">
        <f t="shared" si="20"/>
        <v>837.2</v>
      </c>
      <c r="K29" s="60">
        <f t="shared" si="53"/>
        <v>860</v>
      </c>
      <c r="L29" s="60">
        <f t="shared" si="63"/>
        <v>22.799999999999955</v>
      </c>
      <c r="M29" s="61">
        <f t="shared" si="60"/>
        <v>102.7233635929288</v>
      </c>
      <c r="N29" s="86"/>
      <c r="O29" s="87">
        <v>849</v>
      </c>
      <c r="P29" s="63">
        <f t="shared" si="55"/>
        <v>849</v>
      </c>
      <c r="Q29" s="64"/>
      <c r="R29" s="87">
        <v>777</v>
      </c>
      <c r="S29" s="87">
        <v>6.1</v>
      </c>
      <c r="T29" s="63">
        <f t="shared" si="9"/>
        <v>-770.9</v>
      </c>
      <c r="U29" s="63">
        <f t="shared" si="64"/>
        <v>0.7850707850707851</v>
      </c>
      <c r="V29" s="87">
        <v>60.2</v>
      </c>
      <c r="W29" s="87">
        <v>4.9</v>
      </c>
      <c r="X29" s="63">
        <f t="shared" si="21"/>
        <v>-55.300000000000004</v>
      </c>
      <c r="Y29" s="64"/>
      <c r="Z29" s="60">
        <f t="shared" si="47"/>
        <v>8.3</v>
      </c>
      <c r="AA29" s="60">
        <f t="shared" si="11"/>
        <v>202.8</v>
      </c>
      <c r="AB29" s="60">
        <f t="shared" si="23"/>
        <v>194.5</v>
      </c>
      <c r="AC29" s="60" t="s">
        <v>49</v>
      </c>
      <c r="AD29" s="87"/>
      <c r="AE29" s="87">
        <v>194.5</v>
      </c>
      <c r="AF29" s="63">
        <f t="shared" si="56"/>
        <v>194.5</v>
      </c>
      <c r="AG29" s="63"/>
      <c r="AH29" s="87">
        <v>8.3</v>
      </c>
      <c r="AI29" s="87">
        <v>7.4</v>
      </c>
      <c r="AJ29" s="63">
        <f t="shared" si="27"/>
        <v>-0.9000000000000004</v>
      </c>
      <c r="AK29" s="63"/>
      <c r="AL29" s="87"/>
      <c r="AM29" s="87">
        <v>0.9</v>
      </c>
      <c r="AN29" s="63">
        <f t="shared" si="29"/>
        <v>0.9</v>
      </c>
      <c r="AO29" s="63"/>
      <c r="AP29" s="29">
        <f>J29+Z29+AT29</f>
        <v>1499.6</v>
      </c>
      <c r="AQ29" s="63">
        <f aca="true" t="shared" si="71" ref="AP29:AQ34">K29+AA29+AU29</f>
        <v>1729.5</v>
      </c>
      <c r="AR29" s="63">
        <f t="shared" si="13"/>
        <v>229.9000000000001</v>
      </c>
      <c r="AS29" s="66">
        <f t="shared" si="61"/>
        <v>115.3307548679648</v>
      </c>
      <c r="AT29" s="59">
        <f t="shared" si="62"/>
        <v>654.1</v>
      </c>
      <c r="AU29" s="60">
        <f t="shared" si="32"/>
        <v>666.6999999999999</v>
      </c>
      <c r="AV29" s="60">
        <f t="shared" si="48"/>
        <v>12.599999999999909</v>
      </c>
      <c r="AW29" s="61"/>
      <c r="AX29" s="88"/>
      <c r="AY29" s="87">
        <v>9.3</v>
      </c>
      <c r="AZ29" s="63">
        <f t="shared" si="46"/>
        <v>9.3</v>
      </c>
      <c r="BA29" s="66"/>
      <c r="BB29" s="88"/>
      <c r="BC29" s="87"/>
      <c r="BD29" s="63">
        <f t="shared" si="66"/>
        <v>0</v>
      </c>
      <c r="BE29" s="68"/>
      <c r="BF29" s="88">
        <v>654.1</v>
      </c>
      <c r="BG29" s="87">
        <v>657.4</v>
      </c>
      <c r="BH29" s="63">
        <f t="shared" si="67"/>
        <v>3.2999999999999545</v>
      </c>
      <c r="BI29" s="66">
        <f>BG29/BF29%</f>
        <v>100.50451001375936</v>
      </c>
      <c r="BJ29" s="373">
        <f t="shared" si="35"/>
        <v>0</v>
      </c>
      <c r="BK29" s="60">
        <f t="shared" si="36"/>
        <v>0</v>
      </c>
      <c r="BL29" s="60">
        <f t="shared" si="37"/>
        <v>0</v>
      </c>
      <c r="BM29" s="61" t="e">
        <f>BK29/BJ29%</f>
        <v>#DIV/0!</v>
      </c>
      <c r="BN29" s="88"/>
      <c r="BO29" s="87"/>
      <c r="BP29" s="38">
        <f t="shared" si="69"/>
        <v>0</v>
      </c>
      <c r="BQ29" s="66"/>
      <c r="BR29" s="88"/>
      <c r="BS29" s="87"/>
      <c r="BT29" s="38">
        <f t="shared" si="68"/>
        <v>0</v>
      </c>
      <c r="BU29" s="40"/>
      <c r="BV29" s="88"/>
      <c r="BW29" s="87"/>
      <c r="BX29" s="38">
        <f t="shared" si="70"/>
        <v>0</v>
      </c>
      <c r="BY29" s="50"/>
      <c r="BZ29" s="89">
        <v>323.2</v>
      </c>
      <c r="CA29" s="70">
        <f t="shared" si="44"/>
        <v>1406.3</v>
      </c>
      <c r="CB29" s="70">
        <f t="shared" si="45"/>
        <v>535.1175742574258</v>
      </c>
    </row>
    <row r="30" spans="1:80" s="97" customFormat="1" ht="22.5" customHeight="1">
      <c r="A30" s="96" t="s">
        <v>51</v>
      </c>
      <c r="B30" s="92">
        <f>B32+B31</f>
        <v>2480</v>
      </c>
      <c r="C30" s="92">
        <f>C32+C31</f>
        <v>4155.7</v>
      </c>
      <c r="D30" s="38">
        <f t="shared" si="0"/>
        <v>1675.6999999999998</v>
      </c>
      <c r="E30" s="31">
        <f t="shared" si="1"/>
        <v>167.56854838709677</v>
      </c>
      <c r="F30" s="32">
        <f t="shared" si="2"/>
        <v>2031.7</v>
      </c>
      <c r="G30" s="33">
        <f t="shared" si="2"/>
        <v>2079.7</v>
      </c>
      <c r="H30" s="33">
        <f t="shared" si="3"/>
        <v>47.99999999999977</v>
      </c>
      <c r="I30" s="34">
        <f>G30/F30%</f>
        <v>102.36255352660332</v>
      </c>
      <c r="J30" s="41">
        <f t="shared" si="20"/>
        <v>511.7</v>
      </c>
      <c r="K30" s="36">
        <f t="shared" si="53"/>
        <v>927.2</v>
      </c>
      <c r="L30" s="36">
        <f t="shared" si="63"/>
        <v>415.50000000000006</v>
      </c>
      <c r="M30" s="37">
        <f t="shared" si="60"/>
        <v>181.1999218291968</v>
      </c>
      <c r="N30" s="92">
        <f>N32+N31</f>
        <v>98.3</v>
      </c>
      <c r="O30" s="92">
        <f>O32+O31</f>
        <v>117.8</v>
      </c>
      <c r="P30" s="38">
        <f t="shared" si="55"/>
        <v>19.5</v>
      </c>
      <c r="Q30" s="39"/>
      <c r="R30" s="92">
        <f>R32+R31</f>
        <v>206.6</v>
      </c>
      <c r="S30" s="92">
        <f>S32+S31</f>
        <v>315.2</v>
      </c>
      <c r="T30" s="38">
        <f t="shared" si="9"/>
        <v>108.6</v>
      </c>
      <c r="U30" s="38">
        <f t="shared" si="64"/>
        <v>152.56534365924492</v>
      </c>
      <c r="V30" s="92">
        <f>V32+V31</f>
        <v>206.8</v>
      </c>
      <c r="W30" s="92">
        <f>W32+W31</f>
        <v>494.20000000000005</v>
      </c>
      <c r="X30" s="38">
        <f t="shared" si="21"/>
        <v>287.40000000000003</v>
      </c>
      <c r="Y30" s="39"/>
      <c r="Z30" s="36">
        <f t="shared" si="47"/>
        <v>1520</v>
      </c>
      <c r="AA30" s="36">
        <f t="shared" si="11"/>
        <v>1152.5</v>
      </c>
      <c r="AB30" s="36">
        <f t="shared" si="23"/>
        <v>-367.5</v>
      </c>
      <c r="AC30" s="36">
        <f t="shared" si="65"/>
        <v>75.82236842105263</v>
      </c>
      <c r="AD30" s="92">
        <f>AD32+AD31</f>
        <v>206.6</v>
      </c>
      <c r="AE30" s="92">
        <f>AE32+AE31</f>
        <v>525.6</v>
      </c>
      <c r="AF30" s="38">
        <f t="shared" si="56"/>
        <v>319</v>
      </c>
      <c r="AG30" s="38">
        <f>AE30/AD30%</f>
        <v>254.404646660213</v>
      </c>
      <c r="AH30" s="92">
        <f>AH32+AH31</f>
        <v>206.6</v>
      </c>
      <c r="AI30" s="92">
        <f>AI32+AI31</f>
        <v>226.7</v>
      </c>
      <c r="AJ30" s="38">
        <f t="shared" si="27"/>
        <v>20.099999999999994</v>
      </c>
      <c r="AK30" s="38"/>
      <c r="AL30" s="91">
        <f>AL32+AL31</f>
        <v>1106.8</v>
      </c>
      <c r="AM30" s="91">
        <f>AM32+AM31</f>
        <v>400.2</v>
      </c>
      <c r="AN30" s="38">
        <f t="shared" si="29"/>
        <v>-706.5999999999999</v>
      </c>
      <c r="AO30" s="38">
        <f>AM30/AL30%</f>
        <v>36.158294181423926</v>
      </c>
      <c r="AP30" s="29">
        <f t="shared" si="71"/>
        <v>2451.7</v>
      </c>
      <c r="AQ30" s="38">
        <f t="shared" si="71"/>
        <v>4155.7</v>
      </c>
      <c r="AR30" s="38">
        <f t="shared" si="13"/>
        <v>1704</v>
      </c>
      <c r="AS30" s="40">
        <f t="shared" si="61"/>
        <v>169.50279397968757</v>
      </c>
      <c r="AT30" s="41">
        <f t="shared" si="62"/>
        <v>420</v>
      </c>
      <c r="AU30" s="36">
        <f t="shared" si="32"/>
        <v>2076</v>
      </c>
      <c r="AV30" s="36">
        <f t="shared" si="48"/>
        <v>1656</v>
      </c>
      <c r="AW30" s="43">
        <f>AU30/AT30%</f>
        <v>494.2857142857143</v>
      </c>
      <c r="AX30" s="93">
        <f>AX32+AX31</f>
        <v>173.3</v>
      </c>
      <c r="AY30" s="92">
        <f>AY32+AY31</f>
        <v>560.9000000000001</v>
      </c>
      <c r="AZ30" s="38">
        <f t="shared" si="46"/>
        <v>387.6000000000001</v>
      </c>
      <c r="BA30" s="66">
        <f t="shared" si="49"/>
        <v>323.6583958453549</v>
      </c>
      <c r="BB30" s="92">
        <f>BB32+BB31</f>
        <v>123.3</v>
      </c>
      <c r="BC30" s="92">
        <f>BC32+BC31</f>
        <v>260.3</v>
      </c>
      <c r="BD30" s="38">
        <f t="shared" si="66"/>
        <v>137</v>
      </c>
      <c r="BE30" s="50">
        <f>BC30/BB30%</f>
        <v>211.11111111111114</v>
      </c>
      <c r="BF30" s="93">
        <f>BF32+BF31</f>
        <v>123.4</v>
      </c>
      <c r="BG30" s="92">
        <f>BG32+BG31</f>
        <v>1254.8</v>
      </c>
      <c r="BH30" s="38">
        <f t="shared" si="67"/>
        <v>1131.3999999999999</v>
      </c>
      <c r="BI30" s="40">
        <f>BG30/BF30%</f>
        <v>1016.8557536466775</v>
      </c>
      <c r="BJ30" s="35">
        <f t="shared" si="35"/>
        <v>28.3</v>
      </c>
      <c r="BK30" s="36">
        <f t="shared" si="36"/>
        <v>0</v>
      </c>
      <c r="BL30" s="36">
        <f t="shared" si="37"/>
        <v>-28.3</v>
      </c>
      <c r="BM30" s="61"/>
      <c r="BN30" s="92">
        <f>BN32+BN31</f>
        <v>28.3</v>
      </c>
      <c r="BO30" s="92">
        <f>BO32+BO31</f>
        <v>0</v>
      </c>
      <c r="BP30" s="38">
        <f t="shared" si="69"/>
        <v>-28.3</v>
      </c>
      <c r="BQ30" s="66"/>
      <c r="BR30" s="92">
        <f>BR32+BR31</f>
        <v>0</v>
      </c>
      <c r="BS30" s="92">
        <f>BS32+BS31</f>
        <v>0</v>
      </c>
      <c r="BT30" s="38">
        <f t="shared" si="68"/>
        <v>0</v>
      </c>
      <c r="BU30" s="40"/>
      <c r="BV30" s="92">
        <f>BV32+BV31</f>
        <v>0</v>
      </c>
      <c r="BW30" s="92">
        <f>BW32+BW31</f>
        <v>0</v>
      </c>
      <c r="BX30" s="38">
        <f t="shared" si="70"/>
        <v>0</v>
      </c>
      <c r="BY30" s="50"/>
      <c r="BZ30" s="94">
        <f>BZ32+BZ31</f>
        <v>5733.6</v>
      </c>
      <c r="CA30" s="45">
        <f t="shared" si="44"/>
        <v>-1577.9000000000005</v>
      </c>
      <c r="CB30" s="45">
        <f t="shared" si="45"/>
        <v>72.4797683828659</v>
      </c>
    </row>
    <row r="31" spans="1:80" s="2" customFormat="1" ht="22.5" customHeight="1">
      <c r="A31" s="76" t="s">
        <v>52</v>
      </c>
      <c r="B31" s="53">
        <f aca="true" t="shared" si="72" ref="B31:C34">J31+Z31+AT31+BJ31</f>
        <v>1000</v>
      </c>
      <c r="C31" s="53">
        <f t="shared" si="72"/>
        <v>1671.1</v>
      </c>
      <c r="D31" s="63">
        <f t="shared" si="0"/>
        <v>671.0999999999999</v>
      </c>
      <c r="E31" s="55">
        <f t="shared" si="1"/>
        <v>167.10999999999999</v>
      </c>
      <c r="F31" s="56">
        <f t="shared" si="2"/>
        <v>950</v>
      </c>
      <c r="G31" s="57">
        <f t="shared" si="2"/>
        <v>978.6</v>
      </c>
      <c r="H31" s="57">
        <f t="shared" si="3"/>
        <v>28.600000000000023</v>
      </c>
      <c r="I31" s="58">
        <f>G31/F31%</f>
        <v>103.01052631578948</v>
      </c>
      <c r="J31" s="59">
        <f t="shared" si="20"/>
        <v>250</v>
      </c>
      <c r="K31" s="60">
        <f t="shared" si="53"/>
        <v>356.5</v>
      </c>
      <c r="L31" s="60">
        <f t="shared" si="63"/>
        <v>106.5</v>
      </c>
      <c r="M31" s="61">
        <f t="shared" si="60"/>
        <v>142.6</v>
      </c>
      <c r="N31" s="86">
        <v>83.3</v>
      </c>
      <c r="O31" s="87">
        <v>85.6</v>
      </c>
      <c r="P31" s="63">
        <f t="shared" si="55"/>
        <v>2.299999999999997</v>
      </c>
      <c r="Q31" s="64"/>
      <c r="R31" s="87">
        <v>83.3</v>
      </c>
      <c r="S31" s="87">
        <v>104.3</v>
      </c>
      <c r="T31" s="63">
        <f t="shared" si="9"/>
        <v>21</v>
      </c>
      <c r="U31" s="63">
        <f t="shared" si="64"/>
        <v>125.21008403361344</v>
      </c>
      <c r="V31" s="87">
        <v>83.4</v>
      </c>
      <c r="W31" s="87">
        <v>166.6</v>
      </c>
      <c r="X31" s="63">
        <f t="shared" si="21"/>
        <v>83.19999999999999</v>
      </c>
      <c r="Y31" s="64"/>
      <c r="Z31" s="60">
        <f t="shared" si="47"/>
        <v>700</v>
      </c>
      <c r="AA31" s="60">
        <f t="shared" si="11"/>
        <v>622.1</v>
      </c>
      <c r="AB31" s="60">
        <f t="shared" si="23"/>
        <v>-77.89999999999998</v>
      </c>
      <c r="AC31" s="60">
        <f t="shared" si="65"/>
        <v>88.87142857142858</v>
      </c>
      <c r="AD31" s="87">
        <v>83.3</v>
      </c>
      <c r="AE31" s="87">
        <v>458.4</v>
      </c>
      <c r="AF31" s="63">
        <f t="shared" si="56"/>
        <v>375.09999999999997</v>
      </c>
      <c r="AG31" s="63">
        <f>AE31/AD31%</f>
        <v>550.3001200480192</v>
      </c>
      <c r="AH31" s="87">
        <v>83.3</v>
      </c>
      <c r="AI31" s="87">
        <v>84</v>
      </c>
      <c r="AJ31" s="63">
        <f t="shared" si="27"/>
        <v>0.7000000000000028</v>
      </c>
      <c r="AK31" s="63"/>
      <c r="AL31" s="87">
        <v>533.4</v>
      </c>
      <c r="AM31" s="87">
        <v>79.7</v>
      </c>
      <c r="AN31" s="63">
        <f t="shared" si="29"/>
        <v>-453.7</v>
      </c>
      <c r="AO31" s="63">
        <f>AM31/AL31%</f>
        <v>14.941882264716911</v>
      </c>
      <c r="AP31" s="65">
        <f t="shared" si="71"/>
        <v>1000</v>
      </c>
      <c r="AQ31" s="63">
        <f t="shared" si="71"/>
        <v>1671.1</v>
      </c>
      <c r="AR31" s="63">
        <f t="shared" si="13"/>
        <v>671.0999999999999</v>
      </c>
      <c r="AS31" s="66">
        <f t="shared" si="61"/>
        <v>167.10999999999999</v>
      </c>
      <c r="AT31" s="59">
        <f t="shared" si="62"/>
        <v>50</v>
      </c>
      <c r="AU31" s="60">
        <f t="shared" si="32"/>
        <v>692.5</v>
      </c>
      <c r="AV31" s="60">
        <f t="shared" si="48"/>
        <v>642.5</v>
      </c>
      <c r="AW31" s="98" t="s">
        <v>53</v>
      </c>
      <c r="AX31" s="88">
        <v>50</v>
      </c>
      <c r="AY31" s="87">
        <v>432.1</v>
      </c>
      <c r="AZ31" s="63">
        <f t="shared" si="46"/>
        <v>382.1</v>
      </c>
      <c r="BA31" s="66">
        <f t="shared" si="49"/>
        <v>864.2</v>
      </c>
      <c r="BB31" s="88"/>
      <c r="BC31" s="87">
        <v>148.4</v>
      </c>
      <c r="BD31" s="63">
        <f t="shared" si="66"/>
        <v>148.4</v>
      </c>
      <c r="BE31" s="68"/>
      <c r="BF31" s="88"/>
      <c r="BG31" s="87">
        <v>112</v>
      </c>
      <c r="BH31" s="63">
        <f t="shared" si="67"/>
        <v>112</v>
      </c>
      <c r="BI31" s="66"/>
      <c r="BJ31" s="35">
        <f t="shared" si="35"/>
        <v>0</v>
      </c>
      <c r="BK31" s="60">
        <f t="shared" si="36"/>
        <v>0</v>
      </c>
      <c r="BL31" s="60"/>
      <c r="BM31" s="61"/>
      <c r="BN31" s="88"/>
      <c r="BO31" s="87"/>
      <c r="BP31" s="38">
        <f t="shared" si="69"/>
        <v>0</v>
      </c>
      <c r="BQ31" s="66"/>
      <c r="BR31" s="88"/>
      <c r="BS31" s="87"/>
      <c r="BT31" s="63">
        <f t="shared" si="68"/>
        <v>0</v>
      </c>
      <c r="BU31" s="40"/>
      <c r="BV31" s="88"/>
      <c r="BW31" s="87"/>
      <c r="BX31" s="63">
        <f t="shared" si="70"/>
        <v>0</v>
      </c>
      <c r="BY31" s="50"/>
      <c r="BZ31" s="89">
        <v>524</v>
      </c>
      <c r="CA31" s="70">
        <f t="shared" si="44"/>
        <v>1147.1</v>
      </c>
      <c r="CB31" s="70">
        <f t="shared" si="45"/>
        <v>318.91221374045796</v>
      </c>
    </row>
    <row r="32" spans="1:80" ht="21.75" customHeight="1">
      <c r="A32" s="95" t="s">
        <v>54</v>
      </c>
      <c r="B32" s="53">
        <f t="shared" si="72"/>
        <v>1480</v>
      </c>
      <c r="C32" s="53">
        <f t="shared" si="72"/>
        <v>2484.6</v>
      </c>
      <c r="D32" s="54">
        <f t="shared" si="0"/>
        <v>1004.5999999999999</v>
      </c>
      <c r="E32" s="55">
        <f t="shared" si="1"/>
        <v>167.87837837837836</v>
      </c>
      <c r="F32" s="56">
        <f t="shared" si="2"/>
        <v>1081.7</v>
      </c>
      <c r="G32" s="57">
        <f t="shared" si="2"/>
        <v>1101.1</v>
      </c>
      <c r="H32" s="57">
        <f t="shared" si="3"/>
        <v>19.399999999999864</v>
      </c>
      <c r="I32" s="58">
        <f>G32/F32%</f>
        <v>101.79347323657205</v>
      </c>
      <c r="J32" s="59">
        <f t="shared" si="20"/>
        <v>261.70000000000005</v>
      </c>
      <c r="K32" s="60">
        <f t="shared" si="53"/>
        <v>570.7</v>
      </c>
      <c r="L32" s="60">
        <f t="shared" si="63"/>
        <v>309</v>
      </c>
      <c r="M32" s="61">
        <f t="shared" si="60"/>
        <v>218.0741306839893</v>
      </c>
      <c r="N32" s="86">
        <v>15</v>
      </c>
      <c r="O32" s="87">
        <v>32.2</v>
      </c>
      <c r="P32" s="38">
        <f t="shared" si="55"/>
        <v>17.200000000000003</v>
      </c>
      <c r="Q32" s="64"/>
      <c r="R32" s="87">
        <v>123.3</v>
      </c>
      <c r="S32" s="87">
        <v>210.9</v>
      </c>
      <c r="T32" s="63">
        <f t="shared" si="9"/>
        <v>87.60000000000001</v>
      </c>
      <c r="U32" s="63">
        <f t="shared" si="64"/>
        <v>171.04622871046232</v>
      </c>
      <c r="V32" s="87">
        <v>123.4</v>
      </c>
      <c r="W32" s="87">
        <v>327.6</v>
      </c>
      <c r="X32" s="63">
        <f t="shared" si="21"/>
        <v>204.20000000000002</v>
      </c>
      <c r="Y32" s="64"/>
      <c r="Z32" s="60">
        <f t="shared" si="47"/>
        <v>820</v>
      </c>
      <c r="AA32" s="36">
        <f t="shared" si="11"/>
        <v>530.4</v>
      </c>
      <c r="AB32" s="60">
        <f t="shared" si="23"/>
        <v>-289.6</v>
      </c>
      <c r="AC32" s="60">
        <f t="shared" si="65"/>
        <v>64.6829268292683</v>
      </c>
      <c r="AD32" s="87">
        <v>123.3</v>
      </c>
      <c r="AE32" s="87">
        <v>67.2</v>
      </c>
      <c r="AF32" s="63">
        <f t="shared" si="56"/>
        <v>-56.099999999999994</v>
      </c>
      <c r="AG32" s="63">
        <f>AE32/AD32%</f>
        <v>54.50121654501217</v>
      </c>
      <c r="AH32" s="87">
        <v>123.3</v>
      </c>
      <c r="AI32" s="87">
        <v>142.7</v>
      </c>
      <c r="AJ32" s="63">
        <f t="shared" si="27"/>
        <v>19.39999999999999</v>
      </c>
      <c r="AK32" s="63"/>
      <c r="AL32" s="87">
        <v>573.4</v>
      </c>
      <c r="AM32" s="87">
        <v>320.5</v>
      </c>
      <c r="AN32" s="63">
        <f t="shared" si="29"/>
        <v>-252.89999999999998</v>
      </c>
      <c r="AO32" s="63">
        <f>AM32/AL32%</f>
        <v>55.89466341123125</v>
      </c>
      <c r="AP32" s="65">
        <f t="shared" si="71"/>
        <v>1451.7</v>
      </c>
      <c r="AQ32" s="63">
        <f t="shared" si="71"/>
        <v>2484.6</v>
      </c>
      <c r="AR32" s="63">
        <f t="shared" si="13"/>
        <v>1032.8999999999999</v>
      </c>
      <c r="AS32" s="66">
        <f t="shared" si="61"/>
        <v>171.15106426947713</v>
      </c>
      <c r="AT32" s="59">
        <f t="shared" si="62"/>
        <v>370</v>
      </c>
      <c r="AU32" s="60">
        <f t="shared" si="32"/>
        <v>1383.5</v>
      </c>
      <c r="AV32" s="60">
        <f t="shared" si="48"/>
        <v>1013.5</v>
      </c>
      <c r="AW32" s="98">
        <f>AU32/AT32%</f>
        <v>373.9189189189189</v>
      </c>
      <c r="AX32" s="88">
        <v>123.3</v>
      </c>
      <c r="AY32" s="87">
        <v>128.8</v>
      </c>
      <c r="AZ32" s="63">
        <f t="shared" si="46"/>
        <v>5.500000000000014</v>
      </c>
      <c r="BA32" s="66">
        <f t="shared" si="49"/>
        <v>104.46066504460667</v>
      </c>
      <c r="BB32" s="88">
        <v>123.3</v>
      </c>
      <c r="BC32" s="87">
        <v>111.9</v>
      </c>
      <c r="BD32" s="63">
        <f t="shared" si="66"/>
        <v>-11.399999999999991</v>
      </c>
      <c r="BE32" s="68">
        <f>BC32/BB32%</f>
        <v>90.7542579075426</v>
      </c>
      <c r="BF32" s="88">
        <v>123.4</v>
      </c>
      <c r="BG32" s="87">
        <v>1142.8</v>
      </c>
      <c r="BH32" s="63">
        <f t="shared" si="67"/>
        <v>1019.4</v>
      </c>
      <c r="BI32" s="66">
        <f>BG32/BF32%</f>
        <v>926.094003241491</v>
      </c>
      <c r="BJ32" s="35">
        <f t="shared" si="35"/>
        <v>28.3</v>
      </c>
      <c r="BK32" s="60">
        <f t="shared" si="36"/>
        <v>0</v>
      </c>
      <c r="BL32" s="60">
        <f>BK32-BJ32</f>
        <v>-28.3</v>
      </c>
      <c r="BM32" s="61"/>
      <c r="BN32" s="88">
        <v>28.3</v>
      </c>
      <c r="BO32" s="87"/>
      <c r="BP32" s="38">
        <f t="shared" si="69"/>
        <v>-28.3</v>
      </c>
      <c r="BQ32" s="66"/>
      <c r="BR32" s="88"/>
      <c r="BS32" s="87"/>
      <c r="BT32" s="63">
        <f t="shared" si="68"/>
        <v>0</v>
      </c>
      <c r="BU32" s="40"/>
      <c r="BV32" s="88"/>
      <c r="BW32" s="87"/>
      <c r="BX32" s="63">
        <f t="shared" si="70"/>
        <v>0</v>
      </c>
      <c r="BY32" s="50"/>
      <c r="BZ32" s="89">
        <v>5209.6</v>
      </c>
      <c r="CA32" s="70">
        <f t="shared" si="44"/>
        <v>-2725.0000000000005</v>
      </c>
      <c r="CB32" s="70">
        <f t="shared" si="45"/>
        <v>47.69272113022112</v>
      </c>
    </row>
    <row r="33" spans="1:80" s="46" customFormat="1" ht="37.5" customHeight="1" thickBot="1">
      <c r="A33" s="96" t="s">
        <v>55</v>
      </c>
      <c r="B33" s="47">
        <f t="shared" si="72"/>
        <v>7411.799999999999</v>
      </c>
      <c r="C33" s="47">
        <f t="shared" si="72"/>
        <v>6312.2</v>
      </c>
      <c r="D33" s="30">
        <f t="shared" si="0"/>
        <v>-1099.5999999999995</v>
      </c>
      <c r="E33" s="31">
        <f t="shared" si="1"/>
        <v>85.16419763080494</v>
      </c>
      <c r="F33" s="32">
        <f>J33+Z33</f>
        <v>3997.2</v>
      </c>
      <c r="G33" s="33">
        <f>K33+AA33</f>
        <v>4026.7999999999997</v>
      </c>
      <c r="H33" s="33">
        <f>G33-F33</f>
        <v>29.59999999999991</v>
      </c>
      <c r="I33" s="34">
        <f>G33/F33%</f>
        <v>100.74051836285399</v>
      </c>
      <c r="J33" s="41">
        <f t="shared" si="20"/>
        <v>1212</v>
      </c>
      <c r="K33" s="36">
        <f t="shared" si="53"/>
        <v>2228.8999999999996</v>
      </c>
      <c r="L33" s="36">
        <f>K33-J33</f>
        <v>1016.8999999999996</v>
      </c>
      <c r="M33" s="37">
        <f t="shared" si="60"/>
        <v>183.9026402640264</v>
      </c>
      <c r="N33" s="92">
        <v>291.6</v>
      </c>
      <c r="O33" s="91">
        <v>437.3</v>
      </c>
      <c r="P33" s="38">
        <f t="shared" si="55"/>
        <v>145.7</v>
      </c>
      <c r="Q33" s="39">
        <f>O33/N33%</f>
        <v>149.96570644718793</v>
      </c>
      <c r="R33" s="91">
        <v>373.6</v>
      </c>
      <c r="S33" s="91">
        <v>853.3</v>
      </c>
      <c r="T33" s="38">
        <f t="shared" si="9"/>
        <v>479.69999999999993</v>
      </c>
      <c r="U33" s="38">
        <f t="shared" si="64"/>
        <v>228.39935760171304</v>
      </c>
      <c r="V33" s="91">
        <v>546.8</v>
      </c>
      <c r="W33" s="91">
        <v>938.3</v>
      </c>
      <c r="X33" s="38">
        <f t="shared" si="21"/>
        <v>391.5</v>
      </c>
      <c r="Y33" s="39">
        <f>W33/V33%</f>
        <v>171.59839063643014</v>
      </c>
      <c r="Z33" s="36">
        <f t="shared" si="47"/>
        <v>2785.2</v>
      </c>
      <c r="AA33" s="36">
        <f t="shared" si="11"/>
        <v>1797.9</v>
      </c>
      <c r="AB33" s="36">
        <f t="shared" si="23"/>
        <v>-987.2999999999997</v>
      </c>
      <c r="AC33" s="36">
        <f t="shared" si="65"/>
        <v>64.55191727703577</v>
      </c>
      <c r="AD33" s="91">
        <v>576.9</v>
      </c>
      <c r="AE33" s="91">
        <v>596.8</v>
      </c>
      <c r="AF33" s="38">
        <f t="shared" si="56"/>
        <v>19.899999999999977</v>
      </c>
      <c r="AG33" s="38">
        <f>AE33/AD33%</f>
        <v>103.4494713121858</v>
      </c>
      <c r="AH33" s="91">
        <v>431.9</v>
      </c>
      <c r="AI33" s="91">
        <v>696.5</v>
      </c>
      <c r="AJ33" s="38">
        <f t="shared" si="27"/>
        <v>264.6</v>
      </c>
      <c r="AK33" s="38">
        <f>AI33/AH33%</f>
        <v>161.2641815235008</v>
      </c>
      <c r="AL33" s="91">
        <v>1776.4</v>
      </c>
      <c r="AM33" s="91">
        <v>504.6</v>
      </c>
      <c r="AN33" s="38">
        <f t="shared" si="29"/>
        <v>-1271.8000000000002</v>
      </c>
      <c r="AO33" s="38">
        <f>AM33/AL33%</f>
        <v>28.405764467462287</v>
      </c>
      <c r="AP33" s="29">
        <f t="shared" si="71"/>
        <v>6083.299999999999</v>
      </c>
      <c r="AQ33" s="38">
        <f>K33+AA33+AU33</f>
        <v>6312.2</v>
      </c>
      <c r="AR33" s="38">
        <f>AQ33-AP33</f>
        <v>228.90000000000055</v>
      </c>
      <c r="AS33" s="40">
        <f t="shared" si="61"/>
        <v>103.76276034389231</v>
      </c>
      <c r="AT33" s="41">
        <f t="shared" si="62"/>
        <v>2086.1</v>
      </c>
      <c r="AU33" s="36">
        <f t="shared" si="32"/>
        <v>2285.4</v>
      </c>
      <c r="AV33" s="36">
        <f t="shared" si="48"/>
        <v>199.30000000000018</v>
      </c>
      <c r="AW33" s="43">
        <f>AU33/AT33%</f>
        <v>109.55371266957481</v>
      </c>
      <c r="AX33" s="93">
        <v>657.9</v>
      </c>
      <c r="AY33" s="91">
        <v>997.4</v>
      </c>
      <c r="AZ33" s="38">
        <f t="shared" si="46"/>
        <v>339.5</v>
      </c>
      <c r="BA33" s="40">
        <f t="shared" si="49"/>
        <v>151.60358717130262</v>
      </c>
      <c r="BB33" s="99">
        <v>648.2</v>
      </c>
      <c r="BC33" s="91">
        <v>779.5</v>
      </c>
      <c r="BD33" s="38">
        <f>BC33-BB33</f>
        <v>131.29999999999995</v>
      </c>
      <c r="BE33" s="50">
        <f>BC33/BB33%</f>
        <v>120.25609379821043</v>
      </c>
      <c r="BF33" s="100">
        <v>780</v>
      </c>
      <c r="BG33" s="101">
        <v>508.5</v>
      </c>
      <c r="BH33" s="102">
        <f>BG33-BF33</f>
        <v>-271.5</v>
      </c>
      <c r="BI33" s="118">
        <f>BG33/BF33%</f>
        <v>65.1923076923077</v>
      </c>
      <c r="BJ33" s="35">
        <f t="shared" si="35"/>
        <v>1328.5</v>
      </c>
      <c r="BK33" s="36">
        <f t="shared" si="36"/>
        <v>0</v>
      </c>
      <c r="BL33" s="36">
        <f>BK33-BJ33</f>
        <v>-1328.5</v>
      </c>
      <c r="BM33" s="37">
        <f>BK33/BJ33%</f>
        <v>0</v>
      </c>
      <c r="BN33" s="93">
        <v>858</v>
      </c>
      <c r="BO33" s="91"/>
      <c r="BP33" s="38">
        <f t="shared" si="69"/>
        <v>-858</v>
      </c>
      <c r="BQ33" s="66">
        <f>BO33/BN33%</f>
        <v>0</v>
      </c>
      <c r="BR33" s="93">
        <v>310.4</v>
      </c>
      <c r="BS33" s="91"/>
      <c r="BT33" s="91"/>
      <c r="BU33" s="40">
        <f>BS33/BR33%</f>
        <v>0</v>
      </c>
      <c r="BV33" s="93">
        <v>160.1</v>
      </c>
      <c r="BW33" s="91"/>
      <c r="BX33" s="38">
        <f t="shared" si="70"/>
        <v>-160.1</v>
      </c>
      <c r="BY33" s="50">
        <f>BW33/BV33%</f>
        <v>0</v>
      </c>
      <c r="BZ33" s="94">
        <v>2878.8</v>
      </c>
      <c r="CA33" s="45">
        <f t="shared" si="44"/>
        <v>3433.3999999999996</v>
      </c>
      <c r="CB33" s="45">
        <f t="shared" si="45"/>
        <v>219.2649715159094</v>
      </c>
    </row>
    <row r="34" spans="1:80" s="128" customFormat="1" ht="24" customHeight="1" thickBot="1">
      <c r="A34" s="103" t="s">
        <v>56</v>
      </c>
      <c r="B34" s="104">
        <f t="shared" si="72"/>
        <v>0</v>
      </c>
      <c r="C34" s="105">
        <f t="shared" si="72"/>
        <v>14</v>
      </c>
      <c r="D34" s="106">
        <f t="shared" si="0"/>
        <v>14</v>
      </c>
      <c r="E34" s="107"/>
      <c r="F34" s="108">
        <f>J34+Z34</f>
        <v>0</v>
      </c>
      <c r="G34" s="109">
        <f>K34+AA34</f>
        <v>14</v>
      </c>
      <c r="H34" s="109">
        <f>G34-F34</f>
        <v>14</v>
      </c>
      <c r="I34" s="110"/>
      <c r="J34" s="111">
        <f t="shared" si="20"/>
        <v>0</v>
      </c>
      <c r="K34" s="112">
        <f t="shared" si="53"/>
        <v>14</v>
      </c>
      <c r="L34" s="112">
        <f>K34-J34</f>
        <v>14</v>
      </c>
      <c r="M34" s="113"/>
      <c r="N34" s="114"/>
      <c r="O34" s="101"/>
      <c r="P34" s="115">
        <f>O34-N34</f>
        <v>0</v>
      </c>
      <c r="Q34" s="116"/>
      <c r="R34" s="101"/>
      <c r="S34" s="101">
        <v>14</v>
      </c>
      <c r="T34" s="115">
        <f>S34-R34</f>
        <v>14</v>
      </c>
      <c r="U34" s="102"/>
      <c r="V34" s="101"/>
      <c r="W34" s="101"/>
      <c r="X34" s="102">
        <f>W34-V34</f>
        <v>0</v>
      </c>
      <c r="Y34" s="116"/>
      <c r="Z34" s="112">
        <f t="shared" si="47"/>
        <v>0</v>
      </c>
      <c r="AA34" s="112">
        <f t="shared" si="11"/>
        <v>0</v>
      </c>
      <c r="AB34" s="112">
        <f t="shared" si="23"/>
        <v>0</v>
      </c>
      <c r="AC34" s="112"/>
      <c r="AD34" s="101"/>
      <c r="AE34" s="101"/>
      <c r="AF34" s="115">
        <f>AE34-AD34</f>
        <v>0</v>
      </c>
      <c r="AG34" s="102"/>
      <c r="AH34" s="101"/>
      <c r="AI34" s="101"/>
      <c r="AJ34" s="115">
        <f>AI34-AH34</f>
        <v>0</v>
      </c>
      <c r="AK34" s="102"/>
      <c r="AL34" s="91"/>
      <c r="AM34" s="91"/>
      <c r="AN34" s="38">
        <f>AM34-AL34</f>
        <v>0</v>
      </c>
      <c r="AO34" s="63"/>
      <c r="AP34" s="117">
        <f t="shared" si="71"/>
        <v>0</v>
      </c>
      <c r="AQ34" s="115">
        <f>K34+AA34+AU34</f>
        <v>14</v>
      </c>
      <c r="AR34" s="115">
        <f>AQ34-AP34</f>
        <v>14</v>
      </c>
      <c r="AS34" s="118"/>
      <c r="AT34" s="119">
        <f t="shared" si="62"/>
        <v>0</v>
      </c>
      <c r="AU34" s="120">
        <f t="shared" si="32"/>
        <v>0</v>
      </c>
      <c r="AV34" s="120">
        <f t="shared" si="48"/>
        <v>0</v>
      </c>
      <c r="AW34" s="121"/>
      <c r="AX34" s="122"/>
      <c r="AY34" s="123"/>
      <c r="AZ34" s="124">
        <f>AY34-AX34</f>
        <v>0</v>
      </c>
      <c r="BA34" s="125"/>
      <c r="BB34" s="100"/>
      <c r="BC34" s="123"/>
      <c r="BD34" s="115">
        <f>BC34-BB34</f>
        <v>0</v>
      </c>
      <c r="BE34" s="374"/>
      <c r="BF34" s="100"/>
      <c r="BG34" s="101"/>
      <c r="BH34" s="115">
        <f>BG34-BF34</f>
        <v>0</v>
      </c>
      <c r="BI34" s="127"/>
      <c r="BJ34" s="375">
        <f t="shared" si="35"/>
        <v>0</v>
      </c>
      <c r="BK34" s="112">
        <f t="shared" si="36"/>
        <v>0</v>
      </c>
      <c r="BL34" s="112">
        <f>BK34-BJ34</f>
        <v>0</v>
      </c>
      <c r="BM34" s="113"/>
      <c r="BN34" s="100"/>
      <c r="BO34" s="101">
        <v>0</v>
      </c>
      <c r="BP34" s="115">
        <f t="shared" si="69"/>
        <v>0</v>
      </c>
      <c r="BQ34" s="127"/>
      <c r="BR34" s="100"/>
      <c r="BS34" s="101"/>
      <c r="BT34" s="115">
        <f>BS34-BR34</f>
        <v>0</v>
      </c>
      <c r="BU34" s="118"/>
      <c r="BV34" s="100"/>
      <c r="BW34" s="101"/>
      <c r="BX34" s="115">
        <f t="shared" si="70"/>
        <v>0</v>
      </c>
      <c r="BY34" s="126"/>
      <c r="BZ34" s="94"/>
      <c r="CA34" s="70">
        <f t="shared" si="44"/>
        <v>14</v>
      </c>
      <c r="CB34" s="70"/>
    </row>
    <row r="35" spans="1:69" ht="20.25">
      <c r="A35" s="129"/>
      <c r="B35" s="130"/>
      <c r="C35" s="131"/>
      <c r="D35" s="130"/>
      <c r="E35" s="130"/>
      <c r="F35" s="130"/>
      <c r="G35" s="130"/>
      <c r="H35" s="130"/>
      <c r="I35" s="130"/>
      <c r="J35" s="130"/>
      <c r="K35" s="130"/>
      <c r="L35" s="130"/>
      <c r="M35" s="132"/>
      <c r="N35" s="133"/>
      <c r="O35" s="133"/>
      <c r="P35" s="133"/>
      <c r="Q35" s="134"/>
      <c r="R35" s="133"/>
      <c r="S35" s="133"/>
      <c r="T35" s="133"/>
      <c r="U35" s="135"/>
      <c r="V35" s="133"/>
      <c r="W35" s="133"/>
      <c r="X35" s="133"/>
      <c r="Y35" s="136"/>
      <c r="Z35" s="130"/>
      <c r="AA35" s="130"/>
      <c r="AB35" s="130"/>
      <c r="AC35" s="130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0"/>
      <c r="AU35" s="130"/>
      <c r="AV35" s="130"/>
      <c r="AW35" s="137"/>
      <c r="AX35" s="131"/>
      <c r="AY35" s="131"/>
      <c r="AZ35" s="131"/>
      <c r="BA35" s="131"/>
      <c r="BB35" s="131"/>
      <c r="BC35" s="131" t="s">
        <v>57</v>
      </c>
      <c r="BD35" s="131"/>
      <c r="BE35" s="131"/>
      <c r="BF35" s="131"/>
      <c r="BG35" s="131"/>
      <c r="BH35" s="131"/>
      <c r="BI35" s="131"/>
      <c r="BJ35" s="131"/>
      <c r="BK35" s="130"/>
      <c r="BL35" s="130"/>
      <c r="BM35" s="130"/>
      <c r="BN35" s="131"/>
      <c r="BO35" s="131"/>
      <c r="BP35" s="131"/>
      <c r="BQ35" s="131"/>
    </row>
    <row r="36" spans="2:69" ht="20.25">
      <c r="B36" s="130"/>
      <c r="C36" s="131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131"/>
      <c r="P36" s="131"/>
      <c r="R36" s="131"/>
      <c r="S36" s="131"/>
      <c r="T36" s="131"/>
      <c r="V36" s="131"/>
      <c r="W36" s="131"/>
      <c r="X36" s="131"/>
      <c r="Z36" s="130"/>
      <c r="AA36" s="130"/>
      <c r="AB36" s="130"/>
      <c r="AC36" s="130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0"/>
      <c r="AU36" s="130"/>
      <c r="AV36" s="130"/>
      <c r="AW36" s="137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0"/>
      <c r="BL36" s="130"/>
      <c r="BM36" s="130"/>
      <c r="BN36" s="131"/>
      <c r="BO36" s="131"/>
      <c r="BP36" s="131"/>
      <c r="BQ36" s="131"/>
    </row>
    <row r="37" spans="2:69" ht="20.25">
      <c r="B37" s="130"/>
      <c r="C37" s="139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  <c r="O37" s="131"/>
      <c r="P37" s="131"/>
      <c r="R37" s="131"/>
      <c r="S37" s="131"/>
      <c r="T37" s="131"/>
      <c r="V37" s="131"/>
      <c r="W37" s="131"/>
      <c r="X37" s="131"/>
      <c r="Z37" s="130"/>
      <c r="AA37" s="130"/>
      <c r="AB37" s="130"/>
      <c r="AC37" s="130"/>
      <c r="AD37" s="131"/>
      <c r="AE37" s="140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0"/>
      <c r="AU37" s="130"/>
      <c r="AV37" s="130"/>
      <c r="AW37" s="137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0"/>
      <c r="BL37" s="130"/>
      <c r="BM37" s="130"/>
      <c r="BN37" s="131"/>
      <c r="BO37" s="131"/>
      <c r="BP37" s="131"/>
      <c r="BQ37" s="131"/>
    </row>
    <row r="38" spans="2:69" ht="20.25">
      <c r="B38" s="130"/>
      <c r="C38" s="139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1"/>
      <c r="O38" s="131"/>
      <c r="P38" s="131"/>
      <c r="R38" s="131"/>
      <c r="S38" s="131"/>
      <c r="T38" s="131"/>
      <c r="V38" s="131"/>
      <c r="W38" s="131"/>
      <c r="X38" s="131"/>
      <c r="Z38" s="130"/>
      <c r="AA38" s="130"/>
      <c r="AB38" s="130"/>
      <c r="AC38" s="130"/>
      <c r="AD38" s="131"/>
      <c r="AE38" s="140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0"/>
      <c r="AU38" s="130"/>
      <c r="AV38" s="130"/>
      <c r="AW38" s="137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0"/>
      <c r="BL38" s="130"/>
      <c r="BM38" s="130"/>
      <c r="BN38" s="131"/>
      <c r="BO38" s="131"/>
      <c r="BP38" s="131"/>
      <c r="BQ38" s="131"/>
    </row>
    <row r="39" spans="2:69" ht="20.25">
      <c r="B39" s="130"/>
      <c r="C39" s="13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1"/>
      <c r="O39" s="131"/>
      <c r="P39" s="131"/>
      <c r="R39" s="131"/>
      <c r="S39" s="131"/>
      <c r="T39" s="131"/>
      <c r="V39" s="131"/>
      <c r="W39" s="131"/>
      <c r="X39" s="131"/>
      <c r="Z39" s="130"/>
      <c r="AA39" s="130"/>
      <c r="AB39" s="130"/>
      <c r="AC39" s="130"/>
      <c r="AD39" s="131"/>
      <c r="AE39" s="140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0"/>
      <c r="AU39" s="130"/>
      <c r="AV39" s="130"/>
      <c r="AW39" s="137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0"/>
      <c r="BL39" s="130"/>
      <c r="BM39" s="130"/>
      <c r="BN39" s="131"/>
      <c r="BO39" s="131"/>
      <c r="BP39" s="131"/>
      <c r="BQ39" s="131"/>
    </row>
    <row r="40" spans="2:69" ht="20.25">
      <c r="B40" s="130"/>
      <c r="C40" s="131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1"/>
      <c r="O40" s="131"/>
      <c r="P40" s="131"/>
      <c r="R40" s="131"/>
      <c r="S40" s="131"/>
      <c r="T40" s="131"/>
      <c r="V40" s="131"/>
      <c r="W40" s="131"/>
      <c r="X40" s="131"/>
      <c r="Z40" s="130"/>
      <c r="AA40" s="130"/>
      <c r="AB40" s="130"/>
      <c r="AC40" s="130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0"/>
      <c r="AU40" s="130"/>
      <c r="AV40" s="130"/>
      <c r="AW40" s="137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0"/>
      <c r="BL40" s="130"/>
      <c r="BM40" s="130"/>
      <c r="BN40" s="131"/>
      <c r="BO40" s="131"/>
      <c r="BP40" s="131"/>
      <c r="BQ40" s="131"/>
    </row>
    <row r="41" spans="2:69" ht="20.25">
      <c r="B41" s="130"/>
      <c r="C41" s="131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1"/>
      <c r="O41" s="131"/>
      <c r="P41" s="131"/>
      <c r="R41" s="131"/>
      <c r="S41" s="131"/>
      <c r="T41" s="131"/>
      <c r="V41" s="131"/>
      <c r="W41" s="131"/>
      <c r="X41" s="131"/>
      <c r="Z41" s="130"/>
      <c r="AA41" s="130"/>
      <c r="AB41" s="130"/>
      <c r="AC41" s="130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0"/>
      <c r="AU41" s="130"/>
      <c r="AV41" s="130"/>
      <c r="AW41" s="137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0"/>
      <c r="BL41" s="130"/>
      <c r="BM41" s="130"/>
      <c r="BN41" s="131"/>
      <c r="BO41" s="131"/>
      <c r="BP41" s="131"/>
      <c r="BQ41" s="131"/>
    </row>
    <row r="42" spans="2:69" ht="20.25">
      <c r="B42" s="130"/>
      <c r="C42" s="131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1"/>
      <c r="O42" s="131"/>
      <c r="P42" s="131"/>
      <c r="R42" s="131"/>
      <c r="S42" s="131"/>
      <c r="T42" s="131"/>
      <c r="V42" s="131"/>
      <c r="W42" s="131"/>
      <c r="X42" s="131"/>
      <c r="Z42" s="130"/>
      <c r="AA42" s="130"/>
      <c r="AB42" s="130"/>
      <c r="AC42" s="130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0"/>
      <c r="AU42" s="130"/>
      <c r="AV42" s="130"/>
      <c r="AW42" s="137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0"/>
      <c r="BL42" s="130"/>
      <c r="BM42" s="130"/>
      <c r="BN42" s="131"/>
      <c r="BO42" s="131"/>
      <c r="BP42" s="131"/>
      <c r="BQ42" s="131"/>
    </row>
    <row r="43" spans="2:69" ht="20.25">
      <c r="B43" s="130"/>
      <c r="C43" s="131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  <c r="O43" s="131"/>
      <c r="P43" s="131"/>
      <c r="R43" s="131"/>
      <c r="S43" s="131"/>
      <c r="T43" s="131"/>
      <c r="V43" s="131"/>
      <c r="W43" s="131"/>
      <c r="X43" s="131"/>
      <c r="Z43" s="130"/>
      <c r="AA43" s="130"/>
      <c r="AB43" s="130"/>
      <c r="AC43" s="130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0"/>
      <c r="AU43" s="130"/>
      <c r="AV43" s="130"/>
      <c r="AW43" s="137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0"/>
      <c r="BL43" s="130"/>
      <c r="BM43" s="130"/>
      <c r="BN43" s="131"/>
      <c r="BO43" s="131"/>
      <c r="BP43" s="131"/>
      <c r="BQ43" s="131"/>
    </row>
    <row r="44" spans="2:69" ht="20.25">
      <c r="B44" s="130"/>
      <c r="C44" s="131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1"/>
      <c r="O44" s="131"/>
      <c r="P44" s="131"/>
      <c r="R44" s="131"/>
      <c r="S44" s="131"/>
      <c r="T44" s="131"/>
      <c r="V44" s="131"/>
      <c r="W44" s="131"/>
      <c r="X44" s="131"/>
      <c r="Z44" s="130"/>
      <c r="AA44" s="130"/>
      <c r="AB44" s="130"/>
      <c r="AC44" s="130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0"/>
      <c r="AU44" s="130"/>
      <c r="AV44" s="130"/>
      <c r="AW44" s="137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0"/>
      <c r="BL44" s="130"/>
      <c r="BM44" s="130"/>
      <c r="BN44" s="131"/>
      <c r="BO44" s="131"/>
      <c r="BP44" s="131"/>
      <c r="BQ44" s="131"/>
    </row>
    <row r="45" spans="2:69" ht="20.25">
      <c r="B45" s="130"/>
      <c r="C45" s="131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1"/>
      <c r="O45" s="131"/>
      <c r="P45" s="131"/>
      <c r="R45" s="131"/>
      <c r="S45" s="131"/>
      <c r="T45" s="131"/>
      <c r="V45" s="131"/>
      <c r="W45" s="131"/>
      <c r="X45" s="131"/>
      <c r="Z45" s="130"/>
      <c r="AA45" s="130"/>
      <c r="AB45" s="130"/>
      <c r="AC45" s="130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0"/>
      <c r="AU45" s="130"/>
      <c r="AV45" s="130"/>
      <c r="AW45" s="137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0"/>
      <c r="BL45" s="130"/>
      <c r="BM45" s="130"/>
      <c r="BN45" s="131"/>
      <c r="BO45" s="131"/>
      <c r="BP45" s="131"/>
      <c r="BQ45" s="131"/>
    </row>
    <row r="46" spans="2:69" ht="20.25">
      <c r="B46" s="130"/>
      <c r="C46" s="131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1"/>
      <c r="O46" s="131"/>
      <c r="P46" s="131"/>
      <c r="R46" s="131"/>
      <c r="S46" s="131"/>
      <c r="T46" s="131"/>
      <c r="V46" s="131"/>
      <c r="W46" s="131"/>
      <c r="X46" s="131"/>
      <c r="Z46" s="130"/>
      <c r="AA46" s="130"/>
      <c r="AB46" s="130"/>
      <c r="AC46" s="130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0"/>
      <c r="AU46" s="130"/>
      <c r="AV46" s="130"/>
      <c r="AW46" s="137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0"/>
      <c r="BL46" s="130"/>
      <c r="BM46" s="130"/>
      <c r="BN46" s="131"/>
      <c r="BO46" s="131"/>
      <c r="BP46" s="131"/>
      <c r="BQ46" s="131"/>
    </row>
    <row r="47" spans="2:69" ht="20.25">
      <c r="B47" s="130"/>
      <c r="C47" s="131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1"/>
      <c r="O47" s="131"/>
      <c r="P47" s="131"/>
      <c r="R47" s="131"/>
      <c r="S47" s="131"/>
      <c r="T47" s="131"/>
      <c r="V47" s="131"/>
      <c r="W47" s="131"/>
      <c r="X47" s="131"/>
      <c r="Z47" s="130"/>
      <c r="AA47" s="130"/>
      <c r="AB47" s="130"/>
      <c r="AC47" s="130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0"/>
      <c r="AU47" s="130"/>
      <c r="AV47" s="130"/>
      <c r="AW47" s="137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0"/>
      <c r="BL47" s="130"/>
      <c r="BM47" s="130"/>
      <c r="BN47" s="131"/>
      <c r="BO47" s="131"/>
      <c r="BP47" s="131"/>
      <c r="BQ47" s="131"/>
    </row>
    <row r="48" spans="2:69" ht="20.25">
      <c r="B48" s="130"/>
      <c r="C48" s="131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/>
      <c r="O48" s="131"/>
      <c r="P48" s="131"/>
      <c r="R48" s="131"/>
      <c r="S48" s="131"/>
      <c r="T48" s="131"/>
      <c r="V48" s="131"/>
      <c r="W48" s="131"/>
      <c r="X48" s="131"/>
      <c r="Z48" s="130"/>
      <c r="AA48" s="130"/>
      <c r="AB48" s="130"/>
      <c r="AC48" s="130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0"/>
      <c r="AU48" s="130"/>
      <c r="AV48" s="130"/>
      <c r="AW48" s="137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0"/>
      <c r="BL48" s="130"/>
      <c r="BM48" s="130"/>
      <c r="BN48" s="131"/>
      <c r="BO48" s="131"/>
      <c r="BP48" s="131"/>
      <c r="BQ48" s="131"/>
    </row>
    <row r="49" spans="2:69" ht="20.25">
      <c r="B49" s="130"/>
      <c r="C49" s="131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1"/>
      <c r="O49" s="131"/>
      <c r="P49" s="131"/>
      <c r="R49" s="131"/>
      <c r="S49" s="131"/>
      <c r="T49" s="131"/>
      <c r="V49" s="131"/>
      <c r="W49" s="131"/>
      <c r="X49" s="131"/>
      <c r="Z49" s="130"/>
      <c r="AA49" s="130"/>
      <c r="AB49" s="130"/>
      <c r="AC49" s="130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0"/>
      <c r="AU49" s="130"/>
      <c r="AV49" s="130"/>
      <c r="AW49" s="137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0"/>
      <c r="BL49" s="130"/>
      <c r="BM49" s="130"/>
      <c r="BN49" s="131"/>
      <c r="BO49" s="131"/>
      <c r="BP49" s="131"/>
      <c r="BQ49" s="131"/>
    </row>
    <row r="50" spans="2:69" ht="20.25">
      <c r="B50" s="130"/>
      <c r="C50" s="131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1"/>
      <c r="O50" s="131"/>
      <c r="P50" s="131"/>
      <c r="R50" s="131"/>
      <c r="S50" s="131"/>
      <c r="T50" s="131"/>
      <c r="V50" s="131"/>
      <c r="W50" s="131"/>
      <c r="X50" s="131"/>
      <c r="Z50" s="130"/>
      <c r="AA50" s="130"/>
      <c r="AB50" s="130"/>
      <c r="AC50" s="130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0"/>
      <c r="AU50" s="130"/>
      <c r="AV50" s="130"/>
      <c r="AW50" s="137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0"/>
      <c r="BL50" s="130"/>
      <c r="BM50" s="130"/>
      <c r="BN50" s="131"/>
      <c r="BO50" s="131"/>
      <c r="BP50" s="131"/>
      <c r="BQ50" s="131"/>
    </row>
    <row r="51" spans="2:69" ht="20.25">
      <c r="B51" s="130"/>
      <c r="C51" s="131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1"/>
      <c r="O51" s="131"/>
      <c r="P51" s="131"/>
      <c r="R51" s="131"/>
      <c r="S51" s="131"/>
      <c r="T51" s="131"/>
      <c r="V51" s="131"/>
      <c r="W51" s="131"/>
      <c r="X51" s="131"/>
      <c r="Z51" s="130"/>
      <c r="AA51" s="130"/>
      <c r="AB51" s="130"/>
      <c r="AC51" s="130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0"/>
      <c r="AU51" s="130"/>
      <c r="AV51" s="130"/>
      <c r="AW51" s="137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0"/>
      <c r="BL51" s="130"/>
      <c r="BM51" s="130"/>
      <c r="BN51" s="131"/>
      <c r="BO51" s="131"/>
      <c r="BP51" s="131"/>
      <c r="BQ51" s="131"/>
    </row>
    <row r="52" spans="2:69" ht="20.25">
      <c r="B52" s="130"/>
      <c r="C52" s="131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1"/>
      <c r="O52" s="131"/>
      <c r="P52" s="131"/>
      <c r="R52" s="131"/>
      <c r="S52" s="131"/>
      <c r="T52" s="131"/>
      <c r="V52" s="131"/>
      <c r="W52" s="131"/>
      <c r="X52" s="131"/>
      <c r="Z52" s="130"/>
      <c r="AA52" s="130"/>
      <c r="AB52" s="130"/>
      <c r="AC52" s="130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0"/>
      <c r="AU52" s="130"/>
      <c r="AV52" s="130"/>
      <c r="AW52" s="137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0"/>
      <c r="BL52" s="130"/>
      <c r="BM52" s="130"/>
      <c r="BN52" s="131"/>
      <c r="BO52" s="131"/>
      <c r="BP52" s="131"/>
      <c r="BQ52" s="131"/>
    </row>
    <row r="53" spans="2:69" ht="20.25">
      <c r="B53" s="130"/>
      <c r="C53" s="131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1"/>
      <c r="O53" s="131"/>
      <c r="P53" s="131"/>
      <c r="R53" s="131"/>
      <c r="S53" s="131"/>
      <c r="T53" s="131"/>
      <c r="V53" s="131"/>
      <c r="W53" s="131"/>
      <c r="X53" s="131"/>
      <c r="Z53" s="130"/>
      <c r="AA53" s="130"/>
      <c r="AB53" s="130"/>
      <c r="AC53" s="130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0"/>
      <c r="AU53" s="130"/>
      <c r="AV53" s="130"/>
      <c r="AW53" s="137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0"/>
      <c r="BL53" s="130"/>
      <c r="BM53" s="130"/>
      <c r="BN53" s="131"/>
      <c r="BO53" s="131"/>
      <c r="BP53" s="131"/>
      <c r="BQ53" s="131"/>
    </row>
    <row r="54" spans="2:69" ht="20.25">
      <c r="B54" s="130"/>
      <c r="C54" s="131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1"/>
      <c r="O54" s="131"/>
      <c r="P54" s="131"/>
      <c r="R54" s="131"/>
      <c r="S54" s="131"/>
      <c r="T54" s="131"/>
      <c r="V54" s="131"/>
      <c r="W54" s="131"/>
      <c r="X54" s="131"/>
      <c r="Z54" s="130"/>
      <c r="AA54" s="130"/>
      <c r="AB54" s="130"/>
      <c r="AC54" s="130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0"/>
      <c r="AU54" s="130"/>
      <c r="AV54" s="130"/>
      <c r="AW54" s="137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0"/>
      <c r="BL54" s="130"/>
      <c r="BM54" s="130"/>
      <c r="BN54" s="131"/>
      <c r="BO54" s="131"/>
      <c r="BP54" s="131"/>
      <c r="BQ54" s="131"/>
    </row>
    <row r="55" spans="2:69" ht="20.25">
      <c r="B55" s="130"/>
      <c r="C55" s="131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1"/>
      <c r="O55" s="131"/>
      <c r="P55" s="131"/>
      <c r="R55" s="131"/>
      <c r="S55" s="131"/>
      <c r="T55" s="131"/>
      <c r="V55" s="131"/>
      <c r="W55" s="131"/>
      <c r="X55" s="131"/>
      <c r="Z55" s="130"/>
      <c r="AA55" s="130"/>
      <c r="AB55" s="130"/>
      <c r="AC55" s="130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0"/>
      <c r="AU55" s="130"/>
      <c r="AV55" s="130"/>
      <c r="AW55" s="137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0"/>
      <c r="BL55" s="130"/>
      <c r="BM55" s="130"/>
      <c r="BN55" s="131"/>
      <c r="BO55" s="131"/>
      <c r="BP55" s="131"/>
      <c r="BQ55" s="131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0"/>
  <sheetViews>
    <sheetView tabSelected="1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W21" sqref="BW21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</cols>
  <sheetData>
    <row r="1" spans="2:80" ht="18">
      <c r="B1" s="142"/>
      <c r="C1" s="143"/>
      <c r="D1" s="143" t="s">
        <v>156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  <c r="W1" s="145"/>
      <c r="X1" s="145"/>
      <c r="Y1" s="145"/>
      <c r="Z1" s="143"/>
      <c r="AA1" s="143"/>
      <c r="AF1" s="143"/>
      <c r="AG1" s="143"/>
      <c r="AL1" s="143"/>
      <c r="AM1" s="143"/>
      <c r="AR1" s="143"/>
      <c r="AS1" s="143"/>
      <c r="AX1" s="143"/>
      <c r="AY1" s="143"/>
      <c r="BD1" s="143"/>
      <c r="BE1" s="143"/>
      <c r="BJ1" s="143"/>
      <c r="BK1" s="143"/>
      <c r="BP1" s="143"/>
      <c r="BQ1" s="143"/>
      <c r="BV1" s="143"/>
      <c r="BW1" s="143"/>
      <c r="CB1" s="143"/>
    </row>
    <row r="2" spans="4:80" ht="15.75">
      <c r="D2" s="471" t="s">
        <v>58</v>
      </c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147"/>
      <c r="S2" s="147"/>
      <c r="T2" s="147"/>
      <c r="U2" s="146"/>
      <c r="Z2" s="147"/>
      <c r="AA2" s="146"/>
      <c r="AF2" s="147"/>
      <c r="AG2" s="146"/>
      <c r="AL2" s="147"/>
      <c r="AM2" s="146"/>
      <c r="AR2" s="147"/>
      <c r="AS2" s="146"/>
      <c r="AX2" s="147"/>
      <c r="AY2" s="146"/>
      <c r="BD2" s="147"/>
      <c r="BE2" s="146"/>
      <c r="BJ2" s="147"/>
      <c r="BK2" s="146"/>
      <c r="BP2" s="147"/>
      <c r="BQ2" s="146"/>
      <c r="BV2" s="147"/>
      <c r="BW2" s="146"/>
      <c r="CB2" s="147"/>
    </row>
    <row r="3" spans="1:80" ht="12.75">
      <c r="A3" s="148" t="s">
        <v>155</v>
      </c>
      <c r="B3" s="148"/>
      <c r="C3" s="149"/>
      <c r="D3" s="149"/>
      <c r="E3" s="149"/>
      <c r="F3" s="150"/>
      <c r="G3" s="150"/>
      <c r="H3" s="150"/>
      <c r="I3" s="149"/>
      <c r="J3" s="150"/>
      <c r="K3" s="149"/>
      <c r="L3" s="150"/>
      <c r="M3" s="150"/>
      <c r="N3" s="150"/>
      <c r="O3" s="149"/>
      <c r="P3" s="150"/>
      <c r="Q3" s="149"/>
      <c r="R3" s="150"/>
      <c r="S3" s="150"/>
      <c r="T3" s="150"/>
      <c r="U3" s="149"/>
      <c r="V3" s="150"/>
      <c r="W3" s="149"/>
      <c r="X3" s="150"/>
      <c r="Y3" s="150"/>
      <c r="Z3" s="150"/>
      <c r="AA3" s="149"/>
      <c r="AB3" s="150"/>
      <c r="AC3" s="149"/>
      <c r="AD3" s="150"/>
      <c r="AE3" s="150"/>
      <c r="AF3" s="150"/>
      <c r="AG3" s="149"/>
      <c r="AH3" s="150"/>
      <c r="AI3" s="149"/>
      <c r="AJ3" s="150"/>
      <c r="AK3" s="150"/>
      <c r="AL3" s="150"/>
      <c r="AM3" s="149"/>
      <c r="AN3" s="150"/>
      <c r="AO3" s="149"/>
      <c r="AP3" s="150"/>
      <c r="AQ3" s="150"/>
      <c r="AR3" s="150"/>
      <c r="AS3" s="149"/>
      <c r="AT3" s="150"/>
      <c r="AU3" s="149"/>
      <c r="AV3" s="150"/>
      <c r="AW3" s="150"/>
      <c r="AX3" s="150"/>
      <c r="AY3" s="149"/>
      <c r="AZ3" s="150"/>
      <c r="BA3" s="149"/>
      <c r="BB3" s="150"/>
      <c r="BC3" s="150"/>
      <c r="BD3" s="150"/>
      <c r="BE3" s="149"/>
      <c r="BF3" s="151"/>
      <c r="BG3" s="151"/>
      <c r="BH3" s="151"/>
      <c r="BI3" s="151"/>
      <c r="BJ3" s="150"/>
      <c r="BK3" s="149"/>
      <c r="BL3" s="150"/>
      <c r="BM3" s="149"/>
      <c r="BN3" s="150"/>
      <c r="BO3" s="150"/>
      <c r="BP3" s="150"/>
      <c r="BQ3" s="149"/>
      <c r="BR3" s="150"/>
      <c r="BS3" s="149"/>
      <c r="BT3" s="150"/>
      <c r="BU3" s="150"/>
      <c r="BV3" s="150"/>
      <c r="BW3" s="149"/>
      <c r="BX3" s="150"/>
      <c r="BY3" s="149"/>
      <c r="BZ3" s="149"/>
      <c r="CA3" s="149"/>
      <c r="CB3" s="150"/>
    </row>
    <row r="4" spans="1:80" ht="13.5" thickBot="1">
      <c r="A4" s="152"/>
      <c r="B4" s="148"/>
      <c r="C4" s="149"/>
      <c r="D4" s="149"/>
      <c r="E4" s="149"/>
      <c r="F4" s="150"/>
      <c r="G4" s="150"/>
      <c r="H4" s="150"/>
      <c r="I4" s="149"/>
      <c r="J4" s="150"/>
      <c r="K4" s="149"/>
      <c r="L4" s="150"/>
      <c r="M4" s="150"/>
      <c r="N4" s="150"/>
      <c r="O4" s="149"/>
      <c r="P4" s="150"/>
      <c r="Q4" s="149"/>
      <c r="R4" s="150"/>
      <c r="S4" s="150"/>
      <c r="T4" s="150"/>
      <c r="U4" s="149"/>
      <c r="V4" s="150"/>
      <c r="W4" s="149"/>
      <c r="X4" s="150"/>
      <c r="Y4" s="150"/>
      <c r="Z4" s="150"/>
      <c r="AA4" s="149"/>
      <c r="AB4" s="150"/>
      <c r="AC4" s="149"/>
      <c r="AD4" s="150"/>
      <c r="AE4" s="150"/>
      <c r="AF4" s="150"/>
      <c r="AG4" s="149"/>
      <c r="AH4" s="150"/>
      <c r="AI4" s="149"/>
      <c r="AJ4" s="150"/>
      <c r="AK4" s="150"/>
      <c r="AL4" s="150"/>
      <c r="AM4" s="149"/>
      <c r="AN4" s="150"/>
      <c r="AO4" s="149"/>
      <c r="AP4" s="150"/>
      <c r="AQ4" s="150"/>
      <c r="AR4" s="150"/>
      <c r="AS4" s="149"/>
      <c r="AT4" s="150"/>
      <c r="AU4" s="149"/>
      <c r="AV4" s="150"/>
      <c r="AW4" s="150"/>
      <c r="AX4" s="150"/>
      <c r="AY4" s="149"/>
      <c r="AZ4" s="150"/>
      <c r="BA4" s="149"/>
      <c r="BB4" s="150"/>
      <c r="BC4" s="150"/>
      <c r="BD4" s="150"/>
      <c r="BE4" s="149"/>
      <c r="BF4" s="151"/>
      <c r="BG4" s="151"/>
      <c r="BH4" s="151"/>
      <c r="BI4" s="151"/>
      <c r="BJ4" s="150"/>
      <c r="BK4" s="149"/>
      <c r="BL4" s="150"/>
      <c r="BM4" s="149"/>
      <c r="BN4" s="150"/>
      <c r="BO4" s="150"/>
      <c r="BP4" s="150"/>
      <c r="BQ4" s="149"/>
      <c r="BR4" s="150"/>
      <c r="BS4" s="149"/>
      <c r="BT4" s="150"/>
      <c r="BU4" s="150"/>
      <c r="BV4" s="150"/>
      <c r="BW4" s="149"/>
      <c r="BX4" s="150"/>
      <c r="BY4" s="149"/>
      <c r="BZ4" s="149"/>
      <c r="CA4" s="149"/>
      <c r="CB4" s="150"/>
    </row>
    <row r="5" spans="1:80" ht="16.5" customHeight="1" thickBot="1">
      <c r="A5" s="153" t="s">
        <v>0</v>
      </c>
      <c r="B5" s="154"/>
      <c r="C5" s="472" t="s">
        <v>59</v>
      </c>
      <c r="D5" s="473"/>
      <c r="E5" s="473"/>
      <c r="F5" s="473"/>
      <c r="G5" s="473"/>
      <c r="H5" s="474"/>
      <c r="I5" s="468" t="s">
        <v>60</v>
      </c>
      <c r="J5" s="468"/>
      <c r="K5" s="468"/>
      <c r="L5" s="468"/>
      <c r="M5" s="469"/>
      <c r="N5" s="155"/>
      <c r="O5" s="467" t="s">
        <v>61</v>
      </c>
      <c r="P5" s="468"/>
      <c r="Q5" s="468"/>
      <c r="R5" s="468"/>
      <c r="S5" s="469"/>
      <c r="T5" s="155"/>
      <c r="U5" s="467" t="s">
        <v>62</v>
      </c>
      <c r="V5" s="468"/>
      <c r="W5" s="468"/>
      <c r="X5" s="468"/>
      <c r="Y5" s="469"/>
      <c r="Z5" s="155"/>
      <c r="AA5" s="467" t="s">
        <v>63</v>
      </c>
      <c r="AB5" s="468"/>
      <c r="AC5" s="468"/>
      <c r="AD5" s="468"/>
      <c r="AE5" s="469"/>
      <c r="AF5" s="155"/>
      <c r="AG5" s="467" t="s">
        <v>64</v>
      </c>
      <c r="AH5" s="468"/>
      <c r="AI5" s="468"/>
      <c r="AJ5" s="468"/>
      <c r="AK5" s="469"/>
      <c r="AL5" s="155"/>
      <c r="AM5" s="467" t="s">
        <v>65</v>
      </c>
      <c r="AN5" s="468"/>
      <c r="AO5" s="468"/>
      <c r="AP5" s="468"/>
      <c r="AQ5" s="469"/>
      <c r="AR5" s="155"/>
      <c r="AS5" s="467" t="s">
        <v>66</v>
      </c>
      <c r="AT5" s="468"/>
      <c r="AU5" s="468"/>
      <c r="AV5" s="468"/>
      <c r="AW5" s="469"/>
      <c r="AX5" s="155"/>
      <c r="AY5" s="467" t="s">
        <v>67</v>
      </c>
      <c r="AZ5" s="468"/>
      <c r="BA5" s="468"/>
      <c r="BB5" s="468"/>
      <c r="BC5" s="469"/>
      <c r="BD5" s="155"/>
      <c r="BE5" s="467" t="s">
        <v>68</v>
      </c>
      <c r="BF5" s="468"/>
      <c r="BG5" s="468"/>
      <c r="BH5" s="468"/>
      <c r="BI5" s="469"/>
      <c r="BJ5" s="155"/>
      <c r="BK5" s="467" t="s">
        <v>69</v>
      </c>
      <c r="BL5" s="468"/>
      <c r="BM5" s="468"/>
      <c r="BN5" s="468"/>
      <c r="BO5" s="469"/>
      <c r="BP5" s="155"/>
      <c r="BQ5" s="467" t="s">
        <v>70</v>
      </c>
      <c r="BR5" s="468"/>
      <c r="BS5" s="468"/>
      <c r="BT5" s="468"/>
      <c r="BU5" s="469"/>
      <c r="BV5" s="155"/>
      <c r="BW5" s="467" t="s">
        <v>71</v>
      </c>
      <c r="BX5" s="468"/>
      <c r="BY5" s="468"/>
      <c r="BZ5" s="470"/>
      <c r="CA5" s="470"/>
      <c r="CB5" s="156"/>
    </row>
    <row r="6" spans="1:80" ht="25.5" customHeight="1">
      <c r="A6" s="157"/>
      <c r="B6" s="158"/>
      <c r="C6" s="159" t="s">
        <v>72</v>
      </c>
      <c r="D6" s="463" t="s">
        <v>73</v>
      </c>
      <c r="E6" s="464"/>
      <c r="F6" s="465" t="s">
        <v>74</v>
      </c>
      <c r="G6" s="466"/>
      <c r="H6" s="160" t="s">
        <v>75</v>
      </c>
      <c r="I6" s="161" t="s">
        <v>72</v>
      </c>
      <c r="J6" s="463" t="s">
        <v>73</v>
      </c>
      <c r="K6" s="464"/>
      <c r="L6" s="465" t="s">
        <v>74</v>
      </c>
      <c r="M6" s="466"/>
      <c r="N6" s="162" t="s">
        <v>75</v>
      </c>
      <c r="O6" s="163" t="s">
        <v>72</v>
      </c>
      <c r="P6" s="463" t="s">
        <v>73</v>
      </c>
      <c r="Q6" s="464"/>
      <c r="R6" s="465" t="s">
        <v>74</v>
      </c>
      <c r="S6" s="466"/>
      <c r="T6" s="162" t="s">
        <v>75</v>
      </c>
      <c r="U6" s="163" t="s">
        <v>72</v>
      </c>
      <c r="V6" s="463" t="s">
        <v>73</v>
      </c>
      <c r="W6" s="464"/>
      <c r="X6" s="465" t="s">
        <v>74</v>
      </c>
      <c r="Y6" s="466"/>
      <c r="Z6" s="162" t="s">
        <v>75</v>
      </c>
      <c r="AA6" s="163" t="s">
        <v>72</v>
      </c>
      <c r="AB6" s="463" t="s">
        <v>73</v>
      </c>
      <c r="AC6" s="464"/>
      <c r="AD6" s="465" t="s">
        <v>74</v>
      </c>
      <c r="AE6" s="466"/>
      <c r="AF6" s="162" t="s">
        <v>75</v>
      </c>
      <c r="AG6" s="163" t="s">
        <v>72</v>
      </c>
      <c r="AH6" s="463" t="s">
        <v>73</v>
      </c>
      <c r="AI6" s="464"/>
      <c r="AJ6" s="465" t="s">
        <v>74</v>
      </c>
      <c r="AK6" s="466"/>
      <c r="AL6" s="162" t="s">
        <v>75</v>
      </c>
      <c r="AM6" s="163" t="s">
        <v>72</v>
      </c>
      <c r="AN6" s="463" t="s">
        <v>73</v>
      </c>
      <c r="AO6" s="464"/>
      <c r="AP6" s="465" t="s">
        <v>74</v>
      </c>
      <c r="AQ6" s="466"/>
      <c r="AR6" s="162" t="s">
        <v>75</v>
      </c>
      <c r="AS6" s="163" t="s">
        <v>72</v>
      </c>
      <c r="AT6" s="463" t="s">
        <v>73</v>
      </c>
      <c r="AU6" s="464"/>
      <c r="AV6" s="465" t="s">
        <v>74</v>
      </c>
      <c r="AW6" s="466"/>
      <c r="AX6" s="162" t="s">
        <v>75</v>
      </c>
      <c r="AY6" s="163" t="s">
        <v>72</v>
      </c>
      <c r="AZ6" s="463" t="s">
        <v>73</v>
      </c>
      <c r="BA6" s="464"/>
      <c r="BB6" s="465" t="s">
        <v>74</v>
      </c>
      <c r="BC6" s="466"/>
      <c r="BD6" s="162" t="s">
        <v>75</v>
      </c>
      <c r="BE6" s="163" t="s">
        <v>72</v>
      </c>
      <c r="BF6" s="463" t="s">
        <v>73</v>
      </c>
      <c r="BG6" s="464"/>
      <c r="BH6" s="465" t="s">
        <v>74</v>
      </c>
      <c r="BI6" s="466"/>
      <c r="BJ6" s="162" t="s">
        <v>75</v>
      </c>
      <c r="BK6" s="163" t="s">
        <v>72</v>
      </c>
      <c r="BL6" s="463" t="s">
        <v>73</v>
      </c>
      <c r="BM6" s="464"/>
      <c r="BN6" s="465" t="s">
        <v>74</v>
      </c>
      <c r="BO6" s="466"/>
      <c r="BP6" s="162" t="s">
        <v>75</v>
      </c>
      <c r="BQ6" s="163" t="s">
        <v>72</v>
      </c>
      <c r="BR6" s="463" t="s">
        <v>73</v>
      </c>
      <c r="BS6" s="464"/>
      <c r="BT6" s="465" t="s">
        <v>74</v>
      </c>
      <c r="BU6" s="466"/>
      <c r="BV6" s="162" t="s">
        <v>75</v>
      </c>
      <c r="BW6" s="163" t="s">
        <v>72</v>
      </c>
      <c r="BX6" s="463" t="s">
        <v>73</v>
      </c>
      <c r="BY6" s="464"/>
      <c r="BZ6" s="465" t="s">
        <v>74</v>
      </c>
      <c r="CA6" s="466"/>
      <c r="CB6" s="164" t="s">
        <v>75</v>
      </c>
    </row>
    <row r="7" spans="1:80" ht="25.5" customHeight="1">
      <c r="A7" s="165"/>
      <c r="B7" s="166"/>
      <c r="C7" s="159" t="s">
        <v>20</v>
      </c>
      <c r="D7" s="167" t="s">
        <v>20</v>
      </c>
      <c r="E7" s="168" t="s">
        <v>21</v>
      </c>
      <c r="F7" s="168" t="s">
        <v>76</v>
      </c>
      <c r="G7" s="168" t="s">
        <v>25</v>
      </c>
      <c r="H7" s="160" t="s">
        <v>77</v>
      </c>
      <c r="I7" s="169" t="s">
        <v>20</v>
      </c>
      <c r="J7" s="167" t="s">
        <v>20</v>
      </c>
      <c r="K7" s="168" t="s">
        <v>21</v>
      </c>
      <c r="L7" s="168" t="s">
        <v>76</v>
      </c>
      <c r="M7" s="170" t="s">
        <v>25</v>
      </c>
      <c r="N7" s="171" t="s">
        <v>77</v>
      </c>
      <c r="O7" s="172" t="s">
        <v>20</v>
      </c>
      <c r="P7" s="167" t="s">
        <v>20</v>
      </c>
      <c r="Q7" s="168" t="s">
        <v>21</v>
      </c>
      <c r="R7" s="168" t="s">
        <v>76</v>
      </c>
      <c r="S7" s="170" t="s">
        <v>25</v>
      </c>
      <c r="T7" s="171" t="s">
        <v>77</v>
      </c>
      <c r="U7" s="172" t="s">
        <v>20</v>
      </c>
      <c r="V7" s="167" t="s">
        <v>20</v>
      </c>
      <c r="W7" s="168" t="s">
        <v>21</v>
      </c>
      <c r="X7" s="168" t="s">
        <v>76</v>
      </c>
      <c r="Y7" s="170" t="s">
        <v>25</v>
      </c>
      <c r="Z7" s="171" t="s">
        <v>77</v>
      </c>
      <c r="AA7" s="172" t="s">
        <v>20</v>
      </c>
      <c r="AB7" s="167" t="s">
        <v>20</v>
      </c>
      <c r="AC7" s="168" t="s">
        <v>21</v>
      </c>
      <c r="AD7" s="168" t="s">
        <v>76</v>
      </c>
      <c r="AE7" s="170" t="s">
        <v>25</v>
      </c>
      <c r="AF7" s="171" t="s">
        <v>77</v>
      </c>
      <c r="AG7" s="172" t="s">
        <v>20</v>
      </c>
      <c r="AH7" s="167" t="s">
        <v>20</v>
      </c>
      <c r="AI7" s="168" t="s">
        <v>21</v>
      </c>
      <c r="AJ7" s="168" t="s">
        <v>76</v>
      </c>
      <c r="AK7" s="170" t="s">
        <v>25</v>
      </c>
      <c r="AL7" s="171" t="s">
        <v>77</v>
      </c>
      <c r="AM7" s="172" t="s">
        <v>20</v>
      </c>
      <c r="AN7" s="167" t="s">
        <v>20</v>
      </c>
      <c r="AO7" s="168" t="s">
        <v>21</v>
      </c>
      <c r="AP7" s="168" t="s">
        <v>76</v>
      </c>
      <c r="AQ7" s="170" t="s">
        <v>25</v>
      </c>
      <c r="AR7" s="171" t="s">
        <v>77</v>
      </c>
      <c r="AS7" s="172" t="s">
        <v>20</v>
      </c>
      <c r="AT7" s="167" t="s">
        <v>20</v>
      </c>
      <c r="AU7" s="168" t="s">
        <v>21</v>
      </c>
      <c r="AV7" s="168" t="s">
        <v>76</v>
      </c>
      <c r="AW7" s="170" t="s">
        <v>25</v>
      </c>
      <c r="AX7" s="171" t="s">
        <v>77</v>
      </c>
      <c r="AY7" s="172" t="s">
        <v>20</v>
      </c>
      <c r="AZ7" s="167" t="s">
        <v>20</v>
      </c>
      <c r="BA7" s="168" t="s">
        <v>21</v>
      </c>
      <c r="BB7" s="168" t="s">
        <v>76</v>
      </c>
      <c r="BC7" s="170" t="s">
        <v>25</v>
      </c>
      <c r="BD7" s="171" t="s">
        <v>77</v>
      </c>
      <c r="BE7" s="172" t="s">
        <v>20</v>
      </c>
      <c r="BF7" s="167" t="s">
        <v>20</v>
      </c>
      <c r="BG7" s="168" t="s">
        <v>21</v>
      </c>
      <c r="BH7" s="168" t="s">
        <v>76</v>
      </c>
      <c r="BI7" s="170" t="s">
        <v>25</v>
      </c>
      <c r="BJ7" s="171" t="s">
        <v>77</v>
      </c>
      <c r="BK7" s="172" t="s">
        <v>20</v>
      </c>
      <c r="BL7" s="167" t="s">
        <v>20</v>
      </c>
      <c r="BM7" s="168" t="s">
        <v>21</v>
      </c>
      <c r="BN7" s="168" t="s">
        <v>76</v>
      </c>
      <c r="BO7" s="170" t="s">
        <v>25</v>
      </c>
      <c r="BP7" s="171" t="s">
        <v>77</v>
      </c>
      <c r="BQ7" s="172" t="s">
        <v>20</v>
      </c>
      <c r="BR7" s="167" t="s">
        <v>20</v>
      </c>
      <c r="BS7" s="168" t="s">
        <v>21</v>
      </c>
      <c r="BT7" s="168" t="s">
        <v>76</v>
      </c>
      <c r="BU7" s="170" t="s">
        <v>25</v>
      </c>
      <c r="BV7" s="171" t="s">
        <v>77</v>
      </c>
      <c r="BW7" s="172" t="s">
        <v>20</v>
      </c>
      <c r="BX7" s="167" t="s">
        <v>20</v>
      </c>
      <c r="BY7" s="168" t="s">
        <v>21</v>
      </c>
      <c r="BZ7" s="168" t="s">
        <v>76</v>
      </c>
      <c r="CA7" s="168" t="s">
        <v>25</v>
      </c>
      <c r="CB7" s="173" t="s">
        <v>77</v>
      </c>
    </row>
    <row r="8" spans="1:80" ht="12.75">
      <c r="A8" s="174" t="s">
        <v>78</v>
      </c>
      <c r="B8" s="175"/>
      <c r="C8" s="176">
        <f>SUM(C9:C16)</f>
        <v>97950</v>
      </c>
      <c r="D8" s="177">
        <f>SUM(D9:D16)</f>
        <v>63585.2</v>
      </c>
      <c r="E8" s="177">
        <f>SUM(E9:E16)</f>
        <v>62460.299999999996</v>
      </c>
      <c r="F8" s="177">
        <f>E8-D8</f>
        <v>-1124.9000000000015</v>
      </c>
      <c r="G8" s="177">
        <f aca="true" t="shared" si="0" ref="G8:G13">E8/D8%</f>
        <v>98.23087762561099</v>
      </c>
      <c r="H8" s="178">
        <f aca="true" t="shared" si="1" ref="H8:H13">E8/C8%</f>
        <v>63.76753445635528</v>
      </c>
      <c r="I8" s="179">
        <f>SUM(I9:I16)</f>
        <v>3984.2</v>
      </c>
      <c r="J8" s="177">
        <f>SUM(J9:J16)</f>
        <v>2385.6000000000004</v>
      </c>
      <c r="K8" s="179">
        <f>SUM(K9:K16)</f>
        <v>2478.1</v>
      </c>
      <c r="L8" s="177">
        <f aca="true" t="shared" si="2" ref="L8:L29">K8-J8</f>
        <v>92.49999999999955</v>
      </c>
      <c r="M8" s="180">
        <f aca="true" t="shared" si="3" ref="M8:M14">K8/J8%</f>
        <v>103.87743125419179</v>
      </c>
      <c r="N8" s="181">
        <f>K8/I8%</f>
        <v>62.19818282214748</v>
      </c>
      <c r="O8" s="182">
        <f>SUM(O9:O16)</f>
        <v>5836.000000000001</v>
      </c>
      <c r="P8" s="177">
        <f>SUM(P9:P16)</f>
        <v>4246.3</v>
      </c>
      <c r="Q8" s="179">
        <f>SUM(Q9:Q16)</f>
        <v>4255.799999999999</v>
      </c>
      <c r="R8" s="177">
        <f aca="true" t="shared" si="4" ref="R8:R29">Q8-P8</f>
        <v>9.49999999999909</v>
      </c>
      <c r="S8" s="180">
        <f aca="true" t="shared" si="5" ref="S8:S14">Q8/P8%</f>
        <v>100.22372418340672</v>
      </c>
      <c r="T8" s="181">
        <f>Q8/O8%</f>
        <v>72.92323509252911</v>
      </c>
      <c r="U8" s="182">
        <f>SUM(U9:U16)</f>
        <v>10558.599999999999</v>
      </c>
      <c r="V8" s="177">
        <f>SUM(V9:V16)</f>
        <v>6427.8</v>
      </c>
      <c r="W8" s="179">
        <f>SUM(W9:W16)</f>
        <v>6550.699999999999</v>
      </c>
      <c r="X8" s="177">
        <f aca="true" t="shared" si="6" ref="X8:X28">W8-V8</f>
        <v>122.89999999999873</v>
      </c>
      <c r="Y8" s="180">
        <f aca="true" t="shared" si="7" ref="Y8:Y14">W8/V8%</f>
        <v>101.91200721864399</v>
      </c>
      <c r="Z8" s="181">
        <f>W8/U8%</f>
        <v>62.04136912090618</v>
      </c>
      <c r="AA8" s="182">
        <f>SUM(AA9:AA16)</f>
        <v>5963.099999999999</v>
      </c>
      <c r="AB8" s="177">
        <f>SUM(AB9:AB16)</f>
        <v>4104.400000000001</v>
      </c>
      <c r="AC8" s="179">
        <f>SUM(AC9:AC16)</f>
        <v>4604.3</v>
      </c>
      <c r="AD8" s="177">
        <f aca="true" t="shared" si="8" ref="AD8:AD24">AC8-AB8</f>
        <v>499.89999999999964</v>
      </c>
      <c r="AE8" s="180">
        <f aca="true" t="shared" si="9" ref="AE8:AE14">AC8/AB8%</f>
        <v>112.1796121235747</v>
      </c>
      <c r="AF8" s="181">
        <f>AC8/AA8%</f>
        <v>77.21319447938154</v>
      </c>
      <c r="AG8" s="182">
        <f>SUM(AG9:AG16)</f>
        <v>4161.9</v>
      </c>
      <c r="AH8" s="177">
        <f>SUM(AH9:AH16)</f>
        <v>3194.3</v>
      </c>
      <c r="AI8" s="179">
        <f>SUM(AI9:AI16)</f>
        <v>3271.5</v>
      </c>
      <c r="AJ8" s="177">
        <f aca="true" t="shared" si="10" ref="AJ8:AJ24">AI8-AH8</f>
        <v>77.19999999999982</v>
      </c>
      <c r="AK8" s="180">
        <f aca="true" t="shared" si="11" ref="AK8:AK14">AI8/AH8%</f>
        <v>102.4168049337883</v>
      </c>
      <c r="AL8" s="181">
        <f>AI8/AG8%</f>
        <v>78.60592517840409</v>
      </c>
      <c r="AM8" s="182">
        <f>SUM(AM9:AM16)</f>
        <v>5571.4</v>
      </c>
      <c r="AN8" s="177">
        <f>SUM(AN9:AN16)</f>
        <v>2293.9</v>
      </c>
      <c r="AO8" s="179">
        <f>SUM(AO9:AO16)</f>
        <v>2428.2</v>
      </c>
      <c r="AP8" s="177">
        <f aca="true" t="shared" si="12" ref="AP8:AP24">AO8-AN8</f>
        <v>134.29999999999973</v>
      </c>
      <c r="AQ8" s="180">
        <f aca="true" t="shared" si="13" ref="AQ8:AQ14">AO8/AN8%</f>
        <v>105.85465800601595</v>
      </c>
      <c r="AR8" s="181">
        <f>AO8/AM8%</f>
        <v>43.583300427181676</v>
      </c>
      <c r="AS8" s="182">
        <f>SUM(AS9:AS16)</f>
        <v>3470.5000000000005</v>
      </c>
      <c r="AT8" s="177">
        <f>SUM(AT9:AT16)</f>
        <v>1052.8</v>
      </c>
      <c r="AU8" s="179">
        <f>SUM(AU9:AU16)</f>
        <v>2343.6</v>
      </c>
      <c r="AV8" s="177">
        <f aca="true" t="shared" si="14" ref="AV8:AV24">AU8-AT8</f>
        <v>1290.8</v>
      </c>
      <c r="AW8" s="180">
        <f aca="true" t="shared" si="15" ref="AW8:AW14">AU8/AT8%</f>
        <v>222.60638297872342</v>
      </c>
      <c r="AX8" s="181">
        <f>AU8/AS8%</f>
        <v>67.52917447053737</v>
      </c>
      <c r="AY8" s="182">
        <f>SUM(AY9:AY16)</f>
        <v>9156.3</v>
      </c>
      <c r="AZ8" s="177">
        <f>SUM(AZ9:AZ16)</f>
        <v>5659</v>
      </c>
      <c r="BA8" s="179">
        <f>SUM(BA9:BA16)</f>
        <v>7100</v>
      </c>
      <c r="BB8" s="177">
        <f aca="true" t="shared" si="16" ref="BB8:BB24">BA8-AZ8</f>
        <v>1441</v>
      </c>
      <c r="BC8" s="180">
        <f aca="true" t="shared" si="17" ref="BC8:BC14">BA8/AZ8%</f>
        <v>125.46386287329916</v>
      </c>
      <c r="BD8" s="181">
        <f>BA8/AY8%</f>
        <v>77.54223867719494</v>
      </c>
      <c r="BE8" s="182">
        <f>SUM(BE9:BE16)</f>
        <v>2199.6999999999994</v>
      </c>
      <c r="BF8" s="177">
        <f>SUM(BF9:BF16)</f>
        <v>986.3</v>
      </c>
      <c r="BG8" s="179">
        <f>SUM(BG9:BG16)</f>
        <v>831.3000000000001</v>
      </c>
      <c r="BH8" s="177">
        <f aca="true" t="shared" si="18" ref="BH8:BH24">BG8-BF8</f>
        <v>-154.9999999999999</v>
      </c>
      <c r="BI8" s="180">
        <f aca="true" t="shared" si="19" ref="BI8:BI14">BG8/BF8%</f>
        <v>84.28470039541723</v>
      </c>
      <c r="BJ8" s="181">
        <f>BG8/BE8%</f>
        <v>37.79151702504888</v>
      </c>
      <c r="BK8" s="182">
        <f>SUM(BK9:BK16)</f>
        <v>4457.3</v>
      </c>
      <c r="BL8" s="177">
        <f>SUM(BL9:BL16)</f>
        <v>3077.5</v>
      </c>
      <c r="BM8" s="179">
        <f>SUM(BM9:BM16)</f>
        <v>3347.7</v>
      </c>
      <c r="BN8" s="177">
        <f aca="true" t="shared" si="20" ref="BN8:BN24">BM8-BL8</f>
        <v>270.1999999999998</v>
      </c>
      <c r="BO8" s="180">
        <f aca="true" t="shared" si="21" ref="BO8:BO14">BM8/BL8%</f>
        <v>108.77985377741673</v>
      </c>
      <c r="BP8" s="181">
        <f>BM8/BK8%</f>
        <v>75.10600587799789</v>
      </c>
      <c r="BQ8" s="182">
        <f>SUM(BQ9:BQ16)</f>
        <v>11230.4</v>
      </c>
      <c r="BR8" s="177">
        <f>SUM(BR9:BR16)</f>
        <v>7860.8</v>
      </c>
      <c r="BS8" s="179">
        <f>SUM(BS9:BS16)</f>
        <v>7249.600000000001</v>
      </c>
      <c r="BT8" s="177">
        <f aca="true" t="shared" si="22" ref="BT8:BT24">BS8-BR8</f>
        <v>-611.1999999999989</v>
      </c>
      <c r="BU8" s="180">
        <f aca="true" t="shared" si="23" ref="BU8:BU14">BS8/BR8%</f>
        <v>92.22470995318544</v>
      </c>
      <c r="BV8" s="181">
        <f>BS8/BQ8%</f>
        <v>64.55335517880042</v>
      </c>
      <c r="BW8" s="182">
        <f aca="true" t="shared" si="24" ref="BW8:BY23">C8+I8+O8+U8+AA8+AG8+AM8+AS8+AY8+BE8+BK8+BQ8</f>
        <v>164539.39999999997</v>
      </c>
      <c r="BX8" s="177">
        <f>D8+J8+P8+V8+AB8+AH8+AN8+AT8+AZ8+BF8+BL8+BR8</f>
        <v>104873.90000000001</v>
      </c>
      <c r="BY8" s="177">
        <f>E8+K8+Q8+W8+AC8+AI8+AO8+AU8+BA8+BG8+BM8+BS8</f>
        <v>106921.1</v>
      </c>
      <c r="BZ8" s="177">
        <f>BY8-BX8</f>
        <v>2047.199999999997</v>
      </c>
      <c r="CA8" s="177">
        <f>BY8/BX8%</f>
        <v>101.95205861515592</v>
      </c>
      <c r="CB8" s="183">
        <f>BY8/BW8%</f>
        <v>64.98206508593081</v>
      </c>
    </row>
    <row r="9" spans="1:80" ht="12.75">
      <c r="A9" s="184" t="s">
        <v>29</v>
      </c>
      <c r="B9" s="185"/>
      <c r="C9" s="186">
        <v>46917.4</v>
      </c>
      <c r="D9" s="187">
        <v>26720.5</v>
      </c>
      <c r="E9" s="187">
        <v>26449.2</v>
      </c>
      <c r="F9" s="188">
        <f aca="true" t="shared" si="25" ref="F9:F24">E9-D9</f>
        <v>-271.2999999999993</v>
      </c>
      <c r="G9" s="188">
        <f t="shared" si="0"/>
        <v>98.98467468797367</v>
      </c>
      <c r="H9" s="189">
        <f t="shared" si="1"/>
        <v>56.3739678669321</v>
      </c>
      <c r="I9" s="190">
        <v>711.3</v>
      </c>
      <c r="J9" s="187">
        <v>510</v>
      </c>
      <c r="K9" s="191">
        <v>560</v>
      </c>
      <c r="L9" s="188">
        <f t="shared" si="2"/>
        <v>50</v>
      </c>
      <c r="M9" s="192">
        <f t="shared" si="3"/>
        <v>109.80392156862746</v>
      </c>
      <c r="N9" s="193">
        <f>K9/I9%</f>
        <v>78.72908758610994</v>
      </c>
      <c r="O9" s="194">
        <v>1481.1</v>
      </c>
      <c r="P9" s="187">
        <v>1127.1</v>
      </c>
      <c r="Q9" s="191">
        <v>1123.3</v>
      </c>
      <c r="R9" s="188">
        <f t="shared" si="4"/>
        <v>-3.7999999999999545</v>
      </c>
      <c r="S9" s="192">
        <f>Q9/P9%</f>
        <v>99.66285156596575</v>
      </c>
      <c r="T9" s="193">
        <f>Q9/O9%</f>
        <v>75.84227938694214</v>
      </c>
      <c r="U9" s="194">
        <v>5396.7</v>
      </c>
      <c r="V9" s="187">
        <v>3641.9</v>
      </c>
      <c r="W9" s="191">
        <v>3723.1</v>
      </c>
      <c r="X9" s="188">
        <f t="shared" si="6"/>
        <v>81.19999999999982</v>
      </c>
      <c r="Y9" s="192">
        <f t="shared" si="7"/>
        <v>102.2296054257393</v>
      </c>
      <c r="Z9" s="193">
        <f>W9/U9%</f>
        <v>68.98845590824023</v>
      </c>
      <c r="AA9" s="194">
        <v>1073.7</v>
      </c>
      <c r="AB9" s="187">
        <v>901.6</v>
      </c>
      <c r="AC9" s="191">
        <v>1020.9</v>
      </c>
      <c r="AD9" s="188">
        <f t="shared" si="8"/>
        <v>119.29999999999995</v>
      </c>
      <c r="AE9" s="192">
        <f t="shared" si="9"/>
        <v>113.23203194321206</v>
      </c>
      <c r="AF9" s="193">
        <f>AC9/AA9%</f>
        <v>95.08242525845208</v>
      </c>
      <c r="AG9" s="194">
        <v>1195.3</v>
      </c>
      <c r="AH9" s="187">
        <v>980.5</v>
      </c>
      <c r="AI9" s="191">
        <v>991</v>
      </c>
      <c r="AJ9" s="188">
        <f t="shared" si="10"/>
        <v>10.5</v>
      </c>
      <c r="AK9" s="192">
        <f t="shared" si="11"/>
        <v>101.07088220295768</v>
      </c>
      <c r="AL9" s="193">
        <f>AI9/AG9%</f>
        <v>82.90805655483979</v>
      </c>
      <c r="AM9" s="194">
        <v>580.3</v>
      </c>
      <c r="AN9" s="187">
        <v>397.8</v>
      </c>
      <c r="AO9" s="191">
        <v>462.3</v>
      </c>
      <c r="AP9" s="188">
        <f t="shared" si="12"/>
        <v>64.5</v>
      </c>
      <c r="AQ9" s="192">
        <f t="shared" si="13"/>
        <v>116.21417797888385</v>
      </c>
      <c r="AR9" s="193">
        <f>AO9/AM9%</f>
        <v>79.66569016026193</v>
      </c>
      <c r="AS9" s="194">
        <v>694.2</v>
      </c>
      <c r="AT9" s="187">
        <v>516.5</v>
      </c>
      <c r="AU9" s="191">
        <v>607.7</v>
      </c>
      <c r="AV9" s="188">
        <f t="shared" si="14"/>
        <v>91.20000000000005</v>
      </c>
      <c r="AW9" s="192">
        <f t="shared" si="15"/>
        <v>117.65730880929333</v>
      </c>
      <c r="AX9" s="193">
        <f>AU9/AS9%</f>
        <v>87.53961394410832</v>
      </c>
      <c r="AY9" s="194">
        <v>2516.8</v>
      </c>
      <c r="AZ9" s="187">
        <v>1906</v>
      </c>
      <c r="BA9" s="191">
        <v>1434.2</v>
      </c>
      <c r="BB9" s="188">
        <f t="shared" si="16"/>
        <v>-471.79999999999995</v>
      </c>
      <c r="BC9" s="192">
        <f t="shared" si="17"/>
        <v>75.24658971668416</v>
      </c>
      <c r="BD9" s="193">
        <f>BA9/AY9%</f>
        <v>56.9850603941513</v>
      </c>
      <c r="BE9" s="194">
        <v>452.1</v>
      </c>
      <c r="BF9" s="187">
        <v>349.4</v>
      </c>
      <c r="BG9" s="191">
        <v>380.2</v>
      </c>
      <c r="BH9" s="188">
        <f t="shared" si="18"/>
        <v>30.80000000000001</v>
      </c>
      <c r="BI9" s="192">
        <f t="shared" si="19"/>
        <v>108.81511161991986</v>
      </c>
      <c r="BJ9" s="193">
        <f>BG9/BE9%</f>
        <v>84.09643884096438</v>
      </c>
      <c r="BK9" s="194">
        <v>1041.3</v>
      </c>
      <c r="BL9" s="187">
        <v>871.3</v>
      </c>
      <c r="BM9" s="191">
        <v>878</v>
      </c>
      <c r="BN9" s="188">
        <f t="shared" si="20"/>
        <v>6.7000000000000455</v>
      </c>
      <c r="BO9" s="192">
        <f t="shared" si="21"/>
        <v>100.76896591300357</v>
      </c>
      <c r="BP9" s="193">
        <f>BM9/BK9%</f>
        <v>84.3176798232978</v>
      </c>
      <c r="BQ9" s="194">
        <v>3675.7</v>
      </c>
      <c r="BR9" s="187">
        <v>2585</v>
      </c>
      <c r="BS9" s="191">
        <v>2333.8</v>
      </c>
      <c r="BT9" s="188">
        <f t="shared" si="22"/>
        <v>-251.19999999999982</v>
      </c>
      <c r="BU9" s="192">
        <f t="shared" si="23"/>
        <v>90.28239845261122</v>
      </c>
      <c r="BV9" s="193">
        <f>BS9/BQ9%</f>
        <v>63.49266806322606</v>
      </c>
      <c r="BW9" s="195">
        <f t="shared" si="24"/>
        <v>65735.90000000001</v>
      </c>
      <c r="BX9" s="196">
        <f>D9+J9+P9+V9+AB9+AH9+AN9+AT9+AZ9+BF9+BL9+BR9</f>
        <v>40507.600000000006</v>
      </c>
      <c r="BY9" s="196">
        <f>E9+K9+Q9+W9+AC9+AI9+AO9+AU9+BA9+BG9+BM9+BS9</f>
        <v>39963.7</v>
      </c>
      <c r="BZ9" s="188">
        <f>BY9-BX9</f>
        <v>-543.9000000000087</v>
      </c>
      <c r="CA9" s="188">
        <f>BY9/BX9%</f>
        <v>98.65728900255752</v>
      </c>
      <c r="CB9" s="197">
        <f>BY9/BW9%</f>
        <v>60.79433003883722</v>
      </c>
    </row>
    <row r="10" spans="1:80" ht="33.75" customHeight="1">
      <c r="A10" s="198" t="s">
        <v>31</v>
      </c>
      <c r="B10" s="185"/>
      <c r="C10" s="186">
        <v>9755.9</v>
      </c>
      <c r="D10" s="187">
        <v>8944.6</v>
      </c>
      <c r="E10" s="187">
        <v>9764.5</v>
      </c>
      <c r="F10" s="188">
        <f t="shared" si="25"/>
        <v>819.8999999999996</v>
      </c>
      <c r="G10" s="188">
        <f t="shared" si="0"/>
        <v>109.16642443485455</v>
      </c>
      <c r="H10" s="189">
        <f t="shared" si="1"/>
        <v>100.08815178507365</v>
      </c>
      <c r="I10" s="190">
        <v>51.9</v>
      </c>
      <c r="J10" s="187">
        <v>46</v>
      </c>
      <c r="K10" s="191">
        <v>51.2</v>
      </c>
      <c r="L10" s="188">
        <f t="shared" si="2"/>
        <v>5.200000000000003</v>
      </c>
      <c r="M10" s="192">
        <f t="shared" si="3"/>
        <v>111.30434782608695</v>
      </c>
      <c r="N10" s="193">
        <f aca="true" t="shared" si="26" ref="N10:N30">K10/I10%</f>
        <v>98.65125240847784</v>
      </c>
      <c r="O10" s="194">
        <v>226.3</v>
      </c>
      <c r="P10" s="187">
        <v>169.6</v>
      </c>
      <c r="Q10" s="191">
        <v>178.1</v>
      </c>
      <c r="R10" s="188">
        <f t="shared" si="4"/>
        <v>8.5</v>
      </c>
      <c r="S10" s="192">
        <f t="shared" si="5"/>
        <v>105.01179245283019</v>
      </c>
      <c r="T10" s="193">
        <f aca="true" t="shared" si="27" ref="T10:T30">Q10/O10%</f>
        <v>78.70083959346</v>
      </c>
      <c r="U10" s="194"/>
      <c r="V10" s="187"/>
      <c r="W10" s="191">
        <v>3.7</v>
      </c>
      <c r="X10" s="188">
        <f t="shared" si="6"/>
        <v>3.7</v>
      </c>
      <c r="Y10" s="192"/>
      <c r="Z10" s="193"/>
      <c r="AA10" s="194">
        <v>22.1</v>
      </c>
      <c r="AB10" s="187">
        <v>22.1</v>
      </c>
      <c r="AC10" s="191">
        <v>36.8</v>
      </c>
      <c r="AD10" s="188">
        <f t="shared" si="8"/>
        <v>14.699999999999996</v>
      </c>
      <c r="AE10" s="192">
        <f t="shared" si="9"/>
        <v>166.51583710407238</v>
      </c>
      <c r="AF10" s="193">
        <f aca="true" t="shared" si="28" ref="AF10:AF30">AC10/AA10%</f>
        <v>166.51583710407238</v>
      </c>
      <c r="AG10" s="194">
        <v>298.2</v>
      </c>
      <c r="AH10" s="187">
        <v>284.3</v>
      </c>
      <c r="AI10" s="191">
        <v>339</v>
      </c>
      <c r="AJ10" s="188">
        <f t="shared" si="10"/>
        <v>54.69999999999999</v>
      </c>
      <c r="AK10" s="192">
        <f>AI10/AH10%</f>
        <v>119.24023918396061</v>
      </c>
      <c r="AL10" s="193">
        <f aca="true" t="shared" si="29" ref="AL10:AL30">AI10/AG10%</f>
        <v>113.682092555332</v>
      </c>
      <c r="AM10" s="194">
        <v>85.1</v>
      </c>
      <c r="AN10" s="187">
        <v>59.7</v>
      </c>
      <c r="AO10" s="191">
        <v>62.5</v>
      </c>
      <c r="AP10" s="188">
        <f t="shared" si="12"/>
        <v>2.799999999999997</v>
      </c>
      <c r="AQ10" s="192">
        <f t="shared" si="13"/>
        <v>104.69011725293133</v>
      </c>
      <c r="AR10" s="193">
        <f aca="true" t="shared" si="30" ref="AR10:AR30">AO10/AM10%</f>
        <v>73.44300822561692</v>
      </c>
      <c r="AS10" s="194">
        <v>63</v>
      </c>
      <c r="AT10" s="187">
        <v>57.4</v>
      </c>
      <c r="AU10" s="191">
        <v>161.1</v>
      </c>
      <c r="AV10" s="188">
        <f t="shared" si="14"/>
        <v>103.69999999999999</v>
      </c>
      <c r="AW10" s="192">
        <f t="shared" si="15"/>
        <v>280.6620209059234</v>
      </c>
      <c r="AX10" s="193">
        <f aca="true" t="shared" si="31" ref="AX10:AX30">AU10/AS10%</f>
        <v>255.7142857142857</v>
      </c>
      <c r="AY10" s="194">
        <v>413.1</v>
      </c>
      <c r="AZ10" s="187">
        <v>284.6</v>
      </c>
      <c r="BA10" s="191">
        <v>762.5</v>
      </c>
      <c r="BB10" s="188">
        <f t="shared" si="16"/>
        <v>477.9</v>
      </c>
      <c r="BC10" s="192">
        <f t="shared" si="17"/>
        <v>267.9198875614898</v>
      </c>
      <c r="BD10" s="193">
        <f aca="true" t="shared" si="32" ref="BD10:BD30">BA10/AY10%</f>
        <v>184.58000484144273</v>
      </c>
      <c r="BE10" s="194">
        <v>78.4</v>
      </c>
      <c r="BF10" s="187">
        <v>65</v>
      </c>
      <c r="BG10" s="191">
        <v>43.6</v>
      </c>
      <c r="BH10" s="188">
        <f t="shared" si="18"/>
        <v>-21.4</v>
      </c>
      <c r="BI10" s="192">
        <f t="shared" si="19"/>
        <v>67.07692307692308</v>
      </c>
      <c r="BJ10" s="193">
        <f aca="true" t="shared" si="33" ref="BJ10:BJ30">BG10/BE10%</f>
        <v>55.61224489795919</v>
      </c>
      <c r="BK10" s="194">
        <v>232</v>
      </c>
      <c r="BL10" s="187">
        <v>225</v>
      </c>
      <c r="BM10" s="191">
        <v>276.8</v>
      </c>
      <c r="BN10" s="188">
        <f t="shared" si="20"/>
        <v>51.80000000000001</v>
      </c>
      <c r="BO10" s="192">
        <f t="shared" si="21"/>
        <v>123.02222222222223</v>
      </c>
      <c r="BP10" s="193">
        <f aca="true" t="shared" si="34" ref="BP10:BP30">BM10/BK10%</f>
        <v>119.31034482758622</v>
      </c>
      <c r="BQ10" s="194">
        <v>1224.9</v>
      </c>
      <c r="BR10" s="187">
        <v>827</v>
      </c>
      <c r="BS10" s="191">
        <v>739.9</v>
      </c>
      <c r="BT10" s="188">
        <f t="shared" si="22"/>
        <v>-87.10000000000002</v>
      </c>
      <c r="BU10" s="192">
        <f>BS10/BR10%</f>
        <v>89.46795646916566</v>
      </c>
      <c r="BV10" s="193">
        <f aca="true" t="shared" si="35" ref="BV10:BV30">BS10/BQ10%</f>
        <v>60.404931014776714</v>
      </c>
      <c r="BW10" s="195">
        <f t="shared" si="24"/>
        <v>12450.9</v>
      </c>
      <c r="BX10" s="196">
        <f t="shared" si="24"/>
        <v>10985.300000000001</v>
      </c>
      <c r="BY10" s="196">
        <f t="shared" si="24"/>
        <v>12419.7</v>
      </c>
      <c r="BZ10" s="188">
        <f aca="true" t="shared" si="36" ref="BZ10:BZ24">BY10-BX10</f>
        <v>1434.3999999999996</v>
      </c>
      <c r="CA10" s="188">
        <f aca="true" t="shared" si="37" ref="CA10:CA24">BY10/BX10%</f>
        <v>113.05744950069638</v>
      </c>
      <c r="CB10" s="197">
        <f aca="true" t="shared" si="38" ref="CB10:CB30">BY10/BW10%</f>
        <v>99.7494157048888</v>
      </c>
    </row>
    <row r="11" spans="1:80" ht="12.75">
      <c r="A11" s="184" t="s">
        <v>33</v>
      </c>
      <c r="B11" s="199"/>
      <c r="C11" s="200">
        <v>17.4</v>
      </c>
      <c r="D11" s="201">
        <v>17.4</v>
      </c>
      <c r="E11" s="201">
        <v>19.5</v>
      </c>
      <c r="F11" s="188">
        <f t="shared" si="25"/>
        <v>2.1000000000000014</v>
      </c>
      <c r="G11" s="188">
        <f>E11/D11%</f>
        <v>112.06896551724138</v>
      </c>
      <c r="H11" s="189">
        <f>E11/C11%</f>
        <v>112.06896551724138</v>
      </c>
      <c r="I11" s="202">
        <v>59.5</v>
      </c>
      <c r="J11" s="201">
        <v>49.5</v>
      </c>
      <c r="K11" s="203">
        <v>59.3</v>
      </c>
      <c r="L11" s="188">
        <f t="shared" si="2"/>
        <v>9.799999999999997</v>
      </c>
      <c r="M11" s="192">
        <f t="shared" si="3"/>
        <v>119.79797979797979</v>
      </c>
      <c r="N11" s="193">
        <f t="shared" si="26"/>
        <v>99.66386554621849</v>
      </c>
      <c r="O11" s="204">
        <v>0.2</v>
      </c>
      <c r="P11" s="201">
        <v>0.1</v>
      </c>
      <c r="Q11" s="203">
        <v>0.1</v>
      </c>
      <c r="R11" s="188">
        <f t="shared" si="4"/>
        <v>0</v>
      </c>
      <c r="S11" s="192">
        <f t="shared" si="5"/>
        <v>100</v>
      </c>
      <c r="T11" s="193">
        <f>Q11/O11%</f>
        <v>50</v>
      </c>
      <c r="U11" s="204">
        <v>106.7</v>
      </c>
      <c r="V11" s="201">
        <v>106.7</v>
      </c>
      <c r="W11" s="203">
        <v>109.6</v>
      </c>
      <c r="X11" s="188">
        <f t="shared" si="6"/>
        <v>2.8999999999999915</v>
      </c>
      <c r="Y11" s="192">
        <f>W11/V11%</f>
        <v>102.71790065604499</v>
      </c>
      <c r="Z11" s="193">
        <f>W11/U11%</f>
        <v>102.71790065604499</v>
      </c>
      <c r="AA11" s="204">
        <v>56.2</v>
      </c>
      <c r="AB11" s="201">
        <v>56.2</v>
      </c>
      <c r="AC11" s="203">
        <v>96.8</v>
      </c>
      <c r="AD11" s="188">
        <f t="shared" si="8"/>
        <v>40.599999999999994</v>
      </c>
      <c r="AE11" s="192">
        <f t="shared" si="9"/>
        <v>172.24199288256224</v>
      </c>
      <c r="AF11" s="193">
        <f t="shared" si="28"/>
        <v>172.24199288256224</v>
      </c>
      <c r="AG11" s="204">
        <v>86.1</v>
      </c>
      <c r="AH11" s="201">
        <v>86.1</v>
      </c>
      <c r="AI11" s="203">
        <v>107.3</v>
      </c>
      <c r="AJ11" s="188">
        <f t="shared" si="10"/>
        <v>21.200000000000003</v>
      </c>
      <c r="AK11" s="192">
        <f>AI11/AH11%</f>
        <v>124.62253193960511</v>
      </c>
      <c r="AL11" s="193">
        <f t="shared" si="29"/>
        <v>124.62253193960511</v>
      </c>
      <c r="AM11" s="204">
        <v>49.8</v>
      </c>
      <c r="AN11" s="201">
        <v>49.8</v>
      </c>
      <c r="AO11" s="203">
        <v>50</v>
      </c>
      <c r="AP11" s="188">
        <f t="shared" si="12"/>
        <v>0.20000000000000284</v>
      </c>
      <c r="AQ11" s="192">
        <f t="shared" si="13"/>
        <v>100.40160642570281</v>
      </c>
      <c r="AR11" s="193">
        <f t="shared" si="30"/>
        <v>100.40160642570281</v>
      </c>
      <c r="AS11" s="204">
        <v>91.3</v>
      </c>
      <c r="AT11" s="201">
        <v>91.3</v>
      </c>
      <c r="AU11" s="203">
        <v>55</v>
      </c>
      <c r="AV11" s="188">
        <f t="shared" si="14"/>
        <v>-36.3</v>
      </c>
      <c r="AW11" s="192">
        <f t="shared" si="15"/>
        <v>60.24096385542169</v>
      </c>
      <c r="AX11" s="193">
        <f t="shared" si="31"/>
        <v>60.24096385542169</v>
      </c>
      <c r="AY11" s="204">
        <v>240.3</v>
      </c>
      <c r="AZ11" s="201">
        <v>240.3</v>
      </c>
      <c r="BA11" s="203">
        <v>219.4</v>
      </c>
      <c r="BB11" s="188">
        <f t="shared" si="16"/>
        <v>-20.900000000000006</v>
      </c>
      <c r="BC11" s="192">
        <f t="shared" si="17"/>
        <v>91.30253849354973</v>
      </c>
      <c r="BD11" s="193">
        <f t="shared" si="32"/>
        <v>91.30253849354973</v>
      </c>
      <c r="BE11" s="204">
        <v>5.3</v>
      </c>
      <c r="BF11" s="201">
        <v>5.3</v>
      </c>
      <c r="BG11" s="203">
        <v>5.3</v>
      </c>
      <c r="BH11" s="188">
        <f t="shared" si="18"/>
        <v>0</v>
      </c>
      <c r="BI11" s="192">
        <f t="shared" si="19"/>
        <v>100</v>
      </c>
      <c r="BJ11" s="193">
        <f t="shared" si="33"/>
        <v>100</v>
      </c>
      <c r="BK11" s="204">
        <v>59.8</v>
      </c>
      <c r="BL11" s="201">
        <v>58.8</v>
      </c>
      <c r="BM11" s="203">
        <v>59.8</v>
      </c>
      <c r="BN11" s="188">
        <f t="shared" si="20"/>
        <v>1</v>
      </c>
      <c r="BO11" s="192">
        <f t="shared" si="21"/>
        <v>101.70068027210884</v>
      </c>
      <c r="BP11" s="193">
        <f t="shared" si="34"/>
        <v>100</v>
      </c>
      <c r="BQ11" s="204"/>
      <c r="BR11" s="201"/>
      <c r="BS11" s="203"/>
      <c r="BT11" s="188">
        <f t="shared" si="22"/>
        <v>0</v>
      </c>
      <c r="BU11" s="192"/>
      <c r="BV11" s="193"/>
      <c r="BW11" s="195">
        <f t="shared" si="24"/>
        <v>772.5999999999999</v>
      </c>
      <c r="BX11" s="196">
        <f t="shared" si="24"/>
        <v>761.5</v>
      </c>
      <c r="BY11" s="196">
        <f t="shared" si="24"/>
        <v>782.0999999999999</v>
      </c>
      <c r="BZ11" s="188">
        <f t="shared" si="36"/>
        <v>20.59999999999991</v>
      </c>
      <c r="CA11" s="188">
        <f t="shared" si="37"/>
        <v>102.70518713066315</v>
      </c>
      <c r="CB11" s="197">
        <f t="shared" si="38"/>
        <v>101.22961428941237</v>
      </c>
    </row>
    <row r="12" spans="1:80" ht="12.75">
      <c r="A12" s="205" t="s">
        <v>79</v>
      </c>
      <c r="B12" s="199"/>
      <c r="C12" s="200">
        <v>5945.3</v>
      </c>
      <c r="D12" s="201">
        <v>1486.3</v>
      </c>
      <c r="E12" s="201">
        <v>1800.1</v>
      </c>
      <c r="F12" s="188">
        <f t="shared" si="25"/>
        <v>313.79999999999995</v>
      </c>
      <c r="G12" s="188">
        <f t="shared" si="0"/>
        <v>121.11283051873781</v>
      </c>
      <c r="H12" s="189">
        <f t="shared" si="1"/>
        <v>30.277698349957106</v>
      </c>
      <c r="I12" s="202">
        <v>73.7</v>
      </c>
      <c r="J12" s="201">
        <v>65.6</v>
      </c>
      <c r="K12" s="203">
        <v>67.5</v>
      </c>
      <c r="L12" s="188">
        <f t="shared" si="2"/>
        <v>1.9000000000000057</v>
      </c>
      <c r="M12" s="192">
        <f t="shared" si="3"/>
        <v>102.89634146341464</v>
      </c>
      <c r="N12" s="193">
        <f t="shared" si="26"/>
        <v>91.58751696065129</v>
      </c>
      <c r="O12" s="204">
        <v>160</v>
      </c>
      <c r="P12" s="201">
        <v>88.8</v>
      </c>
      <c r="Q12" s="203">
        <v>96.6</v>
      </c>
      <c r="R12" s="188">
        <f t="shared" si="4"/>
        <v>7.799999999999997</v>
      </c>
      <c r="S12" s="192">
        <f t="shared" si="5"/>
        <v>108.78378378378378</v>
      </c>
      <c r="T12" s="193">
        <f t="shared" si="27"/>
        <v>60.37499999999999</v>
      </c>
      <c r="U12" s="204">
        <v>40</v>
      </c>
      <c r="V12" s="201">
        <v>31.5</v>
      </c>
      <c r="W12" s="203">
        <v>31.5</v>
      </c>
      <c r="X12" s="188">
        <f t="shared" si="6"/>
        <v>0</v>
      </c>
      <c r="Y12" s="192">
        <f>W12/V12%</f>
        <v>100</v>
      </c>
      <c r="Z12" s="193">
        <f>W12/U12%</f>
        <v>78.75</v>
      </c>
      <c r="AA12" s="204">
        <v>36.1</v>
      </c>
      <c r="AB12" s="201">
        <v>31.9</v>
      </c>
      <c r="AC12" s="203">
        <v>31.3</v>
      </c>
      <c r="AD12" s="188">
        <f t="shared" si="8"/>
        <v>-0.5999999999999979</v>
      </c>
      <c r="AE12" s="192">
        <f t="shared" si="9"/>
        <v>98.11912225705329</v>
      </c>
      <c r="AF12" s="193">
        <f t="shared" si="28"/>
        <v>86.70360110803324</v>
      </c>
      <c r="AG12" s="204">
        <v>92</v>
      </c>
      <c r="AH12" s="201">
        <v>67.2</v>
      </c>
      <c r="AI12" s="203">
        <v>67.1</v>
      </c>
      <c r="AJ12" s="188">
        <f t="shared" si="10"/>
        <v>-0.10000000000000853</v>
      </c>
      <c r="AK12" s="192">
        <f t="shared" si="11"/>
        <v>99.85119047619047</v>
      </c>
      <c r="AL12" s="193">
        <f t="shared" si="29"/>
        <v>72.93478260869564</v>
      </c>
      <c r="AM12" s="204">
        <v>77</v>
      </c>
      <c r="AN12" s="201">
        <v>27.8</v>
      </c>
      <c r="AO12" s="203">
        <v>27.8</v>
      </c>
      <c r="AP12" s="188">
        <f t="shared" si="12"/>
        <v>0</v>
      </c>
      <c r="AQ12" s="192">
        <f t="shared" si="13"/>
        <v>100</v>
      </c>
      <c r="AR12" s="193">
        <f t="shared" si="30"/>
        <v>36.103896103896105</v>
      </c>
      <c r="AS12" s="204">
        <v>125.4</v>
      </c>
      <c r="AT12" s="201">
        <v>8.5</v>
      </c>
      <c r="AU12" s="203">
        <v>30.1</v>
      </c>
      <c r="AV12" s="188">
        <f t="shared" si="14"/>
        <v>21.6</v>
      </c>
      <c r="AW12" s="192">
        <f t="shared" si="15"/>
        <v>354.11764705882354</v>
      </c>
      <c r="AX12" s="193">
        <f t="shared" si="31"/>
        <v>24.003189792663477</v>
      </c>
      <c r="AY12" s="204">
        <v>848.4</v>
      </c>
      <c r="AZ12" s="201">
        <v>220</v>
      </c>
      <c r="BA12" s="203">
        <v>286.4</v>
      </c>
      <c r="BB12" s="188">
        <f t="shared" si="16"/>
        <v>66.39999999999998</v>
      </c>
      <c r="BC12" s="192">
        <f t="shared" si="17"/>
        <v>130.18181818181816</v>
      </c>
      <c r="BD12" s="193">
        <f t="shared" si="32"/>
        <v>33.757661480433754</v>
      </c>
      <c r="BE12" s="204">
        <v>39.5</v>
      </c>
      <c r="BF12" s="201">
        <v>24.5</v>
      </c>
      <c r="BG12" s="203">
        <v>26.7</v>
      </c>
      <c r="BH12" s="188">
        <f t="shared" si="18"/>
        <v>2.1999999999999993</v>
      </c>
      <c r="BI12" s="192">
        <f t="shared" si="19"/>
        <v>108.9795918367347</v>
      </c>
      <c r="BJ12" s="193">
        <f t="shared" si="33"/>
        <v>67.59493670886076</v>
      </c>
      <c r="BK12" s="204">
        <v>290.5</v>
      </c>
      <c r="BL12" s="201">
        <v>120</v>
      </c>
      <c r="BM12" s="203">
        <v>120</v>
      </c>
      <c r="BN12" s="188">
        <f t="shared" si="20"/>
        <v>0</v>
      </c>
      <c r="BO12" s="192">
        <f t="shared" si="21"/>
        <v>100</v>
      </c>
      <c r="BP12" s="193">
        <f t="shared" si="34"/>
        <v>41.30808950086059</v>
      </c>
      <c r="BQ12" s="204">
        <v>662</v>
      </c>
      <c r="BR12" s="201">
        <v>155</v>
      </c>
      <c r="BS12" s="203">
        <v>203.7</v>
      </c>
      <c r="BT12" s="188">
        <f t="shared" si="22"/>
        <v>48.69999999999999</v>
      </c>
      <c r="BU12" s="192">
        <f t="shared" si="23"/>
        <v>131.41935483870967</v>
      </c>
      <c r="BV12" s="193">
        <f t="shared" si="35"/>
        <v>30.77039274924471</v>
      </c>
      <c r="BW12" s="195">
        <f t="shared" si="24"/>
        <v>8389.9</v>
      </c>
      <c r="BX12" s="196">
        <f t="shared" si="24"/>
        <v>2327.1</v>
      </c>
      <c r="BY12" s="196">
        <f t="shared" si="24"/>
        <v>2788.7999999999997</v>
      </c>
      <c r="BZ12" s="188">
        <f t="shared" si="36"/>
        <v>461.6999999999998</v>
      </c>
      <c r="CA12" s="188">
        <f t="shared" si="37"/>
        <v>119.84014438571612</v>
      </c>
      <c r="CB12" s="197">
        <f t="shared" si="38"/>
        <v>33.239967103302774</v>
      </c>
    </row>
    <row r="13" spans="1:80" ht="12.75">
      <c r="A13" s="206" t="s">
        <v>80</v>
      </c>
      <c r="B13" s="207"/>
      <c r="C13" s="208">
        <v>29717.5</v>
      </c>
      <c r="D13" s="209">
        <v>21491.2</v>
      </c>
      <c r="E13" s="209">
        <v>17137.3</v>
      </c>
      <c r="F13" s="188">
        <f t="shared" si="25"/>
        <v>-4353.9000000000015</v>
      </c>
      <c r="G13" s="188">
        <f t="shared" si="0"/>
        <v>79.74101027397259</v>
      </c>
      <c r="H13" s="189">
        <f t="shared" si="1"/>
        <v>57.66736771262723</v>
      </c>
      <c r="I13" s="210">
        <v>2287.6</v>
      </c>
      <c r="J13" s="209">
        <v>1148.3</v>
      </c>
      <c r="K13" s="211">
        <v>1130.3</v>
      </c>
      <c r="L13" s="188">
        <f t="shared" si="2"/>
        <v>-18</v>
      </c>
      <c r="M13" s="192">
        <f t="shared" si="3"/>
        <v>98.43246538361056</v>
      </c>
      <c r="N13" s="193">
        <f t="shared" si="26"/>
        <v>49.409861863962234</v>
      </c>
      <c r="O13" s="212">
        <v>2957</v>
      </c>
      <c r="P13" s="209">
        <v>2060.9</v>
      </c>
      <c r="Q13" s="211">
        <v>2128.7</v>
      </c>
      <c r="R13" s="188">
        <f t="shared" si="4"/>
        <v>67.79999999999973</v>
      </c>
      <c r="S13" s="192">
        <f t="shared" si="5"/>
        <v>103.28982483381046</v>
      </c>
      <c r="T13" s="193">
        <f t="shared" si="27"/>
        <v>71.98850185999324</v>
      </c>
      <c r="U13" s="212">
        <v>2533.8</v>
      </c>
      <c r="V13" s="209">
        <v>899.6</v>
      </c>
      <c r="W13" s="211">
        <v>901.4</v>
      </c>
      <c r="X13" s="188">
        <f t="shared" si="6"/>
        <v>1.7999999999999545</v>
      </c>
      <c r="Y13" s="192">
        <f t="shared" si="7"/>
        <v>100.20008892841263</v>
      </c>
      <c r="Z13" s="193">
        <f>W13/U13%</f>
        <v>35.57502565316915</v>
      </c>
      <c r="AA13" s="212">
        <v>3887.6</v>
      </c>
      <c r="AB13" s="209">
        <v>2663.5</v>
      </c>
      <c r="AC13" s="211">
        <v>2921.7</v>
      </c>
      <c r="AD13" s="188">
        <f t="shared" si="8"/>
        <v>258.1999999999998</v>
      </c>
      <c r="AE13" s="192">
        <f t="shared" si="9"/>
        <v>109.69401163882108</v>
      </c>
      <c r="AF13" s="193">
        <f t="shared" si="28"/>
        <v>75.1543368659327</v>
      </c>
      <c r="AG13" s="212">
        <v>1136</v>
      </c>
      <c r="AH13" s="209">
        <v>740.5</v>
      </c>
      <c r="AI13" s="211">
        <v>660.8</v>
      </c>
      <c r="AJ13" s="188">
        <f t="shared" si="10"/>
        <v>-79.70000000000005</v>
      </c>
      <c r="AK13" s="192">
        <f t="shared" si="11"/>
        <v>89.23700202565833</v>
      </c>
      <c r="AL13" s="193">
        <f t="shared" si="29"/>
        <v>58.16901408450704</v>
      </c>
      <c r="AM13" s="212">
        <v>3390.3</v>
      </c>
      <c r="AN13" s="209">
        <v>903.4</v>
      </c>
      <c r="AO13" s="211">
        <v>903.5</v>
      </c>
      <c r="AP13" s="188">
        <f t="shared" si="12"/>
        <v>0.10000000000002274</v>
      </c>
      <c r="AQ13" s="192">
        <f t="shared" si="13"/>
        <v>100.01106929377907</v>
      </c>
      <c r="AR13" s="193">
        <f t="shared" si="30"/>
        <v>26.649559036073505</v>
      </c>
      <c r="AS13" s="212">
        <v>2146.3</v>
      </c>
      <c r="AT13" s="209">
        <v>143.1</v>
      </c>
      <c r="AU13" s="211">
        <v>1363.3</v>
      </c>
      <c r="AV13" s="188">
        <f t="shared" si="14"/>
        <v>1220.2</v>
      </c>
      <c r="AW13" s="192">
        <f t="shared" si="15"/>
        <v>952.6904262753319</v>
      </c>
      <c r="AX13" s="193">
        <f t="shared" si="31"/>
        <v>63.5186134277594</v>
      </c>
      <c r="AY13" s="212">
        <v>3237.2</v>
      </c>
      <c r="AZ13" s="209">
        <v>1868.2</v>
      </c>
      <c r="BA13" s="211">
        <v>1555.8</v>
      </c>
      <c r="BB13" s="188">
        <f t="shared" si="16"/>
        <v>-312.4000000000001</v>
      </c>
      <c r="BC13" s="192">
        <f t="shared" si="17"/>
        <v>83.27802162509366</v>
      </c>
      <c r="BD13" s="193">
        <f t="shared" si="32"/>
        <v>48.06005189670085</v>
      </c>
      <c r="BE13" s="212">
        <v>1538.6</v>
      </c>
      <c r="BF13" s="209">
        <v>475.6</v>
      </c>
      <c r="BG13" s="211">
        <v>293.9</v>
      </c>
      <c r="BH13" s="188">
        <f t="shared" si="18"/>
        <v>-181.70000000000005</v>
      </c>
      <c r="BI13" s="192">
        <f t="shared" si="19"/>
        <v>61.795626576955414</v>
      </c>
      <c r="BJ13" s="193">
        <f t="shared" si="33"/>
        <v>19.101780839724423</v>
      </c>
      <c r="BK13" s="212">
        <v>1477</v>
      </c>
      <c r="BL13" s="209">
        <v>812.5</v>
      </c>
      <c r="BM13" s="211">
        <v>812.5</v>
      </c>
      <c r="BN13" s="188">
        <f t="shared" si="20"/>
        <v>0</v>
      </c>
      <c r="BO13" s="192">
        <f t="shared" si="21"/>
        <v>100</v>
      </c>
      <c r="BP13" s="193">
        <f t="shared" si="34"/>
        <v>55.010155721056194</v>
      </c>
      <c r="BQ13" s="212">
        <v>3697.7</v>
      </c>
      <c r="BR13" s="209">
        <v>2511.6</v>
      </c>
      <c r="BS13" s="211">
        <v>2582.8</v>
      </c>
      <c r="BT13" s="188">
        <f t="shared" si="22"/>
        <v>71.20000000000027</v>
      </c>
      <c r="BU13" s="192">
        <f t="shared" si="23"/>
        <v>102.83484631310719</v>
      </c>
      <c r="BV13" s="193">
        <f t="shared" si="35"/>
        <v>69.84882494523625</v>
      </c>
      <c r="BW13" s="195">
        <f t="shared" si="24"/>
        <v>58006.6</v>
      </c>
      <c r="BX13" s="196">
        <f t="shared" si="24"/>
        <v>35718.4</v>
      </c>
      <c r="BY13" s="196">
        <f t="shared" si="24"/>
        <v>32392</v>
      </c>
      <c r="BZ13" s="188">
        <f t="shared" si="36"/>
        <v>-3326.4000000000015</v>
      </c>
      <c r="CA13" s="188">
        <f t="shared" si="37"/>
        <v>90.68715283999282</v>
      </c>
      <c r="CB13" s="197">
        <f t="shared" si="38"/>
        <v>55.841921436526185</v>
      </c>
    </row>
    <row r="14" spans="1:80" ht="25.5" customHeight="1">
      <c r="A14" s="213" t="s">
        <v>81</v>
      </c>
      <c r="B14" s="214"/>
      <c r="C14" s="208"/>
      <c r="D14" s="215"/>
      <c r="E14" s="215"/>
      <c r="F14" s="188">
        <f t="shared" si="25"/>
        <v>0</v>
      </c>
      <c r="G14" s="188"/>
      <c r="H14" s="189"/>
      <c r="I14" s="210">
        <v>27.9</v>
      </c>
      <c r="J14" s="215">
        <v>15</v>
      </c>
      <c r="K14" s="216">
        <v>16.6</v>
      </c>
      <c r="L14" s="188">
        <f t="shared" si="2"/>
        <v>1.6000000000000014</v>
      </c>
      <c r="M14" s="192">
        <f t="shared" si="3"/>
        <v>110.66666666666669</v>
      </c>
      <c r="N14" s="193">
        <f t="shared" si="26"/>
        <v>59.49820788530467</v>
      </c>
      <c r="O14" s="212">
        <v>101.6</v>
      </c>
      <c r="P14" s="215">
        <v>90.7</v>
      </c>
      <c r="Q14" s="216">
        <v>93.8</v>
      </c>
      <c r="R14" s="188">
        <f t="shared" si="4"/>
        <v>3.0999999999999943</v>
      </c>
      <c r="S14" s="192">
        <f t="shared" si="5"/>
        <v>103.41786108048511</v>
      </c>
      <c r="T14" s="193">
        <f t="shared" si="27"/>
        <v>92.32283464566929</v>
      </c>
      <c r="U14" s="212">
        <v>24.4</v>
      </c>
      <c r="V14" s="215">
        <v>11.8</v>
      </c>
      <c r="W14" s="216">
        <v>11.8</v>
      </c>
      <c r="X14" s="188">
        <f t="shared" si="6"/>
        <v>0</v>
      </c>
      <c r="Y14" s="192">
        <f t="shared" si="7"/>
        <v>100</v>
      </c>
      <c r="Z14" s="193">
        <f>W14/U14%</f>
        <v>48.360655737704924</v>
      </c>
      <c r="AA14" s="212">
        <v>30</v>
      </c>
      <c r="AB14" s="215">
        <v>26.4</v>
      </c>
      <c r="AC14" s="216">
        <v>33.5</v>
      </c>
      <c r="AD14" s="188">
        <f t="shared" si="8"/>
        <v>7.100000000000001</v>
      </c>
      <c r="AE14" s="192">
        <f t="shared" si="9"/>
        <v>126.89393939393939</v>
      </c>
      <c r="AF14" s="193">
        <f t="shared" si="28"/>
        <v>111.66666666666667</v>
      </c>
      <c r="AG14" s="212">
        <v>82.5</v>
      </c>
      <c r="AH14" s="215">
        <v>62</v>
      </c>
      <c r="AI14" s="216">
        <v>73.1</v>
      </c>
      <c r="AJ14" s="188">
        <f t="shared" si="10"/>
        <v>11.099999999999994</v>
      </c>
      <c r="AK14" s="192">
        <f t="shared" si="11"/>
        <v>117.9032258064516</v>
      </c>
      <c r="AL14" s="193">
        <f t="shared" si="29"/>
        <v>88.60606060606061</v>
      </c>
      <c r="AM14" s="212">
        <v>24.9</v>
      </c>
      <c r="AN14" s="215">
        <v>16.7</v>
      </c>
      <c r="AO14" s="216">
        <v>16.7</v>
      </c>
      <c r="AP14" s="188">
        <f t="shared" si="12"/>
        <v>0</v>
      </c>
      <c r="AQ14" s="192">
        <f t="shared" si="13"/>
        <v>100</v>
      </c>
      <c r="AR14" s="193">
        <f t="shared" si="30"/>
        <v>67.06827309236948</v>
      </c>
      <c r="AS14" s="212">
        <v>30</v>
      </c>
      <c r="AT14" s="215">
        <v>22</v>
      </c>
      <c r="AU14" s="216">
        <v>30.3</v>
      </c>
      <c r="AV14" s="188">
        <f t="shared" si="14"/>
        <v>8.3</v>
      </c>
      <c r="AW14" s="192">
        <f t="shared" si="15"/>
        <v>137.72727272727272</v>
      </c>
      <c r="AX14" s="193">
        <f t="shared" si="31"/>
        <v>101</v>
      </c>
      <c r="AY14" s="212">
        <v>15</v>
      </c>
      <c r="AZ14" s="215">
        <v>12.5</v>
      </c>
      <c r="BA14" s="216">
        <v>14.6</v>
      </c>
      <c r="BB14" s="188">
        <f t="shared" si="16"/>
        <v>2.0999999999999996</v>
      </c>
      <c r="BC14" s="192">
        <f t="shared" si="17"/>
        <v>116.8</v>
      </c>
      <c r="BD14" s="193">
        <f t="shared" si="32"/>
        <v>97.33333333333333</v>
      </c>
      <c r="BE14" s="212">
        <v>24.2</v>
      </c>
      <c r="BF14" s="215">
        <v>18</v>
      </c>
      <c r="BG14" s="216">
        <v>22.4</v>
      </c>
      <c r="BH14" s="188">
        <f t="shared" si="18"/>
        <v>4.399999999999999</v>
      </c>
      <c r="BI14" s="192">
        <f t="shared" si="19"/>
        <v>124.44444444444444</v>
      </c>
      <c r="BJ14" s="193">
        <f t="shared" si="33"/>
        <v>92.56198347107437</v>
      </c>
      <c r="BK14" s="212">
        <v>74.5</v>
      </c>
      <c r="BL14" s="215">
        <v>69.6</v>
      </c>
      <c r="BM14" s="216">
        <v>69.6</v>
      </c>
      <c r="BN14" s="188">
        <f t="shared" si="20"/>
        <v>0</v>
      </c>
      <c r="BO14" s="192">
        <f t="shared" si="21"/>
        <v>100</v>
      </c>
      <c r="BP14" s="193">
        <f t="shared" si="34"/>
        <v>93.4228187919463</v>
      </c>
      <c r="BQ14" s="212">
        <v>119.7</v>
      </c>
      <c r="BR14" s="215">
        <v>80</v>
      </c>
      <c r="BS14" s="216">
        <v>71.6</v>
      </c>
      <c r="BT14" s="188">
        <f t="shared" si="22"/>
        <v>-8.400000000000006</v>
      </c>
      <c r="BU14" s="192">
        <f t="shared" si="23"/>
        <v>89.49999999999999</v>
      </c>
      <c r="BV14" s="193">
        <f t="shared" si="35"/>
        <v>59.816207184628226</v>
      </c>
      <c r="BW14" s="195">
        <f t="shared" si="24"/>
        <v>554.6999999999999</v>
      </c>
      <c r="BX14" s="196">
        <f t="shared" si="24"/>
        <v>424.70000000000005</v>
      </c>
      <c r="BY14" s="196">
        <f t="shared" si="24"/>
        <v>454</v>
      </c>
      <c r="BZ14" s="188">
        <f t="shared" si="36"/>
        <v>29.299999999999955</v>
      </c>
      <c r="CA14" s="188">
        <f t="shared" si="37"/>
        <v>106.89898752060276</v>
      </c>
      <c r="CB14" s="197">
        <f t="shared" si="38"/>
        <v>81.84604290607535</v>
      </c>
    </row>
    <row r="15" spans="1:80" ht="26.25" customHeight="1">
      <c r="A15" s="213" t="s">
        <v>82</v>
      </c>
      <c r="B15" s="214"/>
      <c r="C15" s="208"/>
      <c r="D15" s="215"/>
      <c r="E15" s="217">
        <v>-0.2</v>
      </c>
      <c r="F15" s="188">
        <f t="shared" si="25"/>
        <v>-0.2</v>
      </c>
      <c r="G15" s="188"/>
      <c r="H15" s="189"/>
      <c r="I15" s="210"/>
      <c r="J15" s="215"/>
      <c r="K15" s="218"/>
      <c r="L15" s="188">
        <f t="shared" si="2"/>
        <v>0</v>
      </c>
      <c r="M15" s="192"/>
      <c r="N15" s="193"/>
      <c r="O15" s="212"/>
      <c r="P15" s="215"/>
      <c r="Q15" s="218"/>
      <c r="R15" s="188">
        <f t="shared" si="4"/>
        <v>0</v>
      </c>
      <c r="S15" s="192"/>
      <c r="T15" s="193"/>
      <c r="U15" s="212"/>
      <c r="V15" s="215"/>
      <c r="W15" s="218"/>
      <c r="X15" s="188">
        <f t="shared" si="6"/>
        <v>0</v>
      </c>
      <c r="Y15" s="192"/>
      <c r="Z15" s="193"/>
      <c r="AA15" s="212"/>
      <c r="AB15" s="215"/>
      <c r="AC15" s="218"/>
      <c r="AD15" s="188">
        <f t="shared" si="8"/>
        <v>0</v>
      </c>
      <c r="AE15" s="192"/>
      <c r="AF15" s="193"/>
      <c r="AG15" s="212"/>
      <c r="AH15" s="215"/>
      <c r="AI15" s="218"/>
      <c r="AJ15" s="188">
        <f t="shared" si="10"/>
        <v>0</v>
      </c>
      <c r="AK15" s="192"/>
      <c r="AL15" s="193"/>
      <c r="AM15" s="212"/>
      <c r="AN15" s="215"/>
      <c r="AO15" s="218"/>
      <c r="AP15" s="188">
        <f t="shared" si="12"/>
        <v>0</v>
      </c>
      <c r="AQ15" s="192"/>
      <c r="AR15" s="193"/>
      <c r="AS15" s="212"/>
      <c r="AT15" s="215"/>
      <c r="AU15" s="218"/>
      <c r="AV15" s="188">
        <f t="shared" si="14"/>
        <v>0</v>
      </c>
      <c r="AW15" s="192"/>
      <c r="AX15" s="193"/>
      <c r="AY15" s="212"/>
      <c r="AZ15" s="215"/>
      <c r="BA15" s="218"/>
      <c r="BB15" s="188">
        <f t="shared" si="16"/>
        <v>0</v>
      </c>
      <c r="BC15" s="192"/>
      <c r="BD15" s="193"/>
      <c r="BE15" s="212"/>
      <c r="BF15" s="215"/>
      <c r="BG15" s="218"/>
      <c r="BH15" s="188">
        <f t="shared" si="18"/>
        <v>0</v>
      </c>
      <c r="BI15" s="192"/>
      <c r="BJ15" s="193"/>
      <c r="BK15" s="212"/>
      <c r="BL15" s="215"/>
      <c r="BM15" s="218"/>
      <c r="BN15" s="188">
        <f t="shared" si="20"/>
        <v>0</v>
      </c>
      <c r="BO15" s="192"/>
      <c r="BP15" s="193"/>
      <c r="BQ15" s="212"/>
      <c r="BR15" s="215"/>
      <c r="BS15" s="218"/>
      <c r="BT15" s="188">
        <f t="shared" si="22"/>
        <v>0</v>
      </c>
      <c r="BU15" s="192"/>
      <c r="BV15" s="193"/>
      <c r="BW15" s="195">
        <f t="shared" si="24"/>
        <v>0</v>
      </c>
      <c r="BX15" s="196">
        <f t="shared" si="24"/>
        <v>0</v>
      </c>
      <c r="BY15" s="196">
        <f t="shared" si="24"/>
        <v>-0.2</v>
      </c>
      <c r="BZ15" s="188">
        <f t="shared" si="36"/>
        <v>-0.2</v>
      </c>
      <c r="CA15" s="188"/>
      <c r="CB15" s="197"/>
    </row>
    <row r="16" spans="1:80" ht="12.75">
      <c r="A16" s="219" t="s">
        <v>83</v>
      </c>
      <c r="B16" s="220"/>
      <c r="C16" s="221">
        <f>SUM(C17:C24)</f>
        <v>5596.5</v>
      </c>
      <c r="D16" s="222">
        <f>SUM(D17:D24)</f>
        <v>4925.200000000001</v>
      </c>
      <c r="E16" s="222">
        <f>SUM(E17:E24)</f>
        <v>7289.900000000001</v>
      </c>
      <c r="F16" s="223">
        <f t="shared" si="25"/>
        <v>2364.7</v>
      </c>
      <c r="G16" s="223">
        <f>E16/D16%</f>
        <v>148.01226346138228</v>
      </c>
      <c r="H16" s="178">
        <f>E16/C16%</f>
        <v>130.2581970874654</v>
      </c>
      <c r="I16" s="224">
        <f>SUM(I17:I24)</f>
        <v>772.3</v>
      </c>
      <c r="J16" s="222">
        <f>SUM(J17:J24)</f>
        <v>551.2</v>
      </c>
      <c r="K16" s="222">
        <f>SUM(K17:K24)</f>
        <v>593.2</v>
      </c>
      <c r="L16" s="223">
        <f t="shared" si="2"/>
        <v>42</v>
      </c>
      <c r="M16" s="225">
        <f>K16/J16%</f>
        <v>107.61973875181422</v>
      </c>
      <c r="N16" s="181">
        <f t="shared" si="26"/>
        <v>76.80952997539816</v>
      </c>
      <c r="O16" s="226">
        <f>SUM(O17:O24)</f>
        <v>909.8</v>
      </c>
      <c r="P16" s="222">
        <f>SUM(P17:P24)</f>
        <v>709.1</v>
      </c>
      <c r="Q16" s="222">
        <f>SUM(Q17:Q24)</f>
        <v>635.1999999999999</v>
      </c>
      <c r="R16" s="223">
        <f t="shared" si="4"/>
        <v>-73.90000000000009</v>
      </c>
      <c r="S16" s="225">
        <f>Q16/P16%</f>
        <v>89.57833873924692</v>
      </c>
      <c r="T16" s="181">
        <f t="shared" si="27"/>
        <v>69.81754231699274</v>
      </c>
      <c r="U16" s="226">
        <f>SUM(U17:U24)</f>
        <v>2457</v>
      </c>
      <c r="V16" s="222">
        <f>SUM(V17:V24)</f>
        <v>1736.3</v>
      </c>
      <c r="W16" s="222">
        <f>SUM(W17:W24)</f>
        <v>1769.6</v>
      </c>
      <c r="X16" s="223">
        <f t="shared" si="6"/>
        <v>33.299999999999955</v>
      </c>
      <c r="Y16" s="225">
        <f>W16/V16%</f>
        <v>101.91787133559869</v>
      </c>
      <c r="Z16" s="181">
        <f>W16/U16%</f>
        <v>72.02279202279202</v>
      </c>
      <c r="AA16" s="226">
        <f>SUM(AA17:AA24)</f>
        <v>857.4</v>
      </c>
      <c r="AB16" s="222">
        <f>SUM(AB17:AB24)</f>
        <v>402.70000000000005</v>
      </c>
      <c r="AC16" s="222">
        <f>SUM(AC17:AC24)</f>
        <v>463.3</v>
      </c>
      <c r="AD16" s="223">
        <f t="shared" si="8"/>
        <v>60.599999999999966</v>
      </c>
      <c r="AE16" s="225">
        <f>AC16/AB16%</f>
        <v>115.04842314377949</v>
      </c>
      <c r="AF16" s="181">
        <f t="shared" si="28"/>
        <v>54.03545602985771</v>
      </c>
      <c r="AG16" s="226">
        <f>SUM(AG17:AG24)</f>
        <v>1271.8</v>
      </c>
      <c r="AH16" s="222">
        <f>SUM(AH17:AH24)</f>
        <v>973.7</v>
      </c>
      <c r="AI16" s="222">
        <f>SUM(AI17:AI24)</f>
        <v>1033.2</v>
      </c>
      <c r="AJ16" s="223">
        <f t="shared" si="10"/>
        <v>59.5</v>
      </c>
      <c r="AK16" s="225">
        <f>AI16/AH16%</f>
        <v>106.11071171818836</v>
      </c>
      <c r="AL16" s="181">
        <f t="shared" si="29"/>
        <v>81.23918855165907</v>
      </c>
      <c r="AM16" s="226">
        <f>SUM(AM17:AM24)</f>
        <v>1364</v>
      </c>
      <c r="AN16" s="222">
        <f>SUM(AN17:AN24)</f>
        <v>838.7</v>
      </c>
      <c r="AO16" s="222">
        <f>SUM(AO17:AO24)</f>
        <v>905.4000000000001</v>
      </c>
      <c r="AP16" s="223">
        <f t="shared" si="12"/>
        <v>66.70000000000005</v>
      </c>
      <c r="AQ16" s="225">
        <f>AO16/AN16%</f>
        <v>107.95278407058544</v>
      </c>
      <c r="AR16" s="181">
        <f t="shared" si="30"/>
        <v>66.3782991202346</v>
      </c>
      <c r="AS16" s="226">
        <f>SUM(AS17:AS24)</f>
        <v>320.3</v>
      </c>
      <c r="AT16" s="222">
        <f>SUM(AT17:AT24)</f>
        <v>214</v>
      </c>
      <c r="AU16" s="222">
        <f>SUM(AU17:AU24)</f>
        <v>96.10000000000001</v>
      </c>
      <c r="AV16" s="223">
        <f t="shared" si="14"/>
        <v>-117.89999999999999</v>
      </c>
      <c r="AW16" s="225">
        <f>AU16/AT16%</f>
        <v>44.90654205607477</v>
      </c>
      <c r="AX16" s="181">
        <f t="shared" si="31"/>
        <v>30.00312207305651</v>
      </c>
      <c r="AY16" s="226">
        <f>SUM(AY17:AY24)</f>
        <v>1885.5</v>
      </c>
      <c r="AZ16" s="222">
        <f>SUM(AZ17:AZ24)</f>
        <v>1127.4</v>
      </c>
      <c r="BA16" s="222">
        <f>SUM(BA17:BA24)</f>
        <v>2827.1</v>
      </c>
      <c r="BB16" s="223">
        <f t="shared" si="16"/>
        <v>1699.6999999999998</v>
      </c>
      <c r="BC16" s="225">
        <f>BA16/AZ16%</f>
        <v>250.76281710129498</v>
      </c>
      <c r="BD16" s="181">
        <f t="shared" si="32"/>
        <v>149.93900822063114</v>
      </c>
      <c r="BE16" s="226">
        <f>SUM(BE17:BE24)</f>
        <v>61.599999999999994</v>
      </c>
      <c r="BF16" s="222">
        <f>SUM(BF17:BF24)</f>
        <v>48.5</v>
      </c>
      <c r="BG16" s="222">
        <f>SUM(BG17:BG24)</f>
        <v>59.2</v>
      </c>
      <c r="BH16" s="223">
        <f t="shared" si="18"/>
        <v>10.700000000000003</v>
      </c>
      <c r="BI16" s="225">
        <f>BG16/BF16%</f>
        <v>122.0618556701031</v>
      </c>
      <c r="BJ16" s="181">
        <f t="shared" si="33"/>
        <v>96.1038961038961</v>
      </c>
      <c r="BK16" s="226">
        <f>SUM(BK17:BK24)</f>
        <v>1282.2</v>
      </c>
      <c r="BL16" s="222">
        <f>SUM(BL17:BL24)</f>
        <v>920.3000000000001</v>
      </c>
      <c r="BM16" s="222">
        <f>SUM(BM17:BM24)</f>
        <v>1131</v>
      </c>
      <c r="BN16" s="223">
        <f t="shared" si="20"/>
        <v>210.69999999999993</v>
      </c>
      <c r="BO16" s="225">
        <f>BM16/BL16%</f>
        <v>122.89470824731065</v>
      </c>
      <c r="BP16" s="181">
        <f t="shared" si="34"/>
        <v>88.20776789892372</v>
      </c>
      <c r="BQ16" s="226">
        <f>SUM(BQ17:BQ24)</f>
        <v>1850.3999999999999</v>
      </c>
      <c r="BR16" s="222">
        <f>SUM(BR17:BR24)</f>
        <v>1702.2</v>
      </c>
      <c r="BS16" s="222">
        <f>SUM(BS17:BS24)</f>
        <v>1317.8</v>
      </c>
      <c r="BT16" s="223">
        <f t="shared" si="22"/>
        <v>-384.4000000000001</v>
      </c>
      <c r="BU16" s="225">
        <f>BS16/BR16%</f>
        <v>77.41745975796027</v>
      </c>
      <c r="BV16" s="181">
        <f t="shared" si="35"/>
        <v>71.21703415477735</v>
      </c>
      <c r="BW16" s="182">
        <f t="shared" si="24"/>
        <v>18628.8</v>
      </c>
      <c r="BX16" s="227">
        <f t="shared" si="24"/>
        <v>14149.300000000003</v>
      </c>
      <c r="BY16" s="227">
        <f t="shared" si="24"/>
        <v>18121.000000000004</v>
      </c>
      <c r="BZ16" s="223">
        <f t="shared" si="36"/>
        <v>3971.7000000000007</v>
      </c>
      <c r="CA16" s="223">
        <f t="shared" si="37"/>
        <v>128.06993985568192</v>
      </c>
      <c r="CB16" s="183">
        <f t="shared" si="38"/>
        <v>97.27411320106505</v>
      </c>
    </row>
    <row r="17" spans="1:80" ht="14.25" customHeight="1">
      <c r="A17" s="228" t="s">
        <v>84</v>
      </c>
      <c r="B17" s="229"/>
      <c r="C17" s="230">
        <v>4297.7</v>
      </c>
      <c r="D17" s="231">
        <v>3886.6</v>
      </c>
      <c r="E17" s="231">
        <v>3750.5</v>
      </c>
      <c r="F17" s="188">
        <f t="shared" si="25"/>
        <v>-136.0999999999999</v>
      </c>
      <c r="G17" s="188">
        <f>E17/D17%</f>
        <v>96.49822466937684</v>
      </c>
      <c r="H17" s="189">
        <f>E17/C17%</f>
        <v>87.26760825557857</v>
      </c>
      <c r="I17" s="232">
        <v>699.8</v>
      </c>
      <c r="J17" s="231">
        <v>478.7</v>
      </c>
      <c r="K17" s="233">
        <v>518.1</v>
      </c>
      <c r="L17" s="188">
        <f t="shared" si="2"/>
        <v>39.400000000000034</v>
      </c>
      <c r="M17" s="192">
        <f>K17/J17%</f>
        <v>108.23062460831419</v>
      </c>
      <c r="N17" s="193">
        <f t="shared" si="26"/>
        <v>74.03543869677051</v>
      </c>
      <c r="O17" s="234">
        <v>566.7</v>
      </c>
      <c r="P17" s="231">
        <v>352.7</v>
      </c>
      <c r="Q17" s="233">
        <v>339</v>
      </c>
      <c r="R17" s="188">
        <f t="shared" si="4"/>
        <v>-13.699999999999989</v>
      </c>
      <c r="S17" s="192">
        <f>Q17/P17%</f>
        <v>96.11567904734903</v>
      </c>
      <c r="T17" s="193">
        <f t="shared" si="27"/>
        <v>59.82001058761249</v>
      </c>
      <c r="U17" s="234">
        <v>2455.8</v>
      </c>
      <c r="V17" s="231">
        <v>1736.3</v>
      </c>
      <c r="W17" s="233">
        <v>1744.3</v>
      </c>
      <c r="X17" s="188">
        <f t="shared" si="6"/>
        <v>8</v>
      </c>
      <c r="Y17" s="192">
        <f>W17/V17%</f>
        <v>100.4607498704141</v>
      </c>
      <c r="Z17" s="193">
        <f>W17/U17%</f>
        <v>71.02777099112305</v>
      </c>
      <c r="AA17" s="234">
        <v>837.3</v>
      </c>
      <c r="AB17" s="231">
        <v>383.6</v>
      </c>
      <c r="AC17" s="233">
        <v>421.2</v>
      </c>
      <c r="AD17" s="188">
        <f t="shared" si="8"/>
        <v>37.599999999999966</v>
      </c>
      <c r="AE17" s="192">
        <f>AC17/AB17%</f>
        <v>109.80187695516162</v>
      </c>
      <c r="AF17" s="193">
        <f t="shared" si="28"/>
        <v>50.3045503403798</v>
      </c>
      <c r="AG17" s="234">
        <v>1105.7</v>
      </c>
      <c r="AH17" s="231">
        <v>829.5</v>
      </c>
      <c r="AI17" s="233">
        <v>859.7</v>
      </c>
      <c r="AJ17" s="188">
        <f t="shared" si="10"/>
        <v>30.200000000000045</v>
      </c>
      <c r="AK17" s="192">
        <f>AI17/AH17%</f>
        <v>103.6407474382158</v>
      </c>
      <c r="AL17" s="193">
        <f t="shared" si="29"/>
        <v>77.75165053812064</v>
      </c>
      <c r="AM17" s="234">
        <v>1314</v>
      </c>
      <c r="AN17" s="231">
        <v>793.7</v>
      </c>
      <c r="AO17" s="233">
        <v>793.7</v>
      </c>
      <c r="AP17" s="188">
        <f t="shared" si="12"/>
        <v>0</v>
      </c>
      <c r="AQ17" s="192">
        <f>AO17/AN17%</f>
        <v>100</v>
      </c>
      <c r="AR17" s="193">
        <f t="shared" si="30"/>
        <v>60.403348554033485</v>
      </c>
      <c r="AS17" s="234">
        <v>313.8</v>
      </c>
      <c r="AT17" s="231">
        <v>209.5</v>
      </c>
      <c r="AU17" s="233">
        <v>75.7</v>
      </c>
      <c r="AV17" s="188">
        <f t="shared" si="14"/>
        <v>-133.8</v>
      </c>
      <c r="AW17" s="192">
        <f>AU17/AT17%</f>
        <v>36.133651551312646</v>
      </c>
      <c r="AX17" s="193">
        <f t="shared" si="31"/>
        <v>24.12364563416189</v>
      </c>
      <c r="AY17" s="234">
        <v>1881.5</v>
      </c>
      <c r="AZ17" s="231">
        <v>1127.4</v>
      </c>
      <c r="BA17" s="233">
        <v>2028.7</v>
      </c>
      <c r="BB17" s="188">
        <f t="shared" si="16"/>
        <v>901.3</v>
      </c>
      <c r="BC17" s="192">
        <f>BA17/AZ17%</f>
        <v>179.9450062089764</v>
      </c>
      <c r="BD17" s="193">
        <f t="shared" si="32"/>
        <v>107.82354504384799</v>
      </c>
      <c r="BE17" s="234">
        <v>32.8</v>
      </c>
      <c r="BF17" s="231">
        <v>27.8</v>
      </c>
      <c r="BG17" s="233">
        <v>18.9</v>
      </c>
      <c r="BH17" s="188">
        <f t="shared" si="18"/>
        <v>-8.900000000000002</v>
      </c>
      <c r="BI17" s="192">
        <f>BG17/BF17%</f>
        <v>67.98561151079136</v>
      </c>
      <c r="BJ17" s="193">
        <f t="shared" si="33"/>
        <v>57.6219512195122</v>
      </c>
      <c r="BK17" s="234">
        <v>1195.3</v>
      </c>
      <c r="BL17" s="231">
        <v>837.6</v>
      </c>
      <c r="BM17" s="233">
        <v>838</v>
      </c>
      <c r="BN17" s="188">
        <f t="shared" si="20"/>
        <v>0.39999999999997726</v>
      </c>
      <c r="BO17" s="192">
        <f>BM17/BL17%</f>
        <v>100.04775549188157</v>
      </c>
      <c r="BP17" s="193">
        <f t="shared" si="34"/>
        <v>70.10792269723082</v>
      </c>
      <c r="BQ17" s="234">
        <v>335.4</v>
      </c>
      <c r="BR17" s="231">
        <v>222</v>
      </c>
      <c r="BS17" s="233">
        <v>237.4</v>
      </c>
      <c r="BT17" s="188">
        <f t="shared" si="22"/>
        <v>15.400000000000006</v>
      </c>
      <c r="BU17" s="192">
        <f>BS17/BR17%</f>
        <v>106.93693693693693</v>
      </c>
      <c r="BV17" s="193">
        <f t="shared" si="35"/>
        <v>70.78115682766847</v>
      </c>
      <c r="BW17" s="195">
        <f t="shared" si="24"/>
        <v>15035.799999999997</v>
      </c>
      <c r="BX17" s="196">
        <f t="shared" si="24"/>
        <v>10885.4</v>
      </c>
      <c r="BY17" s="196">
        <f t="shared" si="24"/>
        <v>11625.2</v>
      </c>
      <c r="BZ17" s="188">
        <f t="shared" si="36"/>
        <v>739.8000000000011</v>
      </c>
      <c r="CA17" s="188">
        <f t="shared" si="37"/>
        <v>106.79625920958348</v>
      </c>
      <c r="CB17" s="197">
        <f t="shared" si="38"/>
        <v>77.31680389470466</v>
      </c>
    </row>
    <row r="18" spans="1:80" ht="21" customHeight="1">
      <c r="A18" s="235" t="s">
        <v>44</v>
      </c>
      <c r="B18" s="236"/>
      <c r="C18" s="230">
        <v>565.2</v>
      </c>
      <c r="D18" s="237">
        <v>414.4</v>
      </c>
      <c r="E18" s="237">
        <v>427.7</v>
      </c>
      <c r="F18" s="188">
        <f t="shared" si="25"/>
        <v>13.300000000000011</v>
      </c>
      <c r="G18" s="188">
        <f>E18/D18%</f>
        <v>103.20945945945945</v>
      </c>
      <c r="H18" s="189">
        <f>E18/C18%</f>
        <v>75.67232837933474</v>
      </c>
      <c r="I18" s="232"/>
      <c r="J18" s="237"/>
      <c r="K18" s="238"/>
      <c r="L18" s="188">
        <f t="shared" si="2"/>
        <v>0</v>
      </c>
      <c r="M18" s="192"/>
      <c r="N18" s="193"/>
      <c r="O18" s="234">
        <v>192.8</v>
      </c>
      <c r="P18" s="237">
        <v>207.4</v>
      </c>
      <c r="Q18" s="238">
        <v>145.9</v>
      </c>
      <c r="R18" s="188">
        <f t="shared" si="4"/>
        <v>-61.5</v>
      </c>
      <c r="S18" s="192"/>
      <c r="T18" s="193">
        <f>Q18/O18%</f>
        <v>75.67427385892115</v>
      </c>
      <c r="U18" s="234"/>
      <c r="V18" s="237"/>
      <c r="W18" s="238"/>
      <c r="X18" s="188">
        <f t="shared" si="6"/>
        <v>0</v>
      </c>
      <c r="Y18" s="192"/>
      <c r="Z18" s="193"/>
      <c r="AA18" s="234"/>
      <c r="AB18" s="237"/>
      <c r="AC18" s="238"/>
      <c r="AD18" s="188">
        <f t="shared" si="8"/>
        <v>0</v>
      </c>
      <c r="AE18" s="192"/>
      <c r="AF18" s="193"/>
      <c r="AG18" s="234">
        <v>81.3</v>
      </c>
      <c r="AH18" s="237">
        <v>60.9</v>
      </c>
      <c r="AI18" s="238">
        <v>61</v>
      </c>
      <c r="AJ18" s="188">
        <f t="shared" si="10"/>
        <v>0.10000000000000142</v>
      </c>
      <c r="AK18" s="192">
        <f>AI18/AH18%</f>
        <v>100.16420361247948</v>
      </c>
      <c r="AL18" s="193">
        <f t="shared" si="29"/>
        <v>75.03075030750308</v>
      </c>
      <c r="AM18" s="234"/>
      <c r="AN18" s="237"/>
      <c r="AO18" s="238"/>
      <c r="AP18" s="188">
        <f t="shared" si="12"/>
        <v>0</v>
      </c>
      <c r="AQ18" s="192"/>
      <c r="AR18" s="193"/>
      <c r="AS18" s="234"/>
      <c r="AT18" s="237"/>
      <c r="AU18" s="238"/>
      <c r="AV18" s="188">
        <f t="shared" si="14"/>
        <v>0</v>
      </c>
      <c r="AW18" s="192"/>
      <c r="AX18" s="193"/>
      <c r="AY18" s="234"/>
      <c r="AZ18" s="237"/>
      <c r="BA18" s="238"/>
      <c r="BB18" s="188">
        <f t="shared" si="16"/>
        <v>0</v>
      </c>
      <c r="BC18" s="192"/>
      <c r="BD18" s="193"/>
      <c r="BE18" s="234">
        <v>22.8</v>
      </c>
      <c r="BF18" s="237">
        <v>15.3</v>
      </c>
      <c r="BG18" s="238">
        <v>14.6</v>
      </c>
      <c r="BH18" s="188">
        <f t="shared" si="18"/>
        <v>-0.7000000000000011</v>
      </c>
      <c r="BI18" s="192">
        <f>BG18/BF18%</f>
        <v>95.42483660130719</v>
      </c>
      <c r="BJ18" s="193">
        <f t="shared" si="33"/>
        <v>64.03508771929825</v>
      </c>
      <c r="BK18" s="234">
        <v>49</v>
      </c>
      <c r="BL18" s="237">
        <v>49</v>
      </c>
      <c r="BM18" s="238">
        <v>9.8</v>
      </c>
      <c r="BN18" s="188">
        <f t="shared" si="20"/>
        <v>-39.2</v>
      </c>
      <c r="BO18" s="192">
        <f>BM18/BL18%</f>
        <v>20.000000000000004</v>
      </c>
      <c r="BP18" s="193"/>
      <c r="BQ18" s="234">
        <v>199.2</v>
      </c>
      <c r="BR18" s="237">
        <v>175.2</v>
      </c>
      <c r="BS18" s="238">
        <v>110.8</v>
      </c>
      <c r="BT18" s="188">
        <f t="shared" si="22"/>
        <v>-64.39999999999999</v>
      </c>
      <c r="BU18" s="192">
        <f>BS18/BR18%</f>
        <v>63.2420091324201</v>
      </c>
      <c r="BV18" s="193">
        <f t="shared" si="35"/>
        <v>55.622489959839356</v>
      </c>
      <c r="BW18" s="195">
        <f t="shared" si="24"/>
        <v>1110.3</v>
      </c>
      <c r="BX18" s="196">
        <f t="shared" si="24"/>
        <v>922.1999999999998</v>
      </c>
      <c r="BY18" s="196">
        <f t="shared" si="24"/>
        <v>769.8</v>
      </c>
      <c r="BZ18" s="188">
        <f t="shared" si="36"/>
        <v>-152.39999999999986</v>
      </c>
      <c r="CA18" s="188">
        <f t="shared" si="37"/>
        <v>83.47430058555629</v>
      </c>
      <c r="CB18" s="197">
        <f t="shared" si="38"/>
        <v>69.33261280734936</v>
      </c>
    </row>
    <row r="19" spans="1:80" ht="21.75" customHeight="1">
      <c r="A19" s="235" t="s">
        <v>85</v>
      </c>
      <c r="B19" s="236"/>
      <c r="C19" s="230">
        <v>41.6</v>
      </c>
      <c r="D19" s="237">
        <v>41.6</v>
      </c>
      <c r="E19" s="237">
        <v>41.6</v>
      </c>
      <c r="F19" s="188">
        <f>E19-D19</f>
        <v>0</v>
      </c>
      <c r="G19" s="188">
        <f>E19/D19%</f>
        <v>100</v>
      </c>
      <c r="H19" s="189">
        <f>E19/C19%</f>
        <v>100</v>
      </c>
      <c r="I19" s="232"/>
      <c r="J19" s="237"/>
      <c r="K19" s="238"/>
      <c r="L19" s="188">
        <f t="shared" si="2"/>
        <v>0</v>
      </c>
      <c r="M19" s="192"/>
      <c r="N19" s="193"/>
      <c r="O19" s="234"/>
      <c r="P19" s="237"/>
      <c r="Q19" s="238"/>
      <c r="R19" s="188">
        <f t="shared" si="4"/>
        <v>0</v>
      </c>
      <c r="S19" s="192"/>
      <c r="T19" s="193"/>
      <c r="U19" s="234"/>
      <c r="V19" s="237"/>
      <c r="W19" s="238"/>
      <c r="X19" s="188">
        <f t="shared" si="6"/>
        <v>0</v>
      </c>
      <c r="Y19" s="192"/>
      <c r="Z19" s="193"/>
      <c r="AA19" s="234"/>
      <c r="AB19" s="237"/>
      <c r="AC19" s="238"/>
      <c r="AD19" s="188">
        <f t="shared" si="8"/>
        <v>0</v>
      </c>
      <c r="AE19" s="192"/>
      <c r="AF19" s="193"/>
      <c r="AG19" s="234"/>
      <c r="AH19" s="237"/>
      <c r="AI19" s="238"/>
      <c r="AJ19" s="188">
        <f t="shared" si="10"/>
        <v>0</v>
      </c>
      <c r="AK19" s="192"/>
      <c r="AL19" s="193"/>
      <c r="AM19" s="234"/>
      <c r="AN19" s="237"/>
      <c r="AO19" s="238"/>
      <c r="AP19" s="188">
        <f t="shared" si="12"/>
        <v>0</v>
      </c>
      <c r="AQ19" s="192"/>
      <c r="AR19" s="193"/>
      <c r="AS19" s="234"/>
      <c r="AT19" s="237"/>
      <c r="AU19" s="238"/>
      <c r="AV19" s="188">
        <f t="shared" si="14"/>
        <v>0</v>
      </c>
      <c r="AW19" s="192"/>
      <c r="AX19" s="193"/>
      <c r="AY19" s="234"/>
      <c r="AZ19" s="237"/>
      <c r="BA19" s="238"/>
      <c r="BB19" s="188">
        <f t="shared" si="16"/>
        <v>0</v>
      </c>
      <c r="BC19" s="192"/>
      <c r="BD19" s="193"/>
      <c r="BE19" s="234"/>
      <c r="BF19" s="237"/>
      <c r="BG19" s="238"/>
      <c r="BH19" s="188">
        <f t="shared" si="18"/>
        <v>0</v>
      </c>
      <c r="BI19" s="192"/>
      <c r="BJ19" s="193"/>
      <c r="BK19" s="234"/>
      <c r="BL19" s="237"/>
      <c r="BM19" s="238"/>
      <c r="BN19" s="188">
        <f t="shared" si="20"/>
        <v>0</v>
      </c>
      <c r="BO19" s="192"/>
      <c r="BP19" s="193"/>
      <c r="BQ19" s="234"/>
      <c r="BR19" s="237"/>
      <c r="BS19" s="238"/>
      <c r="BT19" s="188">
        <f t="shared" si="22"/>
        <v>0</v>
      </c>
      <c r="BU19" s="192"/>
      <c r="BV19" s="193"/>
      <c r="BW19" s="195">
        <f t="shared" si="24"/>
        <v>41.6</v>
      </c>
      <c r="BX19" s="196">
        <f t="shared" si="24"/>
        <v>41.6</v>
      </c>
      <c r="BY19" s="196">
        <f t="shared" si="24"/>
        <v>41.6</v>
      </c>
      <c r="BZ19" s="188">
        <f t="shared" si="36"/>
        <v>0</v>
      </c>
      <c r="CA19" s="188">
        <f>BY19/BX19%</f>
        <v>100</v>
      </c>
      <c r="CB19" s="197">
        <f>BY19/BW19%</f>
        <v>100</v>
      </c>
    </row>
    <row r="20" spans="1:80" ht="12.75">
      <c r="A20" s="239" t="s">
        <v>86</v>
      </c>
      <c r="B20" s="236"/>
      <c r="C20" s="230">
        <v>7.2</v>
      </c>
      <c r="D20" s="237">
        <v>7.2</v>
      </c>
      <c r="E20" s="237">
        <v>16.3</v>
      </c>
      <c r="F20" s="188">
        <f t="shared" si="25"/>
        <v>9.100000000000001</v>
      </c>
      <c r="G20" s="188">
        <f>E20/D20%</f>
        <v>226.38888888888889</v>
      </c>
      <c r="H20" s="189">
        <f>E20/C20%</f>
        <v>226.38888888888889</v>
      </c>
      <c r="I20" s="232"/>
      <c r="J20" s="237"/>
      <c r="K20" s="238"/>
      <c r="L20" s="188">
        <f t="shared" si="2"/>
        <v>0</v>
      </c>
      <c r="M20" s="192"/>
      <c r="N20" s="193"/>
      <c r="O20" s="234">
        <v>1.9</v>
      </c>
      <c r="P20" s="237">
        <v>1.3</v>
      </c>
      <c r="Q20" s="238">
        <v>1.9</v>
      </c>
      <c r="R20" s="188">
        <f t="shared" si="4"/>
        <v>0.5999999999999999</v>
      </c>
      <c r="S20" s="192">
        <f>Q20/P20%</f>
        <v>146.15384615384613</v>
      </c>
      <c r="T20" s="193">
        <f>Q20/O20%</f>
        <v>100</v>
      </c>
      <c r="U20" s="234"/>
      <c r="V20" s="237"/>
      <c r="W20" s="238"/>
      <c r="X20" s="188">
        <f t="shared" si="6"/>
        <v>0</v>
      </c>
      <c r="Y20" s="192"/>
      <c r="Z20" s="193"/>
      <c r="AA20" s="234"/>
      <c r="AB20" s="237"/>
      <c r="AC20" s="238"/>
      <c r="AD20" s="188">
        <f t="shared" si="8"/>
        <v>0</v>
      </c>
      <c r="AE20" s="192"/>
      <c r="AF20" s="193"/>
      <c r="AG20" s="234">
        <v>3.4</v>
      </c>
      <c r="AH20" s="237">
        <v>2.6</v>
      </c>
      <c r="AI20" s="238">
        <v>2.5</v>
      </c>
      <c r="AJ20" s="188">
        <f t="shared" si="10"/>
        <v>-0.10000000000000009</v>
      </c>
      <c r="AK20" s="192">
        <f>AI20/AH20%</f>
        <v>96.15384615384615</v>
      </c>
      <c r="AL20" s="193">
        <f t="shared" si="29"/>
        <v>73.52941176470588</v>
      </c>
      <c r="AM20" s="234"/>
      <c r="AN20" s="237"/>
      <c r="AO20" s="238"/>
      <c r="AP20" s="188">
        <f t="shared" si="12"/>
        <v>0</v>
      </c>
      <c r="AQ20" s="192"/>
      <c r="AR20" s="193"/>
      <c r="AS20" s="234"/>
      <c r="AT20" s="237"/>
      <c r="AU20" s="238"/>
      <c r="AV20" s="188">
        <f t="shared" si="14"/>
        <v>0</v>
      </c>
      <c r="AW20" s="192"/>
      <c r="AX20" s="193"/>
      <c r="AY20" s="234"/>
      <c r="AZ20" s="237"/>
      <c r="BA20" s="238"/>
      <c r="BB20" s="188">
        <f t="shared" si="16"/>
        <v>0</v>
      </c>
      <c r="BC20" s="192"/>
      <c r="BD20" s="193"/>
      <c r="BE20" s="234"/>
      <c r="BF20" s="237"/>
      <c r="BG20" s="238"/>
      <c r="BH20" s="188">
        <f t="shared" si="18"/>
        <v>0</v>
      </c>
      <c r="BI20" s="192"/>
      <c r="BJ20" s="193"/>
      <c r="BK20" s="234">
        <v>5.2</v>
      </c>
      <c r="BL20" s="237">
        <v>3</v>
      </c>
      <c r="BM20" s="238">
        <v>3</v>
      </c>
      <c r="BN20" s="188">
        <f t="shared" si="20"/>
        <v>0</v>
      </c>
      <c r="BO20" s="192">
        <f>BM20/BL20%</f>
        <v>100</v>
      </c>
      <c r="BP20" s="193">
        <f>BM20/BK20%</f>
        <v>57.692307692307686</v>
      </c>
      <c r="BQ20" s="234">
        <v>8</v>
      </c>
      <c r="BR20" s="237">
        <v>4.5</v>
      </c>
      <c r="BS20" s="238">
        <v>4</v>
      </c>
      <c r="BT20" s="188">
        <f t="shared" si="22"/>
        <v>-0.5</v>
      </c>
      <c r="BU20" s="192">
        <f>BS20/BR20%</f>
        <v>88.88888888888889</v>
      </c>
      <c r="BV20" s="193">
        <f>BS20/BQ20%</f>
        <v>50</v>
      </c>
      <c r="BW20" s="195">
        <f t="shared" si="24"/>
        <v>25.7</v>
      </c>
      <c r="BX20" s="196">
        <f t="shared" si="24"/>
        <v>18.6</v>
      </c>
      <c r="BY20" s="196">
        <f t="shared" si="24"/>
        <v>27.7</v>
      </c>
      <c r="BZ20" s="188">
        <f t="shared" si="36"/>
        <v>9.099999999999998</v>
      </c>
      <c r="CA20" s="188">
        <f>BY20/BX20%</f>
        <v>148.92473118279568</v>
      </c>
      <c r="CB20" s="197">
        <f>BY20/BW20%</f>
        <v>107.78210116731518</v>
      </c>
    </row>
    <row r="21" spans="1:80" ht="12.75" customHeight="1">
      <c r="A21" s="235" t="s">
        <v>87</v>
      </c>
      <c r="B21" s="236"/>
      <c r="C21" s="230"/>
      <c r="D21" s="237"/>
      <c r="E21" s="237">
        <v>673.8</v>
      </c>
      <c r="F21" s="188">
        <f t="shared" si="25"/>
        <v>673.8</v>
      </c>
      <c r="G21" s="188"/>
      <c r="H21" s="189"/>
      <c r="I21" s="232"/>
      <c r="J21" s="237"/>
      <c r="K21" s="238"/>
      <c r="L21" s="188">
        <f t="shared" si="2"/>
        <v>0</v>
      </c>
      <c r="M21" s="192"/>
      <c r="N21" s="193"/>
      <c r="O21" s="234">
        <v>47</v>
      </c>
      <c r="P21" s="237">
        <v>47</v>
      </c>
      <c r="Q21" s="238">
        <v>47</v>
      </c>
      <c r="R21" s="188">
        <f>Q21-P21</f>
        <v>0</v>
      </c>
      <c r="S21" s="192">
        <f>Q21/P21%</f>
        <v>100</v>
      </c>
      <c r="T21" s="193">
        <f>Q21/O21%</f>
        <v>100</v>
      </c>
      <c r="U21" s="234"/>
      <c r="V21" s="237"/>
      <c r="W21" s="238"/>
      <c r="X21" s="188">
        <f t="shared" si="6"/>
        <v>0</v>
      </c>
      <c r="Y21" s="192"/>
      <c r="Z21" s="193"/>
      <c r="AA21" s="234"/>
      <c r="AB21" s="237"/>
      <c r="AC21" s="238"/>
      <c r="AD21" s="188">
        <f t="shared" si="8"/>
        <v>0</v>
      </c>
      <c r="AE21" s="192"/>
      <c r="AF21" s="193"/>
      <c r="AG21" s="234"/>
      <c r="AH21" s="237"/>
      <c r="AI21" s="238"/>
      <c r="AJ21" s="188">
        <f t="shared" si="10"/>
        <v>0</v>
      </c>
      <c r="AK21" s="192"/>
      <c r="AL21" s="193"/>
      <c r="AM21" s="234"/>
      <c r="AN21" s="237"/>
      <c r="AO21" s="238"/>
      <c r="AP21" s="188">
        <f t="shared" si="12"/>
        <v>0</v>
      </c>
      <c r="AQ21" s="192"/>
      <c r="AR21" s="193"/>
      <c r="AS21" s="234"/>
      <c r="AT21" s="237"/>
      <c r="AU21" s="238"/>
      <c r="AV21" s="188">
        <f t="shared" si="14"/>
        <v>0</v>
      </c>
      <c r="AW21" s="192"/>
      <c r="AX21" s="193"/>
      <c r="AY21" s="234"/>
      <c r="AZ21" s="237"/>
      <c r="BA21" s="238"/>
      <c r="BB21" s="188">
        <f t="shared" si="16"/>
        <v>0</v>
      </c>
      <c r="BC21" s="192"/>
      <c r="BD21" s="193"/>
      <c r="BE21" s="234"/>
      <c r="BF21" s="237"/>
      <c r="BG21" s="238"/>
      <c r="BH21" s="188">
        <f t="shared" si="18"/>
        <v>0</v>
      </c>
      <c r="BI21" s="192"/>
      <c r="BJ21" s="193"/>
      <c r="BK21" s="234"/>
      <c r="BL21" s="237"/>
      <c r="BM21" s="238"/>
      <c r="BN21" s="188">
        <f t="shared" si="20"/>
        <v>0</v>
      </c>
      <c r="BO21" s="192"/>
      <c r="BP21" s="193"/>
      <c r="BQ21" s="234">
        <v>1297.8</v>
      </c>
      <c r="BR21" s="237">
        <v>1297.8</v>
      </c>
      <c r="BS21" s="238">
        <v>917.8</v>
      </c>
      <c r="BT21" s="188">
        <f t="shared" si="22"/>
        <v>-380</v>
      </c>
      <c r="BU21" s="192">
        <f>BS21/BR21%</f>
        <v>70.71967945754353</v>
      </c>
      <c r="BV21" s="193">
        <f>BS21/BQ21%</f>
        <v>70.71967945754353</v>
      </c>
      <c r="BW21" s="195">
        <f t="shared" si="24"/>
        <v>1344.8</v>
      </c>
      <c r="BX21" s="196">
        <f t="shared" si="24"/>
        <v>1344.8</v>
      </c>
      <c r="BY21" s="196">
        <f t="shared" si="24"/>
        <v>1638.6</v>
      </c>
      <c r="BZ21" s="188">
        <f t="shared" si="36"/>
        <v>293.79999999999995</v>
      </c>
      <c r="CA21" s="188">
        <f>BY21/BX21%</f>
        <v>121.84711481261154</v>
      </c>
      <c r="CB21" s="197">
        <f>BY21/BW21%</f>
        <v>121.84711481261154</v>
      </c>
    </row>
    <row r="22" spans="1:80" ht="24" customHeight="1">
      <c r="A22" s="240" t="s">
        <v>88</v>
      </c>
      <c r="B22" s="241"/>
      <c r="C22" s="242"/>
      <c r="D22" s="243"/>
      <c r="E22" s="243">
        <v>1633.7</v>
      </c>
      <c r="F22" s="188">
        <f t="shared" si="25"/>
        <v>1633.7</v>
      </c>
      <c r="G22" s="188"/>
      <c r="H22" s="189"/>
      <c r="I22" s="244">
        <v>51.5</v>
      </c>
      <c r="J22" s="243">
        <v>51.5</v>
      </c>
      <c r="K22" s="245">
        <v>53.1</v>
      </c>
      <c r="L22" s="188">
        <f>K22-J22</f>
        <v>1.6000000000000014</v>
      </c>
      <c r="M22" s="192">
        <f>K22/J22%</f>
        <v>103.10679611650485</v>
      </c>
      <c r="N22" s="193">
        <f>K22/I22%</f>
        <v>103.10679611650485</v>
      </c>
      <c r="O22" s="246">
        <v>4.6</v>
      </c>
      <c r="P22" s="243">
        <v>4.6</v>
      </c>
      <c r="Q22" s="245">
        <v>4.6</v>
      </c>
      <c r="R22" s="188">
        <f>Q22-P22</f>
        <v>0</v>
      </c>
      <c r="S22" s="247" t="s">
        <v>49</v>
      </c>
      <c r="T22" s="248" t="s">
        <v>49</v>
      </c>
      <c r="U22" s="246"/>
      <c r="V22" s="243"/>
      <c r="W22" s="245">
        <v>0.3</v>
      </c>
      <c r="X22" s="188">
        <f t="shared" si="6"/>
        <v>0.3</v>
      </c>
      <c r="Y22" s="192"/>
      <c r="Z22" s="193"/>
      <c r="AA22" s="246"/>
      <c r="AB22" s="243"/>
      <c r="AC22" s="245">
        <v>3.5</v>
      </c>
      <c r="AD22" s="188">
        <f t="shared" si="8"/>
        <v>3.5</v>
      </c>
      <c r="AE22" s="192"/>
      <c r="AF22" s="193"/>
      <c r="AG22" s="246">
        <v>78.6</v>
      </c>
      <c r="AH22" s="243">
        <v>78.6</v>
      </c>
      <c r="AI22" s="245">
        <v>78.6</v>
      </c>
      <c r="AJ22" s="188">
        <f t="shared" si="10"/>
        <v>0</v>
      </c>
      <c r="AK22" s="192"/>
      <c r="AL22" s="193"/>
      <c r="AM22" s="246"/>
      <c r="AN22" s="243"/>
      <c r="AO22" s="245">
        <v>66.7</v>
      </c>
      <c r="AP22" s="188">
        <f t="shared" si="12"/>
        <v>66.7</v>
      </c>
      <c r="AQ22" s="192"/>
      <c r="AR22" s="193"/>
      <c r="AS22" s="246"/>
      <c r="AT22" s="243"/>
      <c r="AU22" s="245">
        <v>0.4</v>
      </c>
      <c r="AV22" s="188">
        <f t="shared" si="14"/>
        <v>0.4</v>
      </c>
      <c r="AW22" s="192"/>
      <c r="AX22" s="193"/>
      <c r="AY22" s="246"/>
      <c r="AZ22" s="243"/>
      <c r="BA22" s="245">
        <v>777.9</v>
      </c>
      <c r="BB22" s="188">
        <f t="shared" si="16"/>
        <v>777.9</v>
      </c>
      <c r="BC22" s="192"/>
      <c r="BD22" s="193"/>
      <c r="BE22" s="246"/>
      <c r="BF22" s="243"/>
      <c r="BG22" s="245"/>
      <c r="BH22" s="188">
        <f t="shared" si="18"/>
        <v>0</v>
      </c>
      <c r="BI22" s="192"/>
      <c r="BJ22" s="193"/>
      <c r="BK22" s="246">
        <v>9.7</v>
      </c>
      <c r="BL22" s="243">
        <v>9.7</v>
      </c>
      <c r="BM22" s="245">
        <v>246.2</v>
      </c>
      <c r="BN22" s="188">
        <v>0</v>
      </c>
      <c r="BO22" s="192"/>
      <c r="BP22" s="193"/>
      <c r="BQ22" s="246"/>
      <c r="BR22" s="243"/>
      <c r="BS22" s="245">
        <v>1.7</v>
      </c>
      <c r="BT22" s="188">
        <f t="shared" si="22"/>
        <v>1.7</v>
      </c>
      <c r="BU22" s="192"/>
      <c r="BV22" s="193"/>
      <c r="BW22" s="195">
        <f t="shared" si="24"/>
        <v>144.39999999999998</v>
      </c>
      <c r="BX22" s="196">
        <f t="shared" si="24"/>
        <v>144.39999999999998</v>
      </c>
      <c r="BY22" s="196">
        <f t="shared" si="24"/>
        <v>2866.6999999999994</v>
      </c>
      <c r="BZ22" s="188">
        <f t="shared" si="36"/>
        <v>2722.2999999999993</v>
      </c>
      <c r="CA22" s="188">
        <f>BY22/BX22%</f>
        <v>1985.2493074792244</v>
      </c>
      <c r="CB22" s="197">
        <f>BY22/BW22%</f>
        <v>1985.2493074792244</v>
      </c>
    </row>
    <row r="23" spans="1:80" ht="12.75">
      <c r="A23" s="239" t="s">
        <v>89</v>
      </c>
      <c r="B23" s="249"/>
      <c r="C23" s="186">
        <v>420.1</v>
      </c>
      <c r="D23" s="187">
        <v>420.1</v>
      </c>
      <c r="E23" s="187">
        <v>420.1</v>
      </c>
      <c r="F23" s="188">
        <f t="shared" si="25"/>
        <v>0</v>
      </c>
      <c r="G23" s="188"/>
      <c r="H23" s="189"/>
      <c r="I23" s="190"/>
      <c r="J23" s="187"/>
      <c r="K23" s="191"/>
      <c r="L23" s="188">
        <f t="shared" si="2"/>
        <v>0</v>
      </c>
      <c r="M23" s="192"/>
      <c r="N23" s="193"/>
      <c r="O23" s="194"/>
      <c r="P23" s="187"/>
      <c r="Q23" s="191"/>
      <c r="R23" s="188">
        <f>Q23-P23</f>
        <v>0</v>
      </c>
      <c r="S23" s="192"/>
      <c r="T23" s="250"/>
      <c r="U23" s="194"/>
      <c r="V23" s="187"/>
      <c r="W23" s="191"/>
      <c r="X23" s="188">
        <f t="shared" si="6"/>
        <v>0</v>
      </c>
      <c r="Y23" s="192"/>
      <c r="Z23" s="193"/>
      <c r="AA23" s="194"/>
      <c r="AB23" s="187"/>
      <c r="AC23" s="191">
        <v>0</v>
      </c>
      <c r="AD23" s="188">
        <f t="shared" si="8"/>
        <v>0</v>
      </c>
      <c r="AE23" s="192"/>
      <c r="AF23" s="193"/>
      <c r="AG23" s="194"/>
      <c r="AH23" s="187"/>
      <c r="AI23" s="191"/>
      <c r="AJ23" s="188">
        <f t="shared" si="10"/>
        <v>0</v>
      </c>
      <c r="AK23" s="192"/>
      <c r="AL23" s="193"/>
      <c r="AM23" s="194"/>
      <c r="AN23" s="187"/>
      <c r="AO23" s="191"/>
      <c r="AP23" s="188">
        <f t="shared" si="12"/>
        <v>0</v>
      </c>
      <c r="AQ23" s="192"/>
      <c r="AR23" s="193"/>
      <c r="AS23" s="194"/>
      <c r="AT23" s="187"/>
      <c r="AU23" s="191"/>
      <c r="AV23" s="188">
        <f t="shared" si="14"/>
        <v>0</v>
      </c>
      <c r="AW23" s="192"/>
      <c r="AX23" s="193"/>
      <c r="AY23" s="194"/>
      <c r="AZ23" s="187"/>
      <c r="BA23" s="191"/>
      <c r="BB23" s="188">
        <f t="shared" si="16"/>
        <v>0</v>
      </c>
      <c r="BC23" s="192"/>
      <c r="BD23" s="193"/>
      <c r="BE23" s="194"/>
      <c r="BF23" s="187"/>
      <c r="BG23" s="191"/>
      <c r="BH23" s="188">
        <f t="shared" si="18"/>
        <v>0</v>
      </c>
      <c r="BI23" s="192"/>
      <c r="BJ23" s="193"/>
      <c r="BK23" s="194"/>
      <c r="BL23" s="187"/>
      <c r="BM23" s="191"/>
      <c r="BN23" s="188">
        <f t="shared" si="20"/>
        <v>0</v>
      </c>
      <c r="BO23" s="192"/>
      <c r="BP23" s="193"/>
      <c r="BQ23" s="194"/>
      <c r="BR23" s="187"/>
      <c r="BS23" s="191"/>
      <c r="BT23" s="188">
        <f t="shared" si="22"/>
        <v>0</v>
      </c>
      <c r="BU23" s="192"/>
      <c r="BV23" s="193"/>
      <c r="BW23" s="195">
        <f t="shared" si="24"/>
        <v>420.1</v>
      </c>
      <c r="BX23" s="196">
        <f t="shared" si="24"/>
        <v>420.1</v>
      </c>
      <c r="BY23" s="196">
        <f t="shared" si="24"/>
        <v>420.1</v>
      </c>
      <c r="BZ23" s="188">
        <f>BY23-BX23</f>
        <v>0</v>
      </c>
      <c r="CA23" s="188">
        <f>BY23/BX23%</f>
        <v>100</v>
      </c>
      <c r="CB23" s="197">
        <f>BY23/BW23%</f>
        <v>100</v>
      </c>
    </row>
    <row r="24" spans="1:80" ht="12.75">
      <c r="A24" s="239" t="s">
        <v>90</v>
      </c>
      <c r="B24" s="249"/>
      <c r="C24" s="186">
        <v>264.7</v>
      </c>
      <c r="D24" s="187">
        <v>155.3</v>
      </c>
      <c r="E24" s="187">
        <v>326.2</v>
      </c>
      <c r="F24" s="188">
        <f t="shared" si="25"/>
        <v>170.89999999999998</v>
      </c>
      <c r="G24" s="188">
        <f>E24/D24%</f>
        <v>210.04507405022534</v>
      </c>
      <c r="H24" s="189">
        <f>E24/C24%</f>
        <v>123.23384964110313</v>
      </c>
      <c r="I24" s="190">
        <v>21</v>
      </c>
      <c r="J24" s="187">
        <v>21</v>
      </c>
      <c r="K24" s="191">
        <v>22</v>
      </c>
      <c r="L24" s="188">
        <f t="shared" si="2"/>
        <v>1</v>
      </c>
      <c r="M24" s="192">
        <f>K24/J24%</f>
        <v>104.76190476190476</v>
      </c>
      <c r="N24" s="193">
        <f>K24/I24%</f>
        <v>104.76190476190476</v>
      </c>
      <c r="O24" s="194">
        <v>96.8</v>
      </c>
      <c r="P24" s="187">
        <v>96.1</v>
      </c>
      <c r="Q24" s="191">
        <v>96.8</v>
      </c>
      <c r="R24" s="188">
        <f t="shared" si="4"/>
        <v>0.7000000000000028</v>
      </c>
      <c r="S24" s="247" t="s">
        <v>49</v>
      </c>
      <c r="T24" s="248" t="s">
        <v>49</v>
      </c>
      <c r="U24" s="194">
        <v>1.2</v>
      </c>
      <c r="V24" s="187"/>
      <c r="W24" s="191">
        <v>25</v>
      </c>
      <c r="X24" s="188">
        <f>W24-V24</f>
        <v>25</v>
      </c>
      <c r="Y24" s="192"/>
      <c r="Z24" s="193">
        <f>W24/U24%</f>
        <v>2083.3333333333335</v>
      </c>
      <c r="AA24" s="194">
        <v>20.1</v>
      </c>
      <c r="AB24" s="187">
        <v>19.1</v>
      </c>
      <c r="AC24" s="191">
        <v>38.6</v>
      </c>
      <c r="AD24" s="188">
        <f t="shared" si="8"/>
        <v>19.5</v>
      </c>
      <c r="AE24" s="192">
        <f>AC24/AB24%</f>
        <v>202.09424083769633</v>
      </c>
      <c r="AF24" s="193">
        <f>AC24/AA24%</f>
        <v>192.03980099502488</v>
      </c>
      <c r="AG24" s="194">
        <v>2.8</v>
      </c>
      <c r="AH24" s="187">
        <v>2.1</v>
      </c>
      <c r="AI24" s="191">
        <v>31.4</v>
      </c>
      <c r="AJ24" s="188">
        <f t="shared" si="10"/>
        <v>29.299999999999997</v>
      </c>
      <c r="AK24" s="247" t="s">
        <v>49</v>
      </c>
      <c r="AL24" s="248" t="s">
        <v>49</v>
      </c>
      <c r="AM24" s="194">
        <v>50</v>
      </c>
      <c r="AN24" s="187">
        <v>45</v>
      </c>
      <c r="AO24" s="191">
        <v>45</v>
      </c>
      <c r="AP24" s="188">
        <f t="shared" si="12"/>
        <v>0</v>
      </c>
      <c r="AQ24" s="247" t="s">
        <v>49</v>
      </c>
      <c r="AR24" s="248" t="s">
        <v>49</v>
      </c>
      <c r="AS24" s="194">
        <v>6.5</v>
      </c>
      <c r="AT24" s="187">
        <v>4.5</v>
      </c>
      <c r="AU24" s="191">
        <v>20</v>
      </c>
      <c r="AV24" s="188">
        <f t="shared" si="14"/>
        <v>15.5</v>
      </c>
      <c r="AW24" s="247" t="s">
        <v>49</v>
      </c>
      <c r="AX24" s="248" t="s">
        <v>49</v>
      </c>
      <c r="AY24" s="194">
        <v>4</v>
      </c>
      <c r="AZ24" s="187"/>
      <c r="BA24" s="191">
        <v>20.5</v>
      </c>
      <c r="BB24" s="188">
        <f t="shared" si="16"/>
        <v>20.5</v>
      </c>
      <c r="BC24" s="192"/>
      <c r="BD24" s="193"/>
      <c r="BE24" s="194">
        <v>6</v>
      </c>
      <c r="BF24" s="187">
        <v>5.4</v>
      </c>
      <c r="BG24" s="191">
        <v>25.7</v>
      </c>
      <c r="BH24" s="188">
        <f t="shared" si="18"/>
        <v>20.299999999999997</v>
      </c>
      <c r="BI24" s="192">
        <f>BG24/BF24%</f>
        <v>475.92592592592587</v>
      </c>
      <c r="BJ24" s="193">
        <f>BG24/BE24%</f>
        <v>428.3333333333333</v>
      </c>
      <c r="BK24" s="194">
        <v>23</v>
      </c>
      <c r="BL24" s="187">
        <v>21</v>
      </c>
      <c r="BM24" s="191">
        <v>34</v>
      </c>
      <c r="BN24" s="188">
        <f t="shared" si="20"/>
        <v>13</v>
      </c>
      <c r="BO24" s="247" t="s">
        <v>49</v>
      </c>
      <c r="BP24" s="248" t="s">
        <v>49</v>
      </c>
      <c r="BQ24" s="194">
        <v>10</v>
      </c>
      <c r="BR24" s="187">
        <v>2.7</v>
      </c>
      <c r="BS24" s="191">
        <v>46.1</v>
      </c>
      <c r="BT24" s="188">
        <f t="shared" si="22"/>
        <v>43.4</v>
      </c>
      <c r="BU24" s="192">
        <f>BS24/BR24%</f>
        <v>1707.4074074074072</v>
      </c>
      <c r="BV24" s="193">
        <f>BS24/BQ24%</f>
        <v>461</v>
      </c>
      <c r="BW24" s="195">
        <f>C24+I24+O24+U24+AA24+AG24+AM24+AS24+AY24+BE24+BK24+BQ24</f>
        <v>506.1</v>
      </c>
      <c r="BX24" s="196">
        <f aca="true" t="shared" si="39" ref="BX24:BY27">D24+J24+P24+V24+AB24+AH24+AN24+AT24+AZ24+BF24+BL24+BR24</f>
        <v>372.2</v>
      </c>
      <c r="BY24" s="196">
        <f t="shared" si="39"/>
        <v>731.3000000000001</v>
      </c>
      <c r="BZ24" s="188">
        <f t="shared" si="36"/>
        <v>359.1000000000001</v>
      </c>
      <c r="CA24" s="188">
        <f t="shared" si="37"/>
        <v>196.4803868887695</v>
      </c>
      <c r="CB24" s="197">
        <f t="shared" si="38"/>
        <v>144.4971349535665</v>
      </c>
    </row>
    <row r="25" spans="1:80" ht="12.75">
      <c r="A25" s="174" t="s">
        <v>91</v>
      </c>
      <c r="B25" s="175"/>
      <c r="C25" s="176">
        <f>SUM(C26:C29)</f>
        <v>84379.7</v>
      </c>
      <c r="D25" s="177">
        <f>SUM(D26:D29)</f>
        <v>0</v>
      </c>
      <c r="E25" s="177">
        <f>SUM(E26:E29)</f>
        <v>48838.6</v>
      </c>
      <c r="F25" s="177"/>
      <c r="G25" s="177"/>
      <c r="H25" s="189">
        <f>E25/C25%</f>
        <v>57.87956107926432</v>
      </c>
      <c r="I25" s="179">
        <f>SUM(I26:I29)</f>
        <v>10069.9</v>
      </c>
      <c r="J25" s="177">
        <f>SUM(J26:J29)</f>
        <v>0</v>
      </c>
      <c r="K25" s="179">
        <f>SUM(K26:K29)</f>
        <v>6563.200000000001</v>
      </c>
      <c r="L25" s="177"/>
      <c r="M25" s="180"/>
      <c r="N25" s="181">
        <f t="shared" si="26"/>
        <v>65.17641684624476</v>
      </c>
      <c r="O25" s="182">
        <f>SUM(O26:O29)</f>
        <v>225885.6</v>
      </c>
      <c r="P25" s="177">
        <f>SUM(P26:P29)</f>
        <v>0</v>
      </c>
      <c r="Q25" s="179">
        <f>SUM(Q26:Q29)</f>
        <v>101552.9</v>
      </c>
      <c r="R25" s="177"/>
      <c r="S25" s="180"/>
      <c r="T25" s="181">
        <f t="shared" si="27"/>
        <v>44.95766883767712</v>
      </c>
      <c r="U25" s="182">
        <f>SUM(U26:U29)</f>
        <v>4150.5</v>
      </c>
      <c r="V25" s="177">
        <f>SUM(V26:V29)</f>
        <v>0</v>
      </c>
      <c r="W25" s="179">
        <f>SUM(W26:W29)</f>
        <v>483.5</v>
      </c>
      <c r="X25" s="177"/>
      <c r="Y25" s="180"/>
      <c r="Z25" s="181">
        <f>W25/U25%</f>
        <v>11.649198891699795</v>
      </c>
      <c r="AA25" s="182">
        <f>SUM(AA26:AA29)</f>
        <v>19192.1</v>
      </c>
      <c r="AB25" s="177">
        <f>SUM(AB26:AB29)</f>
        <v>0</v>
      </c>
      <c r="AC25" s="179">
        <f>SUM(AC26:AC29)</f>
        <v>6938.8</v>
      </c>
      <c r="AD25" s="177"/>
      <c r="AE25" s="180"/>
      <c r="AF25" s="181">
        <f t="shared" si="28"/>
        <v>36.15445938693525</v>
      </c>
      <c r="AG25" s="182">
        <f>SUM(AG26:AG29)</f>
        <v>101916.5</v>
      </c>
      <c r="AH25" s="177">
        <f>SUM(AH26:AH29)</f>
        <v>0</v>
      </c>
      <c r="AI25" s="179">
        <f>SUM(AI26:AI29)</f>
        <v>16020.6</v>
      </c>
      <c r="AJ25" s="177"/>
      <c r="AK25" s="180"/>
      <c r="AL25" s="181">
        <f t="shared" si="29"/>
        <v>15.719338870545988</v>
      </c>
      <c r="AM25" s="182">
        <f>SUM(AM26:AM29)</f>
        <v>6326.2</v>
      </c>
      <c r="AN25" s="177">
        <f>SUM(AN26:AN29)</f>
        <v>0</v>
      </c>
      <c r="AO25" s="179">
        <f>SUM(AO26:AO29)</f>
        <v>4769.3</v>
      </c>
      <c r="AP25" s="177"/>
      <c r="AQ25" s="180"/>
      <c r="AR25" s="181">
        <f t="shared" si="30"/>
        <v>75.38964939458127</v>
      </c>
      <c r="AS25" s="182">
        <f>SUM(AS26:AS29)</f>
        <v>6454</v>
      </c>
      <c r="AT25" s="177">
        <f>SUM(AT26:AT29)</f>
        <v>0</v>
      </c>
      <c r="AU25" s="179">
        <f>SUM(AU26:AU29)</f>
        <v>4761.900000000001</v>
      </c>
      <c r="AV25" s="177"/>
      <c r="AW25" s="180"/>
      <c r="AX25" s="181">
        <f t="shared" si="31"/>
        <v>73.78215060427642</v>
      </c>
      <c r="AY25" s="182">
        <f>SUM(AY26:AY29)</f>
        <v>1389.5</v>
      </c>
      <c r="AZ25" s="177">
        <f>SUM(AZ26:AZ29)</f>
        <v>0</v>
      </c>
      <c r="BA25" s="179">
        <f>SUM(BA26:BA29)</f>
        <v>1030.8</v>
      </c>
      <c r="BB25" s="177"/>
      <c r="BC25" s="180"/>
      <c r="BD25" s="181">
        <f t="shared" si="32"/>
        <v>74.18495861820799</v>
      </c>
      <c r="BE25" s="182">
        <f>SUM(BE26:BE29)</f>
        <v>4551.400000000001</v>
      </c>
      <c r="BF25" s="177">
        <f>SUM(BF26:BF29)</f>
        <v>0</v>
      </c>
      <c r="BG25" s="179">
        <f>SUM(BG26:BG29)</f>
        <v>3766.3</v>
      </c>
      <c r="BH25" s="177"/>
      <c r="BI25" s="180"/>
      <c r="BJ25" s="181">
        <f t="shared" si="33"/>
        <v>82.75036252581623</v>
      </c>
      <c r="BK25" s="182">
        <f>SUM(BK26:BK29)</f>
        <v>108476.7</v>
      </c>
      <c r="BL25" s="177">
        <f>SUM(BL26:BL29)</f>
        <v>0</v>
      </c>
      <c r="BM25" s="179">
        <f>SUM(BM26:BM29)</f>
        <v>35824</v>
      </c>
      <c r="BN25" s="177"/>
      <c r="BO25" s="180"/>
      <c r="BP25" s="181">
        <f t="shared" si="34"/>
        <v>33.02460344018577</v>
      </c>
      <c r="BQ25" s="182">
        <f>SUM(BQ26:BQ29)</f>
        <v>147737.09999999998</v>
      </c>
      <c r="BR25" s="177">
        <f>SUM(BR26:BR29)</f>
        <v>0</v>
      </c>
      <c r="BS25" s="179">
        <f>SUM(BS26:BS29)</f>
        <v>60577.1</v>
      </c>
      <c r="BT25" s="177"/>
      <c r="BU25" s="180"/>
      <c r="BV25" s="181">
        <f t="shared" si="35"/>
        <v>41.00330925678114</v>
      </c>
      <c r="BW25" s="182">
        <f aca="true" t="shared" si="40" ref="BW25:BY30">C25+I25+O25+U25+AA25+AG25+AM25+AS25+AY25+BE25+BK25+BQ25</f>
        <v>720529.2</v>
      </c>
      <c r="BX25" s="251">
        <f t="shared" si="39"/>
        <v>0</v>
      </c>
      <c r="BY25" s="251">
        <f t="shared" si="39"/>
        <v>291126.99999999994</v>
      </c>
      <c r="BZ25" s="252"/>
      <c r="CA25" s="252"/>
      <c r="CB25" s="183">
        <f t="shared" si="38"/>
        <v>40.40460816855167</v>
      </c>
    </row>
    <row r="26" spans="1:80" ht="12.75">
      <c r="A26" s="253" t="s">
        <v>92</v>
      </c>
      <c r="B26" s="254"/>
      <c r="C26" s="186"/>
      <c r="D26" s="187"/>
      <c r="E26" s="187"/>
      <c r="F26" s="188">
        <f>E26-D26</f>
        <v>0</v>
      </c>
      <c r="G26" s="188"/>
      <c r="H26" s="189"/>
      <c r="I26" s="190">
        <v>7808.9</v>
      </c>
      <c r="J26" s="187"/>
      <c r="K26" s="191">
        <v>6290.1</v>
      </c>
      <c r="L26" s="188"/>
      <c r="M26" s="192"/>
      <c r="N26" s="193">
        <f t="shared" si="26"/>
        <v>80.55039762322478</v>
      </c>
      <c r="O26" s="194">
        <v>14064.2</v>
      </c>
      <c r="P26" s="187"/>
      <c r="Q26" s="191">
        <v>10028.8</v>
      </c>
      <c r="R26" s="188"/>
      <c r="S26" s="192"/>
      <c r="T26" s="193">
        <f t="shared" si="27"/>
        <v>71.30729085195034</v>
      </c>
      <c r="U26" s="194"/>
      <c r="V26" s="187"/>
      <c r="W26" s="191"/>
      <c r="X26" s="188">
        <f t="shared" si="6"/>
        <v>0</v>
      </c>
      <c r="Y26" s="192"/>
      <c r="Z26" s="193"/>
      <c r="AA26" s="194">
        <v>4421.6</v>
      </c>
      <c r="AB26" s="187"/>
      <c r="AC26" s="191">
        <v>3711.9</v>
      </c>
      <c r="AD26" s="188"/>
      <c r="AE26" s="192"/>
      <c r="AF26" s="193">
        <f t="shared" si="28"/>
        <v>83.9492491405826</v>
      </c>
      <c r="AG26" s="194">
        <v>8206.7</v>
      </c>
      <c r="AH26" s="187"/>
      <c r="AI26" s="191">
        <v>6587.3</v>
      </c>
      <c r="AJ26" s="188"/>
      <c r="AK26" s="192"/>
      <c r="AL26" s="193">
        <f t="shared" si="29"/>
        <v>80.26734253719522</v>
      </c>
      <c r="AM26" s="194">
        <v>4966.7</v>
      </c>
      <c r="AN26" s="187"/>
      <c r="AO26" s="191">
        <v>4268.3</v>
      </c>
      <c r="AP26" s="188"/>
      <c r="AQ26" s="192"/>
      <c r="AR26" s="193">
        <f t="shared" si="30"/>
        <v>85.93834940705096</v>
      </c>
      <c r="AS26" s="194">
        <v>5337</v>
      </c>
      <c r="AT26" s="187"/>
      <c r="AU26" s="191">
        <v>4059.8</v>
      </c>
      <c r="AV26" s="188"/>
      <c r="AW26" s="192"/>
      <c r="AX26" s="193">
        <f t="shared" si="31"/>
        <v>76.06895259509088</v>
      </c>
      <c r="AY26" s="194"/>
      <c r="AZ26" s="187"/>
      <c r="BA26" s="191"/>
      <c r="BB26" s="188"/>
      <c r="BC26" s="192"/>
      <c r="BD26" s="193"/>
      <c r="BE26" s="194">
        <v>3928.3</v>
      </c>
      <c r="BF26" s="187"/>
      <c r="BG26" s="191">
        <v>3605.8</v>
      </c>
      <c r="BH26" s="188"/>
      <c r="BI26" s="192"/>
      <c r="BJ26" s="193">
        <f t="shared" si="33"/>
        <v>91.79034187816613</v>
      </c>
      <c r="BK26" s="194">
        <v>11871.9</v>
      </c>
      <c r="BL26" s="187"/>
      <c r="BM26" s="191">
        <v>9301.3</v>
      </c>
      <c r="BN26" s="188"/>
      <c r="BO26" s="192"/>
      <c r="BP26" s="193">
        <f t="shared" si="34"/>
        <v>78.34718958212248</v>
      </c>
      <c r="BQ26" s="194">
        <v>6498</v>
      </c>
      <c r="BR26" s="187"/>
      <c r="BS26" s="191">
        <v>5574.6</v>
      </c>
      <c r="BT26" s="188"/>
      <c r="BU26" s="192"/>
      <c r="BV26" s="193">
        <f t="shared" si="35"/>
        <v>85.78947368421052</v>
      </c>
      <c r="BW26" s="195">
        <f t="shared" si="40"/>
        <v>67103.29999999999</v>
      </c>
      <c r="BX26" s="196">
        <f t="shared" si="39"/>
        <v>0</v>
      </c>
      <c r="BY26" s="196">
        <f t="shared" si="39"/>
        <v>53427.9</v>
      </c>
      <c r="BZ26" s="188"/>
      <c r="CA26" s="188"/>
      <c r="CB26" s="197">
        <f t="shared" si="38"/>
        <v>79.6203763451276</v>
      </c>
    </row>
    <row r="27" spans="1:80" ht="12.75">
      <c r="A27" s="255" t="s">
        <v>93</v>
      </c>
      <c r="B27" s="254"/>
      <c r="C27" s="186">
        <v>0.2</v>
      </c>
      <c r="D27" s="187"/>
      <c r="E27" s="187">
        <v>0.2</v>
      </c>
      <c r="F27" s="188"/>
      <c r="G27" s="188"/>
      <c r="H27" s="189">
        <f>E27/C27%</f>
        <v>100</v>
      </c>
      <c r="I27" s="190">
        <v>149.5</v>
      </c>
      <c r="J27" s="187"/>
      <c r="K27" s="191">
        <v>149.5</v>
      </c>
      <c r="L27" s="188"/>
      <c r="M27" s="192"/>
      <c r="N27" s="193">
        <f t="shared" si="26"/>
        <v>99.99999999999999</v>
      </c>
      <c r="O27" s="194">
        <v>298.8</v>
      </c>
      <c r="P27" s="187"/>
      <c r="Q27" s="191">
        <v>298.8</v>
      </c>
      <c r="R27" s="188"/>
      <c r="S27" s="192"/>
      <c r="T27" s="193">
        <f t="shared" si="27"/>
        <v>100</v>
      </c>
      <c r="U27" s="194">
        <v>149.5</v>
      </c>
      <c r="V27" s="187"/>
      <c r="W27" s="191">
        <v>149.5</v>
      </c>
      <c r="X27" s="188"/>
      <c r="Y27" s="192"/>
      <c r="Z27" s="193">
        <f>W27/U27%</f>
        <v>99.99999999999999</v>
      </c>
      <c r="AA27" s="194">
        <v>149.5</v>
      </c>
      <c r="AB27" s="187"/>
      <c r="AC27" s="191">
        <v>149.5</v>
      </c>
      <c r="AD27" s="188"/>
      <c r="AE27" s="192"/>
      <c r="AF27" s="193">
        <f t="shared" si="28"/>
        <v>99.99999999999999</v>
      </c>
      <c r="AG27" s="194">
        <v>298.8</v>
      </c>
      <c r="AH27" s="187"/>
      <c r="AI27" s="191">
        <v>298.8</v>
      </c>
      <c r="AJ27" s="188"/>
      <c r="AK27" s="192"/>
      <c r="AL27" s="193">
        <f t="shared" si="29"/>
        <v>100</v>
      </c>
      <c r="AM27" s="194">
        <v>149.5</v>
      </c>
      <c r="AN27" s="187"/>
      <c r="AO27" s="191">
        <v>149.5</v>
      </c>
      <c r="AP27" s="188"/>
      <c r="AQ27" s="192"/>
      <c r="AR27" s="193">
        <f t="shared" si="30"/>
        <v>99.99999999999999</v>
      </c>
      <c r="AS27" s="194">
        <v>149.5</v>
      </c>
      <c r="AT27" s="187"/>
      <c r="AU27" s="191">
        <v>149.5</v>
      </c>
      <c r="AV27" s="188"/>
      <c r="AW27" s="192"/>
      <c r="AX27" s="193">
        <f t="shared" si="31"/>
        <v>99.99999999999999</v>
      </c>
      <c r="AY27" s="194">
        <v>149.5</v>
      </c>
      <c r="AZ27" s="187"/>
      <c r="BA27" s="191">
        <v>149.5</v>
      </c>
      <c r="BB27" s="188"/>
      <c r="BC27" s="192"/>
      <c r="BD27" s="193">
        <f t="shared" si="32"/>
        <v>99.99999999999999</v>
      </c>
      <c r="BE27" s="194">
        <v>149.5</v>
      </c>
      <c r="BF27" s="187"/>
      <c r="BG27" s="191">
        <v>149.5</v>
      </c>
      <c r="BH27" s="188"/>
      <c r="BI27" s="192"/>
      <c r="BJ27" s="193">
        <f t="shared" si="33"/>
        <v>99.99999999999999</v>
      </c>
      <c r="BK27" s="194">
        <v>298.8</v>
      </c>
      <c r="BL27" s="187"/>
      <c r="BM27" s="191">
        <v>298.8</v>
      </c>
      <c r="BN27" s="188"/>
      <c r="BO27" s="192"/>
      <c r="BP27" s="193">
        <f t="shared" si="34"/>
        <v>100</v>
      </c>
      <c r="BQ27" s="194">
        <v>298.8</v>
      </c>
      <c r="BR27" s="187"/>
      <c r="BS27" s="191">
        <v>298.8</v>
      </c>
      <c r="BT27" s="188"/>
      <c r="BU27" s="192"/>
      <c r="BV27" s="193">
        <f t="shared" si="35"/>
        <v>100</v>
      </c>
      <c r="BW27" s="195">
        <f t="shared" si="40"/>
        <v>2241.9</v>
      </c>
      <c r="BX27" s="196"/>
      <c r="BY27" s="196">
        <f t="shared" si="39"/>
        <v>2241.9</v>
      </c>
      <c r="BZ27" s="188"/>
      <c r="CA27" s="188"/>
      <c r="CB27" s="197">
        <f t="shared" si="38"/>
        <v>100</v>
      </c>
    </row>
    <row r="28" spans="1:80" ht="12.75">
      <c r="A28" s="253" t="s">
        <v>94</v>
      </c>
      <c r="B28" s="254"/>
      <c r="C28" s="186">
        <v>84379.5</v>
      </c>
      <c r="D28" s="187"/>
      <c r="E28" s="187">
        <v>48838.4</v>
      </c>
      <c r="F28" s="188"/>
      <c r="G28" s="188"/>
      <c r="H28" s="189">
        <f>E28/C28%</f>
        <v>57.8794612435485</v>
      </c>
      <c r="I28" s="190">
        <v>2111.5</v>
      </c>
      <c r="J28" s="187"/>
      <c r="K28" s="191">
        <v>123.6</v>
      </c>
      <c r="L28" s="188"/>
      <c r="M28" s="192"/>
      <c r="N28" s="193">
        <f t="shared" si="26"/>
        <v>5.853658536585366</v>
      </c>
      <c r="O28" s="194">
        <v>211522.6</v>
      </c>
      <c r="P28" s="187"/>
      <c r="Q28" s="191">
        <v>91225.3</v>
      </c>
      <c r="R28" s="188"/>
      <c r="S28" s="192"/>
      <c r="T28" s="193">
        <f t="shared" si="27"/>
        <v>43.12792108266445</v>
      </c>
      <c r="U28" s="194">
        <v>4001</v>
      </c>
      <c r="V28" s="187"/>
      <c r="W28" s="191">
        <v>334</v>
      </c>
      <c r="X28" s="188">
        <f t="shared" si="6"/>
        <v>334</v>
      </c>
      <c r="Y28" s="192"/>
      <c r="Z28" s="193">
        <f>W28/U28%</f>
        <v>8.347913021744564</v>
      </c>
      <c r="AA28" s="194">
        <v>14621</v>
      </c>
      <c r="AB28" s="187"/>
      <c r="AC28" s="191">
        <v>3077.4</v>
      </c>
      <c r="AD28" s="188"/>
      <c r="AE28" s="192"/>
      <c r="AF28" s="193">
        <f t="shared" si="28"/>
        <v>21.047807947472812</v>
      </c>
      <c r="AG28" s="194">
        <v>93411</v>
      </c>
      <c r="AH28" s="187"/>
      <c r="AI28" s="191">
        <v>9134.5</v>
      </c>
      <c r="AJ28" s="188"/>
      <c r="AK28" s="192"/>
      <c r="AL28" s="193">
        <f t="shared" si="29"/>
        <v>9.778826904754258</v>
      </c>
      <c r="AM28" s="194">
        <v>1210</v>
      </c>
      <c r="AN28" s="187"/>
      <c r="AO28" s="191">
        <v>351.5</v>
      </c>
      <c r="AP28" s="188"/>
      <c r="AQ28" s="192"/>
      <c r="AR28" s="193">
        <f t="shared" si="30"/>
        <v>29.049586776859506</v>
      </c>
      <c r="AS28" s="194">
        <v>967.5</v>
      </c>
      <c r="AT28" s="187"/>
      <c r="AU28" s="191">
        <v>552.6</v>
      </c>
      <c r="AV28" s="188"/>
      <c r="AW28" s="192"/>
      <c r="AX28" s="193">
        <f t="shared" si="31"/>
        <v>57.11627906976744</v>
      </c>
      <c r="AY28" s="194">
        <v>1240</v>
      </c>
      <c r="AZ28" s="187"/>
      <c r="BA28" s="191">
        <v>881.3</v>
      </c>
      <c r="BB28" s="188"/>
      <c r="BC28" s="192"/>
      <c r="BD28" s="193">
        <f t="shared" si="32"/>
        <v>71.07258064516128</v>
      </c>
      <c r="BE28" s="194">
        <v>473.6</v>
      </c>
      <c r="BF28" s="187"/>
      <c r="BG28" s="191">
        <v>11</v>
      </c>
      <c r="BH28" s="188"/>
      <c r="BI28" s="192"/>
      <c r="BJ28" s="193">
        <f t="shared" si="33"/>
        <v>2.3226351351351346</v>
      </c>
      <c r="BK28" s="194">
        <v>96306</v>
      </c>
      <c r="BL28" s="187"/>
      <c r="BM28" s="191">
        <v>26223.9</v>
      </c>
      <c r="BN28" s="188"/>
      <c r="BO28" s="192"/>
      <c r="BP28" s="193">
        <f t="shared" si="34"/>
        <v>27.22976761572488</v>
      </c>
      <c r="BQ28" s="194">
        <v>140890.3</v>
      </c>
      <c r="BR28" s="187"/>
      <c r="BS28" s="191">
        <v>54653.7</v>
      </c>
      <c r="BT28" s="188"/>
      <c r="BU28" s="192"/>
      <c r="BV28" s="193">
        <f t="shared" si="35"/>
        <v>38.79166983106715</v>
      </c>
      <c r="BW28" s="195">
        <f t="shared" si="40"/>
        <v>651134</v>
      </c>
      <c r="BX28" s="196">
        <f t="shared" si="40"/>
        <v>0</v>
      </c>
      <c r="BY28" s="196">
        <f t="shared" si="40"/>
        <v>235407.19999999995</v>
      </c>
      <c r="BZ28" s="188"/>
      <c r="CA28" s="188"/>
      <c r="CB28" s="197">
        <f t="shared" si="38"/>
        <v>36.15341849757499</v>
      </c>
    </row>
    <row r="29" spans="1:80" ht="12.75">
      <c r="A29" s="253" t="s">
        <v>95</v>
      </c>
      <c r="B29" s="254"/>
      <c r="C29" s="186"/>
      <c r="D29" s="187"/>
      <c r="E29" s="187"/>
      <c r="F29" s="188">
        <f>E29-D29</f>
        <v>0</v>
      </c>
      <c r="G29" s="188"/>
      <c r="H29" s="189"/>
      <c r="I29" s="190"/>
      <c r="J29" s="187"/>
      <c r="K29" s="191"/>
      <c r="L29" s="188">
        <f t="shared" si="2"/>
        <v>0</v>
      </c>
      <c r="M29" s="192"/>
      <c r="N29" s="193"/>
      <c r="O29" s="194"/>
      <c r="P29" s="187"/>
      <c r="Q29" s="191"/>
      <c r="R29" s="188">
        <f t="shared" si="4"/>
        <v>0</v>
      </c>
      <c r="S29" s="192"/>
      <c r="T29" s="193"/>
      <c r="U29" s="194"/>
      <c r="V29" s="187"/>
      <c r="W29" s="191"/>
      <c r="X29" s="188"/>
      <c r="Y29" s="192"/>
      <c r="Z29" s="193"/>
      <c r="AA29" s="194"/>
      <c r="AB29" s="187"/>
      <c r="AC29" s="191"/>
      <c r="AD29" s="188"/>
      <c r="AE29" s="192"/>
      <c r="AF29" s="256"/>
      <c r="AG29" s="194"/>
      <c r="AH29" s="187"/>
      <c r="AI29" s="191"/>
      <c r="AJ29" s="188"/>
      <c r="AK29" s="192"/>
      <c r="AL29" s="193"/>
      <c r="AM29" s="194"/>
      <c r="AN29" s="187"/>
      <c r="AO29" s="191"/>
      <c r="AP29" s="188"/>
      <c r="AQ29" s="192"/>
      <c r="AR29" s="193"/>
      <c r="AS29" s="194"/>
      <c r="AT29" s="187"/>
      <c r="AU29" s="191"/>
      <c r="AV29" s="188"/>
      <c r="AW29" s="192"/>
      <c r="AX29" s="193"/>
      <c r="AY29" s="194"/>
      <c r="AZ29" s="187"/>
      <c r="BA29" s="191"/>
      <c r="BB29" s="188"/>
      <c r="BC29" s="192"/>
      <c r="BD29" s="193"/>
      <c r="BE29" s="194"/>
      <c r="BF29" s="187"/>
      <c r="BG29" s="191"/>
      <c r="BH29" s="188"/>
      <c r="BI29" s="192"/>
      <c r="BJ29" s="193"/>
      <c r="BK29" s="194"/>
      <c r="BL29" s="187"/>
      <c r="BM29" s="191"/>
      <c r="BN29" s="188"/>
      <c r="BO29" s="192"/>
      <c r="BP29" s="193"/>
      <c r="BQ29" s="194">
        <v>50</v>
      </c>
      <c r="BR29" s="187"/>
      <c r="BS29" s="191">
        <v>50</v>
      </c>
      <c r="BT29" s="188"/>
      <c r="BU29" s="192"/>
      <c r="BV29" s="193">
        <f t="shared" si="35"/>
        <v>100</v>
      </c>
      <c r="BW29" s="195">
        <f t="shared" si="40"/>
        <v>50</v>
      </c>
      <c r="BX29" s="196">
        <f t="shared" si="40"/>
        <v>0</v>
      </c>
      <c r="BY29" s="196">
        <f t="shared" si="40"/>
        <v>50</v>
      </c>
      <c r="BZ29" s="188"/>
      <c r="CA29" s="192"/>
      <c r="CB29" s="257">
        <f t="shared" si="38"/>
        <v>100</v>
      </c>
    </row>
    <row r="30" spans="1:80" ht="13.5" thickBot="1">
      <c r="A30" s="258" t="s">
        <v>96</v>
      </c>
      <c r="B30" s="259"/>
      <c r="C30" s="260">
        <f>C8+C25</f>
        <v>182329.7</v>
      </c>
      <c r="D30" s="261"/>
      <c r="E30" s="261">
        <f>E8+E25</f>
        <v>111298.9</v>
      </c>
      <c r="F30" s="261"/>
      <c r="G30" s="261"/>
      <c r="H30" s="262">
        <f>E30/C30%</f>
        <v>61.04266063071457</v>
      </c>
      <c r="I30" s="263">
        <f>I8+I25</f>
        <v>14054.099999999999</v>
      </c>
      <c r="J30" s="261"/>
      <c r="K30" s="261">
        <f>K8+K25</f>
        <v>9041.300000000001</v>
      </c>
      <c r="L30" s="261"/>
      <c r="M30" s="264"/>
      <c r="N30" s="265">
        <f t="shared" si="26"/>
        <v>64.33211660654187</v>
      </c>
      <c r="O30" s="266">
        <f>O8+O25</f>
        <v>231721.6</v>
      </c>
      <c r="P30" s="261"/>
      <c r="Q30" s="261">
        <f>Q8+Q25</f>
        <v>105808.7</v>
      </c>
      <c r="R30" s="261"/>
      <c r="S30" s="264"/>
      <c r="T30" s="265">
        <f t="shared" si="27"/>
        <v>45.66199266706254</v>
      </c>
      <c r="U30" s="266">
        <f>U8+U25</f>
        <v>14709.099999999999</v>
      </c>
      <c r="V30" s="261"/>
      <c r="W30" s="261">
        <f>W8+W25</f>
        <v>7034.199999999999</v>
      </c>
      <c r="X30" s="261"/>
      <c r="Y30" s="264"/>
      <c r="Z30" s="265">
        <f>W30/U30%</f>
        <v>47.822096525280266</v>
      </c>
      <c r="AA30" s="266">
        <f>AA8+AA25</f>
        <v>25155.199999999997</v>
      </c>
      <c r="AB30" s="261"/>
      <c r="AC30" s="261">
        <f>AC8+AC25</f>
        <v>11543.1</v>
      </c>
      <c r="AD30" s="261"/>
      <c r="AE30" s="264"/>
      <c r="AF30" s="265">
        <f t="shared" si="28"/>
        <v>45.88753021244117</v>
      </c>
      <c r="AG30" s="266">
        <f>AG8+AG25</f>
        <v>106078.4</v>
      </c>
      <c r="AH30" s="261"/>
      <c r="AI30" s="261">
        <f>AI8+AI25</f>
        <v>19292.1</v>
      </c>
      <c r="AJ30" s="261"/>
      <c r="AK30" s="264"/>
      <c r="AL30" s="265">
        <f t="shared" si="29"/>
        <v>18.186643086622723</v>
      </c>
      <c r="AM30" s="266">
        <f>AM8+AM25</f>
        <v>11897.599999999999</v>
      </c>
      <c r="AN30" s="261"/>
      <c r="AO30" s="261">
        <f>AO8+AO25</f>
        <v>7197.5</v>
      </c>
      <c r="AP30" s="261"/>
      <c r="AQ30" s="264"/>
      <c r="AR30" s="265">
        <f t="shared" si="30"/>
        <v>60.49539402904788</v>
      </c>
      <c r="AS30" s="266">
        <f>AS8+AS25</f>
        <v>9924.5</v>
      </c>
      <c r="AT30" s="261"/>
      <c r="AU30" s="261">
        <f>AU8+AU25</f>
        <v>7105.5</v>
      </c>
      <c r="AV30" s="261"/>
      <c r="AW30" s="264"/>
      <c r="AX30" s="265">
        <f t="shared" si="31"/>
        <v>71.59554637513224</v>
      </c>
      <c r="AY30" s="266">
        <f>AY8+AY25</f>
        <v>10545.8</v>
      </c>
      <c r="AZ30" s="261"/>
      <c r="BA30" s="261">
        <f>BA8+BA25</f>
        <v>8130.8</v>
      </c>
      <c r="BB30" s="261"/>
      <c r="BC30" s="264"/>
      <c r="BD30" s="265">
        <f t="shared" si="32"/>
        <v>77.09988810711374</v>
      </c>
      <c r="BE30" s="266">
        <f>BE8+BE25</f>
        <v>6751.1</v>
      </c>
      <c r="BF30" s="261"/>
      <c r="BG30" s="261">
        <f>BG8+BG25</f>
        <v>4597.6</v>
      </c>
      <c r="BH30" s="261"/>
      <c r="BI30" s="264"/>
      <c r="BJ30" s="265">
        <f t="shared" si="33"/>
        <v>68.10149457125505</v>
      </c>
      <c r="BK30" s="266">
        <f>BK8+BK25</f>
        <v>112934</v>
      </c>
      <c r="BL30" s="261"/>
      <c r="BM30" s="261">
        <f>BM8+BM25</f>
        <v>39171.7</v>
      </c>
      <c r="BN30" s="261"/>
      <c r="BO30" s="264"/>
      <c r="BP30" s="265">
        <f t="shared" si="34"/>
        <v>34.68548001487594</v>
      </c>
      <c r="BQ30" s="266">
        <f>BQ8+BQ25</f>
        <v>158967.49999999997</v>
      </c>
      <c r="BR30" s="261"/>
      <c r="BS30" s="261">
        <f>BS8+BS25</f>
        <v>67826.7</v>
      </c>
      <c r="BT30" s="261"/>
      <c r="BU30" s="264"/>
      <c r="BV30" s="265">
        <f t="shared" si="35"/>
        <v>42.6670231336594</v>
      </c>
      <c r="BW30" s="261">
        <f t="shared" si="40"/>
        <v>885068.6</v>
      </c>
      <c r="BX30" s="261">
        <f t="shared" si="40"/>
        <v>0</v>
      </c>
      <c r="BY30" s="261">
        <f t="shared" si="40"/>
        <v>398048.1</v>
      </c>
      <c r="BZ30" s="261"/>
      <c r="CA30" s="264"/>
      <c r="CB30" s="267">
        <f t="shared" si="38"/>
        <v>44.973700343679575</v>
      </c>
    </row>
  </sheetData>
  <sheetProtection/>
  <mergeCells count="40">
    <mergeCell ref="D2:Q2"/>
    <mergeCell ref="C5:H5"/>
    <mergeCell ref="I5:M5"/>
    <mergeCell ref="O5:S5"/>
    <mergeCell ref="U5:Y5"/>
    <mergeCell ref="AA5:AE5"/>
    <mergeCell ref="AG5:AK5"/>
    <mergeCell ref="AM5:AQ5"/>
    <mergeCell ref="AS5:AW5"/>
    <mergeCell ref="AY5:BC5"/>
    <mergeCell ref="BE5:BI5"/>
    <mergeCell ref="BK5:BO5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B6:AC6"/>
    <mergeCell ref="AD6:AE6"/>
    <mergeCell ref="AH6:AI6"/>
    <mergeCell ref="AJ6:AK6"/>
    <mergeCell ref="AN6:AO6"/>
    <mergeCell ref="AP6:AQ6"/>
    <mergeCell ref="AT6:AU6"/>
    <mergeCell ref="AV6:AW6"/>
    <mergeCell ref="AZ6:BA6"/>
    <mergeCell ref="BB6:BC6"/>
    <mergeCell ref="BF6:BG6"/>
    <mergeCell ref="BH6:BI6"/>
    <mergeCell ref="BL6:BM6"/>
    <mergeCell ref="BN6:BO6"/>
    <mergeCell ref="BR6:BS6"/>
    <mergeCell ref="BT6:BU6"/>
    <mergeCell ref="BX6:BY6"/>
    <mergeCell ref="BZ6:CA6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O8" sqref="O8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268" t="s">
        <v>97</v>
      </c>
      <c r="B1" s="269"/>
      <c r="C1" s="270"/>
      <c r="D1" s="270"/>
      <c r="E1" s="270"/>
      <c r="F1" s="270"/>
      <c r="G1" s="271"/>
      <c r="H1" s="271"/>
      <c r="I1" s="271"/>
      <c r="J1" s="271"/>
      <c r="K1" s="271"/>
      <c r="L1" s="271"/>
    </row>
    <row r="2" spans="1:12" ht="15.75">
      <c r="A2" s="272" t="s">
        <v>157</v>
      </c>
      <c r="B2" s="269"/>
      <c r="C2" s="270"/>
      <c r="D2" s="270"/>
      <c r="E2" s="270"/>
      <c r="F2" s="270"/>
      <c r="G2" s="271"/>
      <c r="H2" s="271"/>
      <c r="I2" s="271"/>
      <c r="J2" s="271"/>
      <c r="K2" s="271"/>
      <c r="L2" s="271"/>
    </row>
    <row r="3" spans="1:12" ht="16.5" thickBot="1">
      <c r="A3" s="273"/>
      <c r="B3" s="274"/>
      <c r="C3" s="475"/>
      <c r="D3" s="475"/>
      <c r="E3" s="475"/>
      <c r="F3" s="475"/>
      <c r="G3" s="275"/>
      <c r="H3" s="275"/>
      <c r="I3" s="275"/>
      <c r="J3" s="275"/>
      <c r="K3" s="275"/>
      <c r="L3" s="276" t="s">
        <v>98</v>
      </c>
    </row>
    <row r="4" spans="1:14" ht="15">
      <c r="A4" s="277"/>
      <c r="B4" s="278" t="s">
        <v>99</v>
      </c>
      <c r="C4" s="476" t="s">
        <v>100</v>
      </c>
      <c r="D4" s="477"/>
      <c r="E4" s="477"/>
      <c r="F4" s="478"/>
      <c r="G4" s="482" t="s">
        <v>101</v>
      </c>
      <c r="H4" s="483"/>
      <c r="I4" s="483"/>
      <c r="J4" s="484"/>
      <c r="K4" s="488" t="s">
        <v>102</v>
      </c>
      <c r="L4" s="489"/>
      <c r="M4" s="489"/>
      <c r="N4" s="490"/>
    </row>
    <row r="5" spans="1:14" ht="15">
      <c r="A5" s="279" t="s">
        <v>0</v>
      </c>
      <c r="B5" s="279" t="s">
        <v>103</v>
      </c>
      <c r="C5" s="479"/>
      <c r="D5" s="480"/>
      <c r="E5" s="480"/>
      <c r="F5" s="481"/>
      <c r="G5" s="485"/>
      <c r="H5" s="486"/>
      <c r="I5" s="486"/>
      <c r="J5" s="487"/>
      <c r="K5" s="491"/>
      <c r="L5" s="492"/>
      <c r="M5" s="492"/>
      <c r="N5" s="493"/>
    </row>
    <row r="6" spans="1:14" ht="15">
      <c r="A6" s="279"/>
      <c r="B6" s="279"/>
      <c r="C6" s="280" t="s">
        <v>104</v>
      </c>
      <c r="D6" s="281" t="s">
        <v>105</v>
      </c>
      <c r="E6" s="465" t="s">
        <v>106</v>
      </c>
      <c r="F6" s="494"/>
      <c r="G6" s="280" t="s">
        <v>104</v>
      </c>
      <c r="H6" s="282" t="s">
        <v>105</v>
      </c>
      <c r="I6" s="465" t="s">
        <v>106</v>
      </c>
      <c r="J6" s="494"/>
      <c r="K6" s="280" t="s">
        <v>104</v>
      </c>
      <c r="L6" s="281" t="s">
        <v>105</v>
      </c>
      <c r="M6" s="495" t="s">
        <v>106</v>
      </c>
      <c r="N6" s="496"/>
    </row>
    <row r="7" spans="1:14" ht="12.75">
      <c r="A7" s="283"/>
      <c r="B7" s="283" t="s">
        <v>107</v>
      </c>
      <c r="C7" s="284" t="s">
        <v>108</v>
      </c>
      <c r="D7" s="285"/>
      <c r="E7" s="283" t="s">
        <v>24</v>
      </c>
      <c r="F7" s="286" t="s">
        <v>25</v>
      </c>
      <c r="G7" s="284" t="s">
        <v>108</v>
      </c>
      <c r="H7" s="287"/>
      <c r="I7" s="283" t="s">
        <v>24</v>
      </c>
      <c r="J7" s="286" t="s">
        <v>25</v>
      </c>
      <c r="K7" s="284" t="s">
        <v>108</v>
      </c>
      <c r="L7" s="285"/>
      <c r="M7" s="288" t="s">
        <v>24</v>
      </c>
      <c r="N7" s="289" t="s">
        <v>25</v>
      </c>
    </row>
    <row r="8" spans="1:14" ht="15.75">
      <c r="A8" s="175" t="s">
        <v>109</v>
      </c>
      <c r="B8" s="290" t="s">
        <v>110</v>
      </c>
      <c r="C8" s="291">
        <f aca="true" t="shared" si="0" ref="C8:D23">G8+K8</f>
        <v>627472.2</v>
      </c>
      <c r="D8" s="292">
        <f t="shared" si="0"/>
        <v>394277.20000000007</v>
      </c>
      <c r="E8" s="292">
        <f aca="true" t="shared" si="1" ref="E8:E19">D8-C8</f>
        <v>-233194.99999999988</v>
      </c>
      <c r="F8" s="293">
        <f aca="true" t="shared" si="2" ref="F8:F17">D8/C8%</f>
        <v>62.8358037216629</v>
      </c>
      <c r="G8" s="294">
        <f>SUM(G9:G19)+G25+G26+G27+G30+G31</f>
        <v>462932.79999999993</v>
      </c>
      <c r="H8" s="292">
        <f>SUM(H9:H19)+H25+H26+H27+H30+H31</f>
        <v>287356.10000000003</v>
      </c>
      <c r="I8" s="292">
        <f>H8-G8</f>
        <v>-175576.6999999999</v>
      </c>
      <c r="J8" s="295">
        <f>H8/G8%</f>
        <v>62.07296177760575</v>
      </c>
      <c r="K8" s="294">
        <f>SUM(K9:K19)+K25+K26+K27+K30+K31</f>
        <v>164539.40000000002</v>
      </c>
      <c r="L8" s="292">
        <f>SUM(L9:L19)+L25+L26+L27+L30+L31</f>
        <v>106921.1</v>
      </c>
      <c r="M8" s="292">
        <f>L8-K8</f>
        <v>-57618.30000000002</v>
      </c>
      <c r="N8" s="293">
        <f>L8/K8%</f>
        <v>64.98206508593078</v>
      </c>
    </row>
    <row r="9" spans="1:14" ht="15">
      <c r="A9" s="296" t="s">
        <v>28</v>
      </c>
      <c r="B9" s="297"/>
      <c r="C9" s="298">
        <f t="shared" si="0"/>
        <v>7194</v>
      </c>
      <c r="D9" s="299">
        <f t="shared" si="0"/>
        <v>2506.4</v>
      </c>
      <c r="E9" s="299">
        <f>D9-C9</f>
        <v>-4687.6</v>
      </c>
      <c r="F9" s="300">
        <f>D9/C9%</f>
        <v>34.84014456491521</v>
      </c>
      <c r="G9" s="301">
        <v>7194</v>
      </c>
      <c r="H9" s="302">
        <v>2506.4</v>
      </c>
      <c r="I9" s="303">
        <f>H9-G9</f>
        <v>-4687.6</v>
      </c>
      <c r="J9" s="304">
        <f>H9/G9%</f>
        <v>34.84014456491521</v>
      </c>
      <c r="K9" s="301"/>
      <c r="L9" s="303"/>
      <c r="M9" s="303">
        <f>L9-K9</f>
        <v>0</v>
      </c>
      <c r="N9" s="304"/>
    </row>
    <row r="10" spans="1:14" ht="15">
      <c r="A10" s="305" t="s">
        <v>29</v>
      </c>
      <c r="B10" s="306" t="s">
        <v>111</v>
      </c>
      <c r="C10" s="298">
        <f t="shared" si="0"/>
        <v>439005.80000000005</v>
      </c>
      <c r="D10" s="299">
        <f t="shared" si="0"/>
        <v>263594.2</v>
      </c>
      <c r="E10" s="299">
        <f t="shared" si="1"/>
        <v>-175411.60000000003</v>
      </c>
      <c r="F10" s="300">
        <f t="shared" si="2"/>
        <v>60.04344361737361</v>
      </c>
      <c r="G10" s="301">
        <v>373269.9</v>
      </c>
      <c r="H10" s="307">
        <v>223630.5</v>
      </c>
      <c r="I10" s="303">
        <f aca="true" t="shared" si="3" ref="I10:I38">H10-G10</f>
        <v>-149639.40000000002</v>
      </c>
      <c r="J10" s="304">
        <f aca="true" t="shared" si="4" ref="J10:J38">H10/G10%</f>
        <v>59.911206341577504</v>
      </c>
      <c r="K10" s="301">
        <v>65735.9</v>
      </c>
      <c r="L10" s="303">
        <v>39963.7</v>
      </c>
      <c r="M10" s="303">
        <f aca="true" t="shared" si="5" ref="M10:M38">L10-K10</f>
        <v>-25772.199999999997</v>
      </c>
      <c r="N10" s="304">
        <f aca="true" t="shared" si="6" ref="N10:N38">L10/K10%</f>
        <v>60.79433003883723</v>
      </c>
    </row>
    <row r="11" spans="1:14" ht="25.5">
      <c r="A11" s="308" t="s">
        <v>31</v>
      </c>
      <c r="B11" s="306" t="s">
        <v>112</v>
      </c>
      <c r="C11" s="298">
        <f t="shared" si="0"/>
        <v>20981.699999999997</v>
      </c>
      <c r="D11" s="299">
        <f t="shared" si="0"/>
        <v>18629.6</v>
      </c>
      <c r="E11" s="299">
        <f t="shared" si="1"/>
        <v>-2352.0999999999985</v>
      </c>
      <c r="F11" s="300">
        <f t="shared" si="2"/>
        <v>88.78975488163495</v>
      </c>
      <c r="G11" s="301">
        <v>8530.8</v>
      </c>
      <c r="H11" s="307">
        <v>6209.9</v>
      </c>
      <c r="I11" s="303">
        <f t="shared" si="3"/>
        <v>-2320.8999999999996</v>
      </c>
      <c r="J11" s="304">
        <f t="shared" si="4"/>
        <v>72.79387630702865</v>
      </c>
      <c r="K11" s="301">
        <v>12450.9</v>
      </c>
      <c r="L11" s="303">
        <v>12419.7</v>
      </c>
      <c r="M11" s="303">
        <f t="shared" si="5"/>
        <v>-31.19999999999891</v>
      </c>
      <c r="N11" s="304">
        <f t="shared" si="6"/>
        <v>99.7494157048888</v>
      </c>
    </row>
    <row r="12" spans="1:14" ht="25.5">
      <c r="A12" s="308" t="s">
        <v>32</v>
      </c>
      <c r="B12" s="306" t="s">
        <v>113</v>
      </c>
      <c r="C12" s="298">
        <f t="shared" si="0"/>
        <v>28862</v>
      </c>
      <c r="D12" s="299">
        <f t="shared" si="0"/>
        <v>18220.4</v>
      </c>
      <c r="E12" s="299">
        <f t="shared" si="1"/>
        <v>-10641.599999999999</v>
      </c>
      <c r="F12" s="300">
        <f t="shared" si="2"/>
        <v>63.12937426373779</v>
      </c>
      <c r="G12" s="301">
        <v>28862</v>
      </c>
      <c r="H12" s="307">
        <v>18220.4</v>
      </c>
      <c r="I12" s="303">
        <f t="shared" si="3"/>
        <v>-10641.599999999999</v>
      </c>
      <c r="J12" s="304">
        <f t="shared" si="4"/>
        <v>63.12937426373779</v>
      </c>
      <c r="K12" s="301"/>
      <c r="L12" s="303"/>
      <c r="M12" s="303">
        <f t="shared" si="5"/>
        <v>0</v>
      </c>
      <c r="N12" s="304"/>
    </row>
    <row r="13" spans="1:14" ht="15">
      <c r="A13" s="308" t="s">
        <v>33</v>
      </c>
      <c r="B13" s="306" t="s">
        <v>114</v>
      </c>
      <c r="C13" s="298">
        <f t="shared" si="0"/>
        <v>1492.2</v>
      </c>
      <c r="D13" s="299">
        <f t="shared" si="0"/>
        <v>1564.4</v>
      </c>
      <c r="E13" s="299">
        <f t="shared" si="1"/>
        <v>72.20000000000005</v>
      </c>
      <c r="F13" s="300">
        <f t="shared" si="2"/>
        <v>104.8384934995309</v>
      </c>
      <c r="G13" s="301">
        <v>719.6</v>
      </c>
      <c r="H13" s="307">
        <v>782.3</v>
      </c>
      <c r="I13" s="303">
        <f t="shared" si="3"/>
        <v>62.69999999999993</v>
      </c>
      <c r="J13" s="304">
        <f t="shared" si="4"/>
        <v>108.71317398554751</v>
      </c>
      <c r="K13" s="301">
        <v>772.6</v>
      </c>
      <c r="L13" s="303">
        <v>782.1</v>
      </c>
      <c r="M13" s="303">
        <f t="shared" si="5"/>
        <v>9.5</v>
      </c>
      <c r="N13" s="304">
        <f t="shared" si="6"/>
        <v>101.22961428941238</v>
      </c>
    </row>
    <row r="14" spans="1:14" ht="25.5">
      <c r="A14" s="308" t="s">
        <v>34</v>
      </c>
      <c r="B14" s="306"/>
      <c r="C14" s="298"/>
      <c r="D14" s="299"/>
      <c r="E14" s="299"/>
      <c r="F14" s="300"/>
      <c r="G14" s="301">
        <v>1378.1</v>
      </c>
      <c r="H14" s="307">
        <v>307.1</v>
      </c>
      <c r="I14" s="303">
        <f t="shared" si="3"/>
        <v>-1071</v>
      </c>
      <c r="J14" s="304">
        <f t="shared" si="4"/>
        <v>22.28430447717873</v>
      </c>
      <c r="K14" s="301"/>
      <c r="L14" s="303"/>
      <c r="M14" s="303"/>
      <c r="N14" s="304"/>
    </row>
    <row r="15" spans="1:14" ht="15">
      <c r="A15" s="308" t="s">
        <v>79</v>
      </c>
      <c r="B15" s="297" t="s">
        <v>115</v>
      </c>
      <c r="C15" s="298">
        <f t="shared" si="0"/>
        <v>8389.9</v>
      </c>
      <c r="D15" s="299">
        <f t="shared" si="0"/>
        <v>2788.8</v>
      </c>
      <c r="E15" s="299">
        <f t="shared" si="1"/>
        <v>-5601.099999999999</v>
      </c>
      <c r="F15" s="300">
        <f t="shared" si="2"/>
        <v>33.23996710330278</v>
      </c>
      <c r="G15" s="301"/>
      <c r="H15" s="307"/>
      <c r="I15" s="303">
        <f t="shared" si="3"/>
        <v>0</v>
      </c>
      <c r="J15" s="304"/>
      <c r="K15" s="301">
        <v>8389.9</v>
      </c>
      <c r="L15" s="303">
        <v>2788.8</v>
      </c>
      <c r="M15" s="303">
        <f t="shared" si="5"/>
        <v>-5601.099999999999</v>
      </c>
      <c r="N15" s="304">
        <f t="shared" si="6"/>
        <v>33.23996710330278</v>
      </c>
    </row>
    <row r="16" spans="1:14" ht="15">
      <c r="A16" s="309" t="s">
        <v>80</v>
      </c>
      <c r="B16" s="297" t="s">
        <v>116</v>
      </c>
      <c r="C16" s="298">
        <f t="shared" si="0"/>
        <v>58006.6</v>
      </c>
      <c r="D16" s="299">
        <f t="shared" si="0"/>
        <v>32392</v>
      </c>
      <c r="E16" s="299">
        <f t="shared" si="1"/>
        <v>-25614.6</v>
      </c>
      <c r="F16" s="300">
        <f t="shared" si="2"/>
        <v>55.841921436526185</v>
      </c>
      <c r="G16" s="301"/>
      <c r="H16" s="307"/>
      <c r="I16" s="303">
        <f t="shared" si="3"/>
        <v>0</v>
      </c>
      <c r="J16" s="304"/>
      <c r="K16" s="301">
        <v>58006.6</v>
      </c>
      <c r="L16" s="303">
        <v>32392</v>
      </c>
      <c r="M16" s="303">
        <f t="shared" si="5"/>
        <v>-25614.6</v>
      </c>
      <c r="N16" s="304">
        <f t="shared" si="6"/>
        <v>55.841921436526185</v>
      </c>
    </row>
    <row r="17" spans="1:14" ht="15">
      <c r="A17" s="310" t="s">
        <v>117</v>
      </c>
      <c r="B17" s="311" t="s">
        <v>118</v>
      </c>
      <c r="C17" s="298">
        <f t="shared" si="0"/>
        <v>5804.5</v>
      </c>
      <c r="D17" s="299">
        <f t="shared" si="0"/>
        <v>3897.7</v>
      </c>
      <c r="E17" s="299">
        <f t="shared" si="1"/>
        <v>-1906.8000000000002</v>
      </c>
      <c r="F17" s="300">
        <f t="shared" si="2"/>
        <v>67.14962529072271</v>
      </c>
      <c r="G17" s="301">
        <v>5249.8</v>
      </c>
      <c r="H17" s="307">
        <v>3443.7</v>
      </c>
      <c r="I17" s="303">
        <f t="shared" si="3"/>
        <v>-1806.1000000000004</v>
      </c>
      <c r="J17" s="304">
        <f t="shared" si="4"/>
        <v>65.59678463941482</v>
      </c>
      <c r="K17" s="312">
        <v>554.7</v>
      </c>
      <c r="L17" s="303">
        <v>454</v>
      </c>
      <c r="M17" s="303">
        <f t="shared" si="5"/>
        <v>-100.70000000000005</v>
      </c>
      <c r="N17" s="304">
        <f t="shared" si="6"/>
        <v>81.84604290607535</v>
      </c>
    </row>
    <row r="18" spans="1:14" ht="15">
      <c r="A18" s="308" t="s">
        <v>119</v>
      </c>
      <c r="B18" s="311" t="s">
        <v>120</v>
      </c>
      <c r="C18" s="298">
        <f t="shared" si="0"/>
        <v>0</v>
      </c>
      <c r="D18" s="299">
        <f t="shared" si="0"/>
        <v>-0.2</v>
      </c>
      <c r="E18" s="299">
        <f t="shared" si="1"/>
        <v>-0.2</v>
      </c>
      <c r="F18" s="300"/>
      <c r="G18" s="301"/>
      <c r="H18" s="302"/>
      <c r="I18" s="303"/>
      <c r="J18" s="304"/>
      <c r="K18" s="312"/>
      <c r="L18" s="303">
        <v>-0.2</v>
      </c>
      <c r="M18" s="303">
        <f t="shared" si="5"/>
        <v>-0.2</v>
      </c>
      <c r="N18" s="304"/>
    </row>
    <row r="19" spans="1:14" ht="38.25">
      <c r="A19" s="313" t="s">
        <v>121</v>
      </c>
      <c r="B19" s="314" t="s">
        <v>122</v>
      </c>
      <c r="C19" s="298">
        <f t="shared" si="0"/>
        <v>38268.700000000004</v>
      </c>
      <c r="D19" s="299">
        <f t="shared" si="0"/>
        <v>30020</v>
      </c>
      <c r="E19" s="299">
        <f t="shared" si="1"/>
        <v>-8248.700000000004</v>
      </c>
      <c r="F19" s="300">
        <f>D19/C19%</f>
        <v>78.44530909071904</v>
      </c>
      <c r="G19" s="315">
        <f>SUM(G20:G24)</f>
        <v>22055.300000000003</v>
      </c>
      <c r="H19" s="303">
        <f>SUM(H20:H24)</f>
        <v>17555.7</v>
      </c>
      <c r="I19" s="303">
        <f t="shared" si="3"/>
        <v>-4499.600000000002</v>
      </c>
      <c r="J19" s="304">
        <f t="shared" si="4"/>
        <v>79.59855454244557</v>
      </c>
      <c r="K19" s="301">
        <f>SUM(K20:K24)</f>
        <v>16213.4</v>
      </c>
      <c r="L19" s="303">
        <f>SUM(L20:L24)</f>
        <v>12464.300000000001</v>
      </c>
      <c r="M19" s="303">
        <f t="shared" si="5"/>
        <v>-3749.0999999999985</v>
      </c>
      <c r="N19" s="304">
        <f t="shared" si="6"/>
        <v>76.87653422477705</v>
      </c>
    </row>
    <row r="20" spans="1:14" ht="25.5">
      <c r="A20" s="316" t="s">
        <v>42</v>
      </c>
      <c r="B20" s="317"/>
      <c r="C20" s="318">
        <f t="shared" si="0"/>
        <v>0</v>
      </c>
      <c r="D20" s="319">
        <f t="shared" si="0"/>
        <v>0</v>
      </c>
      <c r="E20" s="319"/>
      <c r="F20" s="320"/>
      <c r="G20" s="318"/>
      <c r="H20" s="321"/>
      <c r="I20" s="319">
        <f t="shared" si="3"/>
        <v>0</v>
      </c>
      <c r="J20" s="320"/>
      <c r="K20" s="318"/>
      <c r="L20" s="319"/>
      <c r="M20" s="319">
        <f t="shared" si="5"/>
        <v>0</v>
      </c>
      <c r="N20" s="320"/>
    </row>
    <row r="21" spans="1:14" ht="15">
      <c r="A21" s="316" t="s">
        <v>123</v>
      </c>
      <c r="B21" s="322" t="s">
        <v>124</v>
      </c>
      <c r="C21" s="318">
        <f t="shared" si="0"/>
        <v>29578.5</v>
      </c>
      <c r="D21" s="319">
        <f t="shared" si="0"/>
        <v>22994.1</v>
      </c>
      <c r="E21" s="319">
        <f aca="true" t="shared" si="7" ref="E21:E37">D21-C21</f>
        <v>-6584.4000000000015</v>
      </c>
      <c r="F21" s="320">
        <f aca="true" t="shared" si="8" ref="F21:F29">D21/C21%</f>
        <v>77.73923626958769</v>
      </c>
      <c r="G21" s="318">
        <v>14542.7</v>
      </c>
      <c r="H21" s="321">
        <v>11368.9</v>
      </c>
      <c r="I21" s="319">
        <f t="shared" si="3"/>
        <v>-3173.800000000001</v>
      </c>
      <c r="J21" s="320">
        <f t="shared" si="4"/>
        <v>78.17599207849985</v>
      </c>
      <c r="K21" s="318">
        <v>15035.8</v>
      </c>
      <c r="L21" s="319">
        <v>11625.2</v>
      </c>
      <c r="M21" s="319">
        <f t="shared" si="5"/>
        <v>-3410.5999999999985</v>
      </c>
      <c r="N21" s="320">
        <f t="shared" si="6"/>
        <v>77.31680389470463</v>
      </c>
    </row>
    <row r="22" spans="1:14" ht="15">
      <c r="A22" s="323" t="s">
        <v>44</v>
      </c>
      <c r="B22" s="322" t="s">
        <v>125</v>
      </c>
      <c r="C22" s="318">
        <f t="shared" si="0"/>
        <v>8530</v>
      </c>
      <c r="D22" s="319">
        <f t="shared" si="0"/>
        <v>6825.8</v>
      </c>
      <c r="E22" s="319">
        <f t="shared" si="7"/>
        <v>-1704.1999999999998</v>
      </c>
      <c r="F22" s="320">
        <f t="shared" si="8"/>
        <v>80.02110199296601</v>
      </c>
      <c r="G22" s="318">
        <v>7419.7</v>
      </c>
      <c r="H22" s="321">
        <v>6056</v>
      </c>
      <c r="I22" s="319">
        <f t="shared" si="3"/>
        <v>-1363.6999999999998</v>
      </c>
      <c r="J22" s="320">
        <f t="shared" si="4"/>
        <v>81.62055069611979</v>
      </c>
      <c r="K22" s="318">
        <v>1110.3</v>
      </c>
      <c r="L22" s="319">
        <v>769.8</v>
      </c>
      <c r="M22" s="319">
        <f t="shared" si="5"/>
        <v>-340.5</v>
      </c>
      <c r="N22" s="320">
        <f t="shared" si="6"/>
        <v>69.33261280734936</v>
      </c>
    </row>
    <row r="23" spans="1:14" ht="25.5">
      <c r="A23" s="323" t="s">
        <v>126</v>
      </c>
      <c r="B23" s="317" t="s">
        <v>127</v>
      </c>
      <c r="C23" s="318">
        <f t="shared" si="0"/>
        <v>134.5</v>
      </c>
      <c r="D23" s="319">
        <f t="shared" si="0"/>
        <v>172.4</v>
      </c>
      <c r="E23" s="319">
        <f t="shared" si="7"/>
        <v>37.900000000000006</v>
      </c>
      <c r="F23" s="320">
        <f t="shared" si="8"/>
        <v>128.17843866171003</v>
      </c>
      <c r="G23" s="318">
        <v>92.9</v>
      </c>
      <c r="H23" s="321">
        <v>130.8</v>
      </c>
      <c r="I23" s="319">
        <f t="shared" si="3"/>
        <v>37.900000000000006</v>
      </c>
      <c r="J23" s="320">
        <f t="shared" si="4"/>
        <v>140.79655543595265</v>
      </c>
      <c r="K23" s="324">
        <v>41.6</v>
      </c>
      <c r="L23" s="319">
        <v>41.6</v>
      </c>
      <c r="M23" s="319">
        <f t="shared" si="5"/>
        <v>0</v>
      </c>
      <c r="N23" s="320">
        <f t="shared" si="6"/>
        <v>100</v>
      </c>
    </row>
    <row r="24" spans="1:14" ht="25.5">
      <c r="A24" s="325" t="s">
        <v>128</v>
      </c>
      <c r="B24" s="317"/>
      <c r="C24" s="318">
        <f aca="true" t="shared" si="9" ref="C24:D31">G24+K24</f>
        <v>25.7</v>
      </c>
      <c r="D24" s="319">
        <f t="shared" si="9"/>
        <v>27.7</v>
      </c>
      <c r="E24" s="319">
        <f>D24-C24</f>
        <v>2</v>
      </c>
      <c r="F24" s="320">
        <f>D24/C24%</f>
        <v>107.78210116731518</v>
      </c>
      <c r="G24" s="318"/>
      <c r="H24" s="321"/>
      <c r="I24" s="319"/>
      <c r="J24" s="320"/>
      <c r="K24" s="326">
        <v>25.7</v>
      </c>
      <c r="L24" s="319">
        <v>27.7</v>
      </c>
      <c r="M24" s="319">
        <f t="shared" si="5"/>
        <v>2</v>
      </c>
      <c r="N24" s="320">
        <f t="shared" si="6"/>
        <v>107.78210116731518</v>
      </c>
    </row>
    <row r="25" spans="1:14" ht="25.5">
      <c r="A25" s="308" t="s">
        <v>47</v>
      </c>
      <c r="B25" s="306" t="s">
        <v>129</v>
      </c>
      <c r="C25" s="298">
        <f t="shared" si="9"/>
        <v>4281.9</v>
      </c>
      <c r="D25" s="299">
        <f t="shared" si="9"/>
        <v>2488.7</v>
      </c>
      <c r="E25" s="299">
        <f t="shared" si="7"/>
        <v>-1793.1999999999998</v>
      </c>
      <c r="F25" s="300">
        <f t="shared" si="8"/>
        <v>58.12139470795675</v>
      </c>
      <c r="G25" s="301">
        <v>4281.9</v>
      </c>
      <c r="H25" s="302">
        <v>2488.7</v>
      </c>
      <c r="I25" s="303">
        <f t="shared" si="3"/>
        <v>-1793.1999999999998</v>
      </c>
      <c r="J25" s="304">
        <f t="shared" si="4"/>
        <v>58.12139470795675</v>
      </c>
      <c r="K25" s="327"/>
      <c r="L25" s="303"/>
      <c r="M25" s="303">
        <f t="shared" si="5"/>
        <v>0</v>
      </c>
      <c r="N25" s="304"/>
    </row>
    <row r="26" spans="1:14" ht="15">
      <c r="A26" s="308" t="s">
        <v>130</v>
      </c>
      <c r="B26" s="306"/>
      <c r="C26" s="298">
        <f t="shared" si="9"/>
        <v>1919.6999999999998</v>
      </c>
      <c r="D26" s="299">
        <f t="shared" si="9"/>
        <v>2149.6</v>
      </c>
      <c r="E26" s="299">
        <f t="shared" si="7"/>
        <v>229.9000000000001</v>
      </c>
      <c r="F26" s="300"/>
      <c r="G26" s="301">
        <v>1499.6</v>
      </c>
      <c r="H26" s="307">
        <v>1729.5</v>
      </c>
      <c r="I26" s="303">
        <f t="shared" si="3"/>
        <v>229.9000000000001</v>
      </c>
      <c r="J26" s="304">
        <f t="shared" si="4"/>
        <v>115.3307548679648</v>
      </c>
      <c r="K26" s="327">
        <v>420.1</v>
      </c>
      <c r="L26" s="303">
        <v>420.1</v>
      </c>
      <c r="M26" s="303">
        <f t="shared" si="5"/>
        <v>0</v>
      </c>
      <c r="N26" s="304">
        <f t="shared" si="6"/>
        <v>100</v>
      </c>
    </row>
    <row r="27" spans="1:14" ht="25.5">
      <c r="A27" s="328" t="s">
        <v>51</v>
      </c>
      <c r="B27" s="311" t="s">
        <v>131</v>
      </c>
      <c r="C27" s="298">
        <f t="shared" si="9"/>
        <v>3969.2</v>
      </c>
      <c r="D27" s="299">
        <f t="shared" si="9"/>
        <v>8661</v>
      </c>
      <c r="E27" s="299">
        <f t="shared" si="7"/>
        <v>4691.8</v>
      </c>
      <c r="F27" s="300">
        <f t="shared" si="8"/>
        <v>218.2051798851154</v>
      </c>
      <c r="G27" s="315">
        <f>SUM(G28:G29)</f>
        <v>2480</v>
      </c>
      <c r="H27" s="303">
        <f>SUM(H28:H29)</f>
        <v>4155.7</v>
      </c>
      <c r="I27" s="303">
        <f t="shared" si="3"/>
        <v>1675.6999999999998</v>
      </c>
      <c r="J27" s="304">
        <f t="shared" si="4"/>
        <v>167.56854838709677</v>
      </c>
      <c r="K27" s="315">
        <f>SUM(K28:K29)</f>
        <v>1489.2</v>
      </c>
      <c r="L27" s="303">
        <f>SUM(L28:L29)</f>
        <v>4505.299999999999</v>
      </c>
      <c r="M27" s="303">
        <f t="shared" si="5"/>
        <v>3016.0999999999995</v>
      </c>
      <c r="N27" s="329" t="s">
        <v>49</v>
      </c>
    </row>
    <row r="28" spans="1:14" ht="15">
      <c r="A28" s="330" t="s">
        <v>52</v>
      </c>
      <c r="B28" s="331" t="s">
        <v>132</v>
      </c>
      <c r="C28" s="332">
        <f t="shared" si="9"/>
        <v>2344.8</v>
      </c>
      <c r="D28" s="333">
        <f t="shared" si="9"/>
        <v>4340.5</v>
      </c>
      <c r="E28" s="319">
        <f t="shared" si="7"/>
        <v>1995.6999999999998</v>
      </c>
      <c r="F28" s="320">
        <f t="shared" si="8"/>
        <v>185.11173660866598</v>
      </c>
      <c r="G28" s="332">
        <v>1000</v>
      </c>
      <c r="H28" s="334">
        <v>2701.9</v>
      </c>
      <c r="I28" s="319">
        <f t="shared" si="3"/>
        <v>1701.9</v>
      </c>
      <c r="J28" s="320">
        <f t="shared" si="4"/>
        <v>270.19</v>
      </c>
      <c r="K28" s="332">
        <v>1344.8</v>
      </c>
      <c r="L28" s="333">
        <v>1638.6</v>
      </c>
      <c r="M28" s="319">
        <f t="shared" si="5"/>
        <v>293.79999999999995</v>
      </c>
      <c r="N28" s="329" t="s">
        <v>49</v>
      </c>
    </row>
    <row r="29" spans="1:14" ht="15">
      <c r="A29" s="330" t="s">
        <v>88</v>
      </c>
      <c r="B29" s="331" t="s">
        <v>133</v>
      </c>
      <c r="C29" s="335">
        <f t="shared" si="9"/>
        <v>1624.4</v>
      </c>
      <c r="D29" s="333">
        <f t="shared" si="9"/>
        <v>4320.5</v>
      </c>
      <c r="E29" s="319">
        <f t="shared" si="7"/>
        <v>2696.1</v>
      </c>
      <c r="F29" s="320">
        <f t="shared" si="8"/>
        <v>265.97512927850283</v>
      </c>
      <c r="G29" s="332">
        <v>1480</v>
      </c>
      <c r="H29" s="334">
        <v>1453.8</v>
      </c>
      <c r="I29" s="319">
        <f t="shared" si="3"/>
        <v>-26.200000000000045</v>
      </c>
      <c r="J29" s="320">
        <f t="shared" si="4"/>
        <v>98.22972972972973</v>
      </c>
      <c r="K29" s="332">
        <v>144.4</v>
      </c>
      <c r="L29" s="333">
        <v>2866.7</v>
      </c>
      <c r="M29" s="319">
        <f t="shared" si="5"/>
        <v>2722.2999999999997</v>
      </c>
      <c r="N29" s="336" t="s">
        <v>49</v>
      </c>
    </row>
    <row r="30" spans="1:14" ht="15">
      <c r="A30" s="328" t="s">
        <v>134</v>
      </c>
      <c r="B30" s="311" t="s">
        <v>135</v>
      </c>
      <c r="C30" s="337">
        <f t="shared" si="9"/>
        <v>7917.900000000001</v>
      </c>
      <c r="D30" s="299">
        <f t="shared" si="9"/>
        <v>7043.5</v>
      </c>
      <c r="E30" s="299">
        <f t="shared" si="7"/>
        <v>-874.4000000000005</v>
      </c>
      <c r="F30" s="300">
        <f>D30/C30%</f>
        <v>88.95666780333168</v>
      </c>
      <c r="G30" s="301">
        <v>7411.8</v>
      </c>
      <c r="H30" s="307">
        <v>6312.2</v>
      </c>
      <c r="I30" s="303">
        <f t="shared" si="3"/>
        <v>-1099.6000000000004</v>
      </c>
      <c r="J30" s="304">
        <f t="shared" si="4"/>
        <v>85.16419763080494</v>
      </c>
      <c r="K30" s="338">
        <v>506.1</v>
      </c>
      <c r="L30" s="303">
        <v>731.3</v>
      </c>
      <c r="M30" s="303">
        <f t="shared" si="5"/>
        <v>225.19999999999993</v>
      </c>
      <c r="N30" s="304">
        <f t="shared" si="6"/>
        <v>144.49713495356647</v>
      </c>
    </row>
    <row r="31" spans="1:14" ht="15">
      <c r="A31" s="310" t="s">
        <v>56</v>
      </c>
      <c r="B31" s="311" t="s">
        <v>136</v>
      </c>
      <c r="C31" s="298">
        <f t="shared" si="9"/>
        <v>0</v>
      </c>
      <c r="D31" s="299">
        <f t="shared" si="9"/>
        <v>14</v>
      </c>
      <c r="E31" s="299">
        <f t="shared" si="7"/>
        <v>14</v>
      </c>
      <c r="F31" s="300"/>
      <c r="G31" s="301"/>
      <c r="H31" s="307">
        <v>14</v>
      </c>
      <c r="I31" s="303">
        <f t="shared" si="3"/>
        <v>14</v>
      </c>
      <c r="J31" s="304"/>
      <c r="K31" s="327"/>
      <c r="L31" s="303"/>
      <c r="M31" s="303">
        <f t="shared" si="5"/>
        <v>0</v>
      </c>
      <c r="N31" s="304"/>
    </row>
    <row r="32" spans="1:14" ht="15.75">
      <c r="A32" s="339" t="s">
        <v>91</v>
      </c>
      <c r="B32" s="340"/>
      <c r="C32" s="341">
        <f>SUM(C33:C37)</f>
        <v>3155727.8</v>
      </c>
      <c r="D32" s="342">
        <f>SUM(D33:D37)</f>
        <v>1590743</v>
      </c>
      <c r="E32" s="343">
        <f t="shared" si="7"/>
        <v>-1564984.7999999998</v>
      </c>
      <c r="F32" s="344">
        <f aca="true" t="shared" si="10" ref="F32:F37">D32/C32%</f>
        <v>50.40811821602611</v>
      </c>
      <c r="G32" s="341">
        <f>SUM(G33:G37)</f>
        <v>2435198.6000000006</v>
      </c>
      <c r="H32" s="345">
        <f>SUM(H33:H37)</f>
        <v>1299616</v>
      </c>
      <c r="I32" s="343">
        <f t="shared" si="3"/>
        <v>-1135582.6000000006</v>
      </c>
      <c r="J32" s="344">
        <f t="shared" si="4"/>
        <v>53.367967606420265</v>
      </c>
      <c r="K32" s="346">
        <f>SUM(K33:K37)</f>
        <v>720529.2</v>
      </c>
      <c r="L32" s="342">
        <f>SUM(L33:L37)</f>
        <v>291127</v>
      </c>
      <c r="M32" s="343">
        <f t="shared" si="5"/>
        <v>-429402.19999999995</v>
      </c>
      <c r="N32" s="344">
        <f t="shared" si="6"/>
        <v>40.404608168551675</v>
      </c>
    </row>
    <row r="33" spans="1:14" ht="15">
      <c r="A33" s="187" t="s">
        <v>92</v>
      </c>
      <c r="B33" s="347" t="s">
        <v>137</v>
      </c>
      <c r="C33" s="298">
        <f aca="true" t="shared" si="11" ref="C33:D37">G33+K33</f>
        <v>265744.7</v>
      </c>
      <c r="D33" s="299">
        <f t="shared" si="11"/>
        <v>187663.1</v>
      </c>
      <c r="E33" s="299">
        <f t="shared" si="7"/>
        <v>-78081.6</v>
      </c>
      <c r="F33" s="300">
        <f t="shared" si="10"/>
        <v>70.6178147673312</v>
      </c>
      <c r="G33" s="348">
        <v>198641.4</v>
      </c>
      <c r="H33" s="349">
        <v>134235.2</v>
      </c>
      <c r="I33" s="303">
        <f t="shared" si="3"/>
        <v>-64406.19999999998</v>
      </c>
      <c r="J33" s="304">
        <f t="shared" si="4"/>
        <v>67.57664817102578</v>
      </c>
      <c r="K33" s="348">
        <v>67103.3</v>
      </c>
      <c r="L33" s="350">
        <v>53427.9</v>
      </c>
      <c r="M33" s="303">
        <f t="shared" si="5"/>
        <v>-13675.400000000001</v>
      </c>
      <c r="N33" s="304">
        <f t="shared" si="6"/>
        <v>79.62037634512758</v>
      </c>
    </row>
    <row r="34" spans="1:14" ht="15">
      <c r="A34" s="187" t="s">
        <v>138</v>
      </c>
      <c r="B34" s="347" t="s">
        <v>139</v>
      </c>
      <c r="C34" s="298">
        <f t="shared" si="11"/>
        <v>796989.9</v>
      </c>
      <c r="D34" s="299">
        <f t="shared" si="11"/>
        <v>206926.6</v>
      </c>
      <c r="E34" s="299">
        <f t="shared" si="7"/>
        <v>-590063.3</v>
      </c>
      <c r="F34" s="300">
        <f t="shared" si="10"/>
        <v>25.963515974292772</v>
      </c>
      <c r="G34" s="348">
        <v>796989.9</v>
      </c>
      <c r="H34" s="349">
        <v>206926.6</v>
      </c>
      <c r="I34" s="303">
        <f t="shared" si="3"/>
        <v>-590063.3</v>
      </c>
      <c r="J34" s="304">
        <f t="shared" si="4"/>
        <v>25.963515974292772</v>
      </c>
      <c r="K34" s="348"/>
      <c r="L34" s="350"/>
      <c r="M34" s="303">
        <f t="shared" si="5"/>
        <v>0</v>
      </c>
      <c r="N34" s="304"/>
    </row>
    <row r="35" spans="1:14" ht="15">
      <c r="A35" s="187" t="s">
        <v>140</v>
      </c>
      <c r="B35" s="347" t="s">
        <v>141</v>
      </c>
      <c r="C35" s="298">
        <f t="shared" si="11"/>
        <v>1231543</v>
      </c>
      <c r="D35" s="299">
        <f t="shared" si="11"/>
        <v>854597.9</v>
      </c>
      <c r="E35" s="299">
        <f t="shared" si="7"/>
        <v>-376945.1</v>
      </c>
      <c r="F35" s="300">
        <f t="shared" si="10"/>
        <v>69.39245320707438</v>
      </c>
      <c r="G35" s="351">
        <v>1229301.1</v>
      </c>
      <c r="H35" s="352">
        <v>852356</v>
      </c>
      <c r="I35" s="303">
        <f t="shared" si="3"/>
        <v>-376945.1000000001</v>
      </c>
      <c r="J35" s="304">
        <f t="shared" si="4"/>
        <v>69.3366336367876</v>
      </c>
      <c r="K35" s="351">
        <v>2241.9</v>
      </c>
      <c r="L35" s="353">
        <v>2241.9</v>
      </c>
      <c r="M35" s="303">
        <f t="shared" si="5"/>
        <v>0</v>
      </c>
      <c r="N35" s="304">
        <f t="shared" si="6"/>
        <v>100</v>
      </c>
    </row>
    <row r="36" spans="1:14" ht="15">
      <c r="A36" s="354" t="s">
        <v>94</v>
      </c>
      <c r="B36" s="347"/>
      <c r="C36" s="298">
        <f t="shared" si="11"/>
        <v>861400.2</v>
      </c>
      <c r="D36" s="299">
        <f t="shared" si="11"/>
        <v>341505.4</v>
      </c>
      <c r="E36" s="299">
        <f t="shared" si="7"/>
        <v>-519894.79999999993</v>
      </c>
      <c r="F36" s="300">
        <f t="shared" si="10"/>
        <v>39.645382018717896</v>
      </c>
      <c r="G36" s="351">
        <v>210266.2</v>
      </c>
      <c r="H36" s="352">
        <v>106098.2</v>
      </c>
      <c r="I36" s="303">
        <f t="shared" si="3"/>
        <v>-104168.00000000001</v>
      </c>
      <c r="J36" s="304">
        <f t="shared" si="4"/>
        <v>50.45898960460596</v>
      </c>
      <c r="K36" s="351">
        <v>651134</v>
      </c>
      <c r="L36" s="353">
        <v>235407.2</v>
      </c>
      <c r="M36" s="303">
        <f t="shared" si="5"/>
        <v>-415726.8</v>
      </c>
      <c r="N36" s="304">
        <f t="shared" si="6"/>
        <v>36.153418497575004</v>
      </c>
    </row>
    <row r="37" spans="1:14" ht="15">
      <c r="A37" s="354" t="s">
        <v>95</v>
      </c>
      <c r="B37" s="347" t="s">
        <v>142</v>
      </c>
      <c r="C37" s="298">
        <f t="shared" si="11"/>
        <v>50</v>
      </c>
      <c r="D37" s="299">
        <f t="shared" si="11"/>
        <v>50</v>
      </c>
      <c r="E37" s="299">
        <f t="shared" si="7"/>
        <v>0</v>
      </c>
      <c r="F37" s="300">
        <f t="shared" si="10"/>
        <v>100</v>
      </c>
      <c r="G37" s="351"/>
      <c r="H37" s="352"/>
      <c r="I37" s="303"/>
      <c r="J37" s="304"/>
      <c r="K37" s="355">
        <v>50</v>
      </c>
      <c r="L37" s="353">
        <v>50</v>
      </c>
      <c r="M37" s="303">
        <f t="shared" si="5"/>
        <v>0</v>
      </c>
      <c r="N37" s="304">
        <f t="shared" si="6"/>
        <v>100</v>
      </c>
    </row>
    <row r="38" spans="1:14" ht="16.5" thickBot="1">
      <c r="A38" s="356" t="s">
        <v>96</v>
      </c>
      <c r="B38" s="357"/>
      <c r="C38" s="358">
        <f>C8+C32</f>
        <v>3783200</v>
      </c>
      <c r="D38" s="358">
        <f>D8+D32</f>
        <v>1985020.2000000002</v>
      </c>
      <c r="E38" s="359">
        <f>D38-C38</f>
        <v>-1798179.7999999998</v>
      </c>
      <c r="F38" s="360">
        <f>D38/C38%</f>
        <v>52.469343412983726</v>
      </c>
      <c r="G38" s="358">
        <f>G8+G32</f>
        <v>2898131.4000000004</v>
      </c>
      <c r="H38" s="358">
        <f>H8+H32</f>
        <v>1586972.1</v>
      </c>
      <c r="I38" s="359">
        <f t="shared" si="3"/>
        <v>-1311159.3000000003</v>
      </c>
      <c r="J38" s="360">
        <f t="shared" si="4"/>
        <v>54.758459192015934</v>
      </c>
      <c r="K38" s="358">
        <f>K8+K32</f>
        <v>885068.6</v>
      </c>
      <c r="L38" s="358">
        <f>L8+L32</f>
        <v>398048.1</v>
      </c>
      <c r="M38" s="359">
        <f t="shared" si="5"/>
        <v>-487020.5</v>
      </c>
      <c r="N38" s="360">
        <f t="shared" si="6"/>
        <v>44.973700343679575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9.00390625" defaultRowHeight="12.75"/>
  <cols>
    <col min="1" max="1" width="25.125" style="361" customWidth="1"/>
    <col min="2" max="3" width="14.25390625" style="361" customWidth="1"/>
    <col min="4" max="4" width="12.875" style="361" bestFit="1" customWidth="1"/>
    <col min="5" max="5" width="13.00390625" style="361" customWidth="1"/>
    <col min="6" max="6" width="7.75390625" style="361" customWidth="1"/>
    <col min="7" max="7" width="13.00390625" style="361" customWidth="1"/>
    <col min="8" max="8" width="12.875" style="361" customWidth="1"/>
    <col min="9" max="9" width="13.75390625" style="361" customWidth="1"/>
    <col min="10" max="10" width="7.75390625" style="361" customWidth="1"/>
    <col min="11" max="11" width="15.00390625" style="361" customWidth="1"/>
    <col min="12" max="12" width="14.625" style="361" customWidth="1"/>
    <col min="13" max="13" width="16.00390625" style="361" customWidth="1"/>
    <col min="14" max="14" width="8.00390625" style="361" customWidth="1"/>
    <col min="15" max="16" width="15.00390625" style="361" bestFit="1" customWidth="1"/>
    <col min="17" max="17" width="16.00390625" style="361" bestFit="1" customWidth="1"/>
    <col min="18" max="18" width="7.375" style="361" customWidth="1"/>
    <col min="19" max="16384" width="9.125" style="361" customWidth="1"/>
  </cols>
  <sheetData>
    <row r="1" spans="2:10" ht="18.75">
      <c r="B1" s="502" t="s">
        <v>160</v>
      </c>
      <c r="C1" s="502"/>
      <c r="D1" s="502"/>
      <c r="E1" s="502"/>
      <c r="F1" s="502"/>
      <c r="G1" s="502"/>
      <c r="H1" s="502"/>
      <c r="I1" s="502"/>
      <c r="J1" s="502"/>
    </row>
    <row r="2" spans="1:5" ht="18.75">
      <c r="A2" s="362" t="s">
        <v>158</v>
      </c>
      <c r="D2" s="363"/>
      <c r="E2" s="363"/>
    </row>
    <row r="3" spans="1:10" ht="19.5" thickBot="1">
      <c r="A3" s="364"/>
      <c r="D3" s="363"/>
      <c r="E3" s="365"/>
      <c r="F3" s="363"/>
      <c r="J3" s="363" t="s">
        <v>24</v>
      </c>
    </row>
    <row r="4" spans="2:18" s="366" customFormat="1" ht="18.75">
      <c r="B4" s="503" t="s">
        <v>143</v>
      </c>
      <c r="C4" s="504"/>
      <c r="D4" s="505"/>
      <c r="E4" s="505"/>
      <c r="F4" s="506"/>
      <c r="G4" s="504" t="s">
        <v>144</v>
      </c>
      <c r="H4" s="505"/>
      <c r="I4" s="505"/>
      <c r="J4" s="506"/>
      <c r="K4" s="503" t="s">
        <v>94</v>
      </c>
      <c r="L4" s="505"/>
      <c r="M4" s="505"/>
      <c r="N4" s="506"/>
      <c r="O4" s="503" t="s">
        <v>145</v>
      </c>
      <c r="P4" s="505"/>
      <c r="Q4" s="505"/>
      <c r="R4" s="506"/>
    </row>
    <row r="5" spans="1:18" s="367" customFormat="1" ht="30.75" customHeight="1">
      <c r="A5" s="500" t="s">
        <v>146</v>
      </c>
      <c r="B5" s="507" t="s">
        <v>147</v>
      </c>
      <c r="C5" s="508" t="s">
        <v>148</v>
      </c>
      <c r="D5" s="508" t="s">
        <v>105</v>
      </c>
      <c r="E5" s="508" t="s">
        <v>149</v>
      </c>
      <c r="F5" s="509"/>
      <c r="G5" s="497" t="s">
        <v>147</v>
      </c>
      <c r="H5" s="498" t="s">
        <v>105</v>
      </c>
      <c r="I5" s="500" t="s">
        <v>150</v>
      </c>
      <c r="J5" s="501"/>
      <c r="K5" s="497" t="s">
        <v>147</v>
      </c>
      <c r="L5" s="498" t="s">
        <v>105</v>
      </c>
      <c r="M5" s="500" t="s">
        <v>150</v>
      </c>
      <c r="N5" s="501"/>
      <c r="O5" s="497" t="s">
        <v>147</v>
      </c>
      <c r="P5" s="498" t="s">
        <v>21</v>
      </c>
      <c r="Q5" s="500" t="s">
        <v>150</v>
      </c>
      <c r="R5" s="501"/>
    </row>
    <row r="6" spans="1:18" s="367" customFormat="1" ht="21.75" customHeight="1">
      <c r="A6" s="500"/>
      <c r="B6" s="507"/>
      <c r="C6" s="508"/>
      <c r="D6" s="508"/>
      <c r="E6" s="368" t="s">
        <v>24</v>
      </c>
      <c r="F6" s="369" t="s">
        <v>25</v>
      </c>
      <c r="G6" s="497"/>
      <c r="H6" s="499"/>
      <c r="I6" s="368" t="s">
        <v>24</v>
      </c>
      <c r="J6" s="369" t="s">
        <v>25</v>
      </c>
      <c r="K6" s="497"/>
      <c r="L6" s="499"/>
      <c r="M6" s="368" t="s">
        <v>24</v>
      </c>
      <c r="N6" s="369" t="s">
        <v>25</v>
      </c>
      <c r="O6" s="497"/>
      <c r="P6" s="499"/>
      <c r="Q6" s="368" t="s">
        <v>24</v>
      </c>
      <c r="R6" s="369" t="s">
        <v>25</v>
      </c>
    </row>
    <row r="7" spans="1:18" s="366" customFormat="1" ht="37.5">
      <c r="A7" s="376" t="s">
        <v>151</v>
      </c>
      <c r="B7" s="377">
        <f>B8+B9</f>
        <v>627472.2</v>
      </c>
      <c r="C7" s="378">
        <f>C8+C9</f>
        <v>388552.2</v>
      </c>
      <c r="D7" s="378">
        <f>D8+D9</f>
        <v>394277.19999999995</v>
      </c>
      <c r="E7" s="378">
        <f>D7-C7</f>
        <v>5724.999999999942</v>
      </c>
      <c r="F7" s="379">
        <f>D7/C7%</f>
        <v>101.47341850078315</v>
      </c>
      <c r="G7" s="380">
        <f>G8+G9</f>
        <v>265744.69999999995</v>
      </c>
      <c r="H7" s="378">
        <f>H8+H9</f>
        <v>187663.1</v>
      </c>
      <c r="I7" s="378">
        <f aca="true" t="shared" si="0" ref="I7:I22">H7-G7</f>
        <v>-78081.59999999995</v>
      </c>
      <c r="J7" s="379">
        <f>H7/G7%</f>
        <v>70.61781476733121</v>
      </c>
      <c r="K7" s="377">
        <f>O7-B7-G7</f>
        <v>2889983.0999999996</v>
      </c>
      <c r="L7" s="378">
        <f>P7-D7-H7</f>
        <v>1403079.9000000001</v>
      </c>
      <c r="M7" s="378">
        <f aca="true" t="shared" si="1" ref="M7:M22">L7-K7</f>
        <v>-1486903.1999999995</v>
      </c>
      <c r="N7" s="379">
        <f>L7/K7%</f>
        <v>48.54976141555985</v>
      </c>
      <c r="O7" s="377">
        <f>O8+O9</f>
        <v>3783200</v>
      </c>
      <c r="P7" s="378">
        <f>P8+P9</f>
        <v>1985020.2000000002</v>
      </c>
      <c r="Q7" s="378">
        <f aca="true" t="shared" si="2" ref="Q7:Q22">P7-O7</f>
        <v>-1798179.7999999998</v>
      </c>
      <c r="R7" s="379">
        <f>P7/O7%</f>
        <v>52.469343412983726</v>
      </c>
    </row>
    <row r="8" spans="1:18" s="370" customFormat="1" ht="18.75">
      <c r="A8" s="381" t="s">
        <v>101</v>
      </c>
      <c r="B8" s="93">
        <v>462932.8</v>
      </c>
      <c r="C8" s="92">
        <v>283681.3</v>
      </c>
      <c r="D8" s="91">
        <v>287356.1</v>
      </c>
      <c r="E8" s="378">
        <f>D8-C8</f>
        <v>3674.7999999999884</v>
      </c>
      <c r="F8" s="379">
        <f>D8/C8%</f>
        <v>101.29539733496708</v>
      </c>
      <c r="G8" s="92">
        <v>198641.4</v>
      </c>
      <c r="H8" s="91">
        <v>134235.2</v>
      </c>
      <c r="I8" s="91">
        <f t="shared" si="0"/>
        <v>-64406.19999999998</v>
      </c>
      <c r="J8" s="382">
        <f>H8/G8%</f>
        <v>67.57664817102578</v>
      </c>
      <c r="K8" s="383">
        <f>O8-B8-G8</f>
        <v>2236557.2</v>
      </c>
      <c r="L8" s="91">
        <f>P8-D8-H8</f>
        <v>1165380.8</v>
      </c>
      <c r="M8" s="91">
        <f t="shared" si="1"/>
        <v>-1071176.4000000001</v>
      </c>
      <c r="N8" s="382">
        <f>L8/K8%</f>
        <v>52.10601365348492</v>
      </c>
      <c r="O8" s="383">
        <v>2898131.4</v>
      </c>
      <c r="P8" s="91">
        <v>1586972.1</v>
      </c>
      <c r="Q8" s="91">
        <f t="shared" si="2"/>
        <v>-1311159.2999999998</v>
      </c>
      <c r="R8" s="382">
        <f>P8/O8%</f>
        <v>54.758459192015934</v>
      </c>
    </row>
    <row r="9" spans="1:18" s="366" customFormat="1" ht="18.75">
      <c r="A9" s="384" t="s">
        <v>152</v>
      </c>
      <c r="B9" s="93">
        <f>SUM(B11:B22)</f>
        <v>164539.4</v>
      </c>
      <c r="C9" s="93">
        <f>SUM(C11:C22)</f>
        <v>104870.90000000001</v>
      </c>
      <c r="D9" s="378">
        <f>SUM(D11:D22)</f>
        <v>106921.1</v>
      </c>
      <c r="E9" s="378">
        <f aca="true" t="shared" si="3" ref="E9:E22">D9-C9</f>
        <v>2050.199999999997</v>
      </c>
      <c r="F9" s="379">
        <f aca="true" t="shared" si="4" ref="F9:F22">D9/C9%</f>
        <v>101.95497511702483</v>
      </c>
      <c r="G9" s="92">
        <f>SUM(G11:G22)</f>
        <v>67103.29999999999</v>
      </c>
      <c r="H9" s="378">
        <f>SUM(H11:H22)</f>
        <v>53427.9</v>
      </c>
      <c r="I9" s="378">
        <f t="shared" si="0"/>
        <v>-13675.399999999987</v>
      </c>
      <c r="J9" s="379">
        <f>H9/G9%</f>
        <v>79.6203763451276</v>
      </c>
      <c r="K9" s="377">
        <f>O9-B9-G9</f>
        <v>653425.8999999999</v>
      </c>
      <c r="L9" s="378">
        <f>P9-D9-H9</f>
        <v>237699.1</v>
      </c>
      <c r="M9" s="378">
        <f t="shared" si="1"/>
        <v>-415726.79999999993</v>
      </c>
      <c r="N9" s="379">
        <f>L9/K9%</f>
        <v>36.377361227952555</v>
      </c>
      <c r="O9" s="377">
        <f>SUM(O11:O22)</f>
        <v>885068.6</v>
      </c>
      <c r="P9" s="378">
        <f>SUM(P11:P22)</f>
        <v>398048.1</v>
      </c>
      <c r="Q9" s="378">
        <f t="shared" si="2"/>
        <v>-487020.5</v>
      </c>
      <c r="R9" s="379">
        <f>P9/O9%</f>
        <v>44.973700343679575</v>
      </c>
    </row>
    <row r="10" spans="1:18" s="371" customFormat="1" ht="18.75">
      <c r="A10" s="385" t="s">
        <v>153</v>
      </c>
      <c r="B10" s="386"/>
      <c r="C10" s="387"/>
      <c r="D10" s="388"/>
      <c r="E10" s="378">
        <f t="shared" si="3"/>
        <v>0</v>
      </c>
      <c r="F10" s="379"/>
      <c r="G10" s="387"/>
      <c r="H10" s="87"/>
      <c r="I10" s="378">
        <f t="shared" si="0"/>
        <v>0</v>
      </c>
      <c r="J10" s="379"/>
      <c r="K10" s="386"/>
      <c r="L10" s="389"/>
      <c r="M10" s="378">
        <f t="shared" si="1"/>
        <v>0</v>
      </c>
      <c r="N10" s="379"/>
      <c r="O10" s="390">
        <f>B10+G10+K10</f>
        <v>0</v>
      </c>
      <c r="P10" s="378">
        <f>D10+H10+L10</f>
        <v>0</v>
      </c>
      <c r="Q10" s="378">
        <f t="shared" si="2"/>
        <v>0</v>
      </c>
      <c r="R10" s="379"/>
    </row>
    <row r="11" spans="1:18" s="371" customFormat="1" ht="18.75">
      <c r="A11" s="385" t="s">
        <v>59</v>
      </c>
      <c r="B11" s="386">
        <v>97950</v>
      </c>
      <c r="C11" s="387">
        <v>63585.2</v>
      </c>
      <c r="D11" s="87">
        <v>62460.3</v>
      </c>
      <c r="E11" s="389">
        <f t="shared" si="3"/>
        <v>-1124.8999999999942</v>
      </c>
      <c r="F11" s="391">
        <f t="shared" si="4"/>
        <v>98.230877625611</v>
      </c>
      <c r="G11" s="387"/>
      <c r="H11" s="87"/>
      <c r="I11" s="389">
        <f t="shared" si="0"/>
        <v>0</v>
      </c>
      <c r="J11" s="391"/>
      <c r="K11" s="392">
        <f aca="true" t="shared" si="5" ref="K11:K22">O11-B11-G11</f>
        <v>84379.70000000001</v>
      </c>
      <c r="L11" s="389">
        <f aca="true" t="shared" si="6" ref="L11:L22">P11-D11-H11</f>
        <v>48838.59999999999</v>
      </c>
      <c r="M11" s="389">
        <f t="shared" si="1"/>
        <v>-35541.10000000002</v>
      </c>
      <c r="N11" s="391">
        <f aca="true" t="shared" si="7" ref="N11:N22">L11/K11%</f>
        <v>57.879561079264306</v>
      </c>
      <c r="O11" s="386">
        <v>182329.7</v>
      </c>
      <c r="P11" s="389">
        <v>111298.9</v>
      </c>
      <c r="Q11" s="389">
        <f t="shared" si="2"/>
        <v>-71030.80000000002</v>
      </c>
      <c r="R11" s="391">
        <f aca="true" t="shared" si="8" ref="R11:R22">P11/O11%</f>
        <v>61.04266063071457</v>
      </c>
    </row>
    <row r="12" spans="1:18" s="371" customFormat="1" ht="18.75">
      <c r="A12" s="385" t="s">
        <v>60</v>
      </c>
      <c r="B12" s="386">
        <v>3984.2</v>
      </c>
      <c r="C12" s="387">
        <v>2385.6</v>
      </c>
      <c r="D12" s="87">
        <v>2478.1</v>
      </c>
      <c r="E12" s="389">
        <f t="shared" si="3"/>
        <v>92.5</v>
      </c>
      <c r="F12" s="391">
        <f t="shared" si="4"/>
        <v>103.87743125419182</v>
      </c>
      <c r="G12" s="393">
        <v>7808.9</v>
      </c>
      <c r="H12" s="389">
        <v>6290.1</v>
      </c>
      <c r="I12" s="389">
        <f t="shared" si="0"/>
        <v>-1518.7999999999993</v>
      </c>
      <c r="J12" s="391">
        <f>H12/G12%</f>
        <v>80.55039762322478</v>
      </c>
      <c r="K12" s="392">
        <f t="shared" si="5"/>
        <v>2261.000000000002</v>
      </c>
      <c r="L12" s="389">
        <f t="shared" si="6"/>
        <v>273.09999999999854</v>
      </c>
      <c r="M12" s="389">
        <f t="shared" si="1"/>
        <v>-1987.9000000000033</v>
      </c>
      <c r="N12" s="391">
        <f t="shared" si="7"/>
        <v>12.078726227332965</v>
      </c>
      <c r="O12" s="386">
        <v>14054.1</v>
      </c>
      <c r="P12" s="389">
        <v>9041.3</v>
      </c>
      <c r="Q12" s="389">
        <f t="shared" si="2"/>
        <v>-5012.800000000001</v>
      </c>
      <c r="R12" s="391">
        <f t="shared" si="8"/>
        <v>64.33211660654186</v>
      </c>
    </row>
    <row r="13" spans="1:18" s="371" customFormat="1" ht="18.75">
      <c r="A13" s="385" t="s">
        <v>61</v>
      </c>
      <c r="B13" s="386">
        <v>5836</v>
      </c>
      <c r="C13" s="387">
        <v>4246.3</v>
      </c>
      <c r="D13" s="87">
        <v>4255.8</v>
      </c>
      <c r="E13" s="389">
        <f t="shared" si="3"/>
        <v>9.5</v>
      </c>
      <c r="F13" s="391">
        <f t="shared" si="4"/>
        <v>100.22372418340673</v>
      </c>
      <c r="G13" s="393">
        <v>14064.2</v>
      </c>
      <c r="H13" s="389">
        <v>10028.8</v>
      </c>
      <c r="I13" s="389">
        <f t="shared" si="0"/>
        <v>-4035.4000000000015</v>
      </c>
      <c r="J13" s="391">
        <f>H13/G13%</f>
        <v>71.30729085195034</v>
      </c>
      <c r="K13" s="392">
        <f t="shared" si="5"/>
        <v>211821.4</v>
      </c>
      <c r="L13" s="389">
        <f t="shared" si="6"/>
        <v>91524.09999999999</v>
      </c>
      <c r="M13" s="389">
        <f t="shared" si="1"/>
        <v>-120297.3</v>
      </c>
      <c r="N13" s="391">
        <f t="shared" si="7"/>
        <v>43.20814610799475</v>
      </c>
      <c r="O13" s="386">
        <v>231721.6</v>
      </c>
      <c r="P13" s="389">
        <v>105808.7</v>
      </c>
      <c r="Q13" s="389">
        <f t="shared" si="2"/>
        <v>-125912.90000000001</v>
      </c>
      <c r="R13" s="391">
        <f t="shared" si="8"/>
        <v>45.66199266706254</v>
      </c>
    </row>
    <row r="14" spans="1:18" s="371" customFormat="1" ht="18.75">
      <c r="A14" s="385" t="s">
        <v>62</v>
      </c>
      <c r="B14" s="386">
        <v>10558.6</v>
      </c>
      <c r="C14" s="387">
        <v>6427.8</v>
      </c>
      <c r="D14" s="87">
        <v>6550.7</v>
      </c>
      <c r="E14" s="389">
        <f t="shared" si="3"/>
        <v>122.89999999999964</v>
      </c>
      <c r="F14" s="391">
        <f t="shared" si="4"/>
        <v>101.912007218644</v>
      </c>
      <c r="G14" s="393"/>
      <c r="H14" s="389"/>
      <c r="I14" s="389">
        <f t="shared" si="0"/>
        <v>0</v>
      </c>
      <c r="J14" s="391"/>
      <c r="K14" s="392">
        <f t="shared" si="5"/>
        <v>4150.5</v>
      </c>
      <c r="L14" s="389">
        <f t="shared" si="6"/>
        <v>483.5</v>
      </c>
      <c r="M14" s="389">
        <f t="shared" si="1"/>
        <v>-3667</v>
      </c>
      <c r="N14" s="391">
        <f t="shared" si="7"/>
        <v>11.649198891699795</v>
      </c>
      <c r="O14" s="386">
        <v>14709.1</v>
      </c>
      <c r="P14" s="389">
        <v>7034.2</v>
      </c>
      <c r="Q14" s="389">
        <f t="shared" si="2"/>
        <v>-7674.900000000001</v>
      </c>
      <c r="R14" s="391">
        <f t="shared" si="8"/>
        <v>47.822096525280266</v>
      </c>
    </row>
    <row r="15" spans="1:18" s="371" customFormat="1" ht="18.75">
      <c r="A15" s="385" t="s">
        <v>63</v>
      </c>
      <c r="B15" s="386">
        <v>5963.1</v>
      </c>
      <c r="C15" s="387">
        <v>4104.4</v>
      </c>
      <c r="D15" s="87">
        <v>4604.3</v>
      </c>
      <c r="E15" s="389">
        <f t="shared" si="3"/>
        <v>499.90000000000055</v>
      </c>
      <c r="F15" s="391">
        <f t="shared" si="4"/>
        <v>112.17961212357471</v>
      </c>
      <c r="G15" s="393">
        <v>4421.6</v>
      </c>
      <c r="H15" s="389">
        <v>3711.9</v>
      </c>
      <c r="I15" s="389">
        <f t="shared" si="0"/>
        <v>-709.7000000000003</v>
      </c>
      <c r="J15" s="391">
        <f>H15/G15%</f>
        <v>83.9492491405826</v>
      </c>
      <c r="K15" s="392">
        <f t="shared" si="5"/>
        <v>14770.499999999998</v>
      </c>
      <c r="L15" s="389">
        <f t="shared" si="6"/>
        <v>3226.9</v>
      </c>
      <c r="M15" s="389">
        <f t="shared" si="1"/>
        <v>-11543.599999999999</v>
      </c>
      <c r="N15" s="391">
        <f t="shared" si="7"/>
        <v>21.846924613249385</v>
      </c>
      <c r="O15" s="386">
        <v>25155.2</v>
      </c>
      <c r="P15" s="389">
        <v>11543.1</v>
      </c>
      <c r="Q15" s="389">
        <f t="shared" si="2"/>
        <v>-13612.1</v>
      </c>
      <c r="R15" s="391">
        <f t="shared" si="8"/>
        <v>45.88753021244116</v>
      </c>
    </row>
    <row r="16" spans="1:18" s="371" customFormat="1" ht="18.75">
      <c r="A16" s="385" t="s">
        <v>64</v>
      </c>
      <c r="B16" s="386">
        <v>4161.9</v>
      </c>
      <c r="C16" s="387">
        <v>3194.3</v>
      </c>
      <c r="D16" s="87">
        <v>3271.5</v>
      </c>
      <c r="E16" s="389">
        <f t="shared" si="3"/>
        <v>77.19999999999982</v>
      </c>
      <c r="F16" s="391">
        <f t="shared" si="4"/>
        <v>102.4168049337883</v>
      </c>
      <c r="G16" s="393">
        <v>8206.7</v>
      </c>
      <c r="H16" s="389">
        <v>6587.3</v>
      </c>
      <c r="I16" s="389">
        <f t="shared" si="0"/>
        <v>-1619.4000000000005</v>
      </c>
      <c r="J16" s="391">
        <f>H16/G16%</f>
        <v>80.26734253719522</v>
      </c>
      <c r="K16" s="392">
        <f t="shared" si="5"/>
        <v>93709.8</v>
      </c>
      <c r="L16" s="389">
        <f t="shared" si="6"/>
        <v>9433.3</v>
      </c>
      <c r="M16" s="389">
        <f t="shared" si="1"/>
        <v>-84276.5</v>
      </c>
      <c r="N16" s="391">
        <f t="shared" si="7"/>
        <v>10.066503183231635</v>
      </c>
      <c r="O16" s="386">
        <v>106078.4</v>
      </c>
      <c r="P16" s="389">
        <v>19292.1</v>
      </c>
      <c r="Q16" s="389">
        <f t="shared" si="2"/>
        <v>-86786.29999999999</v>
      </c>
      <c r="R16" s="391">
        <f t="shared" si="8"/>
        <v>18.186643086622723</v>
      </c>
    </row>
    <row r="17" spans="1:18" s="371" customFormat="1" ht="18.75">
      <c r="A17" s="385" t="s">
        <v>65</v>
      </c>
      <c r="B17" s="386">
        <v>5571.4</v>
      </c>
      <c r="C17" s="387">
        <v>2293.9</v>
      </c>
      <c r="D17" s="87">
        <v>2428.2</v>
      </c>
      <c r="E17" s="389">
        <f t="shared" si="3"/>
        <v>134.29999999999973</v>
      </c>
      <c r="F17" s="391">
        <f t="shared" si="4"/>
        <v>105.85465800601595</v>
      </c>
      <c r="G17" s="393">
        <v>4966.7</v>
      </c>
      <c r="H17" s="389">
        <v>4268.3</v>
      </c>
      <c r="I17" s="389">
        <f t="shared" si="0"/>
        <v>-698.3999999999996</v>
      </c>
      <c r="J17" s="391">
        <f>H17/G17%</f>
        <v>85.93834940705096</v>
      </c>
      <c r="K17" s="392">
        <f t="shared" si="5"/>
        <v>1359.500000000001</v>
      </c>
      <c r="L17" s="389">
        <f t="shared" si="6"/>
        <v>501</v>
      </c>
      <c r="M17" s="389">
        <f t="shared" si="1"/>
        <v>-858.5000000000009</v>
      </c>
      <c r="N17" s="391">
        <f t="shared" si="7"/>
        <v>36.851783744023514</v>
      </c>
      <c r="O17" s="386">
        <v>11897.6</v>
      </c>
      <c r="P17" s="389">
        <v>7197.5</v>
      </c>
      <c r="Q17" s="389">
        <f t="shared" si="2"/>
        <v>-4700.1</v>
      </c>
      <c r="R17" s="391">
        <f t="shared" si="8"/>
        <v>60.49539402904787</v>
      </c>
    </row>
    <row r="18" spans="1:18" s="371" customFormat="1" ht="18.75">
      <c r="A18" s="385" t="s">
        <v>66</v>
      </c>
      <c r="B18" s="386">
        <v>3470.5</v>
      </c>
      <c r="C18" s="387">
        <v>1052.8</v>
      </c>
      <c r="D18" s="87">
        <v>2343.6</v>
      </c>
      <c r="E18" s="389">
        <f t="shared" si="3"/>
        <v>1290.8</v>
      </c>
      <c r="F18" s="391">
        <f t="shared" si="4"/>
        <v>222.60638297872342</v>
      </c>
      <c r="G18" s="393">
        <v>5337</v>
      </c>
      <c r="H18" s="389">
        <v>4059.8</v>
      </c>
      <c r="I18" s="389">
        <f t="shared" si="0"/>
        <v>-1277.1999999999998</v>
      </c>
      <c r="J18" s="391">
        <f>H18/G18%</f>
        <v>76.06895259509088</v>
      </c>
      <c r="K18" s="392">
        <f t="shared" si="5"/>
        <v>1117</v>
      </c>
      <c r="L18" s="389">
        <f t="shared" si="6"/>
        <v>702.0999999999995</v>
      </c>
      <c r="M18" s="389">
        <f t="shared" si="1"/>
        <v>-414.90000000000055</v>
      </c>
      <c r="N18" s="391">
        <f t="shared" si="7"/>
        <v>62.8558639212175</v>
      </c>
      <c r="O18" s="386">
        <v>9924.5</v>
      </c>
      <c r="P18" s="389">
        <v>7105.5</v>
      </c>
      <c r="Q18" s="389">
        <f t="shared" si="2"/>
        <v>-2819</v>
      </c>
      <c r="R18" s="391">
        <f t="shared" si="8"/>
        <v>71.59554637513224</v>
      </c>
    </row>
    <row r="19" spans="1:18" s="371" customFormat="1" ht="18.75">
      <c r="A19" s="385" t="s">
        <v>67</v>
      </c>
      <c r="B19" s="386">
        <v>9156.3</v>
      </c>
      <c r="C19" s="387">
        <v>5656</v>
      </c>
      <c r="D19" s="87">
        <v>7100</v>
      </c>
      <c r="E19" s="389">
        <f t="shared" si="3"/>
        <v>1444</v>
      </c>
      <c r="F19" s="391">
        <f t="shared" si="4"/>
        <v>125.53041018387553</v>
      </c>
      <c r="G19" s="393"/>
      <c r="H19" s="389"/>
      <c r="I19" s="389">
        <f t="shared" si="0"/>
        <v>0</v>
      </c>
      <c r="J19" s="391"/>
      <c r="K19" s="392">
        <f t="shared" si="5"/>
        <v>1389.5</v>
      </c>
      <c r="L19" s="389">
        <f t="shared" si="6"/>
        <v>1030.8000000000002</v>
      </c>
      <c r="M19" s="389">
        <f t="shared" si="1"/>
        <v>-358.6999999999998</v>
      </c>
      <c r="N19" s="391">
        <f t="shared" si="7"/>
        <v>74.184958618208</v>
      </c>
      <c r="O19" s="386">
        <v>10545.8</v>
      </c>
      <c r="P19" s="389">
        <v>8130.8</v>
      </c>
      <c r="Q19" s="389">
        <f t="shared" si="2"/>
        <v>-2414.999999999999</v>
      </c>
      <c r="R19" s="391">
        <f t="shared" si="8"/>
        <v>77.09988810711374</v>
      </c>
    </row>
    <row r="20" spans="1:18" s="371" customFormat="1" ht="18.75">
      <c r="A20" s="385" t="s">
        <v>68</v>
      </c>
      <c r="B20" s="386">
        <v>2199.7</v>
      </c>
      <c r="C20" s="387">
        <v>986.3</v>
      </c>
      <c r="D20" s="87">
        <v>831.3</v>
      </c>
      <c r="E20" s="389">
        <f t="shared" si="3"/>
        <v>-155</v>
      </c>
      <c r="F20" s="391">
        <f t="shared" si="4"/>
        <v>84.28470039541722</v>
      </c>
      <c r="G20" s="393">
        <v>3928.3</v>
      </c>
      <c r="H20" s="389">
        <v>3605.8</v>
      </c>
      <c r="I20" s="389">
        <f t="shared" si="0"/>
        <v>-322.5</v>
      </c>
      <c r="J20" s="391">
        <f>H20/G20%</f>
        <v>91.79034187816613</v>
      </c>
      <c r="K20" s="392">
        <f t="shared" si="5"/>
        <v>623.1000000000004</v>
      </c>
      <c r="L20" s="389">
        <f t="shared" si="6"/>
        <v>160.5</v>
      </c>
      <c r="M20" s="389">
        <f t="shared" si="1"/>
        <v>-462.60000000000036</v>
      </c>
      <c r="N20" s="391">
        <f t="shared" si="7"/>
        <v>25.758305247953764</v>
      </c>
      <c r="O20" s="386">
        <v>6751.1</v>
      </c>
      <c r="P20" s="389">
        <v>4597.6</v>
      </c>
      <c r="Q20" s="389">
        <f t="shared" si="2"/>
        <v>-2153.5</v>
      </c>
      <c r="R20" s="391">
        <f t="shared" si="8"/>
        <v>68.10149457125505</v>
      </c>
    </row>
    <row r="21" spans="1:18" s="371" customFormat="1" ht="18.75">
      <c r="A21" s="385" t="s">
        <v>69</v>
      </c>
      <c r="B21" s="386">
        <v>4457.3</v>
      </c>
      <c r="C21" s="387">
        <v>3077.5</v>
      </c>
      <c r="D21" s="87">
        <v>3347.7</v>
      </c>
      <c r="E21" s="389">
        <f t="shared" si="3"/>
        <v>270.1999999999998</v>
      </c>
      <c r="F21" s="391">
        <f t="shared" si="4"/>
        <v>108.77985377741673</v>
      </c>
      <c r="G21" s="393">
        <v>11871.9</v>
      </c>
      <c r="H21" s="389">
        <v>9301.3</v>
      </c>
      <c r="I21" s="389">
        <f t="shared" si="0"/>
        <v>-2570.6000000000004</v>
      </c>
      <c r="J21" s="391">
        <f>H21/G21%</f>
        <v>78.34718958212248</v>
      </c>
      <c r="K21" s="392">
        <f t="shared" si="5"/>
        <v>96604.8</v>
      </c>
      <c r="L21" s="389">
        <f t="shared" si="6"/>
        <v>26522.7</v>
      </c>
      <c r="M21" s="389">
        <f t="shared" si="1"/>
        <v>-70082.1</v>
      </c>
      <c r="N21" s="391">
        <f t="shared" si="7"/>
        <v>27.454846964126006</v>
      </c>
      <c r="O21" s="386">
        <v>112934</v>
      </c>
      <c r="P21" s="389">
        <v>39171.7</v>
      </c>
      <c r="Q21" s="389">
        <f t="shared" si="2"/>
        <v>-73762.3</v>
      </c>
      <c r="R21" s="391">
        <f t="shared" si="8"/>
        <v>34.68548001487594</v>
      </c>
    </row>
    <row r="22" spans="1:18" s="371" customFormat="1" ht="19.5" thickBot="1">
      <c r="A22" s="385" t="s">
        <v>70</v>
      </c>
      <c r="B22" s="394">
        <v>11230.4</v>
      </c>
      <c r="C22" s="395">
        <v>7860.8</v>
      </c>
      <c r="D22" s="396">
        <v>7249.6</v>
      </c>
      <c r="E22" s="389">
        <f t="shared" si="3"/>
        <v>-611.1999999999998</v>
      </c>
      <c r="F22" s="397">
        <f t="shared" si="4"/>
        <v>92.22470995318542</v>
      </c>
      <c r="G22" s="395">
        <v>6498</v>
      </c>
      <c r="H22" s="394">
        <v>5574.6</v>
      </c>
      <c r="I22" s="398">
        <f t="shared" si="0"/>
        <v>-923.3999999999996</v>
      </c>
      <c r="J22" s="397">
        <f>H22/G22%</f>
        <v>85.78947368421052</v>
      </c>
      <c r="K22" s="399">
        <f t="shared" si="5"/>
        <v>141239.1</v>
      </c>
      <c r="L22" s="398">
        <f t="shared" si="6"/>
        <v>55002.5</v>
      </c>
      <c r="M22" s="398">
        <f t="shared" si="1"/>
        <v>-86236.6</v>
      </c>
      <c r="N22" s="397">
        <f t="shared" si="7"/>
        <v>38.942828154526616</v>
      </c>
      <c r="O22" s="394">
        <v>158967.5</v>
      </c>
      <c r="P22" s="398">
        <v>67826.7</v>
      </c>
      <c r="Q22" s="398">
        <f t="shared" si="2"/>
        <v>-91140.8</v>
      </c>
      <c r="R22" s="397">
        <f t="shared" si="8"/>
        <v>42.6670231336594</v>
      </c>
    </row>
    <row r="23" spans="4:7" ht="12.75">
      <c r="D23" s="372"/>
      <c r="E23" s="372"/>
      <c r="F23" s="372"/>
      <c r="G23" s="372"/>
    </row>
    <row r="24" spans="4:7" ht="12.75">
      <c r="D24" s="372"/>
      <c r="E24" s="372"/>
      <c r="F24" s="372"/>
      <c r="G24" s="372"/>
    </row>
  </sheetData>
  <sheetProtection/>
  <mergeCells count="19"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  <mergeCell ref="O5:O6"/>
    <mergeCell ref="P5:P6"/>
    <mergeCell ref="Q5:R5"/>
    <mergeCell ref="G5:G6"/>
    <mergeCell ref="H5:H6"/>
    <mergeCell ref="I5:J5"/>
    <mergeCell ref="K5:K6"/>
    <mergeCell ref="L5:L6"/>
    <mergeCell ref="M5:N5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2013-10-09T13:54:19Z</dcterms:modified>
  <cp:category/>
  <cp:version/>
  <cp:contentType/>
  <cp:contentStatus/>
</cp:coreProperties>
</file>