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3"/>
  </bookViews>
  <sheets>
    <sheet name="район" sheetId="1" r:id="rId1"/>
    <sheet name="поселения" sheetId="2" r:id="rId2"/>
    <sheet name="консолидир." sheetId="3" r:id="rId3"/>
    <sheet name="свод" sheetId="4" r:id="rId4"/>
  </sheets>
  <externalReferences>
    <externalReference r:id="rId7"/>
  </externalReferences>
  <definedNames>
    <definedName name="_xlnm.Print_Titles" localSheetId="1">'поселения'!$A:$A,'поселения'!$2:$2</definedName>
    <definedName name="_xlnm.Print_Titles" localSheetId="0">'район'!$A:$A,'район'!$3:$5</definedName>
    <definedName name="_xlnm.Print_Titles" localSheetId="3">'свод'!$A:$A</definedName>
    <definedName name="_xlnm.Print_Area" localSheetId="2">'консолидир.'!$A$1:$N$38</definedName>
    <definedName name="_xlnm.Print_Area" localSheetId="1">'поселения'!$A$1:$CB$31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<sst xmlns="http://schemas.openxmlformats.org/spreadsheetml/2006/main" count="452" uniqueCount="161">
  <si>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</si>
  <si>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январь-май 2013 года по поселениям </t>
  </si>
  <si>
    <t>Белокалитвинского района</t>
  </si>
  <si>
    <t>по состоянию на 01.06.2013 года</t>
  </si>
  <si>
    <t>Наименование показателей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</si>
  <si>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</si>
  <si>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</si>
  <si>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</si>
  <si>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</si>
  <si>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</si>
  <si>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</si>
  <si>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</si>
  <si>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</si>
  <si>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</si>
  <si>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</si>
  <si>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</si>
  <si>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</si>
  <si>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</si>
  <si>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2013 год</t>
  </si>
  <si>
    <t>1 полугод. 2013 года</t>
  </si>
  <si>
    <t>Откл.к пл.полуг.</t>
  </si>
  <si>
    <t>% исп.</t>
  </si>
  <si>
    <t>план</t>
  </si>
  <si>
    <t>факт</t>
  </si>
  <si>
    <t>т.р</t>
  </si>
  <si>
    <t>%</t>
  </si>
  <si>
    <t>год. плана</t>
  </si>
  <si>
    <t>Собственные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</si>
  <si>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</si>
  <si>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</si>
  <si>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</si>
  <si>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</si>
  <si>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</si>
  <si>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</si>
  <si>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</si>
  <si>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</si>
  <si>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</si>
  <si>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сдачи в аренду имущества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</si>
  <si>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</si>
  <si>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</si>
  <si>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</si>
  <si>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</si>
  <si>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</si>
  <si>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</si>
  <si>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&gt; 100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</si>
  <si>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</si>
  <si>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</si>
  <si>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</si>
  <si>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</si>
  <si>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</si>
  <si>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</si>
  <si>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</si>
  <si>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 xml:space="preserve">по состоянию на 01.06.2013. 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</si>
  <si>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</si>
  <si>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</si>
  <si>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</si>
  <si>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</si>
  <si>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</si>
  <si>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</si>
  <si>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</si>
  <si>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</si>
  <si>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</si>
  <si>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</si>
  <si>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</si>
  <si>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т.р.</t>
  </si>
  <si>
    <t>СОБСТВЕННЫЕ  ДОХОДЫ</t>
  </si>
  <si>
    <t xml:space="preserve">1 00 00000 00 0000 000 </t>
  </si>
  <si>
    <t>Налог на прибыль организаций</t>
  </si>
  <si>
    <t xml:space="preserve">1 01 02000 01 0000 110 </t>
  </si>
  <si>
    <t>1 05 01000 00 0000 110</t>
  </si>
  <si>
    <t>Единый налог на вмененный доход для отдельных видов деятельности</t>
  </si>
  <si>
    <t xml:space="preserve">1 05 02000 02 0000 110 </t>
  </si>
  <si>
    <t xml:space="preserve">1 05 03000 01 0000 110 </t>
  </si>
  <si>
    <t>Налог, взимаемый в связи с применением патентной системы налогообложения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</si>
  <si>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</si>
  <si>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</si>
  <si>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</si>
  <si>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</si>
  <si>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</si>
  <si>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</si>
  <si>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</si>
  <si>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</si>
  <si>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Дивиденды по акциям, принадлежащим муниципальным районам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</si>
  <si>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</si>
  <si>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</si>
  <si>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</si>
  <si>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</si>
  <si>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</si>
  <si>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</si>
  <si>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>Плата за негативное воздействие на окружающую среду</t>
  </si>
  <si>
    <t xml:space="preserve">1 12 01000 01 0000 120 </t>
  </si>
  <si>
    <t>Прочие доходы от компенсации затрат бюджета</t>
  </si>
  <si>
    <t>ДОХОДЫ ОТ ПРОДАЖИ МАТЕРИАЛЬНЫХ И НЕМАТЕРИАЛЬНЫХ АКТИВОВ</t>
  </si>
  <si>
    <t xml:space="preserve">1 14 00000 00 0000 000 </t>
  </si>
  <si>
    <t>Доходы от реализации  имущества</t>
  </si>
  <si>
    <t xml:space="preserve">1 14 02033 10 0000 410 </t>
  </si>
  <si>
    <t>1 14 06014 10 0000 420</t>
  </si>
  <si>
    <t>ШТРАФЫ, САНКЦИИ</t>
  </si>
  <si>
    <t xml:space="preserve">1 16 00000 00 0000 000 </t>
  </si>
  <si>
    <t>ПРОЧИЕ НЕНАЛОГОВЫЕ ДОХОДЫ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</si>
  <si>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</si>
  <si>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</si>
  <si>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</si>
  <si>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</si>
  <si>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</si>
  <si>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</si>
  <si>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</si>
  <si>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.</t>
  </si>
  <si>
    <t>Исполнение  бюджета Белокалитвинского района по доходам на 1 июня 2013 года</t>
  </si>
  <si>
    <t>2013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</si>
  <si>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</si>
  <si>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</si>
  <si>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</si>
  <si>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</si>
  <si>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</si>
  <si>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</si>
  <si>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</si>
  <si>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</si>
  <si>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</si>
  <si>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</si>
  <si>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</si>
  <si>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</si>
  <si>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</si>
  <si>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</si>
  <si>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</si>
  <si>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</si>
  <si>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</si>
  <si>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</si>
  <si>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2012 год факт</t>
  </si>
  <si>
    <t>Отклонение</t>
  </si>
  <si>
    <t>январь-март</t>
  </si>
  <si>
    <t>ДОХОДЫ</t>
  </si>
  <si>
    <t xml:space="preserve">НАЛОГИ НА ПРИБЫЛЬ, ДОХОДЫ </t>
  </si>
  <si>
    <t>НАЛОГИ НА СОВОКУПНЫЙ ДОХОД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</si>
  <si>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</si>
  <si>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</si>
  <si>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</si>
  <si>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</si>
  <si>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</si>
  <si>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</si>
  <si>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</si>
  <si>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Арендная плата за земельные участки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</si>
  <si>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</si>
  <si>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</si>
  <si>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Прочие доходы от оказания платных услуг и компенсации затрат бюджетов </t>
  </si>
  <si>
    <t>Доходы от реализации иного имущества</t>
  </si>
  <si>
    <t>ШТРАФЫ, САНКЦИИ, ВОЗМЕЩЕНИЕ УЩЕРБА</t>
  </si>
  <si>
    <t xml:space="preserve"> </t>
  </si>
  <si>
    <t>Выполнение плана  доходов за январь-май 2013 года.</t>
  </si>
  <si>
    <t xml:space="preserve">по  состоянию на 01.06.2013г.  </t>
  </si>
  <si>
    <t>СОБСТВЕННЫЕ ДОХОДЫ</t>
  </si>
  <si>
    <t>ДОТАЦИИ</t>
  </si>
  <si>
    <t>ВСЕГО ДОХОДОВ</t>
  </si>
  <si>
    <t>Наименование бюджетов</t>
  </si>
  <si>
    <t>план               2013 года</t>
  </si>
  <si>
    <t>план               1 полугодия</t>
  </si>
  <si>
    <t>Отклонение от плана полугодия</t>
  </si>
  <si>
    <t>Отклонение от годового плана</t>
  </si>
  <si>
    <t>Консолидиров. бюджет района</t>
  </si>
  <si>
    <t>Бюджеты поселений</t>
  </si>
  <si>
    <t>в том числе: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</si>
</sst>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0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7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7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4" borderId="21" xfId="0" applyFont="1" applyFill="1" applyBorder="1" applyAlignment="1">
      <alignment horizontal="center" wrapText="1"/>
    </xf>
    <xf numFmtId="0" fontId="0" fillId="33" borderId="22" xfId="0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164" fontId="8" fillId="33" borderId="14" xfId="0" applyNumberFormat="1" applyFont="1" applyFill="1" applyBorder="1" applyAlignment="1">
      <alignment/>
    </xf>
    <xf numFmtId="164" fontId="8" fillId="33" borderId="10" xfId="0" applyNumberFormat="1" applyFont="1" applyFill="1" applyBorder="1" applyAlignment="1">
      <alignment/>
    </xf>
    <xf numFmtId="164" fontId="8" fillId="4" borderId="15" xfId="0" applyNumberFormat="1" applyFont="1" applyFill="1" applyBorder="1" applyAlignment="1">
      <alignment/>
    </xf>
    <xf numFmtId="164" fontId="8" fillId="33" borderId="20" xfId="0" applyNumberFormat="1" applyFont="1" applyFill="1" applyBorder="1" applyAlignment="1">
      <alignment/>
    </xf>
    <xf numFmtId="164" fontId="8" fillId="33" borderId="11" xfId="0" applyNumberFormat="1" applyFont="1" applyFill="1" applyBorder="1" applyAlignment="1">
      <alignment/>
    </xf>
    <xf numFmtId="164" fontId="8" fillId="4" borderId="10" xfId="0" applyNumberFormat="1" applyFont="1" applyFill="1" applyBorder="1" applyAlignment="1">
      <alignment/>
    </xf>
    <xf numFmtId="164" fontId="8" fillId="33" borderId="22" xfId="0" applyNumberFormat="1" applyFont="1" applyFill="1" applyBorder="1" applyAlignment="1">
      <alignment/>
    </xf>
    <xf numFmtId="164" fontId="8" fillId="4" borderId="24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6" fillId="0" borderId="10" xfId="0" applyFont="1" applyBorder="1" applyAlignment="1">
      <alignment/>
    </xf>
    <xf numFmtId="0" fontId="9" fillId="0" borderId="11" xfId="0" applyFont="1" applyBorder="1" applyAlignment="1">
      <alignment/>
    </xf>
    <xf numFmtId="164" fontId="0" fillId="33" borderId="1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5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3" borderId="22" xfId="0" applyNumberFormat="1" applyFont="1" applyFill="1" applyBorder="1" applyAlignment="1">
      <alignment/>
    </xf>
    <xf numFmtId="164" fontId="0" fillId="33" borderId="22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0" fillId="4" borderId="24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164" fontId="0" fillId="33" borderId="1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33" borderId="22" xfId="0" applyNumberFormat="1" applyFont="1" applyFill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164" fontId="0" fillId="33" borderId="14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33" borderId="20" xfId="0" applyNumberFormat="1" applyFont="1" applyFill="1" applyBorder="1" applyAlignment="1">
      <alignment vertical="top"/>
    </xf>
    <xf numFmtId="164" fontId="0" fillId="0" borderId="25" xfId="0" applyNumberFormat="1" applyFont="1" applyFill="1" applyBorder="1" applyAlignment="1">
      <alignment vertical="top"/>
    </xf>
    <xf numFmtId="164" fontId="0" fillId="33" borderId="22" xfId="0" applyNumberFormat="1" applyFont="1" applyFill="1" applyBorder="1" applyAlignment="1">
      <alignment vertical="top"/>
    </xf>
    <xf numFmtId="164" fontId="1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25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1" xfId="0" applyFont="1" applyBorder="1" applyAlignment="1">
      <alignment/>
    </xf>
    <xf numFmtId="164" fontId="8" fillId="33" borderId="14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33" borderId="20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164" fontId="8" fillId="33" borderId="22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0" fontId="8" fillId="0" borderId="0" xfId="0" applyFont="1" applyAlignment="1">
      <alignment/>
    </xf>
    <xf numFmtId="0" fontId="13" fillId="0" borderId="10" xfId="0" applyFont="1" applyFill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164" fontId="10" fillId="33" borderId="14" xfId="0" applyNumberFormat="1" applyFont="1" applyFill="1" applyBorder="1" applyAlignment="1">
      <alignment vertical="top" wrapText="1"/>
    </xf>
    <xf numFmtId="164" fontId="10" fillId="0" borderId="10" xfId="0" applyNumberFormat="1" applyFont="1" applyBorder="1" applyAlignment="1">
      <alignment vertical="top" wrapText="1"/>
    </xf>
    <xf numFmtId="164" fontId="10" fillId="33" borderId="20" xfId="0" applyNumberFormat="1" applyFont="1" applyFill="1" applyBorder="1" applyAlignment="1">
      <alignment vertical="top" wrapText="1"/>
    </xf>
    <xf numFmtId="164" fontId="10" fillId="0" borderId="25" xfId="0" applyNumberFormat="1" applyFont="1" applyBorder="1" applyAlignment="1">
      <alignment vertical="top" wrapText="1"/>
    </xf>
    <xf numFmtId="164" fontId="10" fillId="33" borderId="22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4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vertical="top" wrapText="1"/>
    </xf>
    <xf numFmtId="164" fontId="10" fillId="0" borderId="10" xfId="0" applyNumberFormat="1" applyFont="1" applyFill="1" applyBorder="1" applyAlignment="1">
      <alignment vertical="top" wrapText="1"/>
    </xf>
    <xf numFmtId="164" fontId="10" fillId="0" borderId="25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164" fontId="16" fillId="33" borderId="14" xfId="0" applyNumberFormat="1" applyFont="1" applyFill="1" applyBorder="1" applyAlignment="1">
      <alignment wrapText="1"/>
    </xf>
    <xf numFmtId="164" fontId="16" fillId="0" borderId="10" xfId="0" applyNumberFormat="1" applyFont="1" applyBorder="1" applyAlignment="1">
      <alignment wrapText="1"/>
    </xf>
    <xf numFmtId="164" fontId="16" fillId="33" borderId="20" xfId="0" applyNumberFormat="1" applyFont="1" applyFill="1" applyBorder="1" applyAlignment="1">
      <alignment wrapText="1"/>
    </xf>
    <xf numFmtId="164" fontId="16" fillId="0" borderId="25" xfId="0" applyNumberFormat="1" applyFont="1" applyBorder="1" applyAlignment="1">
      <alignment wrapText="1"/>
    </xf>
    <xf numFmtId="164" fontId="16" fillId="33" borderId="22" xfId="0" applyNumberFormat="1" applyFont="1" applyFill="1" applyBorder="1" applyAlignment="1">
      <alignment wrapText="1"/>
    </xf>
    <xf numFmtId="0" fontId="6" fillId="0" borderId="11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Fill="1" applyBorder="1" applyAlignment="1">
      <alignment horizontal="right"/>
    </xf>
    <xf numFmtId="164" fontId="0" fillId="4" borderId="11" xfId="0" applyNumberFormat="1" applyFill="1" applyBorder="1" applyAlignment="1">
      <alignment horizontal="right"/>
    </xf>
    <xf numFmtId="164" fontId="12" fillId="10" borderId="10" xfId="0" applyNumberFormat="1" applyFont="1" applyFill="1" applyBorder="1" applyAlignment="1">
      <alignment/>
    </xf>
    <xf numFmtId="164" fontId="8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Alignment="1">
      <alignment/>
    </xf>
    <xf numFmtId="164" fontId="0" fillId="34" borderId="10" xfId="0" applyNumberFormat="1" applyFont="1" applyFill="1" applyBorder="1" applyAlignment="1">
      <alignment/>
    </xf>
    <xf numFmtId="164" fontId="0" fillId="4" borderId="26" xfId="0" applyNumberFormat="1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164" fontId="8" fillId="33" borderId="29" xfId="0" applyNumberFormat="1" applyFont="1" applyFill="1" applyBorder="1" applyAlignment="1">
      <alignment/>
    </xf>
    <xf numFmtId="164" fontId="8" fillId="33" borderId="27" xfId="0" applyNumberFormat="1" applyFont="1" applyFill="1" applyBorder="1" applyAlignment="1">
      <alignment/>
    </xf>
    <xf numFmtId="164" fontId="8" fillId="4" borderId="30" xfId="0" applyNumberFormat="1" applyFont="1" applyFill="1" applyBorder="1" applyAlignment="1">
      <alignment/>
    </xf>
    <xf numFmtId="164" fontId="8" fillId="33" borderId="31" xfId="0" applyNumberFormat="1" applyFont="1" applyFill="1" applyBorder="1" applyAlignment="1">
      <alignment/>
    </xf>
    <xf numFmtId="164" fontId="8" fillId="33" borderId="28" xfId="0" applyNumberFormat="1" applyFont="1" applyFill="1" applyBorder="1" applyAlignment="1">
      <alignment/>
    </xf>
    <xf numFmtId="164" fontId="8" fillId="4" borderId="27" xfId="0" applyNumberFormat="1" applyFont="1" applyFill="1" applyBorder="1" applyAlignment="1">
      <alignment/>
    </xf>
    <xf numFmtId="164" fontId="8" fillId="33" borderId="32" xfId="0" applyNumberFormat="1" applyFont="1" applyFill="1" applyBorder="1" applyAlignment="1">
      <alignment/>
    </xf>
    <xf numFmtId="164" fontId="8" fillId="4" borderId="33" xfId="0" applyNumberFormat="1" applyFont="1" applyFill="1" applyBorder="1" applyAlignment="1">
      <alignment/>
    </xf>
    <xf numFmtId="164" fontId="8" fillId="33" borderId="34" xfId="0" applyNumberFormat="1" applyFont="1" applyFill="1" applyBorder="1" applyAlignment="1">
      <alignment/>
    </xf>
    <xf numFmtId="0" fontId="8" fillId="33" borderId="34" xfId="0" applyFont="1" applyFill="1" applyBorder="1" applyAlignment="1">
      <alignment/>
    </xf>
    <xf numFmtId="164" fontId="8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11" xfId="0" applyFont="1" applyFill="1" applyBorder="1" applyAlignment="1">
      <alignment horizontal="right"/>
    </xf>
    <xf numFmtId="164" fontId="2" fillId="33" borderId="14" xfId="0" applyNumberFormat="1" applyFont="1" applyFill="1" applyBorder="1" applyAlignment="1" applyProtection="1">
      <alignment horizontal="right"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2" fillId="33" borderId="15" xfId="0" applyNumberFormat="1" applyFont="1" applyFill="1" applyBorder="1" applyAlignment="1" applyProtection="1">
      <alignment horizontal="right"/>
      <protection/>
    </xf>
    <xf numFmtId="164" fontId="2" fillId="33" borderId="22" xfId="0" applyNumberFormat="1" applyFont="1" applyFill="1" applyBorder="1" applyAlignment="1" applyProtection="1">
      <alignment horizontal="right"/>
      <protection/>
    </xf>
    <xf numFmtId="164" fontId="2" fillId="33" borderId="24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164" fontId="5" fillId="0" borderId="14" xfId="0" applyNumberFormat="1" applyFont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5" xfId="0" applyNumberFormat="1" applyFont="1" applyBorder="1" applyAlignment="1" applyProtection="1">
      <alignment horizontal="right"/>
      <protection/>
    </xf>
    <xf numFmtId="164" fontId="5" fillId="0" borderId="14" xfId="0" applyNumberFormat="1" applyFont="1" applyFill="1" applyBorder="1" applyAlignment="1" applyProtection="1">
      <alignment horizontal="right"/>
      <protection/>
    </xf>
    <xf numFmtId="164" fontId="5" fillId="0" borderId="20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5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164" fontId="5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164" fontId="5" fillId="0" borderId="14" xfId="0" applyNumberFormat="1" applyFont="1" applyFill="1" applyBorder="1" applyAlignment="1" applyProtection="1">
      <alignment horizontal="right"/>
      <protection locked="0"/>
    </xf>
    <xf numFmtId="0" fontId="10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right"/>
    </xf>
    <xf numFmtId="164" fontId="5" fillId="0" borderId="22" xfId="0" applyNumberFormat="1" applyFont="1" applyFill="1" applyBorder="1" applyAlignment="1" applyProtection="1">
      <alignment horizontal="right"/>
      <protection/>
    </xf>
    <xf numFmtId="0" fontId="18" fillId="35" borderId="11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horizontal="right"/>
    </xf>
    <xf numFmtId="164" fontId="5" fillId="35" borderId="14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5" xfId="0" applyNumberFormat="1" applyFont="1" applyFill="1" applyBorder="1" applyAlignment="1" applyProtection="1">
      <alignment horizontal="right"/>
      <protection/>
    </xf>
    <xf numFmtId="164" fontId="5" fillId="35" borderId="20" xfId="0" applyNumberFormat="1" applyFont="1" applyFill="1" applyBorder="1" applyAlignment="1" applyProtection="1">
      <alignment horizontal="right"/>
      <protection/>
    </xf>
    <xf numFmtId="0" fontId="0" fillId="35" borderId="0" xfId="0" applyFont="1" applyFill="1" applyAlignment="1">
      <alignment/>
    </xf>
    <xf numFmtId="0" fontId="19" fillId="35" borderId="11" xfId="0" applyFont="1" applyFill="1" applyBorder="1" applyAlignment="1">
      <alignment horizontal="right"/>
    </xf>
    <xf numFmtId="0" fontId="20" fillId="35" borderId="11" xfId="0" applyFont="1" applyFill="1" applyBorder="1" applyAlignment="1">
      <alignment horizontal="left" vertical="top" wrapText="1"/>
    </xf>
    <xf numFmtId="165" fontId="5" fillId="35" borderId="14" xfId="0" applyNumberFormat="1" applyFont="1" applyFill="1" applyBorder="1" applyAlignment="1">
      <alignment horizontal="right"/>
    </xf>
    <xf numFmtId="0" fontId="21" fillId="35" borderId="11" xfId="0" applyFont="1" applyFill="1" applyBorder="1" applyAlignment="1">
      <alignment wrapText="1"/>
    </xf>
    <xf numFmtId="0" fontId="5" fillId="35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16" fillId="0" borderId="11" xfId="0" applyFont="1" applyBorder="1" applyAlignment="1">
      <alignment wrapText="1"/>
    </xf>
    <xf numFmtId="0" fontId="21" fillId="35" borderId="11" xfId="0" applyFont="1" applyFill="1" applyBorder="1" applyAlignment="1">
      <alignment wrapText="1"/>
    </xf>
    <xf numFmtId="0" fontId="0" fillId="35" borderId="11" xfId="0" applyFont="1" applyFill="1" applyBorder="1" applyAlignment="1">
      <alignment horizontal="center"/>
    </xf>
    <xf numFmtId="164" fontId="5" fillId="35" borderId="14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1" xfId="0" applyNumberFormat="1" applyFont="1" applyFill="1" applyBorder="1" applyAlignment="1" applyProtection="1">
      <alignment horizontal="right"/>
      <protection/>
    </xf>
    <xf numFmtId="164" fontId="5" fillId="35" borderId="22" xfId="0" applyNumberFormat="1" applyFont="1" applyFill="1" applyBorder="1" applyAlignment="1" applyProtection="1">
      <alignment horizontal="right"/>
      <protection/>
    </xf>
    <xf numFmtId="164" fontId="5" fillId="0" borderId="22" xfId="0" applyNumberFormat="1" applyFont="1" applyBorder="1" applyAlignment="1" applyProtection="1">
      <alignment horizontal="right"/>
      <protection/>
    </xf>
    <xf numFmtId="165" fontId="5" fillId="0" borderId="14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 horizontal="right"/>
    </xf>
    <xf numFmtId="164" fontId="2" fillId="16" borderId="14" xfId="0" applyNumberFormat="1" applyFont="1" applyFill="1" applyBorder="1" applyAlignment="1">
      <alignment/>
    </xf>
    <xf numFmtId="164" fontId="2" fillId="16" borderId="10" xfId="0" applyNumberFormat="1" applyFont="1" applyFill="1" applyBorder="1" applyAlignment="1">
      <alignment/>
    </xf>
    <xf numFmtId="164" fontId="2" fillId="16" borderId="10" xfId="0" applyNumberFormat="1" applyFont="1" applyFill="1" applyBorder="1" applyAlignment="1" applyProtection="1">
      <alignment horizontal="right"/>
      <protection/>
    </xf>
    <xf numFmtId="164" fontId="2" fillId="16" borderId="15" xfId="0" applyNumberFormat="1" applyFont="1" applyFill="1" applyBorder="1" applyAlignment="1" applyProtection="1">
      <alignment horizontal="right"/>
      <protection/>
    </xf>
    <xf numFmtId="164" fontId="2" fillId="16" borderId="11" xfId="0" applyNumberFormat="1" applyFont="1" applyFill="1" applyBorder="1" applyAlignment="1">
      <alignment/>
    </xf>
    <xf numFmtId="164" fontId="2" fillId="16" borderId="22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64" fontId="5" fillId="0" borderId="11" xfId="0" applyNumberFormat="1" applyFont="1" applyBorder="1" applyAlignment="1">
      <alignment horizontal="right"/>
    </xf>
    <xf numFmtId="164" fontId="5" fillId="0" borderId="14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5" fillId="36" borderId="14" xfId="0" applyNumberFormat="1" applyFont="1" applyFill="1" applyBorder="1" applyAlignment="1">
      <alignment/>
    </xf>
    <xf numFmtId="164" fontId="2" fillId="18" borderId="10" xfId="0" applyNumberFormat="1" applyFont="1" applyFill="1" applyBorder="1" applyAlignment="1">
      <alignment/>
    </xf>
    <xf numFmtId="164" fontId="2" fillId="18" borderId="11" xfId="0" applyNumberFormat="1" applyFont="1" applyFill="1" applyBorder="1" applyAlignment="1">
      <alignment horizontal="right"/>
    </xf>
    <xf numFmtId="164" fontId="2" fillId="18" borderId="29" xfId="0" applyNumberFormat="1" applyFont="1" applyFill="1" applyBorder="1" applyAlignment="1">
      <alignment/>
    </xf>
    <xf numFmtId="164" fontId="2" fillId="18" borderId="27" xfId="0" applyNumberFormat="1" applyFont="1" applyFill="1" applyBorder="1" applyAlignment="1" applyProtection="1">
      <alignment horizontal="right"/>
      <protection/>
    </xf>
    <xf numFmtId="164" fontId="2" fillId="18" borderId="30" xfId="0" applyNumberFormat="1" applyFont="1" applyFill="1" applyBorder="1" applyAlignment="1" applyProtection="1">
      <alignment horizontal="right"/>
      <protection/>
    </xf>
    <xf numFmtId="0" fontId="8" fillId="0" borderId="41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22" fillId="0" borderId="0" xfId="0" applyNumberFormat="1" applyFont="1" applyFill="1" applyAlignment="1">
      <alignment horizontal="left" vertical="top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9" fontId="23" fillId="0" borderId="0" xfId="0" applyNumberFormat="1" applyFont="1" applyFill="1" applyAlignment="1">
      <alignment horizontal="left" vertical="top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Continuous" vertical="top"/>
    </xf>
    <xf numFmtId="0" fontId="26" fillId="0" borderId="0" xfId="0" applyFont="1" applyFill="1" applyAlignment="1">
      <alignment horizontal="centerContinuous" vertical="top"/>
    </xf>
    <xf numFmtId="0" fontId="25" fillId="0" borderId="0" xfId="0" applyFont="1" applyFill="1" applyBorder="1" applyAlignment="1">
      <alignment horizontal="centerContinuous" vertical="top"/>
    </xf>
    <xf numFmtId="0" fontId="26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27" fillId="37" borderId="10" xfId="0" applyFont="1" applyFill="1" applyBorder="1" applyAlignment="1">
      <alignment horizontal="center"/>
    </xf>
    <xf numFmtId="0" fontId="27" fillId="37" borderId="11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7" fillId="38" borderId="10" xfId="0" applyFont="1" applyFill="1" applyBorder="1" applyAlignment="1">
      <alignment horizontal="center"/>
    </xf>
    <xf numFmtId="0" fontId="27" fillId="38" borderId="15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7" fillId="9" borderId="10" xfId="0" applyFont="1" applyFill="1" applyBorder="1" applyAlignment="1">
      <alignment horizontal="center"/>
    </xf>
    <xf numFmtId="0" fontId="24" fillId="9" borderId="10" xfId="0" applyFont="1" applyFill="1" applyBorder="1" applyAlignment="1">
      <alignment horizontal="center"/>
    </xf>
    <xf numFmtId="49" fontId="26" fillId="0" borderId="26" xfId="0" applyNumberFormat="1" applyFont="1" applyBorder="1" applyAlignment="1">
      <alignment vertical="top"/>
    </xf>
    <xf numFmtId="164" fontId="25" fillId="0" borderId="25" xfId="0" applyNumberFormat="1" applyFont="1" applyFill="1" applyBorder="1" applyAlignment="1" applyProtection="1">
      <alignment horizontal="right"/>
      <protection/>
    </xf>
    <xf numFmtId="164" fontId="25" fillId="0" borderId="10" xfId="0" applyNumberFormat="1" applyFont="1" applyBorder="1" applyAlignment="1" applyProtection="1">
      <alignment horizontal="right"/>
      <protection/>
    </xf>
    <xf numFmtId="164" fontId="25" fillId="0" borderId="15" xfId="0" applyNumberFormat="1" applyFont="1" applyBorder="1" applyAlignment="1" applyProtection="1">
      <alignment horizontal="right"/>
      <protection/>
    </xf>
    <xf numFmtId="164" fontId="25" fillId="37" borderId="25" xfId="0" applyNumberFormat="1" applyFont="1" applyFill="1" applyBorder="1" applyAlignment="1" applyProtection="1">
      <alignment horizontal="right"/>
      <protection/>
    </xf>
    <xf numFmtId="164" fontId="25" fillId="37" borderId="10" xfId="0" applyNumberFormat="1" applyFont="1" applyFill="1" applyBorder="1" applyAlignment="1" applyProtection="1">
      <alignment horizontal="right"/>
      <protection/>
    </xf>
    <xf numFmtId="164" fontId="25" fillId="37" borderId="11" xfId="0" applyNumberFormat="1" applyFont="1" applyFill="1" applyBorder="1" applyAlignment="1" applyProtection="1">
      <alignment horizontal="right"/>
      <protection/>
    </xf>
    <xf numFmtId="164" fontId="25" fillId="39" borderId="25" xfId="0" applyNumberFormat="1" applyFont="1" applyFill="1" applyBorder="1" applyAlignment="1" applyProtection="1">
      <alignment horizontal="right"/>
      <protection/>
    </xf>
    <xf numFmtId="164" fontId="25" fillId="38" borderId="10" xfId="0" applyNumberFormat="1" applyFont="1" applyFill="1" applyBorder="1" applyAlignment="1" applyProtection="1">
      <alignment horizontal="right"/>
      <protection/>
    </xf>
    <xf numFmtId="164" fontId="25" fillId="38" borderId="15" xfId="0" applyNumberFormat="1" applyFont="1" applyFill="1" applyBorder="1" applyAlignment="1" applyProtection="1">
      <alignment horizontal="right"/>
      <protection/>
    </xf>
    <xf numFmtId="164" fontId="25" fillId="0" borderId="10" xfId="0" applyNumberFormat="1" applyFont="1" applyFill="1" applyBorder="1" applyAlignment="1" applyProtection="1">
      <alignment horizontal="right"/>
      <protection/>
    </xf>
    <xf numFmtId="164" fontId="26" fillId="0" borderId="10" xfId="0" applyNumberFormat="1" applyFont="1" applyFill="1" applyBorder="1" applyAlignment="1" applyProtection="1">
      <alignment horizontal="right"/>
      <protection/>
    </xf>
    <xf numFmtId="164" fontId="25" fillId="39" borderId="10" xfId="0" applyNumberFormat="1" applyFont="1" applyFill="1" applyBorder="1" applyAlignment="1" applyProtection="1">
      <alignment horizontal="right"/>
      <protection/>
    </xf>
    <xf numFmtId="164" fontId="23" fillId="9" borderId="10" xfId="0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/>
    </xf>
    <xf numFmtId="164" fontId="25" fillId="0" borderId="10" xfId="0" applyNumberFormat="1" applyFont="1" applyFill="1" applyBorder="1" applyAlignment="1">
      <alignment horizontal="right"/>
    </xf>
    <xf numFmtId="164" fontId="25" fillId="38" borderId="14" xfId="0" applyNumberFormat="1" applyFont="1" applyFill="1" applyBorder="1" applyAlignment="1" applyProtection="1">
      <alignment horizontal="right"/>
      <protection/>
    </xf>
    <xf numFmtId="164" fontId="25" fillId="0" borderId="25" xfId="0" applyNumberFormat="1" applyFont="1" applyFill="1" applyBorder="1" applyAlignment="1">
      <alignment horizontal="right"/>
    </xf>
    <xf numFmtId="164" fontId="25" fillId="0" borderId="11" xfId="0" applyNumberFormat="1" applyFont="1" applyFill="1" applyBorder="1" applyAlignment="1" applyProtection="1">
      <alignment horizontal="right"/>
      <protection/>
    </xf>
    <xf numFmtId="164" fontId="25" fillId="0" borderId="14" xfId="0" applyNumberFormat="1" applyFont="1" applyFill="1" applyBorder="1" applyAlignment="1" applyProtection="1">
      <alignment horizontal="right"/>
      <protection/>
    </xf>
    <xf numFmtId="164" fontId="25" fillId="0" borderId="15" xfId="0" applyNumberFormat="1" applyFont="1" applyFill="1" applyBorder="1" applyAlignment="1" applyProtection="1">
      <alignment horizontal="right"/>
      <protection/>
    </xf>
    <xf numFmtId="164" fontId="25" fillId="0" borderId="14" xfId="0" applyNumberFormat="1" applyFont="1" applyFill="1" applyBorder="1" applyAlignment="1">
      <alignment horizontal="right"/>
    </xf>
    <xf numFmtId="164" fontId="25" fillId="9" borderId="10" xfId="0" applyNumberFormat="1" applyFont="1" applyFill="1" applyBorder="1" applyAlignment="1">
      <alignment horizontal="right"/>
    </xf>
    <xf numFmtId="49" fontId="24" fillId="0" borderId="26" xfId="0" applyNumberFormat="1" applyFont="1" applyBorder="1" applyAlignment="1">
      <alignment vertical="top" wrapText="1"/>
    </xf>
    <xf numFmtId="164" fontId="23" fillId="0" borderId="10" xfId="0" applyNumberFormat="1" applyFont="1" applyFill="1" applyBorder="1" applyAlignment="1">
      <alignment horizontal="right"/>
    </xf>
    <xf numFmtId="164" fontId="23" fillId="0" borderId="10" xfId="0" applyNumberFormat="1" applyFont="1" applyBorder="1" applyAlignment="1" applyProtection="1">
      <alignment horizontal="right"/>
      <protection/>
    </xf>
    <xf numFmtId="164" fontId="23" fillId="0" borderId="15" xfId="0" applyNumberFormat="1" applyFont="1" applyBorder="1" applyAlignment="1" applyProtection="1">
      <alignment horizontal="right"/>
      <protection/>
    </xf>
    <xf numFmtId="164" fontId="23" fillId="37" borderId="25" xfId="0" applyNumberFormat="1" applyFont="1" applyFill="1" applyBorder="1" applyAlignment="1" applyProtection="1">
      <alignment horizontal="right"/>
      <protection/>
    </xf>
    <xf numFmtId="164" fontId="23" fillId="37" borderId="10" xfId="0" applyNumberFormat="1" applyFont="1" applyFill="1" applyBorder="1" applyAlignment="1" applyProtection="1">
      <alignment horizontal="right"/>
      <protection/>
    </xf>
    <xf numFmtId="164" fontId="23" fillId="37" borderId="11" xfId="0" applyNumberFormat="1" applyFont="1" applyFill="1" applyBorder="1" applyAlignment="1" applyProtection="1">
      <alignment horizontal="right"/>
      <protection/>
    </xf>
    <xf numFmtId="164" fontId="23" fillId="38" borderId="14" xfId="0" applyNumberFormat="1" applyFont="1" applyFill="1" applyBorder="1" applyAlignment="1" applyProtection="1">
      <alignment horizontal="right"/>
      <protection/>
    </xf>
    <xf numFmtId="164" fontId="23" fillId="38" borderId="10" xfId="0" applyNumberFormat="1" applyFont="1" applyFill="1" applyBorder="1" applyAlignment="1" applyProtection="1">
      <alignment horizontal="right"/>
      <protection/>
    </xf>
    <xf numFmtId="164" fontId="23" fillId="38" borderId="15" xfId="0" applyNumberFormat="1" applyFont="1" applyFill="1" applyBorder="1" applyAlignment="1" applyProtection="1">
      <alignment horizontal="right"/>
      <protection/>
    </xf>
    <xf numFmtId="164" fontId="23" fillId="0" borderId="25" xfId="0" applyNumberFormat="1" applyFont="1" applyFill="1" applyBorder="1" applyAlignment="1">
      <alignment horizontal="right"/>
    </xf>
    <xf numFmtId="164" fontId="23" fillId="0" borderId="10" xfId="0" applyNumberFormat="1" applyFont="1" applyFill="1" applyBorder="1" applyAlignment="1" applyProtection="1">
      <alignment horizontal="right"/>
      <protection/>
    </xf>
    <xf numFmtId="164" fontId="24" fillId="0" borderId="10" xfId="0" applyNumberFormat="1" applyFont="1" applyFill="1" applyBorder="1" applyAlignment="1" applyProtection="1">
      <alignment horizontal="right"/>
      <protection/>
    </xf>
    <xf numFmtId="164" fontId="23" fillId="0" borderId="11" xfId="0" applyNumberFormat="1" applyFont="1" applyFill="1" applyBorder="1" applyAlignment="1" applyProtection="1">
      <alignment horizontal="right"/>
      <protection/>
    </xf>
    <xf numFmtId="164" fontId="23" fillId="0" borderId="14" xfId="0" applyNumberFormat="1" applyFont="1" applyFill="1" applyBorder="1" applyAlignment="1" applyProtection="1">
      <alignment horizontal="right"/>
      <protection/>
    </xf>
    <xf numFmtId="164" fontId="23" fillId="0" borderId="15" xfId="0" applyNumberFormat="1" applyFont="1" applyFill="1" applyBorder="1" applyAlignment="1" applyProtection="1">
      <alignment horizontal="right"/>
      <protection/>
    </xf>
    <xf numFmtId="164" fontId="23" fillId="38" borderId="25" xfId="0" applyNumberFormat="1" applyFont="1" applyFill="1" applyBorder="1" applyAlignment="1" applyProtection="1">
      <alignment horizontal="right"/>
      <protection/>
    </xf>
    <xf numFmtId="164" fontId="23" fillId="0" borderId="14" xfId="0" applyNumberFormat="1" applyFont="1" applyFill="1" applyBorder="1" applyAlignment="1">
      <alignment horizontal="right"/>
    </xf>
    <xf numFmtId="164" fontId="23" fillId="9" borderId="1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49" fontId="23" fillId="0" borderId="26" xfId="0" applyNumberFormat="1" applyFont="1" applyBorder="1" applyAlignment="1">
      <alignment vertical="top"/>
    </xf>
    <xf numFmtId="164" fontId="25" fillId="38" borderId="22" xfId="0" applyNumberFormat="1" applyFont="1" applyFill="1" applyBorder="1" applyAlignment="1" applyProtection="1">
      <alignment horizontal="right"/>
      <protection/>
    </xf>
    <xf numFmtId="164" fontId="28" fillId="0" borderId="10" xfId="0" applyNumberFormat="1" applyFont="1" applyFill="1" applyBorder="1" applyAlignment="1">
      <alignment horizontal="right"/>
    </xf>
    <xf numFmtId="49" fontId="23" fillId="0" borderId="26" xfId="0" applyNumberFormat="1" applyFont="1" applyFill="1" applyBorder="1" applyAlignment="1">
      <alignment vertical="top" wrapText="1"/>
    </xf>
    <xf numFmtId="49" fontId="29" fillId="0" borderId="26" xfId="0" applyNumberFormat="1" applyFont="1" applyFill="1" applyBorder="1" applyAlignment="1">
      <alignment vertical="top" wrapText="1"/>
    </xf>
    <xf numFmtId="164" fontId="25" fillId="9" borderId="25" xfId="0" applyNumberFormat="1" applyFont="1" applyFill="1" applyBorder="1" applyAlignment="1">
      <alignment horizontal="right"/>
    </xf>
    <xf numFmtId="49" fontId="23" fillId="0" borderId="26" xfId="0" applyNumberFormat="1" applyFont="1" applyBorder="1" applyAlignment="1">
      <alignment vertical="top" wrapText="1"/>
    </xf>
    <xf numFmtId="49" fontId="26" fillId="0" borderId="26" xfId="0" applyNumberFormat="1" applyFont="1" applyBorder="1" applyAlignment="1">
      <alignment vertical="top" wrapText="1"/>
    </xf>
    <xf numFmtId="49" fontId="23" fillId="36" borderId="26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9" borderId="10" xfId="0" applyFont="1" applyFill="1" applyBorder="1" applyAlignment="1">
      <alignment/>
    </xf>
    <xf numFmtId="164" fontId="23" fillId="36" borderId="10" xfId="0" applyNumberFormat="1" applyFont="1" applyFill="1" applyBorder="1" applyAlignment="1" applyProtection="1">
      <alignment horizontal="right"/>
      <protection/>
    </xf>
    <xf numFmtId="0" fontId="23" fillId="36" borderId="0" xfId="0" applyFont="1" applyFill="1" applyAlignment="1">
      <alignment/>
    </xf>
    <xf numFmtId="164" fontId="23" fillId="0" borderId="25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23" fillId="0" borderId="14" xfId="0" applyNumberFormat="1" applyFont="1" applyFill="1" applyBorder="1" applyAlignment="1">
      <alignment/>
    </xf>
    <xf numFmtId="164" fontId="23" fillId="9" borderId="10" xfId="0" applyNumberFormat="1" applyFont="1" applyFill="1" applyBorder="1" applyAlignment="1">
      <alignment/>
    </xf>
    <xf numFmtId="49" fontId="25" fillId="0" borderId="26" xfId="0" applyNumberFormat="1" applyFont="1" applyBorder="1" applyAlignment="1">
      <alignment vertical="top" wrapText="1"/>
    </xf>
    <xf numFmtId="164" fontId="25" fillId="0" borderId="10" xfId="0" applyNumberFormat="1" applyFont="1" applyFill="1" applyBorder="1" applyAlignment="1">
      <alignment/>
    </xf>
    <xf numFmtId="164" fontId="25" fillId="0" borderId="25" xfId="0" applyNumberFormat="1" applyFont="1" applyFill="1" applyBorder="1" applyAlignment="1">
      <alignment/>
    </xf>
    <xf numFmtId="164" fontId="25" fillId="0" borderId="14" xfId="0" applyNumberFormat="1" applyFont="1" applyFill="1" applyBorder="1" applyAlignment="1">
      <alignment/>
    </xf>
    <xf numFmtId="164" fontId="25" fillId="9" borderId="10" xfId="0" applyNumberFormat="1" applyFont="1" applyFill="1" applyBorder="1" applyAlignment="1">
      <alignment/>
    </xf>
    <xf numFmtId="49" fontId="23" fillId="38" borderId="10" xfId="0" applyNumberFormat="1" applyFont="1" applyFill="1" applyBorder="1" applyAlignment="1" applyProtection="1">
      <alignment horizontal="right"/>
      <protection/>
    </xf>
    <xf numFmtId="49" fontId="29" fillId="0" borderId="26" xfId="0" applyNumberFormat="1" applyFont="1" applyBorder="1" applyAlignment="1">
      <alignment vertical="top" wrapText="1"/>
    </xf>
    <xf numFmtId="49" fontId="30" fillId="0" borderId="26" xfId="0" applyNumberFormat="1" applyFont="1" applyFill="1" applyBorder="1" applyAlignment="1">
      <alignment vertical="top" wrapText="1"/>
    </xf>
    <xf numFmtId="0" fontId="25" fillId="0" borderId="0" xfId="0" applyFont="1" applyFill="1" applyAlignment="1">
      <alignment/>
    </xf>
    <xf numFmtId="164" fontId="25" fillId="38" borderId="42" xfId="0" applyNumberFormat="1" applyFont="1" applyFill="1" applyBorder="1" applyAlignment="1" applyProtection="1">
      <alignment horizontal="right"/>
      <protection/>
    </xf>
    <xf numFmtId="164" fontId="25" fillId="38" borderId="27" xfId="0" applyNumberFormat="1" applyFont="1" applyFill="1" applyBorder="1" applyAlignment="1" applyProtection="1">
      <alignment horizontal="right"/>
      <protection/>
    </xf>
    <xf numFmtId="164" fontId="25" fillId="38" borderId="30" xfId="0" applyNumberFormat="1" applyFont="1" applyFill="1" applyBorder="1" applyAlignment="1" applyProtection="1">
      <alignment horizontal="right"/>
      <protection/>
    </xf>
    <xf numFmtId="164" fontId="25" fillId="0" borderId="42" xfId="0" applyNumberFormat="1" applyFont="1" applyFill="1" applyBorder="1" applyAlignment="1">
      <alignment/>
    </xf>
    <xf numFmtId="164" fontId="25" fillId="0" borderId="27" xfId="0" applyNumberFormat="1" applyFont="1" applyFill="1" applyBorder="1" applyAlignment="1">
      <alignment/>
    </xf>
    <xf numFmtId="164" fontId="25" fillId="0" borderId="27" xfId="0" applyNumberFormat="1" applyFont="1" applyFill="1" applyBorder="1" applyAlignment="1" applyProtection="1">
      <alignment horizontal="right"/>
      <protection/>
    </xf>
    <xf numFmtId="164" fontId="25" fillId="0" borderId="30" xfId="0" applyNumberFormat="1" applyFont="1" applyFill="1" applyBorder="1" applyAlignment="1" applyProtection="1">
      <alignment horizontal="right"/>
      <protection/>
    </xf>
    <xf numFmtId="164" fontId="25" fillId="0" borderId="29" xfId="0" applyNumberFormat="1" applyFont="1" applyFill="1" applyBorder="1" applyAlignment="1">
      <alignment/>
    </xf>
    <xf numFmtId="164" fontId="23" fillId="0" borderId="27" xfId="0" applyNumberFormat="1" applyFont="1" applyFill="1" applyBorder="1" applyAlignment="1" applyProtection="1">
      <alignment horizontal="right"/>
      <protection/>
    </xf>
    <xf numFmtId="164" fontId="25" fillId="0" borderId="28" xfId="0" applyNumberFormat="1" applyFont="1" applyFill="1" applyBorder="1" applyAlignment="1" applyProtection="1">
      <alignment horizontal="right"/>
      <protection/>
    </xf>
    <xf numFmtId="49" fontId="25" fillId="0" borderId="33" xfId="0" applyNumberFormat="1" applyFont="1" applyBorder="1" applyAlignment="1">
      <alignment vertical="top" wrapText="1"/>
    </xf>
    <xf numFmtId="164" fontId="23" fillId="0" borderId="29" xfId="0" applyNumberFormat="1" applyFont="1" applyFill="1" applyBorder="1" applyAlignment="1">
      <alignment horizontal="right"/>
    </xf>
    <xf numFmtId="164" fontId="25" fillId="0" borderId="27" xfId="0" applyNumberFormat="1" applyFont="1" applyFill="1" applyBorder="1" applyAlignment="1">
      <alignment horizontal="right"/>
    </xf>
    <xf numFmtId="164" fontId="25" fillId="0" borderId="27" xfId="0" applyNumberFormat="1" applyFont="1" applyBorder="1" applyAlignment="1" applyProtection="1">
      <alignment horizontal="right"/>
      <protection/>
    </xf>
    <xf numFmtId="164" fontId="23" fillId="0" borderId="30" xfId="0" applyNumberFormat="1" applyFont="1" applyBorder="1" applyAlignment="1" applyProtection="1">
      <alignment horizontal="right"/>
      <protection/>
    </xf>
    <xf numFmtId="164" fontId="23" fillId="37" borderId="42" xfId="0" applyNumberFormat="1" applyFont="1" applyFill="1" applyBorder="1" applyAlignment="1" applyProtection="1">
      <alignment horizontal="right"/>
      <protection/>
    </xf>
    <xf numFmtId="164" fontId="23" fillId="37" borderId="27" xfId="0" applyNumberFormat="1" applyFont="1" applyFill="1" applyBorder="1" applyAlignment="1" applyProtection="1">
      <alignment horizontal="right"/>
      <protection/>
    </xf>
    <xf numFmtId="164" fontId="23" fillId="37" borderId="28" xfId="0" applyNumberFormat="1" applyFont="1" applyFill="1" applyBorder="1" applyAlignment="1" applyProtection="1">
      <alignment horizontal="right"/>
      <protection/>
    </xf>
    <xf numFmtId="164" fontId="25" fillId="38" borderId="29" xfId="0" applyNumberFormat="1" applyFont="1" applyFill="1" applyBorder="1" applyAlignment="1" applyProtection="1">
      <alignment horizontal="right"/>
      <protection/>
    </xf>
    <xf numFmtId="164" fontId="24" fillId="0" borderId="27" xfId="0" applyNumberFormat="1" applyFont="1" applyFill="1" applyBorder="1" applyAlignment="1" applyProtection="1">
      <alignment horizontal="right"/>
      <protection/>
    </xf>
    <xf numFmtId="164" fontId="23" fillId="0" borderId="28" xfId="0" applyNumberFormat="1" applyFont="1" applyFill="1" applyBorder="1" applyAlignment="1" applyProtection="1">
      <alignment horizontal="right"/>
      <protection/>
    </xf>
    <xf numFmtId="164" fontId="25" fillId="0" borderId="29" xfId="0" applyNumberFormat="1" applyFont="1" applyFill="1" applyBorder="1" applyAlignment="1" applyProtection="1">
      <alignment horizontal="right"/>
      <protection/>
    </xf>
    <xf numFmtId="164" fontId="23" fillId="0" borderId="30" xfId="0" applyNumberFormat="1" applyFont="1" applyFill="1" applyBorder="1" applyAlignment="1" applyProtection="1">
      <alignment horizontal="right"/>
      <protection/>
    </xf>
    <xf numFmtId="0" fontId="23" fillId="0" borderId="16" xfId="0" applyFont="1" applyBorder="1" applyAlignment="1">
      <alignment/>
    </xf>
    <xf numFmtId="49" fontId="23" fillId="0" borderId="0" xfId="0" applyNumberFormat="1" applyFont="1" applyAlignment="1">
      <alignment horizontal="right" vertical="top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7" fillId="0" borderId="41" xfId="0" applyFont="1" applyBorder="1" applyAlignment="1">
      <alignment/>
    </xf>
    <xf numFmtId="49" fontId="23" fillId="0" borderId="0" xfId="0" applyNumberFormat="1" applyFont="1" applyAlignment="1">
      <alignment vertical="top"/>
    </xf>
    <xf numFmtId="164" fontId="24" fillId="0" borderId="0" xfId="0" applyNumberFormat="1" applyFont="1" applyFill="1" applyAlignment="1">
      <alignment/>
    </xf>
    <xf numFmtId="164" fontId="27" fillId="0" borderId="0" xfId="0" applyNumberFormat="1" applyFont="1" applyFill="1" applyAlignment="1">
      <alignment/>
    </xf>
    <xf numFmtId="0" fontId="23" fillId="0" borderId="41" xfId="0" applyFont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/>
    </xf>
    <xf numFmtId="0" fontId="23" fillId="9" borderId="17" xfId="0" applyFont="1" applyFill="1" applyBorder="1" applyAlignment="1">
      <alignment horizontal="center" vertical="center" wrapText="1"/>
    </xf>
    <xf numFmtId="0" fontId="23" fillId="9" borderId="21" xfId="0" applyFont="1" applyFill="1" applyBorder="1" applyAlignment="1">
      <alignment horizontal="center" vertical="center" wrapText="1"/>
    </xf>
    <xf numFmtId="0" fontId="27" fillId="9" borderId="10" xfId="0" applyFont="1" applyFill="1" applyBorder="1" applyAlignment="1">
      <alignment horizontal="center"/>
    </xf>
    <xf numFmtId="0" fontId="27" fillId="38" borderId="11" xfId="0" applyFont="1" applyFill="1" applyBorder="1" applyAlignment="1">
      <alignment horizontal="center"/>
    </xf>
    <xf numFmtId="0" fontId="27" fillId="38" borderId="24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38" borderId="37" xfId="0" applyFont="1" applyFill="1" applyBorder="1" applyAlignment="1">
      <alignment horizontal="center" vertical="center"/>
    </xf>
    <xf numFmtId="0" fontId="27" fillId="38" borderId="39" xfId="0" applyFont="1" applyFill="1" applyBorder="1" applyAlignment="1">
      <alignment horizontal="center" vertical="center"/>
    </xf>
    <xf numFmtId="0" fontId="27" fillId="38" borderId="17" xfId="0" applyFont="1" applyFill="1" applyBorder="1" applyAlignment="1">
      <alignment horizontal="center" vertical="center"/>
    </xf>
    <xf numFmtId="0" fontId="27" fillId="38" borderId="21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38" borderId="25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37" borderId="25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/>
    </xf>
    <xf numFmtId="0" fontId="27" fillId="37" borderId="11" xfId="0" applyFont="1" applyFill="1" applyBorder="1" applyAlignment="1">
      <alignment horizontal="center"/>
    </xf>
    <xf numFmtId="0" fontId="27" fillId="38" borderId="14" xfId="0" applyFont="1" applyFill="1" applyBorder="1" applyAlignment="1">
      <alignment horizontal="center" vertical="center"/>
    </xf>
    <xf numFmtId="0" fontId="27" fillId="38" borderId="43" xfId="0" applyFont="1" applyFill="1" applyBorder="1" applyAlignment="1">
      <alignment horizontal="center"/>
    </xf>
    <xf numFmtId="0" fontId="27" fillId="38" borderId="44" xfId="0" applyFont="1" applyFill="1" applyBorder="1" applyAlignment="1">
      <alignment horizontal="center"/>
    </xf>
    <xf numFmtId="0" fontId="27" fillId="38" borderId="45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38" borderId="20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49" fontId="23" fillId="0" borderId="46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7" fillId="37" borderId="25" xfId="0" applyFont="1" applyFill="1" applyBorder="1" applyAlignment="1">
      <alignment horizontal="center"/>
    </xf>
    <xf numFmtId="0" fontId="27" fillId="38" borderId="47" xfId="0" applyFont="1" applyFill="1" applyBorder="1" applyAlignment="1">
      <alignment horizontal="center"/>
    </xf>
    <xf numFmtId="0" fontId="27" fillId="38" borderId="48" xfId="0" applyFont="1" applyFill="1" applyBorder="1" applyAlignment="1">
      <alignment horizontal="center"/>
    </xf>
    <xf numFmtId="0" fontId="27" fillId="38" borderId="49" xfId="0" applyFont="1" applyFill="1" applyBorder="1" applyAlignment="1">
      <alignment horizontal="center"/>
    </xf>
    <xf numFmtId="0" fontId="27" fillId="38" borderId="10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/>
    </xf>
    <xf numFmtId="0" fontId="27" fillId="38" borderId="15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7" fillId="0" borderId="0" xfId="52">
      <alignment/>
      <protection/>
    </xf>
    <xf numFmtId="0" fontId="25" fillId="0" borderId="0" xfId="52" applyFont="1" applyAlignment="1">
      <alignment horizontal="center"/>
      <protection/>
    </xf>
    <xf numFmtId="0" fontId="47" fillId="0" borderId="0" xfId="52" applyFont="1">
      <alignment/>
      <protection/>
    </xf>
    <xf numFmtId="0" fontId="23" fillId="0" borderId="0" xfId="52" applyFont="1">
      <alignment/>
      <protection/>
    </xf>
    <xf numFmtId="0" fontId="48" fillId="0" borderId="0" xfId="52" applyFont="1">
      <alignment/>
      <protection/>
    </xf>
    <xf numFmtId="0" fontId="47" fillId="0" borderId="0" xfId="52" applyFont="1">
      <alignment/>
      <protection/>
    </xf>
    <xf numFmtId="164" fontId="25" fillId="0" borderId="0" xfId="52" applyNumberFormat="1" applyFont="1">
      <alignment/>
      <protection/>
    </xf>
    <xf numFmtId="164" fontId="25" fillId="0" borderId="47" xfId="52" applyNumberFormat="1" applyFont="1" applyBorder="1" applyAlignment="1">
      <alignment horizontal="center"/>
      <protection/>
    </xf>
    <xf numFmtId="164" fontId="25" fillId="0" borderId="55" xfId="52" applyNumberFormat="1" applyFont="1" applyBorder="1" applyAlignment="1">
      <alignment horizontal="center"/>
      <protection/>
    </xf>
    <xf numFmtId="164" fontId="25" fillId="0" borderId="48" xfId="52" applyNumberFormat="1" applyFont="1" applyBorder="1" applyAlignment="1">
      <alignment horizontal="center"/>
      <protection/>
    </xf>
    <xf numFmtId="164" fontId="25" fillId="0" borderId="49" xfId="52" applyNumberFormat="1" applyFont="1" applyBorder="1" applyAlignment="1">
      <alignment horizontal="center"/>
      <protection/>
    </xf>
    <xf numFmtId="164" fontId="24" fillId="0" borderId="11" xfId="52" applyNumberFormat="1" applyFont="1" applyBorder="1" applyAlignment="1">
      <alignment horizontal="center" vertical="center" wrapText="1"/>
      <protection/>
    </xf>
    <xf numFmtId="164" fontId="24" fillId="0" borderId="22" xfId="52" applyNumberFormat="1" applyFont="1" applyBorder="1" applyAlignment="1">
      <alignment horizontal="center" vertical="center" wrapText="1"/>
      <protection/>
    </xf>
    <xf numFmtId="164" fontId="24" fillId="0" borderId="10" xfId="52" applyNumberFormat="1" applyFont="1" applyBorder="1" applyAlignment="1">
      <alignment horizontal="center" vertical="center" wrapText="1"/>
      <protection/>
    </xf>
    <xf numFmtId="164" fontId="24" fillId="0" borderId="15" xfId="52" applyNumberFormat="1" applyFont="1" applyBorder="1" applyAlignment="1">
      <alignment horizontal="center" vertical="center" wrapText="1"/>
      <protection/>
    </xf>
    <xf numFmtId="164" fontId="24" fillId="0" borderId="14" xfId="52" applyNumberFormat="1" applyFont="1" applyBorder="1" applyAlignment="1">
      <alignment horizontal="center" vertical="center" wrapText="1"/>
      <protection/>
    </xf>
    <xf numFmtId="164" fontId="24" fillId="0" borderId="17" xfId="52" applyNumberFormat="1" applyFont="1" applyBorder="1" applyAlignment="1">
      <alignment horizontal="center" vertical="center" wrapText="1"/>
      <protection/>
    </xf>
    <xf numFmtId="164" fontId="24" fillId="0" borderId="24" xfId="52" applyNumberFormat="1" applyFont="1" applyBorder="1" applyAlignment="1">
      <alignment horizontal="center" vertical="center" wrapText="1"/>
      <protection/>
    </xf>
    <xf numFmtId="164" fontId="24" fillId="0" borderId="0" xfId="52" applyNumberFormat="1" applyFont="1">
      <alignment/>
      <protection/>
    </xf>
    <xf numFmtId="164" fontId="24" fillId="0" borderId="10" xfId="52" applyNumberFormat="1" applyFont="1" applyBorder="1" applyAlignment="1">
      <alignment horizontal="center"/>
      <protection/>
    </xf>
    <xf numFmtId="164" fontId="24" fillId="0" borderId="15" xfId="52" applyNumberFormat="1" applyFont="1" applyBorder="1" applyAlignment="1">
      <alignment horizontal="center"/>
      <protection/>
    </xf>
    <xf numFmtId="164" fontId="24" fillId="0" borderId="21" xfId="52" applyNumberFormat="1" applyFont="1" applyBorder="1" applyAlignment="1">
      <alignment horizontal="center" vertical="center" wrapText="1"/>
      <protection/>
    </xf>
    <xf numFmtId="164" fontId="25" fillId="0" borderId="11" xfId="52" applyNumberFormat="1" applyFont="1" applyBorder="1" applyAlignment="1">
      <alignment wrapText="1"/>
      <protection/>
    </xf>
    <xf numFmtId="164" fontId="25" fillId="0" borderId="22" xfId="52" applyNumberFormat="1" applyFont="1" applyBorder="1">
      <alignment/>
      <protection/>
    </xf>
    <xf numFmtId="164" fontId="25" fillId="0" borderId="10" xfId="52" applyNumberFormat="1" applyFont="1" applyBorder="1">
      <alignment/>
      <protection/>
    </xf>
    <xf numFmtId="164" fontId="25" fillId="0" borderId="15" xfId="52" applyNumberFormat="1" applyFont="1" applyBorder="1">
      <alignment/>
      <protection/>
    </xf>
    <xf numFmtId="164" fontId="25" fillId="0" borderId="25" xfId="52" applyNumberFormat="1" applyFont="1" applyBorder="1">
      <alignment/>
      <protection/>
    </xf>
    <xf numFmtId="164" fontId="25" fillId="0" borderId="11" xfId="52" applyNumberFormat="1" applyFont="1" applyFill="1" applyBorder="1">
      <alignment/>
      <protection/>
    </xf>
    <xf numFmtId="164" fontId="25" fillId="0" borderId="14" xfId="52" applyNumberFormat="1" applyFont="1" applyFill="1" applyBorder="1">
      <alignment/>
      <protection/>
    </xf>
    <xf numFmtId="164" fontId="25" fillId="0" borderId="25" xfId="52" applyNumberFormat="1" applyFont="1" applyFill="1" applyBorder="1">
      <alignment/>
      <protection/>
    </xf>
    <xf numFmtId="164" fontId="25" fillId="0" borderId="10" xfId="52" applyNumberFormat="1" applyFont="1" applyFill="1" applyBorder="1">
      <alignment/>
      <protection/>
    </xf>
    <xf numFmtId="164" fontId="25" fillId="0" borderId="15" xfId="52" applyNumberFormat="1" applyFont="1" applyFill="1" applyBorder="1">
      <alignment/>
      <protection/>
    </xf>
    <xf numFmtId="164" fontId="25" fillId="0" borderId="22" xfId="52" applyNumberFormat="1" applyFont="1" applyFill="1" applyBorder="1">
      <alignment/>
      <protection/>
    </xf>
    <xf numFmtId="164" fontId="25" fillId="0" borderId="0" xfId="52" applyNumberFormat="1" applyFont="1" applyFill="1">
      <alignment/>
      <protection/>
    </xf>
    <xf numFmtId="164" fontId="25" fillId="0" borderId="11" xfId="52" applyNumberFormat="1" applyFont="1" applyBorder="1">
      <alignment/>
      <protection/>
    </xf>
    <xf numFmtId="164" fontId="23" fillId="0" borderId="11" xfId="52" applyNumberFormat="1" applyFont="1" applyBorder="1">
      <alignment/>
      <protection/>
    </xf>
    <xf numFmtId="164" fontId="23" fillId="0" borderId="14" xfId="52" applyNumberFormat="1" applyFont="1" applyBorder="1">
      <alignment/>
      <protection/>
    </xf>
    <xf numFmtId="164" fontId="23" fillId="0" borderId="25" xfId="52" applyNumberFormat="1" applyFont="1" applyBorder="1">
      <alignment/>
      <protection/>
    </xf>
    <xf numFmtId="164" fontId="24" fillId="0" borderId="10" xfId="52" applyNumberFormat="1" applyFont="1" applyBorder="1">
      <alignment/>
      <protection/>
    </xf>
    <xf numFmtId="164" fontId="23" fillId="0" borderId="10" xfId="52" applyNumberFormat="1" applyFont="1" applyFill="1" applyBorder="1">
      <alignment/>
      <protection/>
    </xf>
    <xf numFmtId="164" fontId="23" fillId="0" borderId="10" xfId="52" applyNumberFormat="1" applyFont="1" applyBorder="1">
      <alignment/>
      <protection/>
    </xf>
    <xf numFmtId="164" fontId="25" fillId="0" borderId="14" xfId="52" applyNumberFormat="1" applyFont="1" applyBorder="1">
      <alignment/>
      <protection/>
    </xf>
    <xf numFmtId="164" fontId="23" fillId="0" borderId="0" xfId="52" applyNumberFormat="1" applyFont="1">
      <alignment/>
      <protection/>
    </xf>
    <xf numFmtId="164" fontId="23" fillId="0" borderId="15" xfId="52" applyNumberFormat="1" applyFont="1" applyBorder="1">
      <alignment/>
      <protection/>
    </xf>
    <xf numFmtId="164" fontId="23" fillId="0" borderId="22" xfId="52" applyNumberFormat="1" applyFont="1" applyBorder="1">
      <alignment/>
      <protection/>
    </xf>
    <xf numFmtId="164" fontId="23" fillId="0" borderId="20" xfId="52" applyNumberFormat="1" applyFont="1" applyBorder="1">
      <alignment/>
      <protection/>
    </xf>
    <xf numFmtId="164" fontId="23" fillId="0" borderId="29" xfId="52" applyNumberFormat="1" applyFont="1" applyBorder="1">
      <alignment/>
      <protection/>
    </xf>
    <xf numFmtId="164" fontId="23" fillId="0" borderId="42" xfId="52" applyNumberFormat="1" applyFont="1" applyBorder="1">
      <alignment/>
      <protection/>
    </xf>
    <xf numFmtId="164" fontId="23" fillId="0" borderId="27" xfId="52" applyNumberFormat="1" applyFont="1" applyFill="1" applyBorder="1">
      <alignment/>
      <protection/>
    </xf>
    <xf numFmtId="164" fontId="23" fillId="0" borderId="30" xfId="52" applyNumberFormat="1" applyFont="1" applyBorder="1">
      <alignment/>
      <protection/>
    </xf>
    <xf numFmtId="164" fontId="23" fillId="0" borderId="27" xfId="52" applyNumberFormat="1" applyFont="1" applyBorder="1">
      <alignment/>
      <protection/>
    </xf>
    <xf numFmtId="164" fontId="23" fillId="0" borderId="32" xfId="52" applyNumberFormat="1" applyFont="1" applyBorder="1">
      <alignment/>
      <protection/>
    </xf>
    <xf numFmtId="164" fontId="47" fillId="0" borderId="0" xfId="52" applyNumberForma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_c_D\&#1055;&#1086;&#1089;&#1090;&#1091;&#1087;&#1083;&#1077;&#1085;&#1080;&#1077;%20&#1076;&#1086;&#1093;&#1086;&#1076;&#1086;&#1074;.%20&#1048;&#1090;&#1086;&#1075;&#1080;\2013\&#1048;&#1090;&#1086;&#1075;&#1080;%20&#1057;&#1042;&#1054;&#104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13"/>
      <sheetName val="01.03.13"/>
      <sheetName val="01.04.13опер."/>
      <sheetName val="01.05.13ут."/>
      <sheetName val="01.06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5"/>
  <sheetViews>
    <sheetView showZeros="0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P12" sqref="CP12"/>
    </sheetView>
  </sheetViews>
  <sheetFormatPr defaultColWidth="9.00390625" defaultRowHeight="12.75"/>
  <cols>
    <col min="1" max="1" width="45.625" style="373" customWidth="1"/>
    <col min="2" max="2" width="13.125" style="311" customWidth="1"/>
    <col min="3" max="3" width="13.125" style="243" bestFit="1" customWidth="1"/>
    <col min="4" max="4" width="14.00390625" style="311" bestFit="1" customWidth="1"/>
    <col min="5" max="5" width="9.125" style="311" customWidth="1"/>
    <col min="6" max="8" width="12.625" style="311" customWidth="1"/>
    <col min="9" max="9" width="7.875" style="311" bestFit="1" customWidth="1"/>
    <col min="10" max="11" width="12.875" style="311" hidden="1" customWidth="1"/>
    <col min="12" max="12" width="10.875" style="311" hidden="1" customWidth="1"/>
    <col min="13" max="13" width="8.125" style="311" hidden="1" customWidth="1"/>
    <col min="14" max="14" width="12.875" style="243" hidden="1" customWidth="1"/>
    <col min="15" max="15" width="11.625" style="243" hidden="1" customWidth="1"/>
    <col min="16" max="16" width="11.00390625" style="243" hidden="1" customWidth="1"/>
    <col min="17" max="17" width="9.125" style="244" hidden="1" customWidth="1"/>
    <col min="18" max="20" width="12.375" style="243" hidden="1" customWidth="1"/>
    <col min="21" max="21" width="9.75390625" style="243" hidden="1" customWidth="1"/>
    <col min="22" max="22" width="12.375" style="243" hidden="1" customWidth="1"/>
    <col min="23" max="23" width="12.125" style="243" hidden="1" customWidth="1"/>
    <col min="24" max="24" width="10.25390625" style="243" hidden="1" customWidth="1"/>
    <col min="25" max="25" width="8.875" style="246" hidden="1" customWidth="1"/>
    <col min="26" max="26" width="13.875" style="311" customWidth="1"/>
    <col min="27" max="27" width="11.625" style="311" customWidth="1"/>
    <col min="28" max="28" width="12.375" style="311" bestFit="1" customWidth="1"/>
    <col min="29" max="29" width="8.625" style="311" customWidth="1"/>
    <col min="30" max="31" width="11.625" style="243" hidden="1" customWidth="1"/>
    <col min="32" max="32" width="10.625" style="243" hidden="1" customWidth="1"/>
    <col min="33" max="33" width="8.25390625" style="243" hidden="1" customWidth="1"/>
    <col min="34" max="34" width="12.375" style="243" customWidth="1"/>
    <col min="35" max="35" width="13.00390625" style="243" customWidth="1"/>
    <col min="36" max="36" width="10.875" style="243" customWidth="1"/>
    <col min="37" max="37" width="8.625" style="243" customWidth="1"/>
    <col min="38" max="39" width="16.25390625" style="243" hidden="1" customWidth="1"/>
    <col min="40" max="41" width="15.625" style="243" hidden="1" customWidth="1"/>
    <col min="42" max="45" width="16.25390625" style="243" hidden="1" customWidth="1"/>
    <col min="46" max="48" width="16.25390625" style="311" hidden="1" customWidth="1"/>
    <col min="49" max="49" width="16.25390625" style="376" hidden="1" customWidth="1"/>
    <col min="50" max="62" width="16.25390625" style="243" hidden="1" customWidth="1"/>
    <col min="63" max="65" width="16.25390625" style="311" hidden="1" customWidth="1"/>
    <col min="66" max="68" width="16.25390625" style="243" hidden="1" customWidth="1"/>
    <col min="69" max="69" width="15.625" style="243" hidden="1" customWidth="1"/>
    <col min="70" max="77" width="16.25390625" style="243" hidden="1" customWidth="1"/>
    <col min="78" max="78" width="12.125" style="311" hidden="1" customWidth="1"/>
    <col min="79" max="79" width="10.125" style="311" hidden="1" customWidth="1"/>
    <col min="80" max="80" width="8.25390625" style="311" hidden="1" customWidth="1"/>
    <col min="81" max="86" width="0" style="311" hidden="1" customWidth="1"/>
    <col min="87" max="16384" width="9.125" style="311" customWidth="1"/>
  </cols>
  <sheetData>
    <row r="1" spans="1:49" s="243" customFormat="1" ht="22.5">
      <c r="A1" s="242" t="s">
        <v>108</v>
      </c>
      <c r="Q1" s="244"/>
      <c r="V1" s="245"/>
      <c r="W1" s="245"/>
      <c r="X1" s="245"/>
      <c r="Y1" s="246"/>
      <c r="AW1" s="245"/>
    </row>
    <row r="2" spans="1:77" s="243" customFormat="1" ht="15" customHeight="1" thickBot="1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50"/>
      <c r="R2" s="249"/>
      <c r="S2" s="249"/>
      <c r="T2" s="249"/>
      <c r="U2" s="249"/>
      <c r="V2" s="251"/>
      <c r="W2" s="251"/>
      <c r="X2" s="251"/>
      <c r="Y2" s="252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53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54"/>
      <c r="BR2" s="248"/>
      <c r="BS2" s="248"/>
      <c r="BT2" s="248"/>
      <c r="BU2" s="248"/>
      <c r="BV2" s="248"/>
      <c r="BW2" s="248"/>
      <c r="BX2" s="248"/>
      <c r="BY2" s="248"/>
    </row>
    <row r="3" spans="1:80" s="259" customFormat="1" ht="21" customHeight="1">
      <c r="A3" s="425" t="s">
        <v>4</v>
      </c>
      <c r="B3" s="427" t="s">
        <v>109</v>
      </c>
      <c r="C3" s="428"/>
      <c r="D3" s="428"/>
      <c r="E3" s="429"/>
      <c r="F3" s="430" t="s">
        <v>110</v>
      </c>
      <c r="G3" s="414"/>
      <c r="H3" s="414"/>
      <c r="I3" s="415"/>
      <c r="J3" s="431" t="s">
        <v>111</v>
      </c>
      <c r="K3" s="432"/>
      <c r="L3" s="432"/>
      <c r="M3" s="433"/>
      <c r="N3" s="399" t="s">
        <v>112</v>
      </c>
      <c r="O3" s="400"/>
      <c r="P3" s="400"/>
      <c r="Q3" s="400"/>
      <c r="R3" s="400" t="s">
        <v>113</v>
      </c>
      <c r="S3" s="400"/>
      <c r="T3" s="400"/>
      <c r="U3" s="400"/>
      <c r="V3" s="400" t="s">
        <v>114</v>
      </c>
      <c r="W3" s="400"/>
      <c r="X3" s="400"/>
      <c r="Y3" s="400"/>
      <c r="Z3" s="387" t="s">
        <v>115</v>
      </c>
      <c r="AA3" s="423"/>
      <c r="AB3" s="423"/>
      <c r="AC3" s="401"/>
      <c r="AD3" s="393" t="s">
        <v>116</v>
      </c>
      <c r="AE3" s="424"/>
      <c r="AF3" s="424"/>
      <c r="AG3" s="399"/>
      <c r="AH3" s="393" t="s">
        <v>117</v>
      </c>
      <c r="AI3" s="424"/>
      <c r="AJ3" s="424"/>
      <c r="AK3" s="399"/>
      <c r="AL3" s="393" t="s">
        <v>118</v>
      </c>
      <c r="AM3" s="424"/>
      <c r="AN3" s="424"/>
      <c r="AO3" s="394"/>
      <c r="AP3" s="420" t="s">
        <v>119</v>
      </c>
      <c r="AQ3" s="421"/>
      <c r="AR3" s="421"/>
      <c r="AS3" s="422"/>
      <c r="AT3" s="417" t="s">
        <v>120</v>
      </c>
      <c r="AU3" s="418"/>
      <c r="AV3" s="418"/>
      <c r="AW3" s="419"/>
      <c r="AX3" s="420" t="s">
        <v>121</v>
      </c>
      <c r="AY3" s="421"/>
      <c r="AZ3" s="421"/>
      <c r="BA3" s="422"/>
      <c r="BB3" s="420" t="s">
        <v>122</v>
      </c>
      <c r="BC3" s="421"/>
      <c r="BD3" s="421"/>
      <c r="BE3" s="422"/>
      <c r="BF3" s="420" t="s">
        <v>123</v>
      </c>
      <c r="BG3" s="421"/>
      <c r="BH3" s="421"/>
      <c r="BI3" s="422"/>
      <c r="BJ3" s="417" t="s">
        <v>124</v>
      </c>
      <c r="BK3" s="418"/>
      <c r="BL3" s="418"/>
      <c r="BM3" s="419"/>
      <c r="BN3" s="420" t="s">
        <v>125</v>
      </c>
      <c r="BO3" s="421"/>
      <c r="BP3" s="421"/>
      <c r="BQ3" s="422"/>
      <c r="BR3" s="403" t="s">
        <v>126</v>
      </c>
      <c r="BS3" s="404"/>
      <c r="BT3" s="404"/>
      <c r="BU3" s="405"/>
      <c r="BV3" s="403" t="s">
        <v>127</v>
      </c>
      <c r="BW3" s="404"/>
      <c r="BX3" s="404"/>
      <c r="BY3" s="405"/>
      <c r="BZ3" s="406" t="s">
        <v>128</v>
      </c>
      <c r="CA3" s="406"/>
      <c r="CB3" s="406"/>
    </row>
    <row r="4" spans="1:80" s="259" customFormat="1" ht="27" customHeight="1">
      <c r="A4" s="426"/>
      <c r="B4" s="407" t="s">
        <v>22</v>
      </c>
      <c r="C4" s="402" t="s">
        <v>23</v>
      </c>
      <c r="D4" s="410" t="s">
        <v>129</v>
      </c>
      <c r="E4" s="411"/>
      <c r="F4" s="412" t="s">
        <v>22</v>
      </c>
      <c r="G4" s="413" t="s">
        <v>23</v>
      </c>
      <c r="H4" s="414" t="s">
        <v>129</v>
      </c>
      <c r="I4" s="415"/>
      <c r="J4" s="416" t="s">
        <v>22</v>
      </c>
      <c r="K4" s="434" t="s">
        <v>23</v>
      </c>
      <c r="L4" s="435" t="s">
        <v>129</v>
      </c>
      <c r="M4" s="436"/>
      <c r="N4" s="437" t="s">
        <v>22</v>
      </c>
      <c r="O4" s="402" t="s">
        <v>23</v>
      </c>
      <c r="P4" s="400" t="s">
        <v>129</v>
      </c>
      <c r="Q4" s="400"/>
      <c r="R4" s="402" t="s">
        <v>22</v>
      </c>
      <c r="S4" s="402" t="s">
        <v>23</v>
      </c>
      <c r="T4" s="400" t="s">
        <v>129</v>
      </c>
      <c r="U4" s="400"/>
      <c r="V4" s="402" t="s">
        <v>22</v>
      </c>
      <c r="W4" s="402" t="s">
        <v>23</v>
      </c>
      <c r="X4" s="400" t="s">
        <v>129</v>
      </c>
      <c r="Y4" s="400"/>
      <c r="Z4" s="397" t="s">
        <v>22</v>
      </c>
      <c r="AA4" s="397" t="s">
        <v>23</v>
      </c>
      <c r="AB4" s="387" t="s">
        <v>129</v>
      </c>
      <c r="AC4" s="401"/>
      <c r="AD4" s="391" t="s">
        <v>22</v>
      </c>
      <c r="AE4" s="391" t="s">
        <v>23</v>
      </c>
      <c r="AF4" s="393" t="s">
        <v>129</v>
      </c>
      <c r="AG4" s="399"/>
      <c r="AH4" s="391" t="s">
        <v>22</v>
      </c>
      <c r="AI4" s="391" t="s">
        <v>23</v>
      </c>
      <c r="AJ4" s="393" t="s">
        <v>129</v>
      </c>
      <c r="AK4" s="399"/>
      <c r="AL4" s="391" t="s">
        <v>22</v>
      </c>
      <c r="AM4" s="391" t="s">
        <v>23</v>
      </c>
      <c r="AN4" s="393" t="s">
        <v>129</v>
      </c>
      <c r="AO4" s="394"/>
      <c r="AP4" s="389" t="s">
        <v>22</v>
      </c>
      <c r="AQ4" s="391" t="s">
        <v>23</v>
      </c>
      <c r="AR4" s="393" t="s">
        <v>129</v>
      </c>
      <c r="AS4" s="394"/>
      <c r="AT4" s="395" t="s">
        <v>22</v>
      </c>
      <c r="AU4" s="397" t="s">
        <v>23</v>
      </c>
      <c r="AV4" s="387" t="s">
        <v>129</v>
      </c>
      <c r="AW4" s="388"/>
      <c r="AX4" s="389" t="s">
        <v>22</v>
      </c>
      <c r="AY4" s="391" t="s">
        <v>23</v>
      </c>
      <c r="AZ4" s="393" t="s">
        <v>129</v>
      </c>
      <c r="BA4" s="394"/>
      <c r="BB4" s="389" t="s">
        <v>22</v>
      </c>
      <c r="BC4" s="391" t="s">
        <v>23</v>
      </c>
      <c r="BD4" s="393" t="s">
        <v>129</v>
      </c>
      <c r="BE4" s="394"/>
      <c r="BF4" s="389" t="s">
        <v>22</v>
      </c>
      <c r="BG4" s="391" t="s">
        <v>23</v>
      </c>
      <c r="BH4" s="393" t="s">
        <v>129</v>
      </c>
      <c r="BI4" s="394"/>
      <c r="BJ4" s="395" t="s">
        <v>22</v>
      </c>
      <c r="BK4" s="397" t="s">
        <v>23</v>
      </c>
      <c r="BL4" s="387" t="s">
        <v>129</v>
      </c>
      <c r="BM4" s="388"/>
      <c r="BN4" s="389" t="s">
        <v>22</v>
      </c>
      <c r="BO4" s="391" t="s">
        <v>23</v>
      </c>
      <c r="BP4" s="393" t="s">
        <v>129</v>
      </c>
      <c r="BQ4" s="394"/>
      <c r="BR4" s="379" t="s">
        <v>22</v>
      </c>
      <c r="BS4" s="381" t="s">
        <v>23</v>
      </c>
      <c r="BT4" s="377" t="s">
        <v>129</v>
      </c>
      <c r="BU4" s="378"/>
      <c r="BV4" s="379" t="s">
        <v>22</v>
      </c>
      <c r="BW4" s="381" t="s">
        <v>23</v>
      </c>
      <c r="BX4" s="377" t="s">
        <v>129</v>
      </c>
      <c r="BY4" s="383"/>
      <c r="BZ4" s="384" t="s">
        <v>130</v>
      </c>
      <c r="CA4" s="386" t="s">
        <v>129</v>
      </c>
      <c r="CB4" s="386"/>
    </row>
    <row r="5" spans="1:80" s="259" customFormat="1" ht="15" customHeight="1">
      <c r="A5" s="426"/>
      <c r="B5" s="408"/>
      <c r="C5" s="409"/>
      <c r="D5" s="257" t="s">
        <v>64</v>
      </c>
      <c r="E5" s="263" t="s">
        <v>25</v>
      </c>
      <c r="F5" s="412"/>
      <c r="G5" s="413"/>
      <c r="H5" s="255" t="s">
        <v>64</v>
      </c>
      <c r="I5" s="256" t="s">
        <v>25</v>
      </c>
      <c r="J5" s="416"/>
      <c r="K5" s="434"/>
      <c r="L5" s="260" t="s">
        <v>64</v>
      </c>
      <c r="M5" s="261" t="s">
        <v>25</v>
      </c>
      <c r="N5" s="437"/>
      <c r="O5" s="402"/>
      <c r="P5" s="257" t="s">
        <v>64</v>
      </c>
      <c r="Q5" s="264" t="s">
        <v>25</v>
      </c>
      <c r="R5" s="402"/>
      <c r="S5" s="402"/>
      <c r="T5" s="257" t="s">
        <v>64</v>
      </c>
      <c r="U5" s="265" t="s">
        <v>25</v>
      </c>
      <c r="V5" s="402"/>
      <c r="W5" s="402"/>
      <c r="X5" s="257" t="s">
        <v>64</v>
      </c>
      <c r="Y5" s="264" t="s">
        <v>25</v>
      </c>
      <c r="Z5" s="398"/>
      <c r="AA5" s="398"/>
      <c r="AB5" s="260" t="s">
        <v>64</v>
      </c>
      <c r="AC5" s="260" t="s">
        <v>25</v>
      </c>
      <c r="AD5" s="392"/>
      <c r="AE5" s="392"/>
      <c r="AF5" s="257" t="s">
        <v>64</v>
      </c>
      <c r="AG5" s="257" t="s">
        <v>25</v>
      </c>
      <c r="AH5" s="392"/>
      <c r="AI5" s="392"/>
      <c r="AJ5" s="257" t="s">
        <v>64</v>
      </c>
      <c r="AK5" s="257" t="s">
        <v>25</v>
      </c>
      <c r="AL5" s="392"/>
      <c r="AM5" s="392"/>
      <c r="AN5" s="257" t="s">
        <v>64</v>
      </c>
      <c r="AO5" s="258" t="s">
        <v>25</v>
      </c>
      <c r="AP5" s="390"/>
      <c r="AQ5" s="392"/>
      <c r="AR5" s="257" t="s">
        <v>64</v>
      </c>
      <c r="AS5" s="263" t="s">
        <v>25</v>
      </c>
      <c r="AT5" s="396"/>
      <c r="AU5" s="398"/>
      <c r="AV5" s="260" t="s">
        <v>64</v>
      </c>
      <c r="AW5" s="261" t="s">
        <v>25</v>
      </c>
      <c r="AX5" s="390"/>
      <c r="AY5" s="392"/>
      <c r="AZ5" s="257" t="s">
        <v>64</v>
      </c>
      <c r="BA5" s="263" t="s">
        <v>25</v>
      </c>
      <c r="BB5" s="390"/>
      <c r="BC5" s="392"/>
      <c r="BD5" s="257" t="s">
        <v>64</v>
      </c>
      <c r="BE5" s="263" t="s">
        <v>25</v>
      </c>
      <c r="BF5" s="390"/>
      <c r="BG5" s="392"/>
      <c r="BH5" s="257" t="s">
        <v>64</v>
      </c>
      <c r="BI5" s="258" t="s">
        <v>25</v>
      </c>
      <c r="BJ5" s="396"/>
      <c r="BK5" s="398"/>
      <c r="BL5" s="260" t="s">
        <v>64</v>
      </c>
      <c r="BM5" s="261" t="s">
        <v>25</v>
      </c>
      <c r="BN5" s="390"/>
      <c r="BO5" s="392"/>
      <c r="BP5" s="257" t="s">
        <v>64</v>
      </c>
      <c r="BQ5" s="263" t="s">
        <v>25</v>
      </c>
      <c r="BR5" s="380"/>
      <c r="BS5" s="382"/>
      <c r="BT5" s="265" t="s">
        <v>64</v>
      </c>
      <c r="BU5" s="266" t="s">
        <v>25</v>
      </c>
      <c r="BV5" s="380"/>
      <c r="BW5" s="382"/>
      <c r="BX5" s="265" t="s">
        <v>64</v>
      </c>
      <c r="BY5" s="262" t="s">
        <v>25</v>
      </c>
      <c r="BZ5" s="385"/>
      <c r="CA5" s="267" t="s">
        <v>64</v>
      </c>
      <c r="CB5" s="268" t="s">
        <v>25</v>
      </c>
    </row>
    <row r="6" spans="1:80" s="283" customFormat="1" ht="18.75">
      <c r="A6" s="269" t="s">
        <v>131</v>
      </c>
      <c r="B6" s="270">
        <f>B7+B10+B15+B18+B21+B26+B28+B30+B33+B34</f>
        <v>462278.7</v>
      </c>
      <c r="C6" s="270">
        <f>C7+C10+C15+C18+C21+C26+C28+C30+C33+C34</f>
        <v>152845.8</v>
      </c>
      <c r="D6" s="271">
        <f aca="true" t="shared" si="0" ref="D6:D34">C6-B6</f>
        <v>-309432.9</v>
      </c>
      <c r="E6" s="272">
        <f aca="true" t="shared" si="1" ref="E6:E33">C6/B6%</f>
        <v>33.06356100767783</v>
      </c>
      <c r="F6" s="273">
        <f aca="true" t="shared" si="2" ref="F6:G32">J6+Z6</f>
        <v>185746.7</v>
      </c>
      <c r="G6" s="274">
        <f t="shared" si="2"/>
        <v>152845.8</v>
      </c>
      <c r="H6" s="274">
        <f aca="true" t="shared" si="3" ref="H6:H32">G6-F6</f>
        <v>-32900.90000000002</v>
      </c>
      <c r="I6" s="275">
        <f aca="true" t="shared" si="4" ref="I6:I14">G6/F6%</f>
        <v>82.28722233019482</v>
      </c>
      <c r="J6" s="276">
        <f>SUM(J7,J10,J15,J21,J26,J28,J30,J33)</f>
        <v>84574.49999999999</v>
      </c>
      <c r="K6" s="277">
        <f>SUM(O6+S6+W6)</f>
        <v>86499</v>
      </c>
      <c r="L6" s="277">
        <f aca="true" t="shared" si="5" ref="L6:L20">K6-J6</f>
        <v>1924.5000000000146</v>
      </c>
      <c r="M6" s="278">
        <f aca="true" t="shared" si="6" ref="M6:M14">K6/J6%</f>
        <v>102.2755085752798</v>
      </c>
      <c r="N6" s="270">
        <f>N7+N10+N15+N18+N21+N26+N28+N30+N33+N34</f>
        <v>20883.999999999996</v>
      </c>
      <c r="O6" s="270">
        <f>O7+O10+O15+O18+O21+O26+O28+O30+O33+O34</f>
        <v>25091.6</v>
      </c>
      <c r="P6" s="279">
        <f aca="true" t="shared" si="7" ref="P6:P18">O6-N6</f>
        <v>4207.600000000002</v>
      </c>
      <c r="Q6" s="280">
        <f aca="true" t="shared" si="8" ref="Q6:Q16">O6/N6%</f>
        <v>120.14748132541659</v>
      </c>
      <c r="R6" s="279">
        <f>SUM(R10,R7,R15,R21,R26,R33,R30)</f>
        <v>31815.9</v>
      </c>
      <c r="S6" s="279">
        <f>SUM(S7,S10,S15,S21,S26,S28,S30,S33,S34)</f>
        <v>30397.499999999996</v>
      </c>
      <c r="T6" s="279">
        <f aca="true" t="shared" si="9" ref="T6:T33">S6-R6</f>
        <v>-1418.400000000005</v>
      </c>
      <c r="U6" s="279">
        <f aca="true" t="shared" si="10" ref="U6:U24">S6/R6%</f>
        <v>95.5418517156516</v>
      </c>
      <c r="V6" s="279">
        <f>V7+V10+V15+V21+V26+V28+V30+V33+V34</f>
        <v>31097.6</v>
      </c>
      <c r="W6" s="279">
        <f>W7+W10+W15+W21+W26+W28+W30+W33+W34</f>
        <v>31009.9</v>
      </c>
      <c r="X6" s="279">
        <f aca="true" t="shared" si="11" ref="X6:BS6">SUM(X10,X7,X15,X21,X26,X33,X30)</f>
        <v>-32.400000000001285</v>
      </c>
      <c r="Y6" s="279">
        <f t="shared" si="11"/>
        <v>555.2197002121115</v>
      </c>
      <c r="Z6" s="277">
        <f>AD6+AH6+AL6</f>
        <v>101172.20000000001</v>
      </c>
      <c r="AA6" s="277">
        <f aca="true" t="shared" si="12" ref="AA6:AA34">SUM(AE6+AI6+AM6)</f>
        <v>66346.8</v>
      </c>
      <c r="AB6" s="277">
        <f>AA6-Z6</f>
        <v>-34825.40000000001</v>
      </c>
      <c r="AC6" s="277">
        <f>AA6/Z6%</f>
        <v>65.5780935869735</v>
      </c>
      <c r="AD6" s="279">
        <f>SUM(AD10,AD7,AD15,AD21,AD26,AD33,AD30)+AD28</f>
        <v>34956.200000000004</v>
      </c>
      <c r="AE6" s="279">
        <f>SUM(AE10,AE7,AE15,AE21,AE26,AE33,AE30)+AE28</f>
        <v>38439.3</v>
      </c>
      <c r="AF6" s="279">
        <f>AE6-AD6</f>
        <v>3483.0999999999985</v>
      </c>
      <c r="AG6" s="279">
        <f>AE6/AD6%</f>
        <v>109.96418374994992</v>
      </c>
      <c r="AH6" s="279">
        <f>SUM(AH10,AH7,AH15,AH21,AH26,AH33,AH30)+AH28</f>
        <v>34401</v>
      </c>
      <c r="AI6" s="279">
        <f>SUM(AI10,AI7,AI15,AI21,AI26,AI33,AI30,AI28)</f>
        <v>27907.5</v>
      </c>
      <c r="AJ6" s="279">
        <f t="shared" si="11"/>
        <v>-6492.599999999999</v>
      </c>
      <c r="AK6" s="279">
        <f>SUM(AI7/AH7%)</f>
        <v>81.25934713712944</v>
      </c>
      <c r="AL6" s="279">
        <f t="shared" si="11"/>
        <v>31815.000000000004</v>
      </c>
      <c r="AM6" s="279">
        <f t="shared" si="11"/>
        <v>0</v>
      </c>
      <c r="AN6" s="279">
        <f t="shared" si="11"/>
        <v>-31815.000000000004</v>
      </c>
      <c r="AO6" s="279">
        <f t="shared" si="11"/>
        <v>0</v>
      </c>
      <c r="AP6" s="279">
        <f t="shared" si="11"/>
        <v>283978.10000000003</v>
      </c>
      <c r="AQ6" s="279">
        <f t="shared" si="11"/>
        <v>151769.9</v>
      </c>
      <c r="AR6" s="279">
        <f t="shared" si="11"/>
        <v>-132208.19999999998</v>
      </c>
      <c r="AS6" s="279">
        <f t="shared" si="11"/>
        <v>444.0819294416059</v>
      </c>
      <c r="AT6" s="281">
        <f t="shared" si="11"/>
        <v>100455.00000000001</v>
      </c>
      <c r="AU6" s="281">
        <f t="shared" si="11"/>
        <v>0</v>
      </c>
      <c r="AV6" s="281">
        <f t="shared" si="11"/>
        <v>-100455.00000000001</v>
      </c>
      <c r="AW6" s="281">
        <f t="shared" si="11"/>
        <v>0</v>
      </c>
      <c r="AX6" s="279">
        <f t="shared" si="11"/>
        <v>39615.9</v>
      </c>
      <c r="AY6" s="279">
        <f t="shared" si="11"/>
        <v>0</v>
      </c>
      <c r="AZ6" s="279">
        <f t="shared" si="11"/>
        <v>-39615.9</v>
      </c>
      <c r="BA6" s="279">
        <f t="shared" si="11"/>
        <v>0</v>
      </c>
      <c r="BB6" s="279">
        <f t="shared" si="11"/>
        <v>31025.399999999998</v>
      </c>
      <c r="BC6" s="279">
        <f t="shared" si="11"/>
        <v>0</v>
      </c>
      <c r="BD6" s="279">
        <f t="shared" si="11"/>
        <v>-31025.399999999998</v>
      </c>
      <c r="BE6" s="279">
        <f t="shared" si="11"/>
        <v>0</v>
      </c>
      <c r="BF6" s="279">
        <f t="shared" si="11"/>
        <v>29813.7</v>
      </c>
      <c r="BG6" s="279">
        <f t="shared" si="11"/>
        <v>0</v>
      </c>
      <c r="BH6" s="279">
        <f t="shared" si="11"/>
        <v>-29813.7</v>
      </c>
      <c r="BI6" s="279">
        <f t="shared" si="11"/>
        <v>0</v>
      </c>
      <c r="BJ6" s="281">
        <f t="shared" si="11"/>
        <v>176076.99999999997</v>
      </c>
      <c r="BK6" s="281">
        <f t="shared" si="11"/>
        <v>0</v>
      </c>
      <c r="BL6" s="281">
        <f t="shared" si="11"/>
        <v>-176076.99999999997</v>
      </c>
      <c r="BM6" s="281">
        <f t="shared" si="11"/>
        <v>0</v>
      </c>
      <c r="BN6" s="279">
        <f t="shared" si="11"/>
        <v>40340.00000000001</v>
      </c>
      <c r="BO6" s="279">
        <f t="shared" si="11"/>
        <v>0</v>
      </c>
      <c r="BP6" s="279">
        <f t="shared" si="11"/>
        <v>-40340.00000000001</v>
      </c>
      <c r="BQ6" s="279">
        <f t="shared" si="11"/>
        <v>0</v>
      </c>
      <c r="BR6" s="279">
        <f t="shared" si="11"/>
        <v>33138.2</v>
      </c>
      <c r="BS6" s="279">
        <f t="shared" si="11"/>
        <v>0</v>
      </c>
      <c r="BT6" s="279">
        <f aca="true" t="shared" si="13" ref="BT6:BT18">BS6-BR6</f>
        <v>-33138.2</v>
      </c>
      <c r="BU6" s="279">
        <f>SUM(BU10,BU7,BU15,BU21,BU26,BU33,BU30)</f>
        <v>0</v>
      </c>
      <c r="BV6" s="279">
        <f>SUM(BV10,BV7,BV15,BV21,BV26,BV33,BV30)</f>
        <v>102598.8</v>
      </c>
      <c r="BW6" s="279">
        <f>SUM(BW10,BW7,BW15,BW21,BW26,BW33,BW30)</f>
        <v>0</v>
      </c>
      <c r="BX6" s="279">
        <f>SUM(BX10,BX7,BX15,BX21,BX26,BX33,BX30)</f>
        <v>-102284.40000000001</v>
      </c>
      <c r="BY6" s="279">
        <f>SUM(BY10,BY7,BY15,BY21,BY26,BY33,BY30)</f>
        <v>0</v>
      </c>
      <c r="BZ6" s="282">
        <f>SUM(BZ10,BZ7,BZ15,BZ21,BZ26,BZ33,BZ30)+BZ28</f>
        <v>79516.10000000003</v>
      </c>
      <c r="CA6" s="282">
        <f>C6-BZ6</f>
        <v>73329.69999999995</v>
      </c>
      <c r="CB6" s="282">
        <f>C6/BZ6%</f>
        <v>192.21994036427833</v>
      </c>
    </row>
    <row r="7" spans="1:80" s="283" customFormat="1" ht="18.75">
      <c r="A7" s="269" t="s">
        <v>132</v>
      </c>
      <c r="B7" s="284">
        <f>B9+B8</f>
        <v>380463.9</v>
      </c>
      <c r="C7" s="284">
        <f>C9+C8</f>
        <v>117757.4</v>
      </c>
      <c r="D7" s="271">
        <f t="shared" si="0"/>
        <v>-262706.5</v>
      </c>
      <c r="E7" s="272">
        <f t="shared" si="1"/>
        <v>30.951004812808783</v>
      </c>
      <c r="F7" s="273">
        <f t="shared" si="2"/>
        <v>148479.59999999998</v>
      </c>
      <c r="G7" s="274">
        <f t="shared" si="2"/>
        <v>117757.4</v>
      </c>
      <c r="H7" s="274">
        <f t="shared" si="3"/>
        <v>-30722.199999999983</v>
      </c>
      <c r="I7" s="275">
        <f t="shared" si="4"/>
        <v>79.30880740519237</v>
      </c>
      <c r="J7" s="285">
        <f aca="true" t="shared" si="14" ref="J7:J34">N7+R7+V7</f>
        <v>67378.2</v>
      </c>
      <c r="K7" s="277">
        <f>SUM(O7+S7+W7)</f>
        <v>67611.5</v>
      </c>
      <c r="L7" s="277">
        <f t="shared" si="5"/>
        <v>233.3000000000029</v>
      </c>
      <c r="M7" s="278">
        <f t="shared" si="6"/>
        <v>100.34625442650591</v>
      </c>
      <c r="N7" s="286">
        <f>N9+N8</f>
        <v>13701.6</v>
      </c>
      <c r="O7" s="284">
        <f>O9+O8</f>
        <v>15734.6</v>
      </c>
      <c r="P7" s="279">
        <f t="shared" si="7"/>
        <v>2033</v>
      </c>
      <c r="Q7" s="280">
        <f t="shared" si="8"/>
        <v>114.83768319028435</v>
      </c>
      <c r="R7" s="284">
        <f>R9+R8</f>
        <v>28036.4</v>
      </c>
      <c r="S7" s="284">
        <f>S9+S8</f>
        <v>26399.6</v>
      </c>
      <c r="T7" s="279">
        <f t="shared" si="9"/>
        <v>-1636.800000000003</v>
      </c>
      <c r="U7" s="279">
        <f t="shared" si="10"/>
        <v>94.16187527642634</v>
      </c>
      <c r="V7" s="284">
        <f>V9+V8</f>
        <v>25640.2</v>
      </c>
      <c r="W7" s="284">
        <f>W9+W8</f>
        <v>25477.3</v>
      </c>
      <c r="X7" s="279">
        <f aca="true" t="shared" si="15" ref="X7:X33">W7-V7</f>
        <v>-162.90000000000146</v>
      </c>
      <c r="Y7" s="280">
        <f aca="true" t="shared" si="16" ref="Y7:Y24">W7/V7%</f>
        <v>99.36466954235927</v>
      </c>
      <c r="Z7" s="277">
        <f>AD7+AH7+AL7</f>
        <v>81101.4</v>
      </c>
      <c r="AA7" s="277">
        <f t="shared" si="12"/>
        <v>50145.899999999994</v>
      </c>
      <c r="AB7" s="277">
        <f aca="true" t="shared" si="17" ref="AB7:AB34">AA7-Z7</f>
        <v>-30955.5</v>
      </c>
      <c r="AC7" s="277">
        <f aca="true" t="shared" si="18" ref="AC7:AC14">AA7/Z7%</f>
        <v>61.83111512255029</v>
      </c>
      <c r="AD7" s="284">
        <f>AD9+AD8</f>
        <v>23745.9</v>
      </c>
      <c r="AE7" s="284">
        <f>AE9+AE8</f>
        <v>25967.1</v>
      </c>
      <c r="AF7" s="279">
        <f aca="true" t="shared" si="19" ref="AF7:AF18">AE7-AD7</f>
        <v>2221.199999999997</v>
      </c>
      <c r="AG7" s="279">
        <f aca="true" t="shared" si="20" ref="AG7:AG14">AE7/AD7%</f>
        <v>109.35403585461069</v>
      </c>
      <c r="AH7" s="284">
        <f>AH9+AH8</f>
        <v>29755.1</v>
      </c>
      <c r="AI7" s="284">
        <f>AI9+AI8</f>
        <v>24178.8</v>
      </c>
      <c r="AJ7" s="279">
        <f aca="true" t="shared" si="21" ref="AJ7:AJ33">AI7-AH7</f>
        <v>-5576.299999999999</v>
      </c>
      <c r="AK7" s="279">
        <f aca="true" t="shared" si="22" ref="AK7:AK24">AI7/AH7%</f>
        <v>81.25934713712944</v>
      </c>
      <c r="AL7" s="284">
        <f>AL9+AL8</f>
        <v>27600.4</v>
      </c>
      <c r="AM7" s="284">
        <f>AM9+AM8</f>
        <v>0</v>
      </c>
      <c r="AN7" s="279">
        <f aca="true" t="shared" si="23" ref="AN7:AN33">AM7-AL7</f>
        <v>-27600.4</v>
      </c>
      <c r="AO7" s="287">
        <f aca="true" t="shared" si="24" ref="AO7:AO24">AM7/AL7%</f>
        <v>0</v>
      </c>
      <c r="AP7" s="288">
        <f aca="true" t="shared" si="25" ref="AP7:AQ20">J7+Z7+AT7</f>
        <v>228960.3</v>
      </c>
      <c r="AQ7" s="279">
        <f t="shared" si="25"/>
        <v>117757.4</v>
      </c>
      <c r="AR7" s="279">
        <f aca="true" t="shared" si="26" ref="AR7:AR32">AQ7-AP7</f>
        <v>-111202.9</v>
      </c>
      <c r="AS7" s="289">
        <f aca="true" t="shared" si="27" ref="AS7:AS14">AQ7/AP7%</f>
        <v>51.431361681479274</v>
      </c>
      <c r="AT7" s="276">
        <f aca="true" t="shared" si="28" ref="AT7:AU22">AX7+BB7+BF7</f>
        <v>80480.7</v>
      </c>
      <c r="AU7" s="277">
        <f aca="true" t="shared" si="29" ref="AU7:AU34">SUM(AY7+BC7+BG7)</f>
        <v>0</v>
      </c>
      <c r="AV7" s="277">
        <f aca="true" t="shared" si="30" ref="AV7:AV34">AU7-AT7</f>
        <v>-80480.7</v>
      </c>
      <c r="AW7" s="278">
        <f aca="true" t="shared" si="31" ref="AW7:AW14">AU7/AT7%</f>
        <v>0</v>
      </c>
      <c r="AX7" s="286">
        <f>AX9+AX8</f>
        <v>27461.6</v>
      </c>
      <c r="AY7" s="284">
        <f>AY9+AY8</f>
        <v>0</v>
      </c>
      <c r="AZ7" s="279">
        <f aca="true" t="shared" si="32" ref="AZ7:AZ33">AY7-AX7</f>
        <v>-27461.6</v>
      </c>
      <c r="BA7" s="289">
        <f aca="true" t="shared" si="33" ref="BA7:BA23">AY7/AX7%</f>
        <v>0</v>
      </c>
      <c r="BB7" s="290">
        <f>BB9+BB8</f>
        <v>27048.8</v>
      </c>
      <c r="BC7" s="284">
        <f>BC9+BC8</f>
        <v>0</v>
      </c>
      <c r="BD7" s="279">
        <f aca="true" t="shared" si="34" ref="BD7:BD19">BC7-BB7</f>
        <v>-27048.8</v>
      </c>
      <c r="BE7" s="289">
        <f aca="true" t="shared" si="35" ref="BE7:BE14">BC7/BB7%</f>
        <v>0</v>
      </c>
      <c r="BF7" s="290">
        <f>BF9+BF8</f>
        <v>25970.3</v>
      </c>
      <c r="BG7" s="284">
        <f>BG9+BG8</f>
        <v>0</v>
      </c>
      <c r="BH7" s="279">
        <f aca="true" t="shared" si="36" ref="BH7:BH19">BG7-BF7</f>
        <v>-25970.3</v>
      </c>
      <c r="BI7" s="287">
        <f aca="true" t="shared" si="37" ref="BI7:BI13">BG7/BF7%</f>
        <v>0</v>
      </c>
      <c r="BJ7" s="285">
        <f aca="true" t="shared" si="38" ref="BJ7:BJ34">BN7+BR7+BV7</f>
        <v>151503.59999999998</v>
      </c>
      <c r="BK7" s="277">
        <f aca="true" t="shared" si="39" ref="BK7:BK34">SUM(BO7+BS7+BW7)</f>
        <v>0</v>
      </c>
      <c r="BL7" s="277">
        <f aca="true" t="shared" si="40" ref="BL7:BL30">BK7-BJ7</f>
        <v>-151503.59999999998</v>
      </c>
      <c r="BM7" s="278">
        <f aca="true" t="shared" si="41" ref="BM7:BM13">BK7/BJ7%</f>
        <v>0</v>
      </c>
      <c r="BN7" s="290">
        <f>BN9+BN8</f>
        <v>28305.8</v>
      </c>
      <c r="BO7" s="284">
        <f>BO9+BO8</f>
        <v>0</v>
      </c>
      <c r="BP7" s="279">
        <f aca="true" t="shared" si="42" ref="BP7:BP18">BO7-BN7</f>
        <v>-28305.8</v>
      </c>
      <c r="BQ7" s="289">
        <f aca="true" t="shared" si="43" ref="BQ7:BQ14">BO7/BN7%</f>
        <v>0</v>
      </c>
      <c r="BR7" s="290">
        <f>BR9+BR8</f>
        <v>29133.6</v>
      </c>
      <c r="BS7" s="284">
        <f>BS9+BS8</f>
        <v>0</v>
      </c>
      <c r="BT7" s="279">
        <f t="shared" si="13"/>
        <v>-29133.6</v>
      </c>
      <c r="BU7" s="289">
        <f aca="true" t="shared" si="44" ref="BU7:BU13">BS7/BR7%</f>
        <v>0</v>
      </c>
      <c r="BV7" s="290">
        <f>BV9+BV8</f>
        <v>94064.2</v>
      </c>
      <c r="BW7" s="284">
        <f>BW9+BW8</f>
        <v>0</v>
      </c>
      <c r="BX7" s="279">
        <f aca="true" t="shared" si="45" ref="BX7:BX18">BW7-BV7</f>
        <v>-94064.2</v>
      </c>
      <c r="BY7" s="287">
        <f aca="true" t="shared" si="46" ref="BY7:BY14">BW7/BV7%</f>
        <v>0</v>
      </c>
      <c r="BZ7" s="291">
        <f>BZ9+BZ8</f>
        <v>63884.100000000006</v>
      </c>
      <c r="CA7" s="282">
        <f aca="true" t="shared" si="47" ref="CA7:CA34">C7-BZ7</f>
        <v>53873.29999999999</v>
      </c>
      <c r="CB7" s="282">
        <f aca="true" t="shared" si="48" ref="CB7:CB33">C7/BZ7%</f>
        <v>184.32974715148214</v>
      </c>
    </row>
    <row r="8" spans="1:80" ht="18.75">
      <c r="A8" s="292" t="s">
        <v>67</v>
      </c>
      <c r="B8" s="293">
        <f>J8+Z8+AT8+BJ8</f>
        <v>7194</v>
      </c>
      <c r="C8" s="293">
        <f>K8+AA8+AU8+BK8</f>
        <v>2044.0999999999997</v>
      </c>
      <c r="D8" s="294">
        <f t="shared" si="0"/>
        <v>-5149.900000000001</v>
      </c>
      <c r="E8" s="295">
        <f t="shared" si="1"/>
        <v>28.41395607450653</v>
      </c>
      <c r="F8" s="296">
        <f>J8+Z8</f>
        <v>2643.9</v>
      </c>
      <c r="G8" s="297">
        <f>K8+AA8</f>
        <v>2044.0999999999997</v>
      </c>
      <c r="H8" s="297">
        <f t="shared" si="3"/>
        <v>-599.8000000000004</v>
      </c>
      <c r="I8" s="298">
        <f t="shared" si="4"/>
        <v>77.31381671016301</v>
      </c>
      <c r="J8" s="299">
        <f t="shared" si="14"/>
        <v>1566.5</v>
      </c>
      <c r="K8" s="300">
        <f>O8+S8+W8</f>
        <v>1589.7999999999997</v>
      </c>
      <c r="L8" s="300">
        <f t="shared" si="5"/>
        <v>23.299999999999727</v>
      </c>
      <c r="M8" s="301">
        <f t="shared" si="6"/>
        <v>101.48739227577401</v>
      </c>
      <c r="N8" s="302">
        <v>90</v>
      </c>
      <c r="O8" s="293">
        <v>432.9</v>
      </c>
      <c r="P8" s="303">
        <f t="shared" si="7"/>
        <v>342.9</v>
      </c>
      <c r="Q8" s="304">
        <f t="shared" si="8"/>
        <v>480.99999999999994</v>
      </c>
      <c r="R8" s="293">
        <v>1210</v>
      </c>
      <c r="S8" s="293">
        <v>876.8</v>
      </c>
      <c r="T8" s="303">
        <f t="shared" si="9"/>
        <v>-333.20000000000005</v>
      </c>
      <c r="U8" s="303">
        <f t="shared" si="10"/>
        <v>72.46280991735537</v>
      </c>
      <c r="V8" s="293">
        <v>266.5</v>
      </c>
      <c r="W8" s="293">
        <v>280.1</v>
      </c>
      <c r="X8" s="303">
        <f t="shared" si="15"/>
        <v>13.600000000000023</v>
      </c>
      <c r="Y8" s="304">
        <f t="shared" si="16"/>
        <v>105.1031894934334</v>
      </c>
      <c r="Z8" s="300">
        <f>AD8+AH8+AL8</f>
        <v>1077.4</v>
      </c>
      <c r="AA8" s="300">
        <f t="shared" si="12"/>
        <v>454.3</v>
      </c>
      <c r="AB8" s="300">
        <f t="shared" si="17"/>
        <v>-623.1000000000001</v>
      </c>
      <c r="AC8" s="300">
        <f t="shared" si="18"/>
        <v>42.166326341191755</v>
      </c>
      <c r="AD8" s="293">
        <v>292</v>
      </c>
      <c r="AE8" s="293">
        <v>242.8</v>
      </c>
      <c r="AF8" s="303">
        <f t="shared" si="19"/>
        <v>-49.19999999999999</v>
      </c>
      <c r="AG8" s="303">
        <f t="shared" si="20"/>
        <v>83.15068493150686</v>
      </c>
      <c r="AH8" s="293">
        <v>339.5</v>
      </c>
      <c r="AI8" s="293">
        <v>211.5</v>
      </c>
      <c r="AJ8" s="303">
        <f t="shared" si="21"/>
        <v>-128</v>
      </c>
      <c r="AK8" s="303">
        <f t="shared" si="22"/>
        <v>62.297496318114874</v>
      </c>
      <c r="AL8" s="293">
        <v>445.9</v>
      </c>
      <c r="AM8" s="293"/>
      <c r="AN8" s="303">
        <f t="shared" si="23"/>
        <v>-445.9</v>
      </c>
      <c r="AO8" s="305">
        <f t="shared" si="24"/>
        <v>0</v>
      </c>
      <c r="AP8" s="306">
        <f>J8+Z8+AT8</f>
        <v>5144</v>
      </c>
      <c r="AQ8" s="303">
        <f t="shared" si="25"/>
        <v>2044.0999999999997</v>
      </c>
      <c r="AR8" s="303">
        <f t="shared" si="26"/>
        <v>-3099.9000000000005</v>
      </c>
      <c r="AS8" s="307">
        <f t="shared" si="27"/>
        <v>39.737558320373246</v>
      </c>
      <c r="AT8" s="308">
        <f t="shared" si="28"/>
        <v>2500.1</v>
      </c>
      <c r="AU8" s="300">
        <f t="shared" si="29"/>
        <v>0</v>
      </c>
      <c r="AV8" s="300">
        <f t="shared" si="30"/>
        <v>-2500.1</v>
      </c>
      <c r="AW8" s="301">
        <f t="shared" si="31"/>
        <v>0</v>
      </c>
      <c r="AX8" s="302">
        <v>820</v>
      </c>
      <c r="AY8" s="293"/>
      <c r="AZ8" s="303">
        <f t="shared" si="32"/>
        <v>-820</v>
      </c>
      <c r="BA8" s="307">
        <f t="shared" si="33"/>
        <v>0</v>
      </c>
      <c r="BB8" s="309">
        <v>940</v>
      </c>
      <c r="BC8" s="293"/>
      <c r="BD8" s="303">
        <f t="shared" si="34"/>
        <v>-940</v>
      </c>
      <c r="BE8" s="307">
        <f t="shared" si="35"/>
        <v>0</v>
      </c>
      <c r="BF8" s="309">
        <v>740.1</v>
      </c>
      <c r="BG8" s="293"/>
      <c r="BH8" s="303">
        <f t="shared" si="36"/>
        <v>-740.1</v>
      </c>
      <c r="BI8" s="305">
        <f t="shared" si="37"/>
        <v>0</v>
      </c>
      <c r="BJ8" s="299">
        <f t="shared" si="38"/>
        <v>2050</v>
      </c>
      <c r="BK8" s="300">
        <f t="shared" si="39"/>
        <v>0</v>
      </c>
      <c r="BL8" s="300">
        <f t="shared" si="40"/>
        <v>-2050</v>
      </c>
      <c r="BM8" s="301">
        <f t="shared" si="41"/>
        <v>0</v>
      </c>
      <c r="BN8" s="309">
        <v>560</v>
      </c>
      <c r="BO8" s="293"/>
      <c r="BP8" s="279">
        <f t="shared" si="42"/>
        <v>-560</v>
      </c>
      <c r="BQ8" s="307">
        <f t="shared" si="43"/>
        <v>0</v>
      </c>
      <c r="BR8" s="309">
        <v>590</v>
      </c>
      <c r="BS8" s="293"/>
      <c r="BT8" s="303">
        <f t="shared" si="13"/>
        <v>-590</v>
      </c>
      <c r="BU8" s="307">
        <f t="shared" si="44"/>
        <v>0</v>
      </c>
      <c r="BV8" s="309">
        <v>900</v>
      </c>
      <c r="BW8" s="293"/>
      <c r="BX8" s="303">
        <f t="shared" si="45"/>
        <v>-900</v>
      </c>
      <c r="BY8" s="305">
        <f t="shared" si="46"/>
        <v>0</v>
      </c>
      <c r="BZ8" s="310">
        <v>2426.3</v>
      </c>
      <c r="CA8" s="282">
        <f t="shared" si="47"/>
        <v>-382.2000000000005</v>
      </c>
      <c r="CB8" s="282">
        <f t="shared" si="48"/>
        <v>84.247619832667</v>
      </c>
    </row>
    <row r="9" spans="1:80" ht="18.75">
      <c r="A9" s="312" t="s">
        <v>28</v>
      </c>
      <c r="B9" s="293">
        <v>373269.9</v>
      </c>
      <c r="C9" s="293">
        <f>K9+AA9+AU9+BK9</f>
        <v>115713.29999999999</v>
      </c>
      <c r="D9" s="294">
        <f t="shared" si="0"/>
        <v>-257556.60000000003</v>
      </c>
      <c r="E9" s="295">
        <f t="shared" si="1"/>
        <v>30.999901143917576</v>
      </c>
      <c r="F9" s="296">
        <f t="shared" si="2"/>
        <v>145835.7</v>
      </c>
      <c r="G9" s="297">
        <f t="shared" si="2"/>
        <v>115713.29999999999</v>
      </c>
      <c r="H9" s="297">
        <f t="shared" si="3"/>
        <v>-30122.400000000023</v>
      </c>
      <c r="I9" s="298">
        <f t="shared" si="4"/>
        <v>79.34497520154528</v>
      </c>
      <c r="J9" s="299">
        <f t="shared" si="14"/>
        <v>65811.7</v>
      </c>
      <c r="K9" s="300">
        <f>O9+S9+W9</f>
        <v>66021.7</v>
      </c>
      <c r="L9" s="300">
        <f t="shared" si="5"/>
        <v>210</v>
      </c>
      <c r="M9" s="301">
        <f t="shared" si="6"/>
        <v>100.31909219789186</v>
      </c>
      <c r="N9" s="302">
        <v>13611.6</v>
      </c>
      <c r="O9" s="293">
        <v>15301.7</v>
      </c>
      <c r="P9" s="303">
        <f t="shared" si="7"/>
        <v>1690.1000000000004</v>
      </c>
      <c r="Q9" s="304">
        <f t="shared" si="8"/>
        <v>112.4166152399424</v>
      </c>
      <c r="R9" s="293">
        <v>26826.4</v>
      </c>
      <c r="S9" s="293">
        <v>25522.8</v>
      </c>
      <c r="T9" s="303">
        <f t="shared" si="9"/>
        <v>-1303.6000000000022</v>
      </c>
      <c r="U9" s="303">
        <f t="shared" si="10"/>
        <v>95.14060775952046</v>
      </c>
      <c r="V9" s="293">
        <v>25373.7</v>
      </c>
      <c r="W9" s="293">
        <v>25197.2</v>
      </c>
      <c r="X9" s="303">
        <f t="shared" si="15"/>
        <v>-176.5</v>
      </c>
      <c r="Y9" s="304">
        <f t="shared" si="16"/>
        <v>99.30439786077712</v>
      </c>
      <c r="Z9" s="300">
        <f aca="true" t="shared" si="49" ref="Z9:Z34">AD9+AH9+AL9</f>
        <v>80024</v>
      </c>
      <c r="AA9" s="300">
        <f t="shared" si="12"/>
        <v>49691.6</v>
      </c>
      <c r="AB9" s="300">
        <f t="shared" si="17"/>
        <v>-30332.4</v>
      </c>
      <c r="AC9" s="300">
        <f t="shared" si="18"/>
        <v>62.09587123862841</v>
      </c>
      <c r="AD9" s="293">
        <v>23453.9</v>
      </c>
      <c r="AE9" s="293">
        <v>25724.3</v>
      </c>
      <c r="AF9" s="303">
        <f t="shared" si="19"/>
        <v>2270.399999999998</v>
      </c>
      <c r="AG9" s="303">
        <f t="shared" si="20"/>
        <v>109.68026639492791</v>
      </c>
      <c r="AH9" s="293">
        <v>29415.6</v>
      </c>
      <c r="AI9" s="293">
        <v>23967.3</v>
      </c>
      <c r="AJ9" s="303">
        <f t="shared" si="21"/>
        <v>-5448.299999999999</v>
      </c>
      <c r="AK9" s="303">
        <f t="shared" si="22"/>
        <v>81.47819524334027</v>
      </c>
      <c r="AL9" s="293">
        <v>27154.5</v>
      </c>
      <c r="AM9" s="293"/>
      <c r="AN9" s="303">
        <f t="shared" si="23"/>
        <v>-27154.5</v>
      </c>
      <c r="AO9" s="305">
        <f t="shared" si="24"/>
        <v>0</v>
      </c>
      <c r="AP9" s="306">
        <f t="shared" si="25"/>
        <v>223816.3</v>
      </c>
      <c r="AQ9" s="303">
        <f t="shared" si="25"/>
        <v>115713.29999999999</v>
      </c>
      <c r="AR9" s="303">
        <f t="shared" si="26"/>
        <v>-108103</v>
      </c>
      <c r="AS9" s="307">
        <f t="shared" si="27"/>
        <v>51.70012193035091</v>
      </c>
      <c r="AT9" s="308">
        <f t="shared" si="28"/>
        <v>77980.59999999999</v>
      </c>
      <c r="AU9" s="300">
        <f t="shared" si="29"/>
        <v>0</v>
      </c>
      <c r="AV9" s="300">
        <f t="shared" si="30"/>
        <v>-77980.59999999999</v>
      </c>
      <c r="AW9" s="301">
        <f t="shared" si="31"/>
        <v>0</v>
      </c>
      <c r="AX9" s="302">
        <v>26641.6</v>
      </c>
      <c r="AY9" s="293"/>
      <c r="AZ9" s="303">
        <f t="shared" si="32"/>
        <v>-26641.6</v>
      </c>
      <c r="BA9" s="307">
        <f t="shared" si="33"/>
        <v>0</v>
      </c>
      <c r="BB9" s="309">
        <v>26108.8</v>
      </c>
      <c r="BC9" s="293"/>
      <c r="BD9" s="303">
        <f t="shared" si="34"/>
        <v>-26108.8</v>
      </c>
      <c r="BE9" s="307">
        <f t="shared" si="35"/>
        <v>0</v>
      </c>
      <c r="BF9" s="309">
        <v>25230.2</v>
      </c>
      <c r="BG9" s="293"/>
      <c r="BH9" s="303">
        <f t="shared" si="36"/>
        <v>-25230.2</v>
      </c>
      <c r="BI9" s="305">
        <f t="shared" si="37"/>
        <v>0</v>
      </c>
      <c r="BJ9" s="299">
        <f t="shared" si="38"/>
        <v>149453.59999999998</v>
      </c>
      <c r="BK9" s="300">
        <f t="shared" si="39"/>
        <v>0</v>
      </c>
      <c r="BL9" s="300">
        <f t="shared" si="40"/>
        <v>-149453.59999999998</v>
      </c>
      <c r="BM9" s="301">
        <f t="shared" si="41"/>
        <v>0</v>
      </c>
      <c r="BN9" s="309">
        <v>27745.8</v>
      </c>
      <c r="BO9" s="293"/>
      <c r="BP9" s="279">
        <f t="shared" si="42"/>
        <v>-27745.8</v>
      </c>
      <c r="BQ9" s="307">
        <f t="shared" si="43"/>
        <v>0</v>
      </c>
      <c r="BR9" s="309">
        <v>28543.6</v>
      </c>
      <c r="BS9" s="293"/>
      <c r="BT9" s="303">
        <f t="shared" si="13"/>
        <v>-28543.6</v>
      </c>
      <c r="BU9" s="307">
        <f t="shared" si="44"/>
        <v>0</v>
      </c>
      <c r="BV9" s="309">
        <v>93164.2</v>
      </c>
      <c r="BW9" s="293"/>
      <c r="BX9" s="303">
        <f t="shared" si="45"/>
        <v>-93164.2</v>
      </c>
      <c r="BY9" s="305">
        <f t="shared" si="46"/>
        <v>0</v>
      </c>
      <c r="BZ9" s="310">
        <v>61457.8</v>
      </c>
      <c r="CA9" s="282">
        <f t="shared" si="47"/>
        <v>54255.499999999985</v>
      </c>
      <c r="CB9" s="282">
        <f t="shared" si="48"/>
        <v>188.28090169189264</v>
      </c>
    </row>
    <row r="10" spans="1:80" s="283" customFormat="1" ht="20.25">
      <c r="A10" s="269" t="s">
        <v>133</v>
      </c>
      <c r="B10" s="284">
        <f>B12+B13+B11+B14</f>
        <v>39490.49999999999</v>
      </c>
      <c r="C10" s="284">
        <f>C12+C13+C11+C14</f>
        <v>16631.999999999996</v>
      </c>
      <c r="D10" s="271">
        <f t="shared" si="0"/>
        <v>-22858.499999999996</v>
      </c>
      <c r="E10" s="272">
        <f t="shared" si="1"/>
        <v>42.1164583887264</v>
      </c>
      <c r="F10" s="273">
        <f t="shared" si="2"/>
        <v>17978.399999999998</v>
      </c>
      <c r="G10" s="274">
        <f t="shared" si="2"/>
        <v>16632</v>
      </c>
      <c r="H10" s="274">
        <f t="shared" si="3"/>
        <v>-1346.3999999999978</v>
      </c>
      <c r="I10" s="275">
        <f t="shared" si="4"/>
        <v>92.51101321585904</v>
      </c>
      <c r="J10" s="313">
        <f>SUM(J11:J14)</f>
        <v>8072.999999999999</v>
      </c>
      <c r="K10" s="277">
        <f>SUM(K11:K14)</f>
        <v>8150.7</v>
      </c>
      <c r="L10" s="277">
        <f t="shared" si="5"/>
        <v>77.70000000000073</v>
      </c>
      <c r="M10" s="278">
        <f t="shared" si="6"/>
        <v>100.96246748420663</v>
      </c>
      <c r="N10" s="284">
        <f>N12+N13+N11+N14</f>
        <v>5155.5</v>
      </c>
      <c r="O10" s="284">
        <f>O12+O13+O11+O14</f>
        <v>5969.699999999999</v>
      </c>
      <c r="P10" s="279">
        <f t="shared" si="7"/>
        <v>814.1999999999989</v>
      </c>
      <c r="Q10" s="279">
        <f t="shared" si="8"/>
        <v>115.79284259528657</v>
      </c>
      <c r="R10" s="284">
        <f>SUM(R11:R14)</f>
        <v>915.9</v>
      </c>
      <c r="S10" s="284">
        <f>SUM(S11:S14)</f>
        <v>1059</v>
      </c>
      <c r="T10" s="279">
        <f t="shared" si="9"/>
        <v>143.10000000000002</v>
      </c>
      <c r="U10" s="279">
        <f t="shared" si="10"/>
        <v>115.62397641663938</v>
      </c>
      <c r="V10" s="284">
        <f>SUM(V11:V14)</f>
        <v>2001.6</v>
      </c>
      <c r="W10" s="284">
        <f>SUM(W11:W14)</f>
        <v>1122</v>
      </c>
      <c r="X10" s="279">
        <f t="shared" si="15"/>
        <v>-879.5999999999999</v>
      </c>
      <c r="Y10" s="280">
        <f t="shared" si="16"/>
        <v>56.05515587529977</v>
      </c>
      <c r="Z10" s="277">
        <f t="shared" si="49"/>
        <v>9905.4</v>
      </c>
      <c r="AA10" s="277">
        <f t="shared" si="12"/>
        <v>8481.3</v>
      </c>
      <c r="AB10" s="277">
        <f t="shared" si="17"/>
        <v>-1424.1000000000004</v>
      </c>
      <c r="AC10" s="277">
        <f t="shared" si="18"/>
        <v>85.62299351868677</v>
      </c>
      <c r="AD10" s="284">
        <f>SUM(AD11:AD14)</f>
        <v>7143.7</v>
      </c>
      <c r="AE10" s="284">
        <f aca="true" t="shared" si="50" ref="AE10:AL10">SUM(AE11:AE14)</f>
        <v>7131.2</v>
      </c>
      <c r="AF10" s="284">
        <f t="shared" si="50"/>
        <v>-12.49999999999983</v>
      </c>
      <c r="AG10" s="284">
        <f t="shared" si="50"/>
        <v>601.3738523359451</v>
      </c>
      <c r="AH10" s="284">
        <f t="shared" si="50"/>
        <v>1719.2</v>
      </c>
      <c r="AI10" s="284">
        <f t="shared" si="50"/>
        <v>1350.1000000000001</v>
      </c>
      <c r="AJ10" s="284">
        <f t="shared" si="50"/>
        <v>-369.09999999999997</v>
      </c>
      <c r="AK10" s="284">
        <f t="shared" si="50"/>
        <v>179.98472933177672</v>
      </c>
      <c r="AL10" s="284">
        <f t="shared" si="50"/>
        <v>1042.5</v>
      </c>
      <c r="AM10" s="284">
        <f>AM12+AM13+AM11</f>
        <v>0</v>
      </c>
      <c r="AN10" s="279">
        <f t="shared" si="23"/>
        <v>-1042.5</v>
      </c>
      <c r="AO10" s="287">
        <f t="shared" si="24"/>
        <v>0</v>
      </c>
      <c r="AP10" s="290">
        <f>AP12+AP13+AP11</f>
        <v>26817.699999999997</v>
      </c>
      <c r="AQ10" s="279">
        <f t="shared" si="25"/>
        <v>16632</v>
      </c>
      <c r="AR10" s="279">
        <f t="shared" si="26"/>
        <v>-10185.699999999997</v>
      </c>
      <c r="AS10" s="289">
        <f t="shared" si="27"/>
        <v>62.01874135365823</v>
      </c>
      <c r="AT10" s="276">
        <f t="shared" si="28"/>
        <v>10217.400000000001</v>
      </c>
      <c r="AU10" s="277">
        <f t="shared" si="29"/>
        <v>0</v>
      </c>
      <c r="AV10" s="277">
        <f t="shared" si="30"/>
        <v>-10217.400000000001</v>
      </c>
      <c r="AW10" s="278">
        <f t="shared" si="31"/>
        <v>0</v>
      </c>
      <c r="AX10" s="286">
        <f>SUM(AX11:AX14)</f>
        <v>8270.900000000001</v>
      </c>
      <c r="AY10" s="286">
        <f aca="true" t="shared" si="51" ref="AY10:BF10">SUM(AY11:AY14)</f>
        <v>0</v>
      </c>
      <c r="AZ10" s="286">
        <f t="shared" si="51"/>
        <v>-8270.900000000001</v>
      </c>
      <c r="BA10" s="286">
        <f t="shared" si="51"/>
        <v>0</v>
      </c>
      <c r="BB10" s="286">
        <f t="shared" si="51"/>
        <v>902.5</v>
      </c>
      <c r="BC10" s="286">
        <f t="shared" si="51"/>
        <v>0</v>
      </c>
      <c r="BD10" s="286">
        <f t="shared" si="51"/>
        <v>-902.5</v>
      </c>
      <c r="BE10" s="286">
        <f t="shared" si="51"/>
        <v>0</v>
      </c>
      <c r="BF10" s="286">
        <f t="shared" si="51"/>
        <v>1044</v>
      </c>
      <c r="BG10" s="284">
        <f>BG12+BG13+BG11</f>
        <v>0</v>
      </c>
      <c r="BH10" s="279">
        <f t="shared" si="36"/>
        <v>-1044</v>
      </c>
      <c r="BI10" s="287">
        <f t="shared" si="37"/>
        <v>0</v>
      </c>
      <c r="BJ10" s="285">
        <f t="shared" si="38"/>
        <v>11294.699999999999</v>
      </c>
      <c r="BK10" s="277">
        <f t="shared" si="39"/>
        <v>0</v>
      </c>
      <c r="BL10" s="277">
        <f t="shared" si="40"/>
        <v>-11294.699999999999</v>
      </c>
      <c r="BM10" s="278">
        <f t="shared" si="41"/>
        <v>0</v>
      </c>
      <c r="BN10" s="290">
        <f>BN12+BN13+BN11</f>
        <v>7852.5</v>
      </c>
      <c r="BO10" s="284">
        <f>BO12+BO13+BO11</f>
        <v>0</v>
      </c>
      <c r="BP10" s="279">
        <f t="shared" si="42"/>
        <v>-7852.5</v>
      </c>
      <c r="BQ10" s="307">
        <f t="shared" si="43"/>
        <v>0</v>
      </c>
      <c r="BR10" s="290">
        <f>BR12+BR13+BR11</f>
        <v>1109.3</v>
      </c>
      <c r="BS10" s="284">
        <f>BS12+BS13+BS11</f>
        <v>0</v>
      </c>
      <c r="BT10" s="279">
        <f t="shared" si="13"/>
        <v>-1109.3</v>
      </c>
      <c r="BU10" s="289">
        <f t="shared" si="44"/>
        <v>0</v>
      </c>
      <c r="BV10" s="290">
        <f>BV12+BV13+BV11</f>
        <v>2332.9</v>
      </c>
      <c r="BW10" s="314">
        <f>BW12+BW13+BW11</f>
        <v>0</v>
      </c>
      <c r="BX10" s="279">
        <f t="shared" si="45"/>
        <v>-2332.9</v>
      </c>
      <c r="BY10" s="287">
        <f t="shared" si="46"/>
        <v>0</v>
      </c>
      <c r="BZ10" s="291">
        <f>BZ12+BZ13+BZ11</f>
        <v>8286.3</v>
      </c>
      <c r="CA10" s="282">
        <f t="shared" si="47"/>
        <v>8345.699999999997</v>
      </c>
      <c r="CB10" s="282">
        <f t="shared" si="48"/>
        <v>200.71684587813616</v>
      </c>
    </row>
    <row r="11" spans="1:80" s="243" customFormat="1" ht="42.75" customHeight="1">
      <c r="A11" s="315" t="s">
        <v>29</v>
      </c>
      <c r="B11" s="293">
        <f aca="true" t="shared" si="52" ref="B11:C15">J11+Z11+AT11+BJ11</f>
        <v>8530.8</v>
      </c>
      <c r="C11" s="293">
        <f t="shared" si="52"/>
        <v>4020.2</v>
      </c>
      <c r="D11" s="303">
        <f t="shared" si="0"/>
        <v>-4510.599999999999</v>
      </c>
      <c r="E11" s="295">
        <f t="shared" si="1"/>
        <v>47.12570919491724</v>
      </c>
      <c r="F11" s="296">
        <f t="shared" si="2"/>
        <v>3719.6000000000004</v>
      </c>
      <c r="G11" s="297">
        <f t="shared" si="2"/>
        <v>4020.2</v>
      </c>
      <c r="H11" s="297">
        <f t="shared" si="3"/>
        <v>300.59999999999945</v>
      </c>
      <c r="I11" s="298">
        <f t="shared" si="4"/>
        <v>108.08151414130549</v>
      </c>
      <c r="J11" s="299">
        <f t="shared" si="14"/>
        <v>1370.7</v>
      </c>
      <c r="K11" s="300">
        <f aca="true" t="shared" si="53" ref="K11:K34">SUM(O11+S11+W11)</f>
        <v>1356.8999999999999</v>
      </c>
      <c r="L11" s="300">
        <f t="shared" si="5"/>
        <v>-13.800000000000182</v>
      </c>
      <c r="M11" s="301">
        <f t="shared" si="6"/>
        <v>98.99321514554606</v>
      </c>
      <c r="N11" s="302">
        <v>505</v>
      </c>
      <c r="O11" s="293">
        <v>596.9</v>
      </c>
      <c r="P11" s="303">
        <f t="shared" si="7"/>
        <v>91.89999999999998</v>
      </c>
      <c r="Q11" s="304">
        <f t="shared" si="8"/>
        <v>118.1980198019802</v>
      </c>
      <c r="R11" s="293">
        <v>426.7</v>
      </c>
      <c r="S11" s="293">
        <v>306.2</v>
      </c>
      <c r="T11" s="303">
        <f t="shared" si="9"/>
        <v>-120.5</v>
      </c>
      <c r="U11" s="303">
        <f t="shared" si="10"/>
        <v>71.76001874853527</v>
      </c>
      <c r="V11" s="293">
        <v>439</v>
      </c>
      <c r="W11" s="293">
        <v>453.8</v>
      </c>
      <c r="X11" s="303">
        <f t="shared" si="15"/>
        <v>14.800000000000011</v>
      </c>
      <c r="Y11" s="304">
        <f t="shared" si="16"/>
        <v>103.37129840546699</v>
      </c>
      <c r="Z11" s="300">
        <f t="shared" si="49"/>
        <v>2348.9</v>
      </c>
      <c r="AA11" s="300">
        <f t="shared" si="12"/>
        <v>2663.3</v>
      </c>
      <c r="AB11" s="300">
        <f t="shared" si="17"/>
        <v>314.4000000000001</v>
      </c>
      <c r="AC11" s="300">
        <f t="shared" si="18"/>
        <v>113.38498871812338</v>
      </c>
      <c r="AD11" s="293">
        <v>1172.7</v>
      </c>
      <c r="AE11" s="293">
        <v>1908.2</v>
      </c>
      <c r="AF11" s="303">
        <f t="shared" si="19"/>
        <v>735.5</v>
      </c>
      <c r="AG11" s="303">
        <f t="shared" si="20"/>
        <v>162.7185128336318</v>
      </c>
      <c r="AH11" s="293">
        <v>812.5</v>
      </c>
      <c r="AI11" s="293">
        <v>755.1</v>
      </c>
      <c r="AJ11" s="303">
        <f t="shared" si="21"/>
        <v>-57.39999999999998</v>
      </c>
      <c r="AK11" s="303">
        <f t="shared" si="22"/>
        <v>92.93538461538462</v>
      </c>
      <c r="AL11" s="293">
        <v>363.7</v>
      </c>
      <c r="AM11" s="293"/>
      <c r="AN11" s="303">
        <f t="shared" si="23"/>
        <v>-363.7</v>
      </c>
      <c r="AO11" s="305">
        <f t="shared" si="24"/>
        <v>0</v>
      </c>
      <c r="AP11" s="306">
        <f aca="true" t="shared" si="54" ref="AP11:AQ27">J11+Z11+AT11</f>
        <v>5985.8</v>
      </c>
      <c r="AQ11" s="303">
        <f t="shared" si="25"/>
        <v>4020.2</v>
      </c>
      <c r="AR11" s="303">
        <f t="shared" si="26"/>
        <v>-1965.6000000000004</v>
      </c>
      <c r="AS11" s="307">
        <f t="shared" si="27"/>
        <v>67.16228407230444</v>
      </c>
      <c r="AT11" s="308">
        <f t="shared" si="28"/>
        <v>2266.2</v>
      </c>
      <c r="AU11" s="300">
        <f t="shared" si="29"/>
        <v>0</v>
      </c>
      <c r="AV11" s="300">
        <f t="shared" si="30"/>
        <v>-2266.2</v>
      </c>
      <c r="AW11" s="301">
        <f t="shared" si="31"/>
        <v>0</v>
      </c>
      <c r="AX11" s="302">
        <v>1893.3</v>
      </c>
      <c r="AY11" s="293"/>
      <c r="AZ11" s="303">
        <f t="shared" si="32"/>
        <v>-1893.3</v>
      </c>
      <c r="BA11" s="307">
        <f t="shared" si="33"/>
        <v>0</v>
      </c>
      <c r="BB11" s="309">
        <v>161.4</v>
      </c>
      <c r="BC11" s="293"/>
      <c r="BD11" s="303">
        <f t="shared" si="34"/>
        <v>-161.4</v>
      </c>
      <c r="BE11" s="307">
        <f t="shared" si="35"/>
        <v>0</v>
      </c>
      <c r="BF11" s="309">
        <v>211.5</v>
      </c>
      <c r="BG11" s="293"/>
      <c r="BH11" s="303">
        <f t="shared" si="36"/>
        <v>-211.5</v>
      </c>
      <c r="BI11" s="305">
        <f t="shared" si="37"/>
        <v>0</v>
      </c>
      <c r="BJ11" s="299">
        <f t="shared" si="38"/>
        <v>2545</v>
      </c>
      <c r="BK11" s="300">
        <f t="shared" si="39"/>
        <v>0</v>
      </c>
      <c r="BL11" s="300">
        <f t="shared" si="40"/>
        <v>-2545</v>
      </c>
      <c r="BM11" s="301">
        <f t="shared" si="41"/>
        <v>0</v>
      </c>
      <c r="BN11" s="309">
        <v>1705.4</v>
      </c>
      <c r="BO11" s="293"/>
      <c r="BP11" s="279">
        <f t="shared" si="42"/>
        <v>-1705.4</v>
      </c>
      <c r="BQ11" s="307">
        <f t="shared" si="43"/>
        <v>0</v>
      </c>
      <c r="BR11" s="309">
        <v>387.7</v>
      </c>
      <c r="BS11" s="293"/>
      <c r="BT11" s="303">
        <f t="shared" si="13"/>
        <v>-387.7</v>
      </c>
      <c r="BU11" s="307">
        <f t="shared" si="44"/>
        <v>0</v>
      </c>
      <c r="BV11" s="309">
        <v>451.9</v>
      </c>
      <c r="BW11" s="293"/>
      <c r="BX11" s="303">
        <f t="shared" si="45"/>
        <v>-451.9</v>
      </c>
      <c r="BY11" s="305">
        <f t="shared" si="46"/>
        <v>0</v>
      </c>
      <c r="BZ11" s="310">
        <v>2661.3</v>
      </c>
      <c r="CA11" s="282">
        <f t="shared" si="47"/>
        <v>1358.8999999999996</v>
      </c>
      <c r="CB11" s="282">
        <f t="shared" si="48"/>
        <v>151.06151129147406</v>
      </c>
    </row>
    <row r="12" spans="1:80" ht="37.5">
      <c r="A12" s="316" t="s">
        <v>70</v>
      </c>
      <c r="B12" s="293">
        <f t="shared" si="52"/>
        <v>28862</v>
      </c>
      <c r="C12" s="293">
        <f t="shared" si="52"/>
        <v>11710.099999999999</v>
      </c>
      <c r="D12" s="294">
        <f t="shared" si="0"/>
        <v>-17151.9</v>
      </c>
      <c r="E12" s="295">
        <f t="shared" si="1"/>
        <v>40.57272538285635</v>
      </c>
      <c r="F12" s="296">
        <f t="shared" si="2"/>
        <v>13119.199999999999</v>
      </c>
      <c r="G12" s="297">
        <f t="shared" si="2"/>
        <v>11710.099999999999</v>
      </c>
      <c r="H12" s="297">
        <f t="shared" si="3"/>
        <v>-1409.1000000000004</v>
      </c>
      <c r="I12" s="298">
        <f t="shared" si="4"/>
        <v>89.2592536130252</v>
      </c>
      <c r="J12" s="299">
        <f t="shared" si="14"/>
        <v>6040.799999999999</v>
      </c>
      <c r="K12" s="300">
        <f t="shared" si="53"/>
        <v>6090.599999999999</v>
      </c>
      <c r="L12" s="300">
        <f t="shared" si="5"/>
        <v>49.80000000000018</v>
      </c>
      <c r="M12" s="301">
        <f t="shared" si="6"/>
        <v>100.8243941199841</v>
      </c>
      <c r="N12" s="302">
        <v>4450</v>
      </c>
      <c r="O12" s="293">
        <v>5165.4</v>
      </c>
      <c r="P12" s="303">
        <f t="shared" si="7"/>
        <v>715.3999999999996</v>
      </c>
      <c r="Q12" s="304">
        <f t="shared" si="8"/>
        <v>116.07640449438202</v>
      </c>
      <c r="R12" s="293">
        <v>431.7</v>
      </c>
      <c r="S12" s="293">
        <v>476.3</v>
      </c>
      <c r="T12" s="303">
        <f t="shared" si="9"/>
        <v>44.60000000000002</v>
      </c>
      <c r="U12" s="303">
        <f t="shared" si="10"/>
        <v>110.33124855223535</v>
      </c>
      <c r="V12" s="293">
        <v>1159.1</v>
      </c>
      <c r="W12" s="293">
        <v>448.9</v>
      </c>
      <c r="X12" s="303">
        <f t="shared" si="15"/>
        <v>-710.1999999999999</v>
      </c>
      <c r="Y12" s="304">
        <f t="shared" si="16"/>
        <v>38.72832369942196</v>
      </c>
      <c r="Z12" s="300">
        <f t="shared" si="49"/>
        <v>7078.4</v>
      </c>
      <c r="AA12" s="300">
        <f t="shared" si="12"/>
        <v>5619.5</v>
      </c>
      <c r="AB12" s="300">
        <f t="shared" si="17"/>
        <v>-1458.8999999999996</v>
      </c>
      <c r="AC12" s="300">
        <f t="shared" si="18"/>
        <v>79.38941003616637</v>
      </c>
      <c r="AD12" s="293">
        <v>5816</v>
      </c>
      <c r="AE12" s="293">
        <v>5029.3</v>
      </c>
      <c r="AF12" s="303">
        <f t="shared" si="19"/>
        <v>-786.6999999999998</v>
      </c>
      <c r="AG12" s="303">
        <f t="shared" si="20"/>
        <v>86.4735213204952</v>
      </c>
      <c r="AH12" s="293">
        <v>732.2</v>
      </c>
      <c r="AI12" s="293">
        <v>590.2</v>
      </c>
      <c r="AJ12" s="303">
        <f t="shared" si="21"/>
        <v>-142</v>
      </c>
      <c r="AK12" s="303">
        <f t="shared" si="22"/>
        <v>80.60639169625786</v>
      </c>
      <c r="AL12" s="293">
        <v>530.2</v>
      </c>
      <c r="AM12" s="293"/>
      <c r="AN12" s="303">
        <f t="shared" si="23"/>
        <v>-530.2</v>
      </c>
      <c r="AO12" s="305">
        <f t="shared" si="24"/>
        <v>0</v>
      </c>
      <c r="AP12" s="306">
        <f t="shared" si="54"/>
        <v>20123.3</v>
      </c>
      <c r="AQ12" s="303">
        <f t="shared" si="25"/>
        <v>11710.099999999999</v>
      </c>
      <c r="AR12" s="303">
        <f t="shared" si="26"/>
        <v>-8413.2</v>
      </c>
      <c r="AS12" s="307">
        <f t="shared" si="27"/>
        <v>58.1917478743546</v>
      </c>
      <c r="AT12" s="308">
        <f t="shared" si="28"/>
        <v>7004.1</v>
      </c>
      <c r="AU12" s="300">
        <f t="shared" si="29"/>
        <v>0</v>
      </c>
      <c r="AV12" s="300">
        <f t="shared" si="30"/>
        <v>-7004.1</v>
      </c>
      <c r="AW12" s="301">
        <f t="shared" si="31"/>
        <v>0</v>
      </c>
      <c r="AX12" s="302">
        <v>5922</v>
      </c>
      <c r="AY12" s="293"/>
      <c r="AZ12" s="303">
        <f t="shared" si="32"/>
        <v>-5922</v>
      </c>
      <c r="BA12" s="307">
        <f t="shared" si="33"/>
        <v>0</v>
      </c>
      <c r="BB12" s="309">
        <v>539.6</v>
      </c>
      <c r="BC12" s="293"/>
      <c r="BD12" s="303">
        <f t="shared" si="34"/>
        <v>-539.6</v>
      </c>
      <c r="BE12" s="307">
        <f t="shared" si="35"/>
        <v>0</v>
      </c>
      <c r="BF12" s="309">
        <v>542.5</v>
      </c>
      <c r="BG12" s="293"/>
      <c r="BH12" s="303">
        <f t="shared" si="36"/>
        <v>-542.5</v>
      </c>
      <c r="BI12" s="305">
        <f t="shared" si="37"/>
        <v>0</v>
      </c>
      <c r="BJ12" s="299">
        <f t="shared" si="38"/>
        <v>8738.7</v>
      </c>
      <c r="BK12" s="300">
        <f t="shared" si="39"/>
        <v>0</v>
      </c>
      <c r="BL12" s="300">
        <f t="shared" si="40"/>
        <v>-8738.7</v>
      </c>
      <c r="BM12" s="301">
        <f t="shared" si="41"/>
        <v>0</v>
      </c>
      <c r="BN12" s="309">
        <v>6146.6</v>
      </c>
      <c r="BO12" s="293"/>
      <c r="BP12" s="279">
        <f t="shared" si="42"/>
        <v>-6146.6</v>
      </c>
      <c r="BQ12" s="307">
        <f t="shared" si="43"/>
        <v>0</v>
      </c>
      <c r="BR12" s="309">
        <v>721.6</v>
      </c>
      <c r="BS12" s="293"/>
      <c r="BT12" s="303">
        <f t="shared" si="13"/>
        <v>-721.6</v>
      </c>
      <c r="BU12" s="307">
        <f t="shared" si="44"/>
        <v>0</v>
      </c>
      <c r="BV12" s="309">
        <v>1870.5</v>
      </c>
      <c r="BW12" s="293"/>
      <c r="BX12" s="303">
        <f t="shared" si="45"/>
        <v>-1870.5</v>
      </c>
      <c r="BY12" s="305">
        <f t="shared" si="46"/>
        <v>0</v>
      </c>
      <c r="BZ12" s="310">
        <v>5355.3</v>
      </c>
      <c r="CA12" s="282">
        <f t="shared" si="47"/>
        <v>6354.799999999998</v>
      </c>
      <c r="CB12" s="282">
        <f t="shared" si="48"/>
        <v>218.6637536645939</v>
      </c>
    </row>
    <row r="13" spans="1:80" ht="24.75" customHeight="1">
      <c r="A13" s="312" t="s">
        <v>30</v>
      </c>
      <c r="B13" s="293">
        <f t="shared" si="52"/>
        <v>719.6</v>
      </c>
      <c r="C13" s="293">
        <f t="shared" si="52"/>
        <v>594.6</v>
      </c>
      <c r="D13" s="294">
        <f t="shared" si="0"/>
        <v>-125</v>
      </c>
      <c r="E13" s="295">
        <f t="shared" si="1"/>
        <v>82.62923846581434</v>
      </c>
      <c r="F13" s="296">
        <f t="shared" si="2"/>
        <v>451.5</v>
      </c>
      <c r="G13" s="297">
        <f t="shared" si="2"/>
        <v>594.6</v>
      </c>
      <c r="H13" s="297">
        <f t="shared" si="3"/>
        <v>143.10000000000002</v>
      </c>
      <c r="I13" s="298">
        <f t="shared" si="4"/>
        <v>131.69435215946845</v>
      </c>
      <c r="J13" s="299">
        <f t="shared" si="14"/>
        <v>321.5</v>
      </c>
      <c r="K13" s="300">
        <f t="shared" si="53"/>
        <v>396.1</v>
      </c>
      <c r="L13" s="300">
        <f t="shared" si="5"/>
        <v>74.60000000000002</v>
      </c>
      <c r="M13" s="301">
        <f t="shared" si="6"/>
        <v>123.20373250388803</v>
      </c>
      <c r="N13" s="302">
        <v>0.5</v>
      </c>
      <c r="O13" s="293">
        <v>7.4</v>
      </c>
      <c r="P13" s="303">
        <f t="shared" si="7"/>
        <v>6.9</v>
      </c>
      <c r="Q13" s="304">
        <f t="shared" si="8"/>
        <v>1480</v>
      </c>
      <c r="R13" s="293">
        <v>17.5</v>
      </c>
      <c r="S13" s="293">
        <v>169.4</v>
      </c>
      <c r="T13" s="303">
        <f t="shared" si="9"/>
        <v>151.9</v>
      </c>
      <c r="U13" s="303">
        <f t="shared" si="10"/>
        <v>968.0000000000001</v>
      </c>
      <c r="V13" s="293">
        <v>303.5</v>
      </c>
      <c r="W13" s="293">
        <v>219.3</v>
      </c>
      <c r="X13" s="303">
        <f t="shared" si="15"/>
        <v>-84.19999999999999</v>
      </c>
      <c r="Y13" s="304">
        <f t="shared" si="16"/>
        <v>72.25700164744646</v>
      </c>
      <c r="Z13" s="300">
        <f t="shared" si="49"/>
        <v>130</v>
      </c>
      <c r="AA13" s="300">
        <f t="shared" si="12"/>
        <v>198.5</v>
      </c>
      <c r="AB13" s="300">
        <f t="shared" si="17"/>
        <v>68.5</v>
      </c>
      <c r="AC13" s="300">
        <f t="shared" si="18"/>
        <v>152.69230769230768</v>
      </c>
      <c r="AD13" s="293">
        <v>55</v>
      </c>
      <c r="AE13" s="293">
        <v>193.7</v>
      </c>
      <c r="AF13" s="303">
        <f t="shared" si="19"/>
        <v>138.7</v>
      </c>
      <c r="AG13" s="303">
        <f t="shared" si="20"/>
        <v>352.18181818181813</v>
      </c>
      <c r="AH13" s="293">
        <v>74.5</v>
      </c>
      <c r="AI13" s="293">
        <v>4.8</v>
      </c>
      <c r="AJ13" s="303">
        <f t="shared" si="21"/>
        <v>-69.7</v>
      </c>
      <c r="AK13" s="303">
        <f t="shared" si="22"/>
        <v>6.442953020134228</v>
      </c>
      <c r="AL13" s="293">
        <v>0.5</v>
      </c>
      <c r="AM13" s="293"/>
      <c r="AN13" s="303">
        <f t="shared" si="23"/>
        <v>-0.5</v>
      </c>
      <c r="AO13" s="305">
        <f t="shared" si="24"/>
        <v>0</v>
      </c>
      <c r="AP13" s="306">
        <f t="shared" si="54"/>
        <v>708.6</v>
      </c>
      <c r="AQ13" s="303">
        <f t="shared" si="25"/>
        <v>594.6</v>
      </c>
      <c r="AR13" s="303">
        <f t="shared" si="26"/>
        <v>-114</v>
      </c>
      <c r="AS13" s="307">
        <f t="shared" si="27"/>
        <v>83.91193903471634</v>
      </c>
      <c r="AT13" s="308">
        <f t="shared" si="28"/>
        <v>257.1</v>
      </c>
      <c r="AU13" s="300">
        <f t="shared" si="29"/>
        <v>0</v>
      </c>
      <c r="AV13" s="300">
        <f t="shared" si="30"/>
        <v>-257.1</v>
      </c>
      <c r="AW13" s="301">
        <f t="shared" si="31"/>
        <v>0</v>
      </c>
      <c r="AX13" s="302">
        <v>255.6</v>
      </c>
      <c r="AY13" s="293"/>
      <c r="AZ13" s="303">
        <f t="shared" si="32"/>
        <v>-255.6</v>
      </c>
      <c r="BA13" s="307">
        <f t="shared" si="33"/>
        <v>0</v>
      </c>
      <c r="BB13" s="309">
        <v>1.5</v>
      </c>
      <c r="BC13" s="293"/>
      <c r="BD13" s="303">
        <f t="shared" si="34"/>
        <v>-1.5</v>
      </c>
      <c r="BE13" s="307">
        <f t="shared" si="35"/>
        <v>0</v>
      </c>
      <c r="BF13" s="309">
        <v>0</v>
      </c>
      <c r="BG13" s="293"/>
      <c r="BH13" s="303">
        <f t="shared" si="36"/>
        <v>0</v>
      </c>
      <c r="BI13" s="305" t="e">
        <f t="shared" si="37"/>
        <v>#DIV/0!</v>
      </c>
      <c r="BJ13" s="299">
        <f t="shared" si="38"/>
        <v>11</v>
      </c>
      <c r="BK13" s="300">
        <f t="shared" si="39"/>
        <v>0</v>
      </c>
      <c r="BL13" s="300">
        <f t="shared" si="40"/>
        <v>-11</v>
      </c>
      <c r="BM13" s="301">
        <f t="shared" si="41"/>
        <v>0</v>
      </c>
      <c r="BN13" s="309">
        <v>0.5</v>
      </c>
      <c r="BO13" s="293"/>
      <c r="BP13" s="279">
        <f t="shared" si="42"/>
        <v>-0.5</v>
      </c>
      <c r="BQ13" s="307">
        <f t="shared" si="43"/>
        <v>0</v>
      </c>
      <c r="BR13" s="309"/>
      <c r="BS13" s="293"/>
      <c r="BT13" s="279">
        <f t="shared" si="13"/>
        <v>0</v>
      </c>
      <c r="BU13" s="307" t="e">
        <f t="shared" si="44"/>
        <v>#DIV/0!</v>
      </c>
      <c r="BV13" s="309">
        <v>10.5</v>
      </c>
      <c r="BW13" s="293"/>
      <c r="BX13" s="303">
        <f t="shared" si="45"/>
        <v>-10.5</v>
      </c>
      <c r="BY13" s="305">
        <f t="shared" si="46"/>
        <v>0</v>
      </c>
      <c r="BZ13" s="310">
        <v>269.7</v>
      </c>
      <c r="CA13" s="282">
        <f t="shared" si="47"/>
        <v>324.90000000000003</v>
      </c>
      <c r="CB13" s="282">
        <f t="shared" si="48"/>
        <v>220.46718576195772</v>
      </c>
    </row>
    <row r="14" spans="1:80" ht="56.25">
      <c r="A14" s="315" t="s">
        <v>73</v>
      </c>
      <c r="B14" s="293">
        <f t="shared" si="52"/>
        <v>1378.1</v>
      </c>
      <c r="C14" s="293">
        <f t="shared" si="52"/>
        <v>307.1</v>
      </c>
      <c r="D14" s="294">
        <f t="shared" si="0"/>
        <v>-1071</v>
      </c>
      <c r="E14" s="295">
        <f t="shared" si="1"/>
        <v>22.28430447717873</v>
      </c>
      <c r="F14" s="296">
        <f t="shared" si="2"/>
        <v>688.1</v>
      </c>
      <c r="G14" s="297">
        <f t="shared" si="2"/>
        <v>307.1</v>
      </c>
      <c r="H14" s="297">
        <f t="shared" si="3"/>
        <v>-381</v>
      </c>
      <c r="I14" s="298">
        <f t="shared" si="4"/>
        <v>44.630140967882575</v>
      </c>
      <c r="J14" s="299">
        <f t="shared" si="14"/>
        <v>340</v>
      </c>
      <c r="K14" s="300">
        <f t="shared" si="53"/>
        <v>307.1</v>
      </c>
      <c r="L14" s="300">
        <f t="shared" si="5"/>
        <v>-32.89999999999998</v>
      </c>
      <c r="M14" s="301">
        <f t="shared" si="6"/>
        <v>90.32352941176471</v>
      </c>
      <c r="N14" s="302">
        <v>200</v>
      </c>
      <c r="O14" s="293">
        <v>200</v>
      </c>
      <c r="P14" s="303">
        <f t="shared" si="7"/>
        <v>0</v>
      </c>
      <c r="Q14" s="304">
        <f t="shared" si="8"/>
        <v>100</v>
      </c>
      <c r="R14" s="293">
        <v>40</v>
      </c>
      <c r="S14" s="293">
        <v>107.1</v>
      </c>
      <c r="T14" s="303">
        <f t="shared" si="9"/>
        <v>67.1</v>
      </c>
      <c r="U14" s="303">
        <f t="shared" si="10"/>
        <v>267.74999999999994</v>
      </c>
      <c r="V14" s="293">
        <v>100</v>
      </c>
      <c r="W14" s="293"/>
      <c r="X14" s="303">
        <f t="shared" si="15"/>
        <v>-100</v>
      </c>
      <c r="Y14" s="304">
        <f t="shared" si="16"/>
        <v>0</v>
      </c>
      <c r="Z14" s="300">
        <f t="shared" si="49"/>
        <v>348.1</v>
      </c>
      <c r="AA14" s="300">
        <f t="shared" si="12"/>
        <v>0</v>
      </c>
      <c r="AB14" s="300">
        <f t="shared" si="17"/>
        <v>-348.1</v>
      </c>
      <c r="AC14" s="300">
        <f t="shared" si="18"/>
        <v>0</v>
      </c>
      <c r="AD14" s="293">
        <v>100</v>
      </c>
      <c r="AE14" s="293"/>
      <c r="AF14" s="303">
        <f t="shared" si="19"/>
        <v>-100</v>
      </c>
      <c r="AG14" s="303">
        <f t="shared" si="20"/>
        <v>0</v>
      </c>
      <c r="AH14" s="293">
        <v>100</v>
      </c>
      <c r="AI14" s="293"/>
      <c r="AJ14" s="303">
        <f t="shared" si="21"/>
        <v>-100</v>
      </c>
      <c r="AK14" s="303">
        <f t="shared" si="22"/>
        <v>0</v>
      </c>
      <c r="AL14" s="293">
        <v>148.1</v>
      </c>
      <c r="AM14" s="293"/>
      <c r="AN14" s="303">
        <f t="shared" si="23"/>
        <v>-148.1</v>
      </c>
      <c r="AO14" s="305">
        <f t="shared" si="24"/>
        <v>0</v>
      </c>
      <c r="AP14" s="306">
        <f t="shared" si="54"/>
        <v>1378.1</v>
      </c>
      <c r="AQ14" s="303">
        <f t="shared" si="25"/>
        <v>307.1</v>
      </c>
      <c r="AR14" s="303">
        <f t="shared" si="26"/>
        <v>-1071</v>
      </c>
      <c r="AS14" s="307">
        <f t="shared" si="27"/>
        <v>22.28430447717873</v>
      </c>
      <c r="AT14" s="308">
        <f t="shared" si="28"/>
        <v>690</v>
      </c>
      <c r="AU14" s="300">
        <f t="shared" si="29"/>
        <v>0</v>
      </c>
      <c r="AV14" s="300">
        <f t="shared" si="30"/>
        <v>-690</v>
      </c>
      <c r="AW14" s="301">
        <f t="shared" si="31"/>
        <v>0</v>
      </c>
      <c r="AX14" s="302">
        <v>200</v>
      </c>
      <c r="AY14" s="293"/>
      <c r="AZ14" s="303">
        <f t="shared" si="32"/>
        <v>-200</v>
      </c>
      <c r="BA14" s="307">
        <f t="shared" si="33"/>
        <v>0</v>
      </c>
      <c r="BB14" s="309">
        <v>200</v>
      </c>
      <c r="BC14" s="293"/>
      <c r="BD14" s="303">
        <f t="shared" si="34"/>
        <v>-200</v>
      </c>
      <c r="BE14" s="307">
        <f t="shared" si="35"/>
        <v>0</v>
      </c>
      <c r="BF14" s="309">
        <v>290</v>
      </c>
      <c r="BG14" s="293"/>
      <c r="BH14" s="303">
        <f t="shared" si="36"/>
        <v>-290</v>
      </c>
      <c r="BI14" s="305">
        <f>BG14/BF14%</f>
        <v>0</v>
      </c>
      <c r="BJ14" s="299">
        <f t="shared" si="38"/>
        <v>0</v>
      </c>
      <c r="BK14" s="300">
        <f t="shared" si="39"/>
        <v>0</v>
      </c>
      <c r="BL14" s="300">
        <f t="shared" si="40"/>
        <v>0</v>
      </c>
      <c r="BM14" s="301"/>
      <c r="BN14" s="309">
        <v>0</v>
      </c>
      <c r="BO14" s="293"/>
      <c r="BP14" s="279">
        <f t="shared" si="42"/>
        <v>0</v>
      </c>
      <c r="BQ14" s="307" t="e">
        <f t="shared" si="43"/>
        <v>#DIV/0!</v>
      </c>
      <c r="BR14" s="309">
        <v>0</v>
      </c>
      <c r="BS14" s="293"/>
      <c r="BT14" s="303">
        <f t="shared" si="13"/>
        <v>0</v>
      </c>
      <c r="BU14" s="307" t="e">
        <f>BS14/BR14%</f>
        <v>#DIV/0!</v>
      </c>
      <c r="BV14" s="309">
        <v>0</v>
      </c>
      <c r="BW14" s="293"/>
      <c r="BX14" s="303">
        <f t="shared" si="45"/>
        <v>0</v>
      </c>
      <c r="BY14" s="305" t="e">
        <f t="shared" si="46"/>
        <v>#DIV/0!</v>
      </c>
      <c r="BZ14" s="310"/>
      <c r="CA14" s="282">
        <f t="shared" si="47"/>
        <v>307.1</v>
      </c>
      <c r="CB14" s="282"/>
    </row>
    <row r="15" spans="1:80" s="283" customFormat="1" ht="18.75">
      <c r="A15" s="269" t="s">
        <v>134</v>
      </c>
      <c r="B15" s="293">
        <f t="shared" si="52"/>
        <v>5249.799999999999</v>
      </c>
      <c r="C15" s="293">
        <f t="shared" si="52"/>
        <v>1756.8</v>
      </c>
      <c r="D15" s="271">
        <f t="shared" si="0"/>
        <v>-3492.999999999999</v>
      </c>
      <c r="E15" s="272">
        <f t="shared" si="1"/>
        <v>33.46413196693208</v>
      </c>
      <c r="F15" s="273">
        <f t="shared" si="2"/>
        <v>2516.7</v>
      </c>
      <c r="G15" s="274">
        <f t="shared" si="2"/>
        <v>1756.8</v>
      </c>
      <c r="H15" s="274">
        <f t="shared" si="3"/>
        <v>-759.8999999999999</v>
      </c>
      <c r="I15" s="275">
        <f>G15/F15%</f>
        <v>69.80569793777566</v>
      </c>
      <c r="J15" s="285">
        <f t="shared" si="14"/>
        <v>1135.9</v>
      </c>
      <c r="K15" s="277">
        <f t="shared" si="53"/>
        <v>963.2</v>
      </c>
      <c r="L15" s="277">
        <f t="shared" si="5"/>
        <v>-172.70000000000005</v>
      </c>
      <c r="M15" s="278">
        <f>K15/J15%</f>
        <v>84.7961968483141</v>
      </c>
      <c r="N15" s="286">
        <f>N16+N17</f>
        <v>310</v>
      </c>
      <c r="O15" s="286">
        <f>O16+O17</f>
        <v>359</v>
      </c>
      <c r="P15" s="279">
        <f t="shared" si="7"/>
        <v>49</v>
      </c>
      <c r="Q15" s="280">
        <f t="shared" si="8"/>
        <v>115.80645161290322</v>
      </c>
      <c r="R15" s="286">
        <f>R16+R17</f>
        <v>455</v>
      </c>
      <c r="S15" s="286">
        <f>S16+S17</f>
        <v>287.1</v>
      </c>
      <c r="T15" s="279">
        <f t="shared" si="9"/>
        <v>-167.89999999999998</v>
      </c>
      <c r="U15" s="279">
        <f t="shared" si="10"/>
        <v>63.09890109890111</v>
      </c>
      <c r="V15" s="286">
        <f>SUM(V16:V17)</f>
        <v>370.9</v>
      </c>
      <c r="W15" s="286">
        <f>SUM(W16:W17)</f>
        <v>317.1</v>
      </c>
      <c r="X15" s="279">
        <f t="shared" si="15"/>
        <v>-53.799999999999955</v>
      </c>
      <c r="Y15" s="280">
        <f t="shared" si="16"/>
        <v>85.49474251819899</v>
      </c>
      <c r="Z15" s="277">
        <f t="shared" si="49"/>
        <v>1380.8</v>
      </c>
      <c r="AA15" s="277">
        <f t="shared" si="12"/>
        <v>793.5999999999999</v>
      </c>
      <c r="AB15" s="277">
        <f t="shared" si="17"/>
        <v>-587.2</v>
      </c>
      <c r="AC15" s="277">
        <f>AA15/Z15%</f>
        <v>57.473928157589796</v>
      </c>
      <c r="AD15" s="286">
        <f>SUM(AD16:AD17)</f>
        <v>564.8</v>
      </c>
      <c r="AE15" s="286">
        <f>SUM(AE16:AE17)</f>
        <v>525.3</v>
      </c>
      <c r="AF15" s="279">
        <f t="shared" si="19"/>
        <v>-39.5</v>
      </c>
      <c r="AG15" s="279">
        <f>AE15/AD15%</f>
        <v>93.00637393767705</v>
      </c>
      <c r="AH15" s="286">
        <f>SUM(AH16:AH17)</f>
        <v>356</v>
      </c>
      <c r="AI15" s="286">
        <f>SUM(AI16:AI17)</f>
        <v>268.3</v>
      </c>
      <c r="AJ15" s="279">
        <f t="shared" si="21"/>
        <v>-87.69999999999999</v>
      </c>
      <c r="AK15" s="279">
        <f t="shared" si="22"/>
        <v>75.36516853932585</v>
      </c>
      <c r="AL15" s="286">
        <f>SUM(AL16:AL17)</f>
        <v>460</v>
      </c>
      <c r="AM15" s="286">
        <f>SUM(AM16:AM17)</f>
        <v>0</v>
      </c>
      <c r="AN15" s="279">
        <f t="shared" si="23"/>
        <v>-460</v>
      </c>
      <c r="AO15" s="287">
        <f t="shared" si="24"/>
        <v>0</v>
      </c>
      <c r="AP15" s="288">
        <f t="shared" si="54"/>
        <v>3513.2</v>
      </c>
      <c r="AQ15" s="279">
        <f t="shared" si="25"/>
        <v>1756.8</v>
      </c>
      <c r="AR15" s="279">
        <f t="shared" si="26"/>
        <v>-1756.3999999999999</v>
      </c>
      <c r="AS15" s="289">
        <f>AQ15/AP15%</f>
        <v>50.00569281566663</v>
      </c>
      <c r="AT15" s="276">
        <f t="shared" si="28"/>
        <v>996.5</v>
      </c>
      <c r="AU15" s="277">
        <f t="shared" si="29"/>
        <v>0</v>
      </c>
      <c r="AV15" s="277">
        <f t="shared" si="30"/>
        <v>-996.5</v>
      </c>
      <c r="AW15" s="278">
        <f>AU15/AT15%</f>
        <v>0</v>
      </c>
      <c r="AX15" s="286">
        <f>SUM(AX16:AX17)</f>
        <v>380.5</v>
      </c>
      <c r="AY15" s="286">
        <f>SUM(AY16:AY17)</f>
        <v>0</v>
      </c>
      <c r="AZ15" s="279">
        <f t="shared" si="32"/>
        <v>-380.5</v>
      </c>
      <c r="BA15" s="289">
        <f t="shared" si="33"/>
        <v>0</v>
      </c>
      <c r="BB15" s="286">
        <f>SUM(BB16:BB17)</f>
        <v>366</v>
      </c>
      <c r="BC15" s="286">
        <f>SUM(BC16:BC17)</f>
        <v>0</v>
      </c>
      <c r="BD15" s="279">
        <f t="shared" si="34"/>
        <v>-366</v>
      </c>
      <c r="BE15" s="289">
        <f>BC15/BB15%</f>
        <v>0</v>
      </c>
      <c r="BF15" s="286">
        <f>SUM(BF16:BF17)</f>
        <v>250</v>
      </c>
      <c r="BG15" s="286">
        <f>SUM(BG16:BG17)</f>
        <v>0</v>
      </c>
      <c r="BH15" s="279">
        <f t="shared" si="36"/>
        <v>-250</v>
      </c>
      <c r="BI15" s="287">
        <f>BG15/BF15%</f>
        <v>0</v>
      </c>
      <c r="BJ15" s="285">
        <f t="shared" si="38"/>
        <v>1736.6</v>
      </c>
      <c r="BK15" s="277">
        <f t="shared" si="39"/>
        <v>0</v>
      </c>
      <c r="BL15" s="277">
        <f t="shared" si="40"/>
        <v>-1736.6</v>
      </c>
      <c r="BM15" s="278">
        <f>BK15/BJ15%</f>
        <v>0</v>
      </c>
      <c r="BN15" s="286">
        <f>SUM(BN16:BN17)</f>
        <v>399.3</v>
      </c>
      <c r="BO15" s="286">
        <f>SUM(BO16:BO17)</f>
        <v>0</v>
      </c>
      <c r="BP15" s="279">
        <f t="shared" si="42"/>
        <v>-399.3</v>
      </c>
      <c r="BQ15" s="307">
        <f>BO15/BN15%</f>
        <v>0</v>
      </c>
      <c r="BR15" s="286">
        <f>SUM(BR16:BR17)</f>
        <v>250</v>
      </c>
      <c r="BS15" s="286">
        <f>SUM(BS16:BS17)</f>
        <v>0</v>
      </c>
      <c r="BT15" s="279">
        <f t="shared" si="13"/>
        <v>-250</v>
      </c>
      <c r="BU15" s="289">
        <f>BS15/BR15%</f>
        <v>0</v>
      </c>
      <c r="BV15" s="286">
        <f>SUM(BV16:BV17)</f>
        <v>1087.3</v>
      </c>
      <c r="BW15" s="286">
        <f>SUM(BW16:BW17)</f>
        <v>0</v>
      </c>
      <c r="BX15" s="279">
        <f t="shared" si="45"/>
        <v>-1087.3</v>
      </c>
      <c r="BY15" s="287">
        <f>BW15/BV15%</f>
        <v>0</v>
      </c>
      <c r="BZ15" s="317">
        <f>SUM(BZ16:BZ17)</f>
        <v>1037.3</v>
      </c>
      <c r="CA15" s="282">
        <f t="shared" si="47"/>
        <v>719.5</v>
      </c>
      <c r="CB15" s="282">
        <f t="shared" si="48"/>
        <v>169.3627687265015</v>
      </c>
    </row>
    <row r="16" spans="1:80" ht="56.25">
      <c r="A16" s="316" t="s">
        <v>135</v>
      </c>
      <c r="B16" s="293">
        <f>J16+Z16+AT16+BJ16</f>
        <v>5035</v>
      </c>
      <c r="C16" s="293">
        <f>K16+AA16+AU16+BK16</f>
        <v>1693.8000000000002</v>
      </c>
      <c r="D16" s="294">
        <f t="shared" si="0"/>
        <v>-3341.2</v>
      </c>
      <c r="E16" s="295">
        <f t="shared" si="1"/>
        <v>33.64051638530288</v>
      </c>
      <c r="F16" s="296">
        <f t="shared" si="2"/>
        <v>2477</v>
      </c>
      <c r="G16" s="297">
        <f t="shared" si="2"/>
        <v>1693.8000000000002</v>
      </c>
      <c r="H16" s="297">
        <f t="shared" si="3"/>
        <v>-783.1999999999998</v>
      </c>
      <c r="I16" s="298">
        <f>G16/F16%</f>
        <v>68.38110617682682</v>
      </c>
      <c r="J16" s="299">
        <f t="shared" si="14"/>
        <v>1120.5</v>
      </c>
      <c r="K16" s="300">
        <f t="shared" si="53"/>
        <v>960.2</v>
      </c>
      <c r="L16" s="300">
        <f t="shared" si="5"/>
        <v>-160.29999999999995</v>
      </c>
      <c r="M16" s="301">
        <f>K16/J16%</f>
        <v>85.69388665774208</v>
      </c>
      <c r="N16" s="302">
        <v>310</v>
      </c>
      <c r="O16" s="293">
        <v>356</v>
      </c>
      <c r="P16" s="303">
        <f t="shared" si="7"/>
        <v>46</v>
      </c>
      <c r="Q16" s="304">
        <f t="shared" si="8"/>
        <v>114.83870967741935</v>
      </c>
      <c r="R16" s="293">
        <v>455</v>
      </c>
      <c r="S16" s="293">
        <v>287.1</v>
      </c>
      <c r="T16" s="303">
        <f t="shared" si="9"/>
        <v>-167.89999999999998</v>
      </c>
      <c r="U16" s="303">
        <f t="shared" si="10"/>
        <v>63.09890109890111</v>
      </c>
      <c r="V16" s="293">
        <v>355.5</v>
      </c>
      <c r="W16" s="293">
        <v>317.1</v>
      </c>
      <c r="X16" s="303">
        <f t="shared" si="15"/>
        <v>-38.39999999999998</v>
      </c>
      <c r="Y16" s="304">
        <f t="shared" si="16"/>
        <v>89.19831223628692</v>
      </c>
      <c r="Z16" s="300">
        <f t="shared" si="49"/>
        <v>1356.5</v>
      </c>
      <c r="AA16" s="300">
        <f t="shared" si="12"/>
        <v>733.6</v>
      </c>
      <c r="AB16" s="300">
        <f t="shared" si="17"/>
        <v>-622.9</v>
      </c>
      <c r="AC16" s="300">
        <f>AA16/Z16%</f>
        <v>54.080353851824555</v>
      </c>
      <c r="AD16" s="293">
        <v>551.5</v>
      </c>
      <c r="AE16" s="293">
        <v>468.3</v>
      </c>
      <c r="AF16" s="303">
        <f t="shared" si="19"/>
        <v>-83.19999999999999</v>
      </c>
      <c r="AG16" s="303">
        <f>AE16/AD16%</f>
        <v>84.91387126019946</v>
      </c>
      <c r="AH16" s="293">
        <v>345</v>
      </c>
      <c r="AI16" s="293">
        <v>265.3</v>
      </c>
      <c r="AJ16" s="303">
        <f t="shared" si="21"/>
        <v>-79.69999999999999</v>
      </c>
      <c r="AK16" s="303">
        <f t="shared" si="22"/>
        <v>76.89855072463769</v>
      </c>
      <c r="AL16" s="293">
        <v>460</v>
      </c>
      <c r="AM16" s="293"/>
      <c r="AN16" s="303">
        <f t="shared" si="23"/>
        <v>-460</v>
      </c>
      <c r="AO16" s="305">
        <f t="shared" si="24"/>
        <v>0</v>
      </c>
      <c r="AP16" s="306">
        <f t="shared" si="54"/>
        <v>3447</v>
      </c>
      <c r="AQ16" s="303">
        <f t="shared" si="25"/>
        <v>1693.8000000000002</v>
      </c>
      <c r="AR16" s="303">
        <f t="shared" si="26"/>
        <v>-1753.1999999999998</v>
      </c>
      <c r="AS16" s="307">
        <f>AQ16/AP16%</f>
        <v>49.138381201044396</v>
      </c>
      <c r="AT16" s="308">
        <f t="shared" si="28"/>
        <v>970</v>
      </c>
      <c r="AU16" s="300">
        <f t="shared" si="29"/>
        <v>0</v>
      </c>
      <c r="AV16" s="300">
        <f t="shared" si="30"/>
        <v>-970</v>
      </c>
      <c r="AW16" s="301">
        <f>AU16/AT16%</f>
        <v>0</v>
      </c>
      <c r="AX16" s="302">
        <v>365</v>
      </c>
      <c r="AY16" s="293"/>
      <c r="AZ16" s="303">
        <f t="shared" si="32"/>
        <v>-365</v>
      </c>
      <c r="BA16" s="307">
        <f t="shared" si="33"/>
        <v>0</v>
      </c>
      <c r="BB16" s="309">
        <v>355</v>
      </c>
      <c r="BC16" s="293"/>
      <c r="BD16" s="303">
        <f t="shared" si="34"/>
        <v>-355</v>
      </c>
      <c r="BE16" s="307">
        <f>BC16/BB16%</f>
        <v>0</v>
      </c>
      <c r="BF16" s="309">
        <v>250</v>
      </c>
      <c r="BG16" s="293"/>
      <c r="BH16" s="303">
        <f t="shared" si="36"/>
        <v>-250</v>
      </c>
      <c r="BI16" s="305">
        <f>BG16/BF16%</f>
        <v>0</v>
      </c>
      <c r="BJ16" s="299">
        <f t="shared" si="38"/>
        <v>1588</v>
      </c>
      <c r="BK16" s="300">
        <f t="shared" si="39"/>
        <v>0</v>
      </c>
      <c r="BL16" s="300">
        <f t="shared" si="40"/>
        <v>-1588</v>
      </c>
      <c r="BM16" s="301">
        <f>BK16/BJ16%</f>
        <v>0</v>
      </c>
      <c r="BN16" s="309">
        <v>375</v>
      </c>
      <c r="BO16" s="293"/>
      <c r="BP16" s="279">
        <f t="shared" si="42"/>
        <v>-375</v>
      </c>
      <c r="BQ16" s="307">
        <f>BO16/BN16%</f>
        <v>0</v>
      </c>
      <c r="BR16" s="309">
        <v>250</v>
      </c>
      <c r="BS16" s="293"/>
      <c r="BT16" s="303">
        <f t="shared" si="13"/>
        <v>-250</v>
      </c>
      <c r="BU16" s="307">
        <f>BS16/BR16%</f>
        <v>0</v>
      </c>
      <c r="BV16" s="309">
        <v>963</v>
      </c>
      <c r="BW16" s="293"/>
      <c r="BX16" s="303">
        <f t="shared" si="45"/>
        <v>-963</v>
      </c>
      <c r="BY16" s="305">
        <f>BW16/BV16%</f>
        <v>0</v>
      </c>
      <c r="BZ16" s="310">
        <v>1016.3</v>
      </c>
      <c r="CA16" s="282">
        <f t="shared" si="47"/>
        <v>677.5000000000002</v>
      </c>
      <c r="CB16" s="282">
        <f t="shared" si="48"/>
        <v>166.66338679523764</v>
      </c>
    </row>
    <row r="17" spans="1:80" ht="37.5">
      <c r="A17" s="318" t="s">
        <v>136</v>
      </c>
      <c r="B17" s="293">
        <f>J17+Z17+AT17+BJ17</f>
        <v>214.8</v>
      </c>
      <c r="C17" s="293">
        <f>K17+AA17+AU17+BK17</f>
        <v>63</v>
      </c>
      <c r="D17" s="294">
        <f t="shared" si="0"/>
        <v>-151.8</v>
      </c>
      <c r="E17" s="295">
        <f t="shared" si="1"/>
        <v>29.329608938547484</v>
      </c>
      <c r="F17" s="296">
        <f t="shared" si="2"/>
        <v>39.7</v>
      </c>
      <c r="G17" s="297">
        <f t="shared" si="2"/>
        <v>63</v>
      </c>
      <c r="H17" s="297">
        <f t="shared" si="3"/>
        <v>23.299999999999997</v>
      </c>
      <c r="I17" s="298">
        <f>G17/F17%</f>
        <v>158.69017632241813</v>
      </c>
      <c r="J17" s="299">
        <f t="shared" si="14"/>
        <v>15.4</v>
      </c>
      <c r="K17" s="300">
        <f t="shared" si="53"/>
        <v>3</v>
      </c>
      <c r="L17" s="300">
        <f t="shared" si="5"/>
        <v>-12.4</v>
      </c>
      <c r="M17" s="301">
        <f>K17/J17%</f>
        <v>19.48051948051948</v>
      </c>
      <c r="N17" s="302"/>
      <c r="O17" s="293">
        <v>3</v>
      </c>
      <c r="P17" s="303">
        <f t="shared" si="7"/>
        <v>3</v>
      </c>
      <c r="Q17" s="304"/>
      <c r="R17" s="293">
        <v>0</v>
      </c>
      <c r="S17" s="293"/>
      <c r="T17" s="303">
        <f t="shared" si="9"/>
        <v>0</v>
      </c>
      <c r="U17" s="303"/>
      <c r="V17" s="293">
        <v>15.4</v>
      </c>
      <c r="W17" s="293"/>
      <c r="X17" s="303">
        <f t="shared" si="15"/>
        <v>-15.4</v>
      </c>
      <c r="Y17" s="304">
        <f t="shared" si="16"/>
        <v>0</v>
      </c>
      <c r="Z17" s="300">
        <f t="shared" si="49"/>
        <v>24.3</v>
      </c>
      <c r="AA17" s="300">
        <f t="shared" si="12"/>
        <v>60</v>
      </c>
      <c r="AB17" s="300">
        <f t="shared" si="17"/>
        <v>35.7</v>
      </c>
      <c r="AC17" s="300">
        <f>AA17/Z17%</f>
        <v>246.9135802469136</v>
      </c>
      <c r="AD17" s="293">
        <v>13.3</v>
      </c>
      <c r="AE17" s="293">
        <v>57</v>
      </c>
      <c r="AF17" s="303">
        <f t="shared" si="19"/>
        <v>43.7</v>
      </c>
      <c r="AG17" s="303">
        <f>AE17/AD17%</f>
        <v>428.57142857142856</v>
      </c>
      <c r="AH17" s="293">
        <v>11</v>
      </c>
      <c r="AI17" s="293">
        <v>3</v>
      </c>
      <c r="AJ17" s="303">
        <f t="shared" si="21"/>
        <v>-8</v>
      </c>
      <c r="AK17" s="303">
        <f t="shared" si="22"/>
        <v>27.272727272727273</v>
      </c>
      <c r="AL17" s="293"/>
      <c r="AM17" s="293"/>
      <c r="AN17" s="303">
        <f t="shared" si="23"/>
        <v>0</v>
      </c>
      <c r="AO17" s="305" t="e">
        <f t="shared" si="24"/>
        <v>#DIV/0!</v>
      </c>
      <c r="AP17" s="306">
        <f t="shared" si="54"/>
        <v>66.2</v>
      </c>
      <c r="AQ17" s="303">
        <f t="shared" si="25"/>
        <v>63</v>
      </c>
      <c r="AR17" s="303">
        <f t="shared" si="26"/>
        <v>-3.200000000000003</v>
      </c>
      <c r="AS17" s="307">
        <f>AQ17/AP17%</f>
        <v>95.16616314199395</v>
      </c>
      <c r="AT17" s="308">
        <f t="shared" si="28"/>
        <v>26.5</v>
      </c>
      <c r="AU17" s="300">
        <f t="shared" si="29"/>
        <v>0</v>
      </c>
      <c r="AV17" s="300">
        <f t="shared" si="30"/>
        <v>-26.5</v>
      </c>
      <c r="AW17" s="301">
        <f>AU17/AT17%</f>
        <v>0</v>
      </c>
      <c r="AX17" s="302">
        <v>15.5</v>
      </c>
      <c r="AY17" s="293"/>
      <c r="AZ17" s="303">
        <f t="shared" si="32"/>
        <v>-15.5</v>
      </c>
      <c r="BA17" s="307">
        <f t="shared" si="33"/>
        <v>0</v>
      </c>
      <c r="BB17" s="309">
        <v>11</v>
      </c>
      <c r="BC17" s="293"/>
      <c r="BD17" s="303">
        <f t="shared" si="34"/>
        <v>-11</v>
      </c>
      <c r="BE17" s="307">
        <f>BC17/BB17%</f>
        <v>0</v>
      </c>
      <c r="BF17" s="309"/>
      <c r="BG17" s="293"/>
      <c r="BH17" s="303">
        <f t="shared" si="36"/>
        <v>0</v>
      </c>
      <c r="BI17" s="305" t="e">
        <f>BG17/BF17%</f>
        <v>#DIV/0!</v>
      </c>
      <c r="BJ17" s="299">
        <f t="shared" si="38"/>
        <v>148.6</v>
      </c>
      <c r="BK17" s="300">
        <f t="shared" si="39"/>
        <v>0</v>
      </c>
      <c r="BL17" s="300">
        <f t="shared" si="40"/>
        <v>-148.6</v>
      </c>
      <c r="BM17" s="301"/>
      <c r="BN17" s="309">
        <v>24.3</v>
      </c>
      <c r="BO17" s="293"/>
      <c r="BP17" s="279">
        <f t="shared" si="42"/>
        <v>-24.3</v>
      </c>
      <c r="BQ17" s="307">
        <f>BO17/BN17%</f>
        <v>0</v>
      </c>
      <c r="BR17" s="309">
        <v>0</v>
      </c>
      <c r="BS17" s="293"/>
      <c r="BT17" s="303">
        <f t="shared" si="13"/>
        <v>0</v>
      </c>
      <c r="BU17" s="307" t="e">
        <f>BS17/BR17%</f>
        <v>#DIV/0!</v>
      </c>
      <c r="BV17" s="309">
        <v>124.3</v>
      </c>
      <c r="BW17" s="293"/>
      <c r="BX17" s="303">
        <f t="shared" si="45"/>
        <v>-124.3</v>
      </c>
      <c r="BY17" s="305">
        <f>BW17/BV17%</f>
        <v>0</v>
      </c>
      <c r="BZ17" s="310">
        <v>21</v>
      </c>
      <c r="CA17" s="282">
        <f t="shared" si="47"/>
        <v>42</v>
      </c>
      <c r="CB17" s="282">
        <f t="shared" si="48"/>
        <v>300</v>
      </c>
    </row>
    <row r="18" spans="1:80" ht="53.25" customHeight="1" hidden="1">
      <c r="A18" s="319" t="s">
        <v>137</v>
      </c>
      <c r="B18" s="284">
        <f>SUM(B19:B20)</f>
        <v>0</v>
      </c>
      <c r="C18" s="284">
        <f>SUM(C19:C20)</f>
        <v>0</v>
      </c>
      <c r="D18" s="271">
        <f t="shared" si="0"/>
        <v>0</v>
      </c>
      <c r="E18" s="295"/>
      <c r="F18" s="296">
        <f t="shared" si="2"/>
        <v>0</v>
      </c>
      <c r="G18" s="297">
        <f t="shared" si="2"/>
        <v>0</v>
      </c>
      <c r="H18" s="297">
        <f t="shared" si="3"/>
        <v>0</v>
      </c>
      <c r="I18" s="298"/>
      <c r="J18" s="285">
        <f t="shared" si="14"/>
        <v>0</v>
      </c>
      <c r="K18" s="277">
        <f t="shared" si="53"/>
        <v>0</v>
      </c>
      <c r="L18" s="277">
        <f t="shared" si="5"/>
        <v>0</v>
      </c>
      <c r="M18" s="278"/>
      <c r="N18" s="286">
        <f>SUM(N19:N20)</f>
        <v>0</v>
      </c>
      <c r="O18" s="284">
        <f>SUM(O19:O20)</f>
        <v>0</v>
      </c>
      <c r="P18" s="279">
        <f t="shared" si="7"/>
        <v>0</v>
      </c>
      <c r="Q18" s="304"/>
      <c r="R18" s="284">
        <f>SUM(R19:R20)</f>
        <v>0</v>
      </c>
      <c r="S18" s="284">
        <f>SUM(S19:S20)</f>
        <v>0</v>
      </c>
      <c r="T18" s="303">
        <f t="shared" si="9"/>
        <v>0</v>
      </c>
      <c r="U18" s="303" t="e">
        <f t="shared" si="10"/>
        <v>#DIV/0!</v>
      </c>
      <c r="V18" s="284">
        <f>SUM(V19:V20)</f>
        <v>0</v>
      </c>
      <c r="W18" s="284">
        <f>SUM(W19:W20)</f>
        <v>0</v>
      </c>
      <c r="X18" s="303">
        <f t="shared" si="15"/>
        <v>0</v>
      </c>
      <c r="Y18" s="304" t="e">
        <f t="shared" si="16"/>
        <v>#DIV/0!</v>
      </c>
      <c r="Z18" s="277">
        <f t="shared" si="49"/>
        <v>0</v>
      </c>
      <c r="AA18" s="277">
        <f t="shared" si="12"/>
        <v>0</v>
      </c>
      <c r="AB18" s="277">
        <f t="shared" si="17"/>
        <v>0</v>
      </c>
      <c r="AC18" s="277"/>
      <c r="AD18" s="284">
        <f>SUM(AD19:AD20)</f>
        <v>0</v>
      </c>
      <c r="AE18" s="284">
        <f>SUM(AE19:AE20)</f>
        <v>0</v>
      </c>
      <c r="AF18" s="279">
        <f t="shared" si="19"/>
        <v>0</v>
      </c>
      <c r="AG18" s="303"/>
      <c r="AH18" s="284">
        <f>SUM(AH19:AH20)</f>
        <v>0</v>
      </c>
      <c r="AI18" s="284">
        <f>SUM(AI19:AI20)</f>
        <v>0</v>
      </c>
      <c r="AJ18" s="279">
        <f t="shared" si="21"/>
        <v>0</v>
      </c>
      <c r="AK18" s="279" t="e">
        <f t="shared" si="22"/>
        <v>#DIV/0!</v>
      </c>
      <c r="AL18" s="284">
        <f>SUM(AL19:AL20)</f>
        <v>0</v>
      </c>
      <c r="AM18" s="284">
        <f>SUM(AM19:AM20)</f>
        <v>0</v>
      </c>
      <c r="AN18" s="303">
        <f t="shared" si="23"/>
        <v>0</v>
      </c>
      <c r="AO18" s="305" t="e">
        <f t="shared" si="24"/>
        <v>#DIV/0!</v>
      </c>
      <c r="AP18" s="288">
        <f t="shared" si="54"/>
        <v>0</v>
      </c>
      <c r="AQ18" s="279">
        <f t="shared" si="25"/>
        <v>0</v>
      </c>
      <c r="AR18" s="279">
        <f t="shared" si="26"/>
        <v>0</v>
      </c>
      <c r="AS18" s="289"/>
      <c r="AT18" s="276">
        <f t="shared" si="28"/>
        <v>0</v>
      </c>
      <c r="AU18" s="276">
        <f t="shared" si="28"/>
        <v>0</v>
      </c>
      <c r="AV18" s="277">
        <f t="shared" si="30"/>
        <v>0</v>
      </c>
      <c r="AW18" s="278"/>
      <c r="AX18" s="286">
        <f>SUM(AX19:AX20)</f>
        <v>0</v>
      </c>
      <c r="AY18" s="284">
        <f>SUM(AY19:AY20)</f>
        <v>0</v>
      </c>
      <c r="AZ18" s="303">
        <f t="shared" si="32"/>
        <v>0</v>
      </c>
      <c r="BA18" s="307" t="e">
        <f t="shared" si="33"/>
        <v>#DIV/0!</v>
      </c>
      <c r="BB18" s="290">
        <f>SUM(BB19:BB20)</f>
        <v>0</v>
      </c>
      <c r="BC18" s="284">
        <f>SUM(BC19:BC20)</f>
        <v>0</v>
      </c>
      <c r="BD18" s="279">
        <f t="shared" si="34"/>
        <v>0</v>
      </c>
      <c r="BE18" s="307"/>
      <c r="BF18" s="290">
        <f>SUM(BF19:BF20)</f>
        <v>0</v>
      </c>
      <c r="BG18" s="290">
        <f>SUM(BG19:BG20)</f>
        <v>0</v>
      </c>
      <c r="BH18" s="279">
        <f t="shared" si="36"/>
        <v>0</v>
      </c>
      <c r="BI18" s="305"/>
      <c r="BJ18" s="285">
        <f t="shared" si="38"/>
        <v>0</v>
      </c>
      <c r="BK18" s="277">
        <f t="shared" si="39"/>
        <v>0</v>
      </c>
      <c r="BL18" s="277">
        <f t="shared" si="40"/>
        <v>0</v>
      </c>
      <c r="BM18" s="278"/>
      <c r="BN18" s="290">
        <f>SUM(BN19:BN20)</f>
        <v>0</v>
      </c>
      <c r="BO18" s="284">
        <f>SUM(BO19:BO20)</f>
        <v>0</v>
      </c>
      <c r="BP18" s="279">
        <f t="shared" si="42"/>
        <v>0</v>
      </c>
      <c r="BQ18" s="307"/>
      <c r="BR18" s="290">
        <f>SUM(BR19:BR20)</f>
        <v>0</v>
      </c>
      <c r="BS18" s="284">
        <f>SUM(BS19:BS20)</f>
        <v>0</v>
      </c>
      <c r="BT18" s="279">
        <f t="shared" si="13"/>
        <v>0</v>
      </c>
      <c r="BU18" s="307"/>
      <c r="BV18" s="290">
        <f>SUM(BV19:BV20)</f>
        <v>0</v>
      </c>
      <c r="BW18" s="284">
        <f>SUM(BW19:BW20)</f>
        <v>0</v>
      </c>
      <c r="BX18" s="279">
        <f t="shared" si="45"/>
        <v>0</v>
      </c>
      <c r="BY18" s="305"/>
      <c r="BZ18" s="291">
        <f>SUM(BZ19:BZ20)</f>
        <v>0</v>
      </c>
      <c r="CA18" s="282">
        <f t="shared" si="47"/>
        <v>0</v>
      </c>
      <c r="CB18" s="282" t="e">
        <f t="shared" si="48"/>
        <v>#DIV/0!</v>
      </c>
    </row>
    <row r="19" spans="1:80" ht="21.75" customHeight="1" hidden="1">
      <c r="A19" s="318" t="s">
        <v>138</v>
      </c>
      <c r="B19" s="293"/>
      <c r="C19" s="293"/>
      <c r="D19" s="294">
        <f t="shared" si="0"/>
        <v>0</v>
      </c>
      <c r="E19" s="295"/>
      <c r="F19" s="296">
        <f t="shared" si="2"/>
        <v>0</v>
      </c>
      <c r="G19" s="297">
        <f t="shared" si="2"/>
        <v>0</v>
      </c>
      <c r="H19" s="297">
        <f t="shared" si="3"/>
        <v>0</v>
      </c>
      <c r="I19" s="298"/>
      <c r="J19" s="299">
        <f t="shared" si="14"/>
        <v>0</v>
      </c>
      <c r="K19" s="300">
        <f t="shared" si="53"/>
        <v>0</v>
      </c>
      <c r="L19" s="300">
        <f t="shared" si="5"/>
        <v>0</v>
      </c>
      <c r="M19" s="301"/>
      <c r="N19" s="302"/>
      <c r="O19" s="293"/>
      <c r="P19" s="303">
        <f>O19-N19</f>
        <v>0</v>
      </c>
      <c r="Q19" s="304"/>
      <c r="R19" s="293"/>
      <c r="S19" s="293"/>
      <c r="T19" s="303">
        <f t="shared" si="9"/>
        <v>0</v>
      </c>
      <c r="U19" s="303" t="e">
        <f t="shared" si="10"/>
        <v>#DIV/0!</v>
      </c>
      <c r="V19" s="293"/>
      <c r="W19" s="293"/>
      <c r="X19" s="303">
        <f t="shared" si="15"/>
        <v>0</v>
      </c>
      <c r="Y19" s="304" t="e">
        <f t="shared" si="16"/>
        <v>#DIV/0!</v>
      </c>
      <c r="Z19" s="300">
        <f t="shared" si="49"/>
        <v>0</v>
      </c>
      <c r="AA19" s="300">
        <f t="shared" si="12"/>
        <v>0</v>
      </c>
      <c r="AB19" s="300">
        <f t="shared" si="17"/>
        <v>0</v>
      </c>
      <c r="AC19" s="300"/>
      <c r="AD19" s="293"/>
      <c r="AE19" s="293"/>
      <c r="AF19" s="303">
        <f>AE19-AD19</f>
        <v>0</v>
      </c>
      <c r="AG19" s="303"/>
      <c r="AH19" s="293"/>
      <c r="AI19" s="293"/>
      <c r="AJ19" s="279">
        <f t="shared" si="21"/>
        <v>0</v>
      </c>
      <c r="AK19" s="279" t="e">
        <f t="shared" si="22"/>
        <v>#DIV/0!</v>
      </c>
      <c r="AL19" s="293"/>
      <c r="AM19" s="293"/>
      <c r="AN19" s="303">
        <f t="shared" si="23"/>
        <v>0</v>
      </c>
      <c r="AO19" s="305" t="e">
        <f t="shared" si="24"/>
        <v>#DIV/0!</v>
      </c>
      <c r="AP19" s="306">
        <f t="shared" si="54"/>
        <v>0</v>
      </c>
      <c r="AQ19" s="303">
        <f t="shared" si="25"/>
        <v>0</v>
      </c>
      <c r="AR19" s="303">
        <f t="shared" si="26"/>
        <v>0</v>
      </c>
      <c r="AS19" s="307"/>
      <c r="AT19" s="308">
        <f t="shared" si="28"/>
        <v>0</v>
      </c>
      <c r="AU19" s="300">
        <f t="shared" si="29"/>
        <v>0</v>
      </c>
      <c r="AV19" s="300">
        <f t="shared" si="30"/>
        <v>0</v>
      </c>
      <c r="AW19" s="301"/>
      <c r="AX19" s="302"/>
      <c r="AY19" s="293"/>
      <c r="AZ19" s="303">
        <f t="shared" si="32"/>
        <v>0</v>
      </c>
      <c r="BA19" s="307" t="e">
        <f t="shared" si="33"/>
        <v>#DIV/0!</v>
      </c>
      <c r="BB19" s="309"/>
      <c r="BC19" s="293">
        <v>0</v>
      </c>
      <c r="BD19" s="303">
        <f t="shared" si="34"/>
        <v>0</v>
      </c>
      <c r="BE19" s="307"/>
      <c r="BF19" s="309"/>
      <c r="BG19" s="293"/>
      <c r="BH19" s="303">
        <f t="shared" si="36"/>
        <v>0</v>
      </c>
      <c r="BI19" s="305" t="e">
        <f>BG19/BF19%</f>
        <v>#DIV/0!</v>
      </c>
      <c r="BJ19" s="299">
        <f t="shared" si="38"/>
        <v>0</v>
      </c>
      <c r="BK19" s="300">
        <f t="shared" si="39"/>
        <v>0</v>
      </c>
      <c r="BL19" s="300">
        <f t="shared" si="40"/>
        <v>0</v>
      </c>
      <c r="BM19" s="301"/>
      <c r="BN19" s="309"/>
      <c r="BO19" s="293"/>
      <c r="BP19" s="303">
        <f>BO19-BN19</f>
        <v>0</v>
      </c>
      <c r="BQ19" s="307"/>
      <c r="BR19" s="309"/>
      <c r="BS19" s="293"/>
      <c r="BT19" s="303">
        <f>BS19-BR19</f>
        <v>0</v>
      </c>
      <c r="BU19" s="307"/>
      <c r="BV19" s="309"/>
      <c r="BW19" s="293"/>
      <c r="BX19" s="303">
        <f>BW19-BV19</f>
        <v>0</v>
      </c>
      <c r="BY19" s="305"/>
      <c r="BZ19" s="310"/>
      <c r="CA19" s="282">
        <f t="shared" si="47"/>
        <v>0</v>
      </c>
      <c r="CB19" s="282" t="e">
        <f t="shared" si="48"/>
        <v>#DIV/0!</v>
      </c>
    </row>
    <row r="20" spans="1:80" ht="21" customHeight="1" hidden="1">
      <c r="A20" s="312" t="s">
        <v>139</v>
      </c>
      <c r="B20" s="293"/>
      <c r="C20" s="293"/>
      <c r="D20" s="294">
        <f t="shared" si="0"/>
        <v>0</v>
      </c>
      <c r="E20" s="295"/>
      <c r="F20" s="296">
        <f t="shared" si="2"/>
        <v>0</v>
      </c>
      <c r="G20" s="297">
        <f t="shared" si="2"/>
        <v>0</v>
      </c>
      <c r="H20" s="297">
        <f t="shared" si="3"/>
        <v>0</v>
      </c>
      <c r="I20" s="298"/>
      <c r="J20" s="299">
        <f t="shared" si="14"/>
        <v>0</v>
      </c>
      <c r="K20" s="300">
        <f t="shared" si="53"/>
        <v>0</v>
      </c>
      <c r="L20" s="300">
        <f t="shared" si="5"/>
        <v>0</v>
      </c>
      <c r="M20" s="301"/>
      <c r="N20" s="302"/>
      <c r="O20" s="293"/>
      <c r="P20" s="303"/>
      <c r="Q20" s="304"/>
      <c r="R20" s="293"/>
      <c r="S20" s="293"/>
      <c r="T20" s="303">
        <f t="shared" si="9"/>
        <v>0</v>
      </c>
      <c r="U20" s="303" t="e">
        <f t="shared" si="10"/>
        <v>#DIV/0!</v>
      </c>
      <c r="V20" s="293"/>
      <c r="W20" s="293"/>
      <c r="X20" s="303">
        <f t="shared" si="15"/>
        <v>0</v>
      </c>
      <c r="Y20" s="304" t="e">
        <f t="shared" si="16"/>
        <v>#DIV/0!</v>
      </c>
      <c r="Z20" s="300">
        <f t="shared" si="49"/>
        <v>0</v>
      </c>
      <c r="AA20" s="300">
        <f t="shared" si="12"/>
        <v>0</v>
      </c>
      <c r="AB20" s="300">
        <f t="shared" si="17"/>
        <v>0</v>
      </c>
      <c r="AC20" s="300"/>
      <c r="AD20" s="293"/>
      <c r="AE20" s="293"/>
      <c r="AF20" s="303">
        <f>AE20-AD20</f>
        <v>0</v>
      </c>
      <c r="AG20" s="303"/>
      <c r="AH20" s="293"/>
      <c r="AI20" s="293"/>
      <c r="AJ20" s="279">
        <f t="shared" si="21"/>
        <v>0</v>
      </c>
      <c r="AK20" s="279" t="e">
        <f t="shared" si="22"/>
        <v>#DIV/0!</v>
      </c>
      <c r="AL20" s="293"/>
      <c r="AM20" s="293"/>
      <c r="AN20" s="303">
        <f t="shared" si="23"/>
        <v>0</v>
      </c>
      <c r="AO20" s="305" t="e">
        <f t="shared" si="24"/>
        <v>#DIV/0!</v>
      </c>
      <c r="AP20" s="306">
        <f t="shared" si="54"/>
        <v>0</v>
      </c>
      <c r="AQ20" s="303">
        <f t="shared" si="25"/>
        <v>0</v>
      </c>
      <c r="AR20" s="303">
        <f t="shared" si="26"/>
        <v>0</v>
      </c>
      <c r="AS20" s="307"/>
      <c r="AT20" s="308">
        <f t="shared" si="28"/>
        <v>0</v>
      </c>
      <c r="AU20" s="300">
        <f t="shared" si="29"/>
        <v>0</v>
      </c>
      <c r="AV20" s="300">
        <f t="shared" si="30"/>
        <v>0</v>
      </c>
      <c r="AW20" s="301"/>
      <c r="AX20" s="302"/>
      <c r="AY20" s="293"/>
      <c r="AZ20" s="303">
        <f t="shared" si="32"/>
        <v>0</v>
      </c>
      <c r="BA20" s="307" t="e">
        <f t="shared" si="33"/>
        <v>#DIV/0!</v>
      </c>
      <c r="BB20" s="309"/>
      <c r="BC20" s="293"/>
      <c r="BD20" s="303"/>
      <c r="BE20" s="307"/>
      <c r="BF20" s="309"/>
      <c r="BG20" s="293"/>
      <c r="BH20" s="303"/>
      <c r="BI20" s="305"/>
      <c r="BJ20" s="299">
        <f t="shared" si="38"/>
        <v>0</v>
      </c>
      <c r="BK20" s="300">
        <f t="shared" si="39"/>
        <v>0</v>
      </c>
      <c r="BL20" s="300">
        <f t="shared" si="40"/>
        <v>0</v>
      </c>
      <c r="BM20" s="301"/>
      <c r="BN20" s="309"/>
      <c r="BO20" s="293"/>
      <c r="BP20" s="303"/>
      <c r="BQ20" s="307"/>
      <c r="BR20" s="309"/>
      <c r="BS20" s="293"/>
      <c r="BT20" s="303"/>
      <c r="BU20" s="307"/>
      <c r="BV20" s="309"/>
      <c r="BW20" s="293"/>
      <c r="BX20" s="303"/>
      <c r="BY20" s="305"/>
      <c r="BZ20" s="310"/>
      <c r="CA20" s="282">
        <f t="shared" si="47"/>
        <v>0</v>
      </c>
      <c r="CB20" s="282" t="e">
        <f t="shared" si="48"/>
        <v>#DIV/0!</v>
      </c>
    </row>
    <row r="21" spans="1:80" s="283" customFormat="1" ht="52.5" customHeight="1">
      <c r="A21" s="319" t="s">
        <v>140</v>
      </c>
      <c r="B21" s="284">
        <f>B22+B23+B24+B25</f>
        <v>22055.300000000003</v>
      </c>
      <c r="C21" s="284">
        <f>C22+C23+C24+C25</f>
        <v>8922.3</v>
      </c>
      <c r="D21" s="271">
        <f t="shared" si="0"/>
        <v>-13133.000000000004</v>
      </c>
      <c r="E21" s="272">
        <f t="shared" si="1"/>
        <v>40.45422188770952</v>
      </c>
      <c r="F21" s="273">
        <f t="shared" si="2"/>
        <v>9845.1</v>
      </c>
      <c r="G21" s="274">
        <f t="shared" si="2"/>
        <v>8922.300000000001</v>
      </c>
      <c r="H21" s="274">
        <f t="shared" si="3"/>
        <v>-922.7999999999993</v>
      </c>
      <c r="I21" s="275">
        <f>G21/F21%</f>
        <v>90.62680927568029</v>
      </c>
      <c r="J21" s="285">
        <f t="shared" si="14"/>
        <v>4354.5</v>
      </c>
      <c r="K21" s="277">
        <f t="shared" si="53"/>
        <v>4984.700000000001</v>
      </c>
      <c r="L21" s="277">
        <f>K21-J21</f>
        <v>630.2000000000007</v>
      </c>
      <c r="M21" s="278">
        <f>K21/J21%</f>
        <v>114.4723848891951</v>
      </c>
      <c r="N21" s="286">
        <f>N22+N23+N24+N25</f>
        <v>610</v>
      </c>
      <c r="O21" s="284">
        <f>O22+O23+O24+O25</f>
        <v>905.4</v>
      </c>
      <c r="P21" s="279">
        <f aca="true" t="shared" si="55" ref="P21:P33">O21-N21</f>
        <v>295.4</v>
      </c>
      <c r="Q21" s="280">
        <f>O21/N21%</f>
        <v>148.4262295081967</v>
      </c>
      <c r="R21" s="284">
        <f>R22+R23+R24+R25</f>
        <v>1818.4</v>
      </c>
      <c r="S21" s="284">
        <f>S22+S23+S24+S25</f>
        <v>1443.4</v>
      </c>
      <c r="T21" s="279">
        <f t="shared" si="9"/>
        <v>-375</v>
      </c>
      <c r="U21" s="279">
        <f t="shared" si="10"/>
        <v>79.37747470303563</v>
      </c>
      <c r="V21" s="284">
        <f>V22+V23+V24+V25</f>
        <v>1926.1000000000001</v>
      </c>
      <c r="W21" s="284">
        <f>W22+W23+W24+W25</f>
        <v>2635.9</v>
      </c>
      <c r="X21" s="279">
        <f t="shared" si="15"/>
        <v>709.8</v>
      </c>
      <c r="Y21" s="280">
        <f t="shared" si="16"/>
        <v>136.85166917605522</v>
      </c>
      <c r="Z21" s="277">
        <f t="shared" si="49"/>
        <v>5490.6</v>
      </c>
      <c r="AA21" s="277">
        <f t="shared" si="12"/>
        <v>3937.6000000000004</v>
      </c>
      <c r="AB21" s="277">
        <f t="shared" si="17"/>
        <v>-1553</v>
      </c>
      <c r="AC21" s="277">
        <f>AA21/Z21%</f>
        <v>71.7152952318508</v>
      </c>
      <c r="AD21" s="284">
        <f>AD22+AD23+AD24+AD25</f>
        <v>1828.3</v>
      </c>
      <c r="AE21" s="284">
        <f>AE22+AE23+AE24+AE25</f>
        <v>2764.8</v>
      </c>
      <c r="AF21" s="279">
        <f aca="true" t="shared" si="56" ref="AF21:AF33">AE21-AD21</f>
        <v>936.5000000000002</v>
      </c>
      <c r="AG21" s="279">
        <f aca="true" t="shared" si="57" ref="AG21:AG27">AE21/AD21%</f>
        <v>151.22244708198872</v>
      </c>
      <c r="AH21" s="284">
        <f>AH22+AH23+AH24+AH25</f>
        <v>1828.4</v>
      </c>
      <c r="AI21" s="284">
        <f>AI22+AI23+AI24+AI25</f>
        <v>1172.8</v>
      </c>
      <c r="AJ21" s="279">
        <f t="shared" si="21"/>
        <v>-655.6000000000001</v>
      </c>
      <c r="AK21" s="279">
        <f t="shared" si="22"/>
        <v>64.14351345438634</v>
      </c>
      <c r="AL21" s="284">
        <f>AL22+AL23+AL24+AL25</f>
        <v>1833.9</v>
      </c>
      <c r="AM21" s="284">
        <f>AM22+AM23+AM24+AM25</f>
        <v>0</v>
      </c>
      <c r="AN21" s="279">
        <f t="shared" si="23"/>
        <v>-1833.9</v>
      </c>
      <c r="AO21" s="287">
        <f t="shared" si="24"/>
        <v>0</v>
      </c>
      <c r="AP21" s="288">
        <f t="shared" si="54"/>
        <v>15335.7</v>
      </c>
      <c r="AQ21" s="279">
        <f t="shared" si="54"/>
        <v>8922.300000000001</v>
      </c>
      <c r="AR21" s="279">
        <f t="shared" si="26"/>
        <v>-6413.4</v>
      </c>
      <c r="AS21" s="289">
        <f>AQ21/AP21%</f>
        <v>58.17993309728282</v>
      </c>
      <c r="AT21" s="276">
        <f t="shared" si="28"/>
        <v>5490.6</v>
      </c>
      <c r="AU21" s="277">
        <f t="shared" si="29"/>
        <v>0</v>
      </c>
      <c r="AV21" s="277">
        <f t="shared" si="30"/>
        <v>-5490.6</v>
      </c>
      <c r="AW21" s="278">
        <f>AU21/AT21%</f>
        <v>0</v>
      </c>
      <c r="AX21" s="286">
        <f>AX22+AX23+AX24+AX25</f>
        <v>1828.4</v>
      </c>
      <c r="AY21" s="284">
        <f>AY22+AY23+AY24+AY25</f>
        <v>0</v>
      </c>
      <c r="AZ21" s="279">
        <f t="shared" si="32"/>
        <v>-1828.4</v>
      </c>
      <c r="BA21" s="289">
        <f t="shared" si="33"/>
        <v>0</v>
      </c>
      <c r="BB21" s="290">
        <f>BB22+BB23+BB24+BB25</f>
        <v>1828.3</v>
      </c>
      <c r="BC21" s="284">
        <f>BC22+BC23+BC24+BC25</f>
        <v>0</v>
      </c>
      <c r="BD21" s="279">
        <f>BC21-BB21</f>
        <v>-1828.3</v>
      </c>
      <c r="BE21" s="289">
        <f>BC21/BB21%</f>
        <v>0</v>
      </c>
      <c r="BF21" s="290">
        <f>BF22+BF23+BF24+BF25</f>
        <v>1833.9</v>
      </c>
      <c r="BG21" s="284">
        <f>BG22+BG23+BG24+BG25</f>
        <v>0</v>
      </c>
      <c r="BH21" s="279">
        <f>BG21-BF21</f>
        <v>-1833.9</v>
      </c>
      <c r="BI21" s="287">
        <f>BG21/BF21%</f>
        <v>0</v>
      </c>
      <c r="BJ21" s="285">
        <f t="shared" si="38"/>
        <v>6719.6</v>
      </c>
      <c r="BK21" s="277">
        <f t="shared" si="39"/>
        <v>0</v>
      </c>
      <c r="BL21" s="277">
        <f t="shared" si="40"/>
        <v>-6719.6</v>
      </c>
      <c r="BM21" s="278">
        <f>BK21/BJ21%</f>
        <v>0</v>
      </c>
      <c r="BN21" s="290">
        <f>BN22+BN23+BN24+BN25</f>
        <v>1828.4</v>
      </c>
      <c r="BO21" s="284">
        <f>BO22+BO23+BO24+BO25</f>
        <v>0</v>
      </c>
      <c r="BP21" s="279">
        <f>BO21-BN21</f>
        <v>-1828.4</v>
      </c>
      <c r="BQ21" s="307">
        <f>BO21/BN21%</f>
        <v>0</v>
      </c>
      <c r="BR21" s="290">
        <f>BR22+BR23+BR24+BR25</f>
        <v>1828.4</v>
      </c>
      <c r="BS21" s="284">
        <f>BS22+BS23+BS24+BS25</f>
        <v>0</v>
      </c>
      <c r="BT21" s="279">
        <f>BS21-BR21</f>
        <v>-1828.4</v>
      </c>
      <c r="BU21" s="289">
        <f>BS21/BR21%</f>
        <v>0</v>
      </c>
      <c r="BV21" s="290">
        <f>BV22+BV23+BV24+BV25</f>
        <v>3062.8</v>
      </c>
      <c r="BW21" s="284">
        <f>BW22+BW23+BW24+BW25</f>
        <v>0</v>
      </c>
      <c r="BX21" s="279">
        <f>BW21-BV21</f>
        <v>-3062.8</v>
      </c>
      <c r="BY21" s="287">
        <f>BW21/BV21%</f>
        <v>0</v>
      </c>
      <c r="BZ21" s="291">
        <f>BZ22+BZ23+BZ24+BZ25</f>
        <v>4116.599999999999</v>
      </c>
      <c r="CA21" s="282">
        <f t="shared" si="47"/>
        <v>4805.7</v>
      </c>
      <c r="CB21" s="282">
        <f t="shared" si="48"/>
        <v>216.73954234076666</v>
      </c>
    </row>
    <row r="22" spans="1:80" ht="37.5" customHeight="1" hidden="1">
      <c r="A22" s="320" t="s">
        <v>82</v>
      </c>
      <c r="B22" s="321"/>
      <c r="C22" s="321"/>
      <c r="D22" s="294">
        <f t="shared" si="0"/>
        <v>0</v>
      </c>
      <c r="E22" s="295"/>
      <c r="F22" s="296">
        <f t="shared" si="2"/>
        <v>0</v>
      </c>
      <c r="G22" s="297">
        <f t="shared" si="2"/>
        <v>0</v>
      </c>
      <c r="H22" s="297">
        <f t="shared" si="3"/>
        <v>0</v>
      </c>
      <c r="I22" s="298"/>
      <c r="J22" s="299">
        <f t="shared" si="14"/>
        <v>0</v>
      </c>
      <c r="K22" s="300">
        <f t="shared" si="53"/>
        <v>0</v>
      </c>
      <c r="L22" s="300">
        <f>K22-J22</f>
        <v>0</v>
      </c>
      <c r="M22" s="301"/>
      <c r="N22" s="322"/>
      <c r="O22" s="321"/>
      <c r="P22" s="279">
        <f t="shared" si="55"/>
        <v>0</v>
      </c>
      <c r="Q22" s="280"/>
      <c r="R22" s="321"/>
      <c r="S22" s="321"/>
      <c r="T22" s="303">
        <f t="shared" si="9"/>
        <v>0</v>
      </c>
      <c r="U22" s="303" t="e">
        <f t="shared" si="10"/>
        <v>#DIV/0!</v>
      </c>
      <c r="V22" s="321"/>
      <c r="W22" s="321"/>
      <c r="X22" s="303">
        <f t="shared" si="15"/>
        <v>0</v>
      </c>
      <c r="Y22" s="304" t="e">
        <f t="shared" si="16"/>
        <v>#DIV/0!</v>
      </c>
      <c r="Z22" s="300">
        <f t="shared" si="49"/>
        <v>0</v>
      </c>
      <c r="AA22" s="300">
        <f t="shared" si="12"/>
        <v>0</v>
      </c>
      <c r="AB22" s="300">
        <f t="shared" si="17"/>
        <v>0</v>
      </c>
      <c r="AC22" s="300"/>
      <c r="AD22" s="321"/>
      <c r="AE22" s="321"/>
      <c r="AF22" s="279">
        <f t="shared" si="56"/>
        <v>0</v>
      </c>
      <c r="AG22" s="279" t="e">
        <f t="shared" si="57"/>
        <v>#DIV/0!</v>
      </c>
      <c r="AH22" s="321"/>
      <c r="AI22" s="321"/>
      <c r="AJ22" s="279">
        <f t="shared" si="21"/>
        <v>0</v>
      </c>
      <c r="AK22" s="279" t="e">
        <f t="shared" si="22"/>
        <v>#DIV/0!</v>
      </c>
      <c r="AL22" s="321"/>
      <c r="AM22" s="321"/>
      <c r="AN22" s="303">
        <f t="shared" si="23"/>
        <v>0</v>
      </c>
      <c r="AO22" s="305" t="e">
        <f t="shared" si="24"/>
        <v>#DIV/0!</v>
      </c>
      <c r="AP22" s="288">
        <f t="shared" si="54"/>
        <v>0</v>
      </c>
      <c r="AQ22" s="303">
        <f t="shared" si="54"/>
        <v>0</v>
      </c>
      <c r="AR22" s="303">
        <f t="shared" si="26"/>
        <v>0</v>
      </c>
      <c r="AS22" s="307"/>
      <c r="AT22" s="308">
        <f t="shared" si="28"/>
        <v>0</v>
      </c>
      <c r="AU22" s="300">
        <f t="shared" si="29"/>
        <v>0</v>
      </c>
      <c r="AV22" s="300">
        <f t="shared" si="30"/>
        <v>0</v>
      </c>
      <c r="AW22" s="301"/>
      <c r="AX22" s="322"/>
      <c r="AY22" s="321"/>
      <c r="AZ22" s="303">
        <f t="shared" si="32"/>
        <v>0</v>
      </c>
      <c r="BA22" s="307" t="e">
        <f t="shared" si="33"/>
        <v>#DIV/0!</v>
      </c>
      <c r="BB22" s="323"/>
      <c r="BC22" s="321"/>
      <c r="BD22" s="303"/>
      <c r="BE22" s="307"/>
      <c r="BF22" s="323"/>
      <c r="BG22" s="321"/>
      <c r="BH22" s="303"/>
      <c r="BI22" s="287"/>
      <c r="BJ22" s="299">
        <f t="shared" si="38"/>
        <v>0</v>
      </c>
      <c r="BK22" s="300">
        <f t="shared" si="39"/>
        <v>0</v>
      </c>
      <c r="BL22" s="300">
        <f t="shared" si="40"/>
        <v>0</v>
      </c>
      <c r="BM22" s="301"/>
      <c r="BN22" s="323"/>
      <c r="BO22" s="321"/>
      <c r="BP22" s="303"/>
      <c r="BQ22" s="307"/>
      <c r="BR22" s="323"/>
      <c r="BS22" s="321"/>
      <c r="BT22" s="303"/>
      <c r="BU22" s="289"/>
      <c r="BV22" s="323"/>
      <c r="BW22" s="321"/>
      <c r="BX22" s="303"/>
      <c r="BY22" s="305"/>
      <c r="BZ22" s="324"/>
      <c r="CA22" s="282">
        <f t="shared" si="47"/>
        <v>0</v>
      </c>
      <c r="CB22" s="282" t="e">
        <f t="shared" si="48"/>
        <v>#DIV/0!</v>
      </c>
    </row>
    <row r="23" spans="1:80" s="326" customFormat="1" ht="23.25" customHeight="1">
      <c r="A23" s="320" t="s">
        <v>141</v>
      </c>
      <c r="B23" s="293">
        <f aca="true" t="shared" si="58" ref="B23:C25">J23+Z23+AT23+BJ23</f>
        <v>14542.7</v>
      </c>
      <c r="C23" s="293">
        <f t="shared" si="58"/>
        <v>6223.4</v>
      </c>
      <c r="D23" s="325">
        <f t="shared" si="0"/>
        <v>-8319.300000000001</v>
      </c>
      <c r="E23" s="295">
        <f t="shared" si="1"/>
        <v>42.79397910979391</v>
      </c>
      <c r="F23" s="296">
        <f t="shared" si="2"/>
        <v>6425.7</v>
      </c>
      <c r="G23" s="297">
        <f t="shared" si="2"/>
        <v>6223.4</v>
      </c>
      <c r="H23" s="297">
        <f t="shared" si="3"/>
        <v>-202.30000000000018</v>
      </c>
      <c r="I23" s="298">
        <f aca="true" t="shared" si="59" ref="I23:I28">G23/F23%</f>
        <v>96.85170487262087</v>
      </c>
      <c r="J23" s="299">
        <f t="shared" si="14"/>
        <v>2790</v>
      </c>
      <c r="K23" s="300">
        <f t="shared" si="53"/>
        <v>3404.3999999999996</v>
      </c>
      <c r="L23" s="300">
        <f>K23-J23</f>
        <v>614.3999999999996</v>
      </c>
      <c r="M23" s="301">
        <f aca="true" t="shared" si="60" ref="M23:M33">K23/J23%</f>
        <v>122.02150537634408</v>
      </c>
      <c r="N23" s="302">
        <v>375</v>
      </c>
      <c r="O23" s="293">
        <v>665.4</v>
      </c>
      <c r="P23" s="303">
        <f t="shared" si="55"/>
        <v>290.4</v>
      </c>
      <c r="Q23" s="304">
        <f>O23/N23%</f>
        <v>177.44</v>
      </c>
      <c r="R23" s="293">
        <v>1200</v>
      </c>
      <c r="S23" s="293">
        <v>858.7</v>
      </c>
      <c r="T23" s="303">
        <f t="shared" si="9"/>
        <v>-341.29999999999995</v>
      </c>
      <c r="U23" s="303">
        <f t="shared" si="10"/>
        <v>71.55833333333334</v>
      </c>
      <c r="V23" s="293">
        <v>1215</v>
      </c>
      <c r="W23" s="293">
        <v>1880.3</v>
      </c>
      <c r="X23" s="303">
        <f t="shared" si="15"/>
        <v>665.3</v>
      </c>
      <c r="Y23" s="304">
        <f t="shared" si="16"/>
        <v>154.75720164609052</v>
      </c>
      <c r="Z23" s="300">
        <f t="shared" si="49"/>
        <v>3635.7</v>
      </c>
      <c r="AA23" s="300">
        <f t="shared" si="12"/>
        <v>2819</v>
      </c>
      <c r="AB23" s="300">
        <f t="shared" si="17"/>
        <v>-816.6999999999998</v>
      </c>
      <c r="AC23" s="300">
        <f>AA23/Z23%</f>
        <v>77.53665043870507</v>
      </c>
      <c r="AD23" s="293">
        <v>1210</v>
      </c>
      <c r="AE23" s="293">
        <v>2188.6</v>
      </c>
      <c r="AF23" s="303">
        <f t="shared" si="56"/>
        <v>978.5999999999999</v>
      </c>
      <c r="AG23" s="303">
        <f t="shared" si="57"/>
        <v>180.87603305785123</v>
      </c>
      <c r="AH23" s="293">
        <v>1210</v>
      </c>
      <c r="AI23" s="293">
        <v>630.4</v>
      </c>
      <c r="AJ23" s="303">
        <f t="shared" si="21"/>
        <v>-579.6</v>
      </c>
      <c r="AK23" s="303">
        <f t="shared" si="22"/>
        <v>52.099173553719005</v>
      </c>
      <c r="AL23" s="293">
        <v>1215.7</v>
      </c>
      <c r="AM23" s="293"/>
      <c r="AN23" s="303">
        <f t="shared" si="23"/>
        <v>-1215.7</v>
      </c>
      <c r="AO23" s="305">
        <f t="shared" si="24"/>
        <v>0</v>
      </c>
      <c r="AP23" s="306">
        <f t="shared" si="54"/>
        <v>10061.4</v>
      </c>
      <c r="AQ23" s="303">
        <f t="shared" si="54"/>
        <v>6223.4</v>
      </c>
      <c r="AR23" s="303">
        <f t="shared" si="26"/>
        <v>-3838</v>
      </c>
      <c r="AS23" s="307">
        <f>AQ23/AP23%</f>
        <v>61.85421511916831</v>
      </c>
      <c r="AT23" s="308">
        <f aca="true" t="shared" si="61" ref="AT23:AT34">AX23+BB23+BF23</f>
        <v>3635.7</v>
      </c>
      <c r="AU23" s="300">
        <f t="shared" si="29"/>
        <v>0</v>
      </c>
      <c r="AV23" s="300">
        <f t="shared" si="30"/>
        <v>-3635.7</v>
      </c>
      <c r="AW23" s="301">
        <f>AU23/AT23%</f>
        <v>0</v>
      </c>
      <c r="AX23" s="302">
        <v>1210</v>
      </c>
      <c r="AY23" s="293"/>
      <c r="AZ23" s="303">
        <f t="shared" si="32"/>
        <v>-1210</v>
      </c>
      <c r="BA23" s="307">
        <f t="shared" si="33"/>
        <v>0</v>
      </c>
      <c r="BB23" s="309">
        <v>1210</v>
      </c>
      <c r="BC23" s="293"/>
      <c r="BD23" s="303">
        <f>BC23-BB23</f>
        <v>-1210</v>
      </c>
      <c r="BE23" s="307">
        <f>BC23/BB23%</f>
        <v>0</v>
      </c>
      <c r="BF23" s="309">
        <v>1215.7</v>
      </c>
      <c r="BG23" s="293"/>
      <c r="BH23" s="303">
        <f>BG23-BF23</f>
        <v>-1215.7</v>
      </c>
      <c r="BI23" s="305">
        <f>BG23/BF23%</f>
        <v>0</v>
      </c>
      <c r="BJ23" s="299">
        <f t="shared" si="38"/>
        <v>4481.3</v>
      </c>
      <c r="BK23" s="300">
        <f t="shared" si="39"/>
        <v>0</v>
      </c>
      <c r="BL23" s="300">
        <f t="shared" si="40"/>
        <v>-4481.3</v>
      </c>
      <c r="BM23" s="301">
        <f>BK23/BJ23%</f>
        <v>0</v>
      </c>
      <c r="BN23" s="309">
        <v>1210</v>
      </c>
      <c r="BO23" s="293"/>
      <c r="BP23" s="279">
        <f>BO23-BN23</f>
        <v>-1210</v>
      </c>
      <c r="BQ23" s="307">
        <f>BO23/BN23%</f>
        <v>0</v>
      </c>
      <c r="BR23" s="309">
        <v>1210</v>
      </c>
      <c r="BS23" s="293"/>
      <c r="BT23" s="303">
        <f>BS23-BR23</f>
        <v>-1210</v>
      </c>
      <c r="BU23" s="307">
        <f>BS23/BR23%</f>
        <v>0</v>
      </c>
      <c r="BV23" s="309">
        <v>2061.3</v>
      </c>
      <c r="BW23" s="293"/>
      <c r="BX23" s="303">
        <f>BW23-BV23</f>
        <v>-2061.3</v>
      </c>
      <c r="BY23" s="305">
        <f>BW23/BV23%</f>
        <v>0</v>
      </c>
      <c r="BZ23" s="310">
        <v>2564.5</v>
      </c>
      <c r="CA23" s="282">
        <f t="shared" si="47"/>
        <v>3658.8999999999996</v>
      </c>
      <c r="CB23" s="282">
        <f t="shared" si="48"/>
        <v>242.67498537726652</v>
      </c>
    </row>
    <row r="24" spans="1:80" s="243" customFormat="1" ht="22.5" customHeight="1">
      <c r="A24" s="318" t="s">
        <v>37</v>
      </c>
      <c r="B24" s="293">
        <f t="shared" si="58"/>
        <v>7419.7</v>
      </c>
      <c r="C24" s="293">
        <f t="shared" si="58"/>
        <v>2568.1000000000004</v>
      </c>
      <c r="D24" s="303">
        <f t="shared" si="0"/>
        <v>-4851.599999999999</v>
      </c>
      <c r="E24" s="295">
        <f t="shared" si="1"/>
        <v>34.611911532811305</v>
      </c>
      <c r="F24" s="296">
        <f t="shared" si="2"/>
        <v>3326.5</v>
      </c>
      <c r="G24" s="297">
        <f t="shared" si="2"/>
        <v>2568.1000000000004</v>
      </c>
      <c r="H24" s="297">
        <f t="shared" si="3"/>
        <v>-758.3999999999996</v>
      </c>
      <c r="I24" s="298">
        <f t="shared" si="59"/>
        <v>77.20126258830604</v>
      </c>
      <c r="J24" s="299">
        <f t="shared" si="14"/>
        <v>1471.6</v>
      </c>
      <c r="K24" s="300">
        <f t="shared" si="53"/>
        <v>1451.8000000000002</v>
      </c>
      <c r="L24" s="300">
        <f>K24-J24</f>
        <v>-19.799999999999727</v>
      </c>
      <c r="M24" s="301">
        <f t="shared" si="60"/>
        <v>98.65452568632783</v>
      </c>
      <c r="N24" s="327">
        <v>235</v>
      </c>
      <c r="O24" s="328">
        <v>240</v>
      </c>
      <c r="P24" s="303">
        <f t="shared" si="55"/>
        <v>5</v>
      </c>
      <c r="Q24" s="304">
        <f>O24/N24%</f>
        <v>102.12765957446808</v>
      </c>
      <c r="R24" s="328">
        <v>618.4</v>
      </c>
      <c r="S24" s="328">
        <v>584.7</v>
      </c>
      <c r="T24" s="303">
        <f t="shared" si="9"/>
        <v>-33.69999999999993</v>
      </c>
      <c r="U24" s="303">
        <f t="shared" si="10"/>
        <v>94.55045278137129</v>
      </c>
      <c r="V24" s="328">
        <v>618.2</v>
      </c>
      <c r="W24" s="328">
        <v>627.1</v>
      </c>
      <c r="X24" s="303">
        <f t="shared" si="15"/>
        <v>8.899999999999977</v>
      </c>
      <c r="Y24" s="304">
        <f t="shared" si="16"/>
        <v>101.43966353930766</v>
      </c>
      <c r="Z24" s="300">
        <f t="shared" si="49"/>
        <v>1854.8999999999999</v>
      </c>
      <c r="AA24" s="300">
        <f t="shared" si="12"/>
        <v>1116.3</v>
      </c>
      <c r="AB24" s="300">
        <f t="shared" si="17"/>
        <v>-738.5999999999999</v>
      </c>
      <c r="AC24" s="300">
        <f>AA24/Z24%</f>
        <v>60.181141840530486</v>
      </c>
      <c r="AD24" s="328">
        <v>618.3</v>
      </c>
      <c r="AE24" s="328">
        <v>573.9</v>
      </c>
      <c r="AF24" s="303">
        <f t="shared" si="56"/>
        <v>-44.39999999999998</v>
      </c>
      <c r="AG24" s="303">
        <f t="shared" si="57"/>
        <v>92.8190198932557</v>
      </c>
      <c r="AH24" s="328">
        <v>618.4</v>
      </c>
      <c r="AI24" s="328">
        <v>542.4</v>
      </c>
      <c r="AJ24" s="303">
        <f t="shared" si="21"/>
        <v>-76</v>
      </c>
      <c r="AK24" s="303">
        <f t="shared" si="22"/>
        <v>87.71021992238033</v>
      </c>
      <c r="AL24" s="328">
        <v>618.2</v>
      </c>
      <c r="AM24" s="328"/>
      <c r="AN24" s="303">
        <f t="shared" si="23"/>
        <v>-618.2</v>
      </c>
      <c r="AO24" s="305">
        <f t="shared" si="24"/>
        <v>0</v>
      </c>
      <c r="AP24" s="306">
        <f t="shared" si="54"/>
        <v>5181.4</v>
      </c>
      <c r="AQ24" s="303">
        <f t="shared" si="54"/>
        <v>2568.1000000000004</v>
      </c>
      <c r="AR24" s="303">
        <f t="shared" si="26"/>
        <v>-2613.2999999999993</v>
      </c>
      <c r="AS24" s="307">
        <f>AQ24/AP24%</f>
        <v>49.56382444899064</v>
      </c>
      <c r="AT24" s="308">
        <f t="shared" si="61"/>
        <v>1854.8999999999999</v>
      </c>
      <c r="AU24" s="300">
        <f t="shared" si="29"/>
        <v>0</v>
      </c>
      <c r="AV24" s="300">
        <f t="shared" si="30"/>
        <v>-1854.8999999999999</v>
      </c>
      <c r="AW24" s="301"/>
      <c r="AX24" s="327">
        <v>618.4</v>
      </c>
      <c r="AY24" s="328"/>
      <c r="AZ24" s="303">
        <f t="shared" si="32"/>
        <v>-618.4</v>
      </c>
      <c r="BA24" s="307"/>
      <c r="BB24" s="329">
        <v>618.3</v>
      </c>
      <c r="BC24" s="328"/>
      <c r="BD24" s="303">
        <f>BC24-BB24</f>
        <v>-618.3</v>
      </c>
      <c r="BE24" s="307">
        <f>BC24/BB24%</f>
        <v>0</v>
      </c>
      <c r="BF24" s="329">
        <v>618.2</v>
      </c>
      <c r="BG24" s="328"/>
      <c r="BH24" s="303">
        <f>BG24-BF24</f>
        <v>-618.2</v>
      </c>
      <c r="BI24" s="305">
        <f>BG24/BF24%</f>
        <v>0</v>
      </c>
      <c r="BJ24" s="299">
        <f t="shared" si="38"/>
        <v>2238.3</v>
      </c>
      <c r="BK24" s="300">
        <f t="shared" si="39"/>
        <v>0</v>
      </c>
      <c r="BL24" s="300">
        <f t="shared" si="40"/>
        <v>-2238.3</v>
      </c>
      <c r="BM24" s="301">
        <f>BK24/BJ24%</f>
        <v>0</v>
      </c>
      <c r="BN24" s="329">
        <v>618.4</v>
      </c>
      <c r="BO24" s="328"/>
      <c r="BP24" s="279">
        <f>BO24-BN24</f>
        <v>-618.4</v>
      </c>
      <c r="BQ24" s="307">
        <f>BO24/BN24%</f>
        <v>0</v>
      </c>
      <c r="BR24" s="329">
        <v>618.4</v>
      </c>
      <c r="BS24" s="328"/>
      <c r="BT24" s="303">
        <f>BS24-BR24</f>
        <v>-618.4</v>
      </c>
      <c r="BU24" s="307">
        <f>BS24/BR24%</f>
        <v>0</v>
      </c>
      <c r="BV24" s="329">
        <v>1001.5</v>
      </c>
      <c r="BW24" s="328"/>
      <c r="BX24" s="303">
        <f>BW24-BV24</f>
        <v>-1001.5</v>
      </c>
      <c r="BY24" s="305">
        <f>BW24/BV24%</f>
        <v>0</v>
      </c>
      <c r="BZ24" s="330">
        <v>1479.7</v>
      </c>
      <c r="CA24" s="282">
        <f t="shared" si="47"/>
        <v>1088.4000000000003</v>
      </c>
      <c r="CB24" s="282">
        <f t="shared" si="48"/>
        <v>173.55545042914105</v>
      </c>
    </row>
    <row r="25" spans="1:80" ht="21.75" customHeight="1">
      <c r="A25" s="318" t="s">
        <v>86</v>
      </c>
      <c r="B25" s="293">
        <f t="shared" si="58"/>
        <v>92.9</v>
      </c>
      <c r="C25" s="293">
        <f t="shared" si="58"/>
        <v>130.8</v>
      </c>
      <c r="D25" s="294">
        <f t="shared" si="0"/>
        <v>37.900000000000006</v>
      </c>
      <c r="E25" s="295">
        <f t="shared" si="1"/>
        <v>140.79655543595265</v>
      </c>
      <c r="F25" s="296">
        <f t="shared" si="2"/>
        <v>92.9</v>
      </c>
      <c r="G25" s="297">
        <f t="shared" si="2"/>
        <v>130.8</v>
      </c>
      <c r="H25" s="297">
        <f t="shared" si="3"/>
        <v>37.900000000000006</v>
      </c>
      <c r="I25" s="298">
        <f t="shared" si="59"/>
        <v>140.79655543595265</v>
      </c>
      <c r="J25" s="299">
        <f t="shared" si="14"/>
        <v>92.9</v>
      </c>
      <c r="K25" s="300">
        <f t="shared" si="53"/>
        <v>128.5</v>
      </c>
      <c r="L25" s="300">
        <f>K25-J25</f>
        <v>35.599999999999994</v>
      </c>
      <c r="M25" s="301">
        <f t="shared" si="60"/>
        <v>138.32077502691064</v>
      </c>
      <c r="N25" s="327"/>
      <c r="O25" s="328"/>
      <c r="P25" s="303">
        <f t="shared" si="55"/>
        <v>0</v>
      </c>
      <c r="Q25" s="304"/>
      <c r="R25" s="328"/>
      <c r="S25" s="328"/>
      <c r="T25" s="303">
        <f t="shared" si="9"/>
        <v>0</v>
      </c>
      <c r="U25" s="303"/>
      <c r="V25" s="328">
        <v>92.9</v>
      </c>
      <c r="W25" s="328">
        <v>128.5</v>
      </c>
      <c r="X25" s="303">
        <f t="shared" si="15"/>
        <v>35.599999999999994</v>
      </c>
      <c r="Y25" s="304"/>
      <c r="Z25" s="300">
        <f t="shared" si="49"/>
        <v>0</v>
      </c>
      <c r="AA25" s="300">
        <f t="shared" si="12"/>
        <v>2.3</v>
      </c>
      <c r="AB25" s="300">
        <f t="shared" si="17"/>
        <v>2.3</v>
      </c>
      <c r="AC25" s="300"/>
      <c r="AD25" s="328"/>
      <c r="AE25" s="328">
        <v>2.3</v>
      </c>
      <c r="AF25" s="303">
        <f t="shared" si="56"/>
        <v>2.3</v>
      </c>
      <c r="AG25" s="303"/>
      <c r="AH25" s="328"/>
      <c r="AI25" s="328"/>
      <c r="AJ25" s="303">
        <f t="shared" si="21"/>
        <v>0</v>
      </c>
      <c r="AK25" s="303"/>
      <c r="AL25" s="328"/>
      <c r="AM25" s="328"/>
      <c r="AN25" s="303">
        <f t="shared" si="23"/>
        <v>0</v>
      </c>
      <c r="AO25" s="305"/>
      <c r="AP25" s="306">
        <f t="shared" si="54"/>
        <v>92.9</v>
      </c>
      <c r="AQ25" s="303">
        <f t="shared" si="54"/>
        <v>130.8</v>
      </c>
      <c r="AR25" s="303">
        <f t="shared" si="26"/>
        <v>37.900000000000006</v>
      </c>
      <c r="AS25" s="307">
        <f>AQ25/AP25%</f>
        <v>140.79655543595265</v>
      </c>
      <c r="AT25" s="308">
        <f t="shared" si="61"/>
        <v>0</v>
      </c>
      <c r="AU25" s="300">
        <f t="shared" si="29"/>
        <v>0</v>
      </c>
      <c r="AV25" s="300">
        <f t="shared" si="30"/>
        <v>0</v>
      </c>
      <c r="AW25" s="301"/>
      <c r="AX25" s="327"/>
      <c r="AY25" s="328"/>
      <c r="AZ25" s="303">
        <f t="shared" si="32"/>
        <v>0</v>
      </c>
      <c r="BA25" s="307"/>
      <c r="BB25" s="329"/>
      <c r="BC25" s="328"/>
      <c r="BD25" s="303">
        <f>BC25-BB25</f>
        <v>0</v>
      </c>
      <c r="BE25" s="307"/>
      <c r="BF25" s="329"/>
      <c r="BG25" s="328">
        <v>0</v>
      </c>
      <c r="BH25" s="303">
        <f>BG25-BF25</f>
        <v>0</v>
      </c>
      <c r="BI25" s="305"/>
      <c r="BJ25" s="299">
        <f t="shared" si="38"/>
        <v>0</v>
      </c>
      <c r="BK25" s="300">
        <f t="shared" si="39"/>
        <v>0</v>
      </c>
      <c r="BL25" s="300">
        <f t="shared" si="40"/>
        <v>0</v>
      </c>
      <c r="BM25" s="301"/>
      <c r="BN25" s="329"/>
      <c r="BO25" s="328"/>
      <c r="BP25" s="279">
        <f>BO25-BN25</f>
        <v>0</v>
      </c>
      <c r="BQ25" s="307"/>
      <c r="BR25" s="329"/>
      <c r="BS25" s="328"/>
      <c r="BT25" s="303">
        <f>BS25-BR25</f>
        <v>0</v>
      </c>
      <c r="BU25" s="307"/>
      <c r="BV25" s="329"/>
      <c r="BW25" s="328"/>
      <c r="BX25" s="279">
        <f>BW25-BV25</f>
        <v>0</v>
      </c>
      <c r="BY25" s="287"/>
      <c r="BZ25" s="330">
        <v>72.4</v>
      </c>
      <c r="CA25" s="282">
        <f t="shared" si="47"/>
        <v>58.400000000000006</v>
      </c>
      <c r="CB25" s="282">
        <f t="shared" si="48"/>
        <v>180.66298342541435</v>
      </c>
    </row>
    <row r="26" spans="1:80" s="283" customFormat="1" ht="37.5">
      <c r="A26" s="331" t="s">
        <v>142</v>
      </c>
      <c r="B26" s="332">
        <f>B27</f>
        <v>4281.9</v>
      </c>
      <c r="C26" s="332">
        <f>C27</f>
        <v>1499.6999999999998</v>
      </c>
      <c r="D26" s="271">
        <f t="shared" si="0"/>
        <v>-2782.2</v>
      </c>
      <c r="E26" s="272">
        <f t="shared" si="1"/>
        <v>35.024171512646255</v>
      </c>
      <c r="F26" s="273">
        <f t="shared" si="2"/>
        <v>2152.5</v>
      </c>
      <c r="G26" s="274">
        <f t="shared" si="2"/>
        <v>1499.6999999999998</v>
      </c>
      <c r="H26" s="274">
        <f t="shared" si="3"/>
        <v>-652.8000000000002</v>
      </c>
      <c r="I26" s="275">
        <f t="shared" si="59"/>
        <v>69.67247386759581</v>
      </c>
      <c r="J26" s="285">
        <f t="shared" si="14"/>
        <v>1072</v>
      </c>
      <c r="K26" s="277">
        <f t="shared" si="53"/>
        <v>758.8</v>
      </c>
      <c r="L26" s="277">
        <f aca="true" t="shared" si="62" ref="L26:L32">K26-J26</f>
        <v>-313.20000000000005</v>
      </c>
      <c r="M26" s="278">
        <f t="shared" si="60"/>
        <v>70.78358208955223</v>
      </c>
      <c r="N26" s="333">
        <f>SUM(N27)</f>
        <v>717</v>
      </c>
      <c r="O26" s="332">
        <f>O27</f>
        <v>718.8</v>
      </c>
      <c r="P26" s="279">
        <f t="shared" si="55"/>
        <v>1.7999999999999545</v>
      </c>
      <c r="Q26" s="280">
        <f>O26/N26%</f>
        <v>100.2510460251046</v>
      </c>
      <c r="R26" s="332">
        <f>R27</f>
        <v>10</v>
      </c>
      <c r="S26" s="332">
        <f>S27</f>
        <v>19.8</v>
      </c>
      <c r="T26" s="279">
        <f t="shared" si="9"/>
        <v>9.8</v>
      </c>
      <c r="U26" s="279">
        <f aca="true" t="shared" si="63" ref="U26:U33">S26/R26%</f>
        <v>198</v>
      </c>
      <c r="V26" s="332">
        <f>V27</f>
        <v>345</v>
      </c>
      <c r="W26" s="332">
        <f>W27</f>
        <v>20.2</v>
      </c>
      <c r="X26" s="279">
        <f t="shared" si="15"/>
        <v>-324.8</v>
      </c>
      <c r="Y26" s="280">
        <f>W26/V26%</f>
        <v>5.855072463768115</v>
      </c>
      <c r="Z26" s="277">
        <f t="shared" si="49"/>
        <v>1080.5</v>
      </c>
      <c r="AA26" s="277">
        <f t="shared" si="12"/>
        <v>740.9</v>
      </c>
      <c r="AB26" s="277">
        <f t="shared" si="17"/>
        <v>-339.6</v>
      </c>
      <c r="AC26" s="277">
        <f>AA26/Z26%</f>
        <v>68.57010643220731</v>
      </c>
      <c r="AD26" s="332">
        <f>AD27</f>
        <v>890</v>
      </c>
      <c r="AE26" s="332">
        <f>AE27</f>
        <v>734</v>
      </c>
      <c r="AF26" s="303">
        <f t="shared" si="56"/>
        <v>-156</v>
      </c>
      <c r="AG26" s="303">
        <f t="shared" si="57"/>
        <v>82.47191011235955</v>
      </c>
      <c r="AH26" s="332">
        <f>AH27</f>
        <v>95.5</v>
      </c>
      <c r="AI26" s="332">
        <f>AI27</f>
        <v>6.9</v>
      </c>
      <c r="AJ26" s="279">
        <f t="shared" si="21"/>
        <v>-88.6</v>
      </c>
      <c r="AK26" s="279">
        <f>AI26/AH26%</f>
        <v>7.225130890052356</v>
      </c>
      <c r="AL26" s="332">
        <f>AL27</f>
        <v>95</v>
      </c>
      <c r="AM26" s="332">
        <f>AM27</f>
        <v>0</v>
      </c>
      <c r="AN26" s="279">
        <f t="shared" si="23"/>
        <v>-95</v>
      </c>
      <c r="AO26" s="287">
        <f>AM26/AL26%</f>
        <v>0</v>
      </c>
      <c r="AP26" s="288">
        <f t="shared" si="54"/>
        <v>3002.5</v>
      </c>
      <c r="AQ26" s="279">
        <f t="shared" si="54"/>
        <v>1499.6999999999998</v>
      </c>
      <c r="AR26" s="279">
        <f t="shared" si="26"/>
        <v>-1502.8000000000002</v>
      </c>
      <c r="AS26" s="289">
        <f>AQ26/AP26%</f>
        <v>49.94837635303913</v>
      </c>
      <c r="AT26" s="276">
        <f t="shared" si="61"/>
        <v>850</v>
      </c>
      <c r="AU26" s="277">
        <f t="shared" si="29"/>
        <v>0</v>
      </c>
      <c r="AV26" s="277">
        <f t="shared" si="30"/>
        <v>-850</v>
      </c>
      <c r="AW26" s="278">
        <f>AU26/AT26%</f>
        <v>0</v>
      </c>
      <c r="AX26" s="333">
        <f>AX27</f>
        <v>810</v>
      </c>
      <c r="AY26" s="332">
        <f>AY27</f>
        <v>0</v>
      </c>
      <c r="AZ26" s="279">
        <f t="shared" si="32"/>
        <v>-810</v>
      </c>
      <c r="BA26" s="289">
        <f>AY26/AX26%</f>
        <v>0</v>
      </c>
      <c r="BB26" s="334">
        <f>BB27</f>
        <v>25</v>
      </c>
      <c r="BC26" s="332">
        <f>BC27</f>
        <v>0</v>
      </c>
      <c r="BD26" s="279">
        <f aca="true" t="shared" si="64" ref="BD26:BD32">BC26-BB26</f>
        <v>-25</v>
      </c>
      <c r="BE26" s="289">
        <f>BC26/BB26%</f>
        <v>0</v>
      </c>
      <c r="BF26" s="334">
        <f>BF27</f>
        <v>15</v>
      </c>
      <c r="BG26" s="332">
        <f>BG27</f>
        <v>0</v>
      </c>
      <c r="BH26" s="332">
        <f>BH27</f>
        <v>-15</v>
      </c>
      <c r="BI26" s="287">
        <f>BG26/BF26%</f>
        <v>0</v>
      </c>
      <c r="BJ26" s="285">
        <f t="shared" si="38"/>
        <v>1279.4</v>
      </c>
      <c r="BK26" s="277">
        <f t="shared" si="39"/>
        <v>0</v>
      </c>
      <c r="BL26" s="277">
        <f t="shared" si="40"/>
        <v>-1279.4</v>
      </c>
      <c r="BM26" s="278">
        <f>BK26/BJ26%</f>
        <v>0</v>
      </c>
      <c r="BN26" s="334">
        <f>BN27</f>
        <v>840</v>
      </c>
      <c r="BO26" s="334">
        <f>BO27</f>
        <v>0</v>
      </c>
      <c r="BP26" s="279">
        <f>BO26-BN26</f>
        <v>-840</v>
      </c>
      <c r="BQ26" s="307">
        <f>BO26/BN26%</f>
        <v>0</v>
      </c>
      <c r="BR26" s="334">
        <f>BR27</f>
        <v>125</v>
      </c>
      <c r="BS26" s="332">
        <f>BS27</f>
        <v>0</v>
      </c>
      <c r="BT26" s="332">
        <f>BT27</f>
        <v>-125</v>
      </c>
      <c r="BU26" s="289"/>
      <c r="BV26" s="334">
        <f>BV27</f>
        <v>314.4</v>
      </c>
      <c r="BW26" s="332">
        <f>BW27</f>
        <v>0</v>
      </c>
      <c r="BX26" s="332">
        <f>BX27</f>
        <v>0</v>
      </c>
      <c r="BY26" s="287"/>
      <c r="BZ26" s="335">
        <f>BZ27</f>
        <v>345.8</v>
      </c>
      <c r="CA26" s="282">
        <f t="shared" si="47"/>
        <v>1153.8999999999999</v>
      </c>
      <c r="CB26" s="282">
        <f t="shared" si="48"/>
        <v>433.6899942163099</v>
      </c>
    </row>
    <row r="27" spans="1:80" ht="40.5" customHeight="1">
      <c r="A27" s="318" t="s">
        <v>89</v>
      </c>
      <c r="B27" s="293">
        <f>J27+Z27+AT27+BJ27</f>
        <v>4281.9</v>
      </c>
      <c r="C27" s="293">
        <f>K27+AA27+AU27+BK27</f>
        <v>1499.6999999999998</v>
      </c>
      <c r="D27" s="294">
        <f t="shared" si="0"/>
        <v>-2782.2</v>
      </c>
      <c r="E27" s="295">
        <f t="shared" si="1"/>
        <v>35.024171512646255</v>
      </c>
      <c r="F27" s="296">
        <f t="shared" si="2"/>
        <v>2152.5</v>
      </c>
      <c r="G27" s="297">
        <f t="shared" si="2"/>
        <v>1499.6999999999998</v>
      </c>
      <c r="H27" s="297">
        <f t="shared" si="3"/>
        <v>-652.8000000000002</v>
      </c>
      <c r="I27" s="298">
        <f t="shared" si="59"/>
        <v>69.67247386759581</v>
      </c>
      <c r="J27" s="299">
        <f t="shared" si="14"/>
        <v>1072</v>
      </c>
      <c r="K27" s="300">
        <f t="shared" si="53"/>
        <v>758.8</v>
      </c>
      <c r="L27" s="300">
        <f t="shared" si="62"/>
        <v>-313.20000000000005</v>
      </c>
      <c r="M27" s="301">
        <f t="shared" si="60"/>
        <v>70.78358208955223</v>
      </c>
      <c r="N27" s="327">
        <v>717</v>
      </c>
      <c r="O27" s="328">
        <v>718.8</v>
      </c>
      <c r="P27" s="303">
        <f t="shared" si="55"/>
        <v>1.7999999999999545</v>
      </c>
      <c r="Q27" s="304">
        <f>O27/N27%</f>
        <v>100.2510460251046</v>
      </c>
      <c r="R27" s="328">
        <v>10</v>
      </c>
      <c r="S27" s="328">
        <v>19.8</v>
      </c>
      <c r="T27" s="303">
        <f t="shared" si="9"/>
        <v>9.8</v>
      </c>
      <c r="U27" s="303">
        <f t="shared" si="63"/>
        <v>198</v>
      </c>
      <c r="V27" s="328">
        <v>345</v>
      </c>
      <c r="W27" s="328">
        <v>20.2</v>
      </c>
      <c r="X27" s="303">
        <f t="shared" si="15"/>
        <v>-324.8</v>
      </c>
      <c r="Y27" s="304">
        <f>W27/V27%</f>
        <v>5.855072463768115</v>
      </c>
      <c r="Z27" s="300">
        <f t="shared" si="49"/>
        <v>1080.5</v>
      </c>
      <c r="AA27" s="300">
        <f t="shared" si="12"/>
        <v>740.9</v>
      </c>
      <c r="AB27" s="300">
        <f t="shared" si="17"/>
        <v>-339.6</v>
      </c>
      <c r="AC27" s="300">
        <f>AA27/Z27%</f>
        <v>68.57010643220731</v>
      </c>
      <c r="AD27" s="328">
        <v>890</v>
      </c>
      <c r="AE27" s="328">
        <v>734</v>
      </c>
      <c r="AF27" s="303">
        <f t="shared" si="56"/>
        <v>-156</v>
      </c>
      <c r="AG27" s="303">
        <f t="shared" si="57"/>
        <v>82.47191011235955</v>
      </c>
      <c r="AH27" s="328">
        <v>95.5</v>
      </c>
      <c r="AI27" s="328">
        <v>6.9</v>
      </c>
      <c r="AJ27" s="303">
        <f t="shared" si="21"/>
        <v>-88.6</v>
      </c>
      <c r="AK27" s="303">
        <f>AI27/AH27%</f>
        <v>7.225130890052356</v>
      </c>
      <c r="AL27" s="328">
        <v>95</v>
      </c>
      <c r="AM27" s="328"/>
      <c r="AN27" s="303">
        <f t="shared" si="23"/>
        <v>-95</v>
      </c>
      <c r="AO27" s="305">
        <f>AM27/AL27%</f>
        <v>0</v>
      </c>
      <c r="AP27" s="306">
        <f t="shared" si="54"/>
        <v>3002.5</v>
      </c>
      <c r="AQ27" s="303">
        <f t="shared" si="54"/>
        <v>1499.6999999999998</v>
      </c>
      <c r="AR27" s="303">
        <f t="shared" si="26"/>
        <v>-1502.8000000000002</v>
      </c>
      <c r="AS27" s="307">
        <f>AQ27/AP27%</f>
        <v>49.94837635303913</v>
      </c>
      <c r="AT27" s="308">
        <f t="shared" si="61"/>
        <v>850</v>
      </c>
      <c r="AU27" s="300">
        <f t="shared" si="29"/>
        <v>0</v>
      </c>
      <c r="AV27" s="300">
        <f t="shared" si="30"/>
        <v>-850</v>
      </c>
      <c r="AW27" s="301">
        <f>AU27/AT27%</f>
        <v>0</v>
      </c>
      <c r="AX27" s="327">
        <v>810</v>
      </c>
      <c r="AY27" s="328"/>
      <c r="AZ27" s="303">
        <f t="shared" si="32"/>
        <v>-810</v>
      </c>
      <c r="BA27" s="307">
        <f>AY27/AX27%</f>
        <v>0</v>
      </c>
      <c r="BB27" s="329">
        <v>25</v>
      </c>
      <c r="BC27" s="328"/>
      <c r="BD27" s="303">
        <f t="shared" si="64"/>
        <v>-25</v>
      </c>
      <c r="BE27" s="307">
        <f>BC27/BB27%</f>
        <v>0</v>
      </c>
      <c r="BF27" s="329">
        <v>15</v>
      </c>
      <c r="BG27" s="328"/>
      <c r="BH27" s="303">
        <f aca="true" t="shared" si="65" ref="BH27:BH32">BG27-BF27</f>
        <v>-15</v>
      </c>
      <c r="BI27" s="305">
        <f>BG27/BF27%</f>
        <v>0</v>
      </c>
      <c r="BJ27" s="299">
        <f t="shared" si="38"/>
        <v>1279.4</v>
      </c>
      <c r="BK27" s="300">
        <f t="shared" si="39"/>
        <v>0</v>
      </c>
      <c r="BL27" s="300">
        <f t="shared" si="40"/>
        <v>-1279.4</v>
      </c>
      <c r="BM27" s="301">
        <f>BK27/BJ27%</f>
        <v>0</v>
      </c>
      <c r="BN27" s="329">
        <v>840</v>
      </c>
      <c r="BO27" s="328"/>
      <c r="BP27" s="279">
        <f>BO27-BN27</f>
        <v>-840</v>
      </c>
      <c r="BQ27" s="307">
        <f>BO27/BN27%</f>
        <v>0</v>
      </c>
      <c r="BR27" s="329">
        <v>125</v>
      </c>
      <c r="BS27" s="328"/>
      <c r="BT27" s="303">
        <f aca="true" t="shared" si="66" ref="BT27:BT32">BS27-BR27</f>
        <v>-125</v>
      </c>
      <c r="BU27" s="289"/>
      <c r="BV27" s="329">
        <v>314.4</v>
      </c>
      <c r="BW27" s="328"/>
      <c r="BX27" s="303"/>
      <c r="BY27" s="305"/>
      <c r="BZ27" s="330">
        <v>345.8</v>
      </c>
      <c r="CA27" s="282">
        <f t="shared" si="47"/>
        <v>1153.8999999999999</v>
      </c>
      <c r="CB27" s="282">
        <f t="shared" si="48"/>
        <v>433.6899942163099</v>
      </c>
    </row>
    <row r="28" spans="1:80" s="283" customFormat="1" ht="40.5" customHeight="1">
      <c r="A28" s="331" t="s">
        <v>143</v>
      </c>
      <c r="B28" s="333">
        <f>B29</f>
        <v>845.5</v>
      </c>
      <c r="C28" s="333">
        <f>C29</f>
        <v>1061.9</v>
      </c>
      <c r="D28" s="271">
        <f t="shared" si="0"/>
        <v>216.4000000000001</v>
      </c>
      <c r="E28" s="272">
        <f t="shared" si="1"/>
        <v>125.59432288586636</v>
      </c>
      <c r="F28" s="273">
        <f t="shared" si="2"/>
        <v>845.5</v>
      </c>
      <c r="G28" s="274">
        <f t="shared" si="2"/>
        <v>1061.9</v>
      </c>
      <c r="H28" s="274">
        <f t="shared" si="3"/>
        <v>216.4000000000001</v>
      </c>
      <c r="I28" s="275">
        <f t="shared" si="59"/>
        <v>125.59432288586636</v>
      </c>
      <c r="J28" s="285">
        <f t="shared" si="14"/>
        <v>837.2</v>
      </c>
      <c r="K28" s="277">
        <f t="shared" si="53"/>
        <v>860</v>
      </c>
      <c r="L28" s="277">
        <f t="shared" si="62"/>
        <v>22.799999999999955</v>
      </c>
      <c r="M28" s="278">
        <f t="shared" si="60"/>
        <v>102.7233635929288</v>
      </c>
      <c r="N28" s="333">
        <f>N29</f>
        <v>0</v>
      </c>
      <c r="O28" s="333">
        <f>O29</f>
        <v>849</v>
      </c>
      <c r="P28" s="303">
        <f t="shared" si="55"/>
        <v>849</v>
      </c>
      <c r="Q28" s="304"/>
      <c r="R28" s="333">
        <f>R29</f>
        <v>777</v>
      </c>
      <c r="S28" s="333">
        <f>S29</f>
        <v>6.1</v>
      </c>
      <c r="T28" s="279">
        <f t="shared" si="9"/>
        <v>-770.9</v>
      </c>
      <c r="U28" s="279">
        <f t="shared" si="63"/>
        <v>0.7850707850707851</v>
      </c>
      <c r="V28" s="333">
        <f>V29</f>
        <v>60.2</v>
      </c>
      <c r="W28" s="333">
        <f>W29</f>
        <v>4.9</v>
      </c>
      <c r="X28" s="303">
        <f t="shared" si="15"/>
        <v>-55.300000000000004</v>
      </c>
      <c r="Y28" s="304"/>
      <c r="Z28" s="277">
        <f t="shared" si="49"/>
        <v>8.3</v>
      </c>
      <c r="AA28" s="277">
        <f t="shared" si="12"/>
        <v>201.9</v>
      </c>
      <c r="AB28" s="277">
        <f t="shared" si="17"/>
        <v>193.6</v>
      </c>
      <c r="AC28" s="336"/>
      <c r="AD28" s="333">
        <f>AD29</f>
        <v>0</v>
      </c>
      <c r="AE28" s="333">
        <f>AE29</f>
        <v>194.5</v>
      </c>
      <c r="AF28" s="279">
        <f t="shared" si="56"/>
        <v>194.5</v>
      </c>
      <c r="AG28" s="279"/>
      <c r="AH28" s="333">
        <f>AH29</f>
        <v>8.3</v>
      </c>
      <c r="AI28" s="333">
        <f>AI29</f>
        <v>7.4</v>
      </c>
      <c r="AJ28" s="279">
        <f t="shared" si="21"/>
        <v>-0.9000000000000004</v>
      </c>
      <c r="AK28" s="279"/>
      <c r="AL28" s="333">
        <f>AL29</f>
        <v>0</v>
      </c>
      <c r="AM28" s="333">
        <f>AM29</f>
        <v>0</v>
      </c>
      <c r="AN28" s="279">
        <f t="shared" si="23"/>
        <v>0</v>
      </c>
      <c r="AO28" s="287"/>
      <c r="AP28" s="333">
        <f>AP29</f>
        <v>845.5</v>
      </c>
      <c r="AQ28" s="333">
        <f>AQ29</f>
        <v>1061.9</v>
      </c>
      <c r="AR28" s="279">
        <f t="shared" si="26"/>
        <v>216.4000000000001</v>
      </c>
      <c r="AS28" s="289"/>
      <c r="AT28" s="276">
        <f t="shared" si="61"/>
        <v>0</v>
      </c>
      <c r="AU28" s="277">
        <f t="shared" si="29"/>
        <v>0</v>
      </c>
      <c r="AV28" s="277">
        <f t="shared" si="30"/>
        <v>0</v>
      </c>
      <c r="AW28" s="278"/>
      <c r="AX28" s="333">
        <f>AX29</f>
        <v>0</v>
      </c>
      <c r="AY28" s="333">
        <f>AY29</f>
        <v>0</v>
      </c>
      <c r="AZ28" s="303">
        <f t="shared" si="32"/>
        <v>0</v>
      </c>
      <c r="BA28" s="307"/>
      <c r="BB28" s="333">
        <f>BB29</f>
        <v>0</v>
      </c>
      <c r="BC28" s="333">
        <f>BC29</f>
        <v>0</v>
      </c>
      <c r="BD28" s="303">
        <f t="shared" si="64"/>
        <v>0</v>
      </c>
      <c r="BE28" s="289"/>
      <c r="BF28" s="333">
        <f>BF29</f>
        <v>0</v>
      </c>
      <c r="BG28" s="333">
        <f>BG29</f>
        <v>0</v>
      </c>
      <c r="BH28" s="303">
        <f t="shared" si="65"/>
        <v>0</v>
      </c>
      <c r="BI28" s="305"/>
      <c r="BJ28" s="285">
        <f t="shared" si="38"/>
        <v>0</v>
      </c>
      <c r="BK28" s="277">
        <f t="shared" si="39"/>
        <v>0</v>
      </c>
      <c r="BL28" s="277">
        <f t="shared" si="40"/>
        <v>0</v>
      </c>
      <c r="BM28" s="301" t="e">
        <f>BK28/BJ28%</f>
        <v>#DIV/0!</v>
      </c>
      <c r="BN28" s="333">
        <f>BN29</f>
        <v>0</v>
      </c>
      <c r="BO28" s="333">
        <f>BO29</f>
        <v>0</v>
      </c>
      <c r="BP28" s="279">
        <f aca="true" t="shared" si="67" ref="BP28:BP34">BO28-BN28</f>
        <v>0</v>
      </c>
      <c r="BQ28" s="307"/>
      <c r="BR28" s="333">
        <f>BR29</f>
        <v>0</v>
      </c>
      <c r="BS28" s="333">
        <f>BS29</f>
        <v>0</v>
      </c>
      <c r="BT28" s="279">
        <f t="shared" si="66"/>
        <v>0</v>
      </c>
      <c r="BU28" s="289"/>
      <c r="BV28" s="333">
        <f>BV29</f>
        <v>0</v>
      </c>
      <c r="BW28" s="333">
        <f>BW29</f>
        <v>0</v>
      </c>
      <c r="BX28" s="279">
        <f aca="true" t="shared" si="68" ref="BX28:BX34">BW28-BV28</f>
        <v>0</v>
      </c>
      <c r="BY28" s="287"/>
      <c r="BZ28" s="335">
        <f>BZ29</f>
        <v>313.3</v>
      </c>
      <c r="CA28" s="282">
        <f t="shared" si="47"/>
        <v>748.6000000000001</v>
      </c>
      <c r="CB28" s="282">
        <f t="shared" si="48"/>
        <v>338.940312799234</v>
      </c>
    </row>
    <row r="29" spans="1:80" ht="40.5" customHeight="1">
      <c r="A29" s="337" t="s">
        <v>144</v>
      </c>
      <c r="B29" s="293">
        <f>J29+Z29+AT29+BJ29</f>
        <v>845.5</v>
      </c>
      <c r="C29" s="293">
        <f>K29+AA29+AU29+BK29</f>
        <v>1061.9</v>
      </c>
      <c r="D29" s="294">
        <f t="shared" si="0"/>
        <v>216.4000000000001</v>
      </c>
      <c r="E29" s="295">
        <f t="shared" si="1"/>
        <v>125.59432288586636</v>
      </c>
      <c r="F29" s="296">
        <f t="shared" si="2"/>
        <v>845.5</v>
      </c>
      <c r="G29" s="297">
        <f t="shared" si="2"/>
        <v>1061.9</v>
      </c>
      <c r="H29" s="297">
        <f t="shared" si="3"/>
        <v>216.4000000000001</v>
      </c>
      <c r="I29" s="298"/>
      <c r="J29" s="299">
        <f t="shared" si="14"/>
        <v>837.2</v>
      </c>
      <c r="K29" s="300">
        <f t="shared" si="53"/>
        <v>860</v>
      </c>
      <c r="L29" s="300">
        <f t="shared" si="62"/>
        <v>22.799999999999955</v>
      </c>
      <c r="M29" s="301">
        <f t="shared" si="60"/>
        <v>102.7233635929288</v>
      </c>
      <c r="N29" s="327"/>
      <c r="O29" s="328">
        <v>849</v>
      </c>
      <c r="P29" s="303">
        <f t="shared" si="55"/>
        <v>849</v>
      </c>
      <c r="Q29" s="304"/>
      <c r="R29" s="328">
        <v>777</v>
      </c>
      <c r="S29" s="328">
        <v>6.1</v>
      </c>
      <c r="T29" s="303">
        <f t="shared" si="9"/>
        <v>-770.9</v>
      </c>
      <c r="U29" s="303">
        <f t="shared" si="63"/>
        <v>0.7850707850707851</v>
      </c>
      <c r="V29" s="328">
        <v>60.2</v>
      </c>
      <c r="W29" s="328">
        <v>4.9</v>
      </c>
      <c r="X29" s="303">
        <f t="shared" si="15"/>
        <v>-55.300000000000004</v>
      </c>
      <c r="Y29" s="304"/>
      <c r="Z29" s="300">
        <f t="shared" si="49"/>
        <v>8.3</v>
      </c>
      <c r="AA29" s="300">
        <f t="shared" si="12"/>
        <v>201.9</v>
      </c>
      <c r="AB29" s="300">
        <f t="shared" si="17"/>
        <v>193.6</v>
      </c>
      <c r="AC29" s="300"/>
      <c r="AD29" s="328"/>
      <c r="AE29" s="328">
        <v>194.5</v>
      </c>
      <c r="AF29" s="303">
        <f t="shared" si="56"/>
        <v>194.5</v>
      </c>
      <c r="AG29" s="303"/>
      <c r="AH29" s="328">
        <v>8.3</v>
      </c>
      <c r="AI29" s="328">
        <v>7.4</v>
      </c>
      <c r="AJ29" s="303">
        <f t="shared" si="21"/>
        <v>-0.9000000000000004</v>
      </c>
      <c r="AK29" s="303"/>
      <c r="AL29" s="328"/>
      <c r="AM29" s="328"/>
      <c r="AN29" s="303">
        <f t="shared" si="23"/>
        <v>0</v>
      </c>
      <c r="AO29" s="305"/>
      <c r="AP29" s="288">
        <f aca="true" t="shared" si="69" ref="AP29:AQ34">J29+Z29+AT29</f>
        <v>845.5</v>
      </c>
      <c r="AQ29" s="303">
        <f t="shared" si="69"/>
        <v>1061.9</v>
      </c>
      <c r="AR29" s="303">
        <f t="shared" si="26"/>
        <v>216.4000000000001</v>
      </c>
      <c r="AS29" s="307"/>
      <c r="AT29" s="308">
        <f t="shared" si="61"/>
        <v>0</v>
      </c>
      <c r="AU29" s="300">
        <f t="shared" si="29"/>
        <v>0</v>
      </c>
      <c r="AV29" s="300">
        <f t="shared" si="30"/>
        <v>0</v>
      </c>
      <c r="AW29" s="301"/>
      <c r="AX29" s="327"/>
      <c r="AY29" s="328"/>
      <c r="AZ29" s="303">
        <f t="shared" si="32"/>
        <v>0</v>
      </c>
      <c r="BA29" s="307"/>
      <c r="BB29" s="329"/>
      <c r="BC29" s="328"/>
      <c r="BD29" s="303">
        <f t="shared" si="64"/>
        <v>0</v>
      </c>
      <c r="BE29" s="307"/>
      <c r="BF29" s="329"/>
      <c r="BG29" s="328"/>
      <c r="BH29" s="303">
        <f t="shared" si="65"/>
        <v>0</v>
      </c>
      <c r="BI29" s="305"/>
      <c r="BJ29" s="299">
        <f t="shared" si="38"/>
        <v>0</v>
      </c>
      <c r="BK29" s="300">
        <f t="shared" si="39"/>
        <v>0</v>
      </c>
      <c r="BL29" s="300">
        <f t="shared" si="40"/>
        <v>0</v>
      </c>
      <c r="BM29" s="301" t="e">
        <f>BK29/BJ29%</f>
        <v>#DIV/0!</v>
      </c>
      <c r="BN29" s="329"/>
      <c r="BO29" s="328"/>
      <c r="BP29" s="279">
        <f t="shared" si="67"/>
        <v>0</v>
      </c>
      <c r="BQ29" s="307"/>
      <c r="BR29" s="329"/>
      <c r="BS29" s="328"/>
      <c r="BT29" s="279">
        <f t="shared" si="66"/>
        <v>0</v>
      </c>
      <c r="BU29" s="289"/>
      <c r="BV29" s="329"/>
      <c r="BW29" s="328"/>
      <c r="BX29" s="279">
        <f t="shared" si="68"/>
        <v>0</v>
      </c>
      <c r="BY29" s="287"/>
      <c r="BZ29" s="330">
        <v>313.3</v>
      </c>
      <c r="CA29" s="282">
        <f t="shared" si="47"/>
        <v>748.6000000000001</v>
      </c>
      <c r="CB29" s="282">
        <f t="shared" si="48"/>
        <v>338.940312799234</v>
      </c>
    </row>
    <row r="30" spans="1:80" s="339" customFormat="1" ht="40.5" customHeight="1">
      <c r="A30" s="338" t="s">
        <v>92</v>
      </c>
      <c r="B30" s="333">
        <f>B32+B31</f>
        <v>2480</v>
      </c>
      <c r="C30" s="333">
        <f>C32+C31</f>
        <v>1679.5</v>
      </c>
      <c r="D30" s="279">
        <f t="shared" si="0"/>
        <v>-800.5</v>
      </c>
      <c r="E30" s="272">
        <f t="shared" si="1"/>
        <v>67.72177419354838</v>
      </c>
      <c r="F30" s="273">
        <f t="shared" si="2"/>
        <v>1131.7</v>
      </c>
      <c r="G30" s="274">
        <f t="shared" si="2"/>
        <v>1679.5</v>
      </c>
      <c r="H30" s="274">
        <f t="shared" si="3"/>
        <v>547.8</v>
      </c>
      <c r="I30" s="275">
        <f>G30/F30%</f>
        <v>148.40505434302378</v>
      </c>
      <c r="J30" s="285">
        <f t="shared" si="14"/>
        <v>511.7</v>
      </c>
      <c r="K30" s="277">
        <f t="shared" si="53"/>
        <v>927.2</v>
      </c>
      <c r="L30" s="277">
        <f t="shared" si="62"/>
        <v>415.50000000000006</v>
      </c>
      <c r="M30" s="278">
        <f t="shared" si="60"/>
        <v>181.1999218291968</v>
      </c>
      <c r="N30" s="333">
        <f>N32+N31</f>
        <v>98.3</v>
      </c>
      <c r="O30" s="333">
        <f>O32+O31</f>
        <v>117.8</v>
      </c>
      <c r="P30" s="279">
        <f t="shared" si="55"/>
        <v>19.5</v>
      </c>
      <c r="Q30" s="280"/>
      <c r="R30" s="333">
        <f>R32+R31</f>
        <v>206.6</v>
      </c>
      <c r="S30" s="333">
        <f>S32+S31</f>
        <v>315.2</v>
      </c>
      <c r="T30" s="279">
        <f t="shared" si="9"/>
        <v>108.6</v>
      </c>
      <c r="U30" s="279">
        <f t="shared" si="63"/>
        <v>152.56534365924492</v>
      </c>
      <c r="V30" s="333">
        <f>V32+V31</f>
        <v>206.8</v>
      </c>
      <c r="W30" s="333">
        <f>W32+W31</f>
        <v>494.20000000000005</v>
      </c>
      <c r="X30" s="279">
        <f t="shared" si="15"/>
        <v>287.40000000000003</v>
      </c>
      <c r="Y30" s="280"/>
      <c r="Z30" s="277">
        <f t="shared" si="49"/>
        <v>620</v>
      </c>
      <c r="AA30" s="277">
        <f t="shared" si="12"/>
        <v>752.3</v>
      </c>
      <c r="AB30" s="277">
        <f t="shared" si="17"/>
        <v>132.29999999999995</v>
      </c>
      <c r="AC30" s="277">
        <f>AA30/Z30%</f>
        <v>121.33870967741935</v>
      </c>
      <c r="AD30" s="333">
        <f>AD32+AD31</f>
        <v>206.6</v>
      </c>
      <c r="AE30" s="333">
        <f>AE32+AE31</f>
        <v>525.6</v>
      </c>
      <c r="AF30" s="279">
        <f t="shared" si="56"/>
        <v>319</v>
      </c>
      <c r="AG30" s="279">
        <f>AE30/AD30%</f>
        <v>254.404646660213</v>
      </c>
      <c r="AH30" s="333">
        <f>AH32+AH31</f>
        <v>206.6</v>
      </c>
      <c r="AI30" s="333">
        <f>AI32+AI31</f>
        <v>226.7</v>
      </c>
      <c r="AJ30" s="279">
        <f t="shared" si="21"/>
        <v>20.099999999999994</v>
      </c>
      <c r="AK30" s="279"/>
      <c r="AL30" s="333">
        <f>AL32+AL31</f>
        <v>206.8</v>
      </c>
      <c r="AM30" s="333">
        <f>AM32+AM31</f>
        <v>0</v>
      </c>
      <c r="AN30" s="279">
        <f t="shared" si="23"/>
        <v>-206.8</v>
      </c>
      <c r="AO30" s="305"/>
      <c r="AP30" s="288">
        <f t="shared" si="69"/>
        <v>1751.7</v>
      </c>
      <c r="AQ30" s="279">
        <f t="shared" si="69"/>
        <v>1679.5</v>
      </c>
      <c r="AR30" s="279">
        <f t="shared" si="26"/>
        <v>-72.20000000000005</v>
      </c>
      <c r="AS30" s="289">
        <f>AQ30/AP30%</f>
        <v>95.87828966147171</v>
      </c>
      <c r="AT30" s="276">
        <f t="shared" si="61"/>
        <v>620</v>
      </c>
      <c r="AU30" s="277">
        <f t="shared" si="29"/>
        <v>0</v>
      </c>
      <c r="AV30" s="277">
        <f t="shared" si="30"/>
        <v>-620</v>
      </c>
      <c r="AW30" s="278"/>
      <c r="AX30" s="333">
        <f>AX32+AX31</f>
        <v>206.6</v>
      </c>
      <c r="AY30" s="333">
        <f>AY32+AY31</f>
        <v>0</v>
      </c>
      <c r="AZ30" s="279">
        <f t="shared" si="32"/>
        <v>-206.6</v>
      </c>
      <c r="BA30" s="289"/>
      <c r="BB30" s="333">
        <f>BB32+BB31</f>
        <v>206.6</v>
      </c>
      <c r="BC30" s="333">
        <f>BC32+BC31</f>
        <v>0</v>
      </c>
      <c r="BD30" s="279">
        <f t="shared" si="64"/>
        <v>-206.6</v>
      </c>
      <c r="BE30" s="289"/>
      <c r="BF30" s="333">
        <f>BF32+BF31</f>
        <v>206.8</v>
      </c>
      <c r="BG30" s="333">
        <f>BG32+BG31</f>
        <v>0</v>
      </c>
      <c r="BH30" s="279">
        <f t="shared" si="65"/>
        <v>-206.8</v>
      </c>
      <c r="BI30" s="287">
        <f>BG30/BF30%</f>
        <v>0</v>
      </c>
      <c r="BJ30" s="285">
        <f t="shared" si="38"/>
        <v>728.3</v>
      </c>
      <c r="BK30" s="277">
        <f t="shared" si="39"/>
        <v>0</v>
      </c>
      <c r="BL30" s="277">
        <f t="shared" si="40"/>
        <v>-728.3</v>
      </c>
      <c r="BM30" s="301"/>
      <c r="BN30" s="333">
        <f>BN32+BN31</f>
        <v>206.6</v>
      </c>
      <c r="BO30" s="333">
        <f>BO32+BO31</f>
        <v>0</v>
      </c>
      <c r="BP30" s="279">
        <f t="shared" si="67"/>
        <v>-206.6</v>
      </c>
      <c r="BQ30" s="307"/>
      <c r="BR30" s="333">
        <f>BR32+BR31</f>
        <v>206.6</v>
      </c>
      <c r="BS30" s="333">
        <f>BS32+BS31</f>
        <v>0</v>
      </c>
      <c r="BT30" s="279">
        <f t="shared" si="66"/>
        <v>-206.6</v>
      </c>
      <c r="BU30" s="289"/>
      <c r="BV30" s="333">
        <f>BV32+BV31</f>
        <v>315.1</v>
      </c>
      <c r="BW30" s="333">
        <f>BW32+BW31</f>
        <v>0</v>
      </c>
      <c r="BX30" s="279">
        <f t="shared" si="68"/>
        <v>-315.1</v>
      </c>
      <c r="BY30" s="287"/>
      <c r="BZ30" s="335">
        <f>BZ32+BZ31</f>
        <v>400.6</v>
      </c>
      <c r="CA30" s="282">
        <f t="shared" si="47"/>
        <v>1278.9</v>
      </c>
      <c r="CB30" s="282">
        <f t="shared" si="48"/>
        <v>419.2461308037943</v>
      </c>
    </row>
    <row r="31" spans="1:80" s="243" customFormat="1" ht="22.5" customHeight="1">
      <c r="A31" s="316" t="s">
        <v>41</v>
      </c>
      <c r="B31" s="293">
        <f aca="true" t="shared" si="70" ref="B31:C34">J31+Z31+AT31+BJ31</f>
        <v>1000</v>
      </c>
      <c r="C31" s="293">
        <f t="shared" si="70"/>
        <v>780.6</v>
      </c>
      <c r="D31" s="303">
        <f t="shared" si="0"/>
        <v>-219.39999999999998</v>
      </c>
      <c r="E31" s="295"/>
      <c r="F31" s="296">
        <f t="shared" si="2"/>
        <v>500</v>
      </c>
      <c r="G31" s="297">
        <f t="shared" si="2"/>
        <v>780.6</v>
      </c>
      <c r="H31" s="297">
        <f t="shared" si="3"/>
        <v>280.6</v>
      </c>
      <c r="I31" s="298">
        <f>G31/F31%</f>
        <v>156.12</v>
      </c>
      <c r="J31" s="299">
        <f t="shared" si="14"/>
        <v>250</v>
      </c>
      <c r="K31" s="300">
        <f t="shared" si="53"/>
        <v>570.7</v>
      </c>
      <c r="L31" s="300">
        <f t="shared" si="62"/>
        <v>320.70000000000005</v>
      </c>
      <c r="M31" s="301">
        <f t="shared" si="60"/>
        <v>228.28000000000003</v>
      </c>
      <c r="N31" s="327">
        <v>83.3</v>
      </c>
      <c r="O31" s="328">
        <v>32.2</v>
      </c>
      <c r="P31" s="303">
        <f t="shared" si="55"/>
        <v>-51.099999999999994</v>
      </c>
      <c r="Q31" s="304"/>
      <c r="R31" s="328">
        <v>83.3</v>
      </c>
      <c r="S31" s="328">
        <v>210.9</v>
      </c>
      <c r="T31" s="303">
        <f t="shared" si="9"/>
        <v>127.60000000000001</v>
      </c>
      <c r="U31" s="303">
        <f t="shared" si="63"/>
        <v>253.18127250900363</v>
      </c>
      <c r="V31" s="328">
        <v>83.4</v>
      </c>
      <c r="W31" s="328">
        <v>327.6</v>
      </c>
      <c r="X31" s="303">
        <f t="shared" si="15"/>
        <v>244.20000000000002</v>
      </c>
      <c r="Y31" s="304"/>
      <c r="Z31" s="300">
        <f t="shared" si="49"/>
        <v>250</v>
      </c>
      <c r="AA31" s="300">
        <f t="shared" si="12"/>
        <v>209.89999999999998</v>
      </c>
      <c r="AB31" s="300">
        <f t="shared" si="17"/>
        <v>-40.10000000000002</v>
      </c>
      <c r="AC31" s="300">
        <f>AA31/Z31%</f>
        <v>83.96</v>
      </c>
      <c r="AD31" s="328">
        <v>83.3</v>
      </c>
      <c r="AE31" s="328">
        <v>67.2</v>
      </c>
      <c r="AF31" s="303">
        <f t="shared" si="56"/>
        <v>-16.099999999999994</v>
      </c>
      <c r="AG31" s="303">
        <f>AE31/AD31%</f>
        <v>80.67226890756304</v>
      </c>
      <c r="AH31" s="328">
        <v>83.3</v>
      </c>
      <c r="AI31" s="328">
        <v>142.7</v>
      </c>
      <c r="AJ31" s="303">
        <f t="shared" si="21"/>
        <v>59.39999999999999</v>
      </c>
      <c r="AK31" s="303"/>
      <c r="AL31" s="328">
        <v>83.4</v>
      </c>
      <c r="AM31" s="328"/>
      <c r="AN31" s="303">
        <f t="shared" si="23"/>
        <v>-83.4</v>
      </c>
      <c r="AO31" s="305"/>
      <c r="AP31" s="306">
        <f t="shared" si="69"/>
        <v>750</v>
      </c>
      <c r="AQ31" s="279">
        <f t="shared" si="69"/>
        <v>780.6</v>
      </c>
      <c r="AR31" s="279">
        <f t="shared" si="26"/>
        <v>30.600000000000023</v>
      </c>
      <c r="AS31" s="289">
        <f>AQ31/AP31%</f>
        <v>104.08</v>
      </c>
      <c r="AT31" s="308">
        <f t="shared" si="61"/>
        <v>250</v>
      </c>
      <c r="AU31" s="300">
        <f t="shared" si="29"/>
        <v>0</v>
      </c>
      <c r="AV31" s="300">
        <f t="shared" si="30"/>
        <v>-250</v>
      </c>
      <c r="AW31" s="301"/>
      <c r="AX31" s="327">
        <v>83.3</v>
      </c>
      <c r="AY31" s="328"/>
      <c r="AZ31" s="303">
        <f t="shared" si="32"/>
        <v>-83.3</v>
      </c>
      <c r="BA31" s="307"/>
      <c r="BB31" s="329">
        <v>83.3</v>
      </c>
      <c r="BC31" s="328"/>
      <c r="BD31" s="303">
        <f t="shared" si="64"/>
        <v>-83.3</v>
      </c>
      <c r="BE31" s="307"/>
      <c r="BF31" s="329">
        <v>83.4</v>
      </c>
      <c r="BG31" s="328"/>
      <c r="BH31" s="303">
        <f t="shared" si="65"/>
        <v>-83.4</v>
      </c>
      <c r="BI31" s="305"/>
      <c r="BJ31" s="285">
        <f t="shared" si="38"/>
        <v>250</v>
      </c>
      <c r="BK31" s="300">
        <f t="shared" si="39"/>
        <v>0</v>
      </c>
      <c r="BL31" s="300"/>
      <c r="BM31" s="301"/>
      <c r="BN31" s="329">
        <v>83.3</v>
      </c>
      <c r="BO31" s="328"/>
      <c r="BP31" s="279">
        <f t="shared" si="67"/>
        <v>-83.3</v>
      </c>
      <c r="BQ31" s="307"/>
      <c r="BR31" s="329">
        <v>83.3</v>
      </c>
      <c r="BS31" s="328"/>
      <c r="BT31" s="303">
        <f t="shared" si="66"/>
        <v>-83.3</v>
      </c>
      <c r="BU31" s="289"/>
      <c r="BV31" s="329">
        <v>83.4</v>
      </c>
      <c r="BW31" s="328"/>
      <c r="BX31" s="303">
        <f t="shared" si="68"/>
        <v>-83.4</v>
      </c>
      <c r="BY31" s="287"/>
      <c r="BZ31" s="330">
        <v>137.6</v>
      </c>
      <c r="CA31" s="282">
        <f t="shared" si="47"/>
        <v>643</v>
      </c>
      <c r="CB31" s="282">
        <f t="shared" si="48"/>
        <v>567.2965116279071</v>
      </c>
    </row>
    <row r="32" spans="1:80" ht="23.25" customHeight="1">
      <c r="A32" s="337" t="s">
        <v>145</v>
      </c>
      <c r="B32" s="293">
        <f t="shared" si="70"/>
        <v>1480</v>
      </c>
      <c r="C32" s="293">
        <f t="shared" si="70"/>
        <v>898.9</v>
      </c>
      <c r="D32" s="294">
        <f t="shared" si="0"/>
        <v>-581.1</v>
      </c>
      <c r="E32" s="295">
        <f t="shared" si="1"/>
        <v>60.736486486486484</v>
      </c>
      <c r="F32" s="296">
        <f t="shared" si="2"/>
        <v>631.7</v>
      </c>
      <c r="G32" s="297">
        <f t="shared" si="2"/>
        <v>898.9</v>
      </c>
      <c r="H32" s="297">
        <f t="shared" si="3"/>
        <v>267.19999999999993</v>
      </c>
      <c r="I32" s="298">
        <f>G32/F32%</f>
        <v>142.29855944277347</v>
      </c>
      <c r="J32" s="299">
        <f t="shared" si="14"/>
        <v>261.70000000000005</v>
      </c>
      <c r="K32" s="300">
        <f t="shared" si="53"/>
        <v>356.5</v>
      </c>
      <c r="L32" s="300">
        <f t="shared" si="62"/>
        <v>94.79999999999995</v>
      </c>
      <c r="M32" s="301">
        <f t="shared" si="60"/>
        <v>136.22468475353455</v>
      </c>
      <c r="N32" s="327">
        <v>15</v>
      </c>
      <c r="O32" s="328">
        <v>85.6</v>
      </c>
      <c r="P32" s="279">
        <f t="shared" si="55"/>
        <v>70.6</v>
      </c>
      <c r="Q32" s="304"/>
      <c r="R32" s="328">
        <v>123.3</v>
      </c>
      <c r="S32" s="328">
        <v>104.3</v>
      </c>
      <c r="T32" s="303">
        <f t="shared" si="9"/>
        <v>-19</v>
      </c>
      <c r="U32" s="303">
        <f t="shared" si="63"/>
        <v>84.59042984590431</v>
      </c>
      <c r="V32" s="328">
        <v>123.4</v>
      </c>
      <c r="W32" s="328">
        <v>166.6</v>
      </c>
      <c r="X32" s="303">
        <f t="shared" si="15"/>
        <v>43.19999999999999</v>
      </c>
      <c r="Y32" s="304"/>
      <c r="Z32" s="300">
        <f t="shared" si="49"/>
        <v>370</v>
      </c>
      <c r="AA32" s="277">
        <f t="shared" si="12"/>
        <v>542.4</v>
      </c>
      <c r="AB32" s="300">
        <f t="shared" si="17"/>
        <v>172.39999999999998</v>
      </c>
      <c r="AC32" s="300">
        <f>AA32/Z32%</f>
        <v>146.59459459459458</v>
      </c>
      <c r="AD32" s="328">
        <v>123.3</v>
      </c>
      <c r="AE32" s="328">
        <v>458.4</v>
      </c>
      <c r="AF32" s="303">
        <f t="shared" si="56"/>
        <v>335.09999999999997</v>
      </c>
      <c r="AG32" s="303">
        <f>AE32/AD32%</f>
        <v>371.7761557177616</v>
      </c>
      <c r="AH32" s="328">
        <v>123.3</v>
      </c>
      <c r="AI32" s="328">
        <v>84</v>
      </c>
      <c r="AJ32" s="303">
        <f t="shared" si="21"/>
        <v>-39.3</v>
      </c>
      <c r="AK32" s="303"/>
      <c r="AL32" s="328">
        <v>123.4</v>
      </c>
      <c r="AM32" s="328"/>
      <c r="AN32" s="303">
        <f t="shared" si="23"/>
        <v>-123.4</v>
      </c>
      <c r="AO32" s="305"/>
      <c r="AP32" s="306">
        <f t="shared" si="69"/>
        <v>1001.7</v>
      </c>
      <c r="AQ32" s="303">
        <f t="shared" si="69"/>
        <v>898.9</v>
      </c>
      <c r="AR32" s="303">
        <f t="shared" si="26"/>
        <v>-102.80000000000007</v>
      </c>
      <c r="AS32" s="307">
        <f>AQ32/AP32%</f>
        <v>89.73744634121991</v>
      </c>
      <c r="AT32" s="308">
        <f t="shared" si="61"/>
        <v>370</v>
      </c>
      <c r="AU32" s="300">
        <f t="shared" si="29"/>
        <v>0</v>
      </c>
      <c r="AV32" s="300">
        <f t="shared" si="30"/>
        <v>-370</v>
      </c>
      <c r="AW32" s="301"/>
      <c r="AX32" s="327">
        <v>123.3</v>
      </c>
      <c r="AY32" s="328"/>
      <c r="AZ32" s="303">
        <f t="shared" si="32"/>
        <v>-123.3</v>
      </c>
      <c r="BA32" s="307"/>
      <c r="BB32" s="329">
        <v>123.3</v>
      </c>
      <c r="BC32" s="328"/>
      <c r="BD32" s="303">
        <f t="shared" si="64"/>
        <v>-123.3</v>
      </c>
      <c r="BE32" s="307"/>
      <c r="BF32" s="329">
        <v>123.4</v>
      </c>
      <c r="BG32" s="328"/>
      <c r="BH32" s="303">
        <f t="shared" si="65"/>
        <v>-123.4</v>
      </c>
      <c r="BI32" s="305">
        <f>BG32/BF32%</f>
        <v>0</v>
      </c>
      <c r="BJ32" s="285">
        <f t="shared" si="38"/>
        <v>478.29999999999995</v>
      </c>
      <c r="BK32" s="300">
        <f t="shared" si="39"/>
        <v>0</v>
      </c>
      <c r="BL32" s="300">
        <f>BK32-BJ32</f>
        <v>-478.29999999999995</v>
      </c>
      <c r="BM32" s="301"/>
      <c r="BN32" s="329">
        <v>123.3</v>
      </c>
      <c r="BO32" s="328"/>
      <c r="BP32" s="279">
        <f t="shared" si="67"/>
        <v>-123.3</v>
      </c>
      <c r="BQ32" s="307"/>
      <c r="BR32" s="329">
        <v>123.3</v>
      </c>
      <c r="BS32" s="328"/>
      <c r="BT32" s="303">
        <f t="shared" si="66"/>
        <v>-123.3</v>
      </c>
      <c r="BU32" s="289"/>
      <c r="BV32" s="329">
        <v>231.7</v>
      </c>
      <c r="BW32" s="328"/>
      <c r="BX32" s="303">
        <f t="shared" si="68"/>
        <v>-231.7</v>
      </c>
      <c r="BY32" s="287"/>
      <c r="BZ32" s="330">
        <v>263</v>
      </c>
      <c r="CA32" s="282">
        <f t="shared" si="47"/>
        <v>635.9</v>
      </c>
      <c r="CB32" s="282">
        <f t="shared" si="48"/>
        <v>341.787072243346</v>
      </c>
    </row>
    <row r="33" spans="1:80" s="283" customFormat="1" ht="37.5" customHeight="1" thickBot="1">
      <c r="A33" s="338" t="s">
        <v>146</v>
      </c>
      <c r="B33" s="284">
        <f t="shared" si="70"/>
        <v>7411.8</v>
      </c>
      <c r="C33" s="284">
        <f t="shared" si="70"/>
        <v>3522.2</v>
      </c>
      <c r="D33" s="271">
        <f t="shared" si="0"/>
        <v>-3889.6000000000004</v>
      </c>
      <c r="E33" s="272">
        <f t="shared" si="1"/>
        <v>47.52151973879489</v>
      </c>
      <c r="F33" s="273">
        <f>J33+Z33</f>
        <v>2797.2</v>
      </c>
      <c r="G33" s="274">
        <f>K33+AA33</f>
        <v>3522.2</v>
      </c>
      <c r="H33" s="274">
        <f>G33-F33</f>
        <v>725</v>
      </c>
      <c r="I33" s="275">
        <f>G33/F33%</f>
        <v>125.91877591877592</v>
      </c>
      <c r="J33" s="285">
        <f t="shared" si="14"/>
        <v>1212</v>
      </c>
      <c r="K33" s="277">
        <f t="shared" si="53"/>
        <v>2228.8999999999996</v>
      </c>
      <c r="L33" s="277">
        <f>K33-J33</f>
        <v>1016.8999999999996</v>
      </c>
      <c r="M33" s="278">
        <f t="shared" si="60"/>
        <v>183.9026402640264</v>
      </c>
      <c r="N33" s="333">
        <v>291.6</v>
      </c>
      <c r="O33" s="332">
        <v>437.3</v>
      </c>
      <c r="P33" s="279">
        <f t="shared" si="55"/>
        <v>145.7</v>
      </c>
      <c r="Q33" s="280">
        <f>O33/N33%</f>
        <v>149.96570644718793</v>
      </c>
      <c r="R33" s="332">
        <v>373.6</v>
      </c>
      <c r="S33" s="332">
        <v>853.3</v>
      </c>
      <c r="T33" s="279">
        <f t="shared" si="9"/>
        <v>479.69999999999993</v>
      </c>
      <c r="U33" s="279">
        <f t="shared" si="63"/>
        <v>228.39935760171304</v>
      </c>
      <c r="V33" s="332">
        <v>546.8</v>
      </c>
      <c r="W33" s="332">
        <v>938.3</v>
      </c>
      <c r="X33" s="279">
        <f t="shared" si="15"/>
        <v>391.5</v>
      </c>
      <c r="Y33" s="280">
        <f>W33/V33%</f>
        <v>171.59839063643014</v>
      </c>
      <c r="Z33" s="277">
        <f t="shared" si="49"/>
        <v>1585.1999999999998</v>
      </c>
      <c r="AA33" s="277">
        <f t="shared" si="12"/>
        <v>1293.3</v>
      </c>
      <c r="AB33" s="277">
        <f t="shared" si="17"/>
        <v>-291.89999999999986</v>
      </c>
      <c r="AC33" s="277">
        <f>AA33/Z33%</f>
        <v>81.58591975775927</v>
      </c>
      <c r="AD33" s="332">
        <v>576.9</v>
      </c>
      <c r="AE33" s="332">
        <v>596.8</v>
      </c>
      <c r="AF33" s="279">
        <f t="shared" si="56"/>
        <v>19.899999999999977</v>
      </c>
      <c r="AG33" s="279">
        <f>AE33/AD33%</f>
        <v>103.4494713121858</v>
      </c>
      <c r="AH33" s="332">
        <v>431.9</v>
      </c>
      <c r="AI33" s="332">
        <v>696.5</v>
      </c>
      <c r="AJ33" s="279">
        <f t="shared" si="21"/>
        <v>264.6</v>
      </c>
      <c r="AK33" s="279">
        <f>AI33/AH33%</f>
        <v>161.2641815235008</v>
      </c>
      <c r="AL33" s="332">
        <v>576.4</v>
      </c>
      <c r="AM33" s="332"/>
      <c r="AN33" s="279">
        <f t="shared" si="23"/>
        <v>-576.4</v>
      </c>
      <c r="AO33" s="287">
        <f>AM33/AL33%</f>
        <v>0</v>
      </c>
      <c r="AP33" s="288">
        <f t="shared" si="69"/>
        <v>4597</v>
      </c>
      <c r="AQ33" s="279">
        <f>K33+AA33+AU33</f>
        <v>3522.2</v>
      </c>
      <c r="AR33" s="279">
        <f>AQ33-AP33</f>
        <v>-1074.8000000000002</v>
      </c>
      <c r="AS33" s="289">
        <f>AQ33/AP33%</f>
        <v>76.61953447900805</v>
      </c>
      <c r="AT33" s="340">
        <f t="shared" si="61"/>
        <v>1799.8</v>
      </c>
      <c r="AU33" s="341">
        <f t="shared" si="29"/>
        <v>0</v>
      </c>
      <c r="AV33" s="341">
        <f t="shared" si="30"/>
        <v>-1799.8</v>
      </c>
      <c r="AW33" s="342">
        <f>AU33/AT33%</f>
        <v>0</v>
      </c>
      <c r="AX33" s="343">
        <v>657.9</v>
      </c>
      <c r="AY33" s="344"/>
      <c r="AZ33" s="345">
        <f t="shared" si="32"/>
        <v>-657.9</v>
      </c>
      <c r="BA33" s="346">
        <f>AY33/AX33%</f>
        <v>0</v>
      </c>
      <c r="BB33" s="347">
        <v>648.2</v>
      </c>
      <c r="BC33" s="344"/>
      <c r="BD33" s="279">
        <f>BC33-BB33</f>
        <v>-648.2</v>
      </c>
      <c r="BE33" s="346">
        <f>BC33/BB33%</f>
        <v>0</v>
      </c>
      <c r="BF33" s="347">
        <v>493.7</v>
      </c>
      <c r="BG33" s="344"/>
      <c r="BH33" s="348">
        <f>BG33-BF33</f>
        <v>-493.7</v>
      </c>
      <c r="BI33" s="349">
        <f>BG33/BF33%</f>
        <v>0</v>
      </c>
      <c r="BJ33" s="285">
        <f t="shared" si="38"/>
        <v>2814.8</v>
      </c>
      <c r="BK33" s="277">
        <f t="shared" si="39"/>
        <v>0</v>
      </c>
      <c r="BL33" s="277">
        <f>BK33-BJ33</f>
        <v>-2814.8</v>
      </c>
      <c r="BM33" s="278">
        <f>BK33/BJ33%</f>
        <v>0</v>
      </c>
      <c r="BN33" s="334">
        <v>907.4</v>
      </c>
      <c r="BO33" s="332"/>
      <c r="BP33" s="279">
        <f t="shared" si="67"/>
        <v>-907.4</v>
      </c>
      <c r="BQ33" s="307">
        <f>BO33/BN33%</f>
        <v>0</v>
      </c>
      <c r="BR33" s="334">
        <v>485.3</v>
      </c>
      <c r="BS33" s="332"/>
      <c r="BT33" s="332" t="e">
        <f>SUM(#REF!)</f>
        <v>#REF!</v>
      </c>
      <c r="BU33" s="289">
        <f>BS33/BR33%</f>
        <v>0</v>
      </c>
      <c r="BV33" s="334">
        <v>1422.1</v>
      </c>
      <c r="BW33" s="332"/>
      <c r="BX33" s="279">
        <f t="shared" si="68"/>
        <v>-1422.1</v>
      </c>
      <c r="BY33" s="287">
        <f>BW33/BV33%</f>
        <v>0</v>
      </c>
      <c r="BZ33" s="335">
        <v>1132.1</v>
      </c>
      <c r="CA33" s="282">
        <f t="shared" si="47"/>
        <v>2390.1</v>
      </c>
      <c r="CB33" s="282">
        <f t="shared" si="48"/>
        <v>311.1209257132762</v>
      </c>
    </row>
    <row r="34" spans="1:80" s="363" customFormat="1" ht="23.25" customHeight="1" thickBot="1">
      <c r="A34" s="350" t="s">
        <v>99</v>
      </c>
      <c r="B34" s="351">
        <f t="shared" si="70"/>
        <v>0</v>
      </c>
      <c r="C34" s="352">
        <f t="shared" si="70"/>
        <v>14</v>
      </c>
      <c r="D34" s="353">
        <f t="shared" si="0"/>
        <v>14</v>
      </c>
      <c r="E34" s="354"/>
      <c r="F34" s="355">
        <f>J34+Z34</f>
        <v>0</v>
      </c>
      <c r="G34" s="356">
        <f>K34+AA34</f>
        <v>14</v>
      </c>
      <c r="H34" s="356">
        <f>G34-F34</f>
        <v>14</v>
      </c>
      <c r="I34" s="357"/>
      <c r="J34" s="358">
        <f t="shared" si="14"/>
        <v>0</v>
      </c>
      <c r="K34" s="341">
        <f t="shared" si="53"/>
        <v>14</v>
      </c>
      <c r="L34" s="341">
        <f>K34-J34</f>
        <v>14</v>
      </c>
      <c r="M34" s="342"/>
      <c r="N34" s="343"/>
      <c r="O34" s="344"/>
      <c r="P34" s="345">
        <f>O34-N34</f>
        <v>0</v>
      </c>
      <c r="Q34" s="359"/>
      <c r="R34" s="344"/>
      <c r="S34" s="344">
        <v>14</v>
      </c>
      <c r="T34" s="345">
        <f>S34-R34</f>
        <v>14</v>
      </c>
      <c r="U34" s="348"/>
      <c r="V34" s="344"/>
      <c r="W34" s="344"/>
      <c r="X34" s="348">
        <f>W34-V34</f>
        <v>0</v>
      </c>
      <c r="Y34" s="359"/>
      <c r="Z34" s="341">
        <f t="shared" si="49"/>
        <v>0</v>
      </c>
      <c r="AA34" s="341">
        <f t="shared" si="12"/>
        <v>0</v>
      </c>
      <c r="AB34" s="341">
        <f t="shared" si="17"/>
        <v>0</v>
      </c>
      <c r="AC34" s="341"/>
      <c r="AD34" s="344"/>
      <c r="AE34" s="344"/>
      <c r="AF34" s="345">
        <f>AE34-AD34</f>
        <v>0</v>
      </c>
      <c r="AG34" s="348"/>
      <c r="AH34" s="344"/>
      <c r="AI34" s="344"/>
      <c r="AJ34" s="345">
        <f>AI34-AH34</f>
        <v>0</v>
      </c>
      <c r="AK34" s="348"/>
      <c r="AL34" s="344"/>
      <c r="AM34" s="344"/>
      <c r="AN34" s="345">
        <f>AM34-AL34</f>
        <v>0</v>
      </c>
      <c r="AO34" s="360"/>
      <c r="AP34" s="361">
        <f t="shared" si="69"/>
        <v>0</v>
      </c>
      <c r="AQ34" s="345">
        <f>K34+AA34+AU34</f>
        <v>14</v>
      </c>
      <c r="AR34" s="345">
        <f>AQ34-AP34</f>
        <v>14</v>
      </c>
      <c r="AS34" s="346"/>
      <c r="AT34" s="340">
        <f t="shared" si="61"/>
        <v>0</v>
      </c>
      <c r="AU34" s="341">
        <f t="shared" si="29"/>
        <v>0</v>
      </c>
      <c r="AV34" s="341">
        <f t="shared" si="30"/>
        <v>0</v>
      </c>
      <c r="AW34" s="341"/>
      <c r="AX34" s="343"/>
      <c r="AY34" s="344"/>
      <c r="AZ34" s="345">
        <f>AY34-AX34</f>
        <v>0</v>
      </c>
      <c r="BA34" s="348"/>
      <c r="BB34" s="344"/>
      <c r="BC34" s="344"/>
      <c r="BD34" s="345">
        <f>BC34-BB34</f>
        <v>0</v>
      </c>
      <c r="BE34" s="348"/>
      <c r="BF34" s="344"/>
      <c r="BG34" s="344"/>
      <c r="BH34" s="345">
        <f>BG34-BF34</f>
        <v>0</v>
      </c>
      <c r="BI34" s="360"/>
      <c r="BJ34" s="358">
        <f t="shared" si="38"/>
        <v>0</v>
      </c>
      <c r="BK34" s="341">
        <f t="shared" si="39"/>
        <v>0</v>
      </c>
      <c r="BL34" s="341">
        <f>BK34-BJ34</f>
        <v>0</v>
      </c>
      <c r="BM34" s="342"/>
      <c r="BN34" s="347"/>
      <c r="BO34" s="344">
        <v>0</v>
      </c>
      <c r="BP34" s="345">
        <f t="shared" si="67"/>
        <v>0</v>
      </c>
      <c r="BQ34" s="362"/>
      <c r="BR34" s="347"/>
      <c r="BS34" s="344"/>
      <c r="BT34" s="345">
        <f>BS34-BR34</f>
        <v>0</v>
      </c>
      <c r="BU34" s="346"/>
      <c r="BV34" s="347"/>
      <c r="BW34" s="344"/>
      <c r="BX34" s="345">
        <f t="shared" si="68"/>
        <v>0</v>
      </c>
      <c r="BY34" s="360"/>
      <c r="BZ34" s="335"/>
      <c r="CA34" s="282">
        <f t="shared" si="47"/>
        <v>14</v>
      </c>
      <c r="CB34" s="282"/>
    </row>
    <row r="35" spans="1:69" ht="20.25">
      <c r="A35" s="364"/>
      <c r="B35" s="365"/>
      <c r="C35" s="366"/>
      <c r="D35" s="365"/>
      <c r="E35" s="365"/>
      <c r="F35" s="365"/>
      <c r="G35" s="365"/>
      <c r="H35" s="365"/>
      <c r="I35" s="365"/>
      <c r="J35" s="365"/>
      <c r="K35" s="365"/>
      <c r="L35" s="365"/>
      <c r="M35" s="367"/>
      <c r="N35" s="368"/>
      <c r="O35" s="368"/>
      <c r="P35" s="368"/>
      <c r="Q35" s="369"/>
      <c r="R35" s="368"/>
      <c r="S35" s="368"/>
      <c r="T35" s="368"/>
      <c r="U35" s="370"/>
      <c r="V35" s="368"/>
      <c r="W35" s="368"/>
      <c r="X35" s="368"/>
      <c r="Y35" s="371"/>
      <c r="Z35" s="365"/>
      <c r="AA35" s="365"/>
      <c r="AB35" s="365"/>
      <c r="AC35" s="365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366"/>
      <c r="AP35" s="366"/>
      <c r="AQ35" s="366"/>
      <c r="AR35" s="366"/>
      <c r="AS35" s="366"/>
      <c r="AT35" s="365"/>
      <c r="AU35" s="365"/>
      <c r="AV35" s="365"/>
      <c r="AW35" s="372"/>
      <c r="AX35" s="366"/>
      <c r="AY35" s="366"/>
      <c r="AZ35" s="366"/>
      <c r="BA35" s="366"/>
      <c r="BB35" s="366"/>
      <c r="BC35" s="366" t="s">
        <v>147</v>
      </c>
      <c r="BD35" s="366"/>
      <c r="BE35" s="366"/>
      <c r="BF35" s="366"/>
      <c r="BG35" s="366"/>
      <c r="BH35" s="366"/>
      <c r="BI35" s="366"/>
      <c r="BJ35" s="366"/>
      <c r="BK35" s="365"/>
      <c r="BL35" s="365"/>
      <c r="BM35" s="365"/>
      <c r="BN35" s="366"/>
      <c r="BO35" s="366"/>
      <c r="BP35" s="366"/>
      <c r="BQ35" s="366"/>
    </row>
    <row r="36" spans="2:69" ht="20.25">
      <c r="B36" s="365"/>
      <c r="C36" s="366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6"/>
      <c r="O36" s="366"/>
      <c r="P36" s="366"/>
      <c r="R36" s="366"/>
      <c r="S36" s="366"/>
      <c r="T36" s="366"/>
      <c r="V36" s="366"/>
      <c r="W36" s="366"/>
      <c r="X36" s="366"/>
      <c r="Z36" s="365"/>
      <c r="AA36" s="365"/>
      <c r="AB36" s="365"/>
      <c r="AC36" s="365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5"/>
      <c r="AU36" s="365"/>
      <c r="AV36" s="365"/>
      <c r="AW36" s="372"/>
      <c r="AX36" s="366"/>
      <c r="AY36" s="366"/>
      <c r="AZ36" s="366"/>
      <c r="BA36" s="366"/>
      <c r="BB36" s="366"/>
      <c r="BC36" s="366"/>
      <c r="BD36" s="366"/>
      <c r="BE36" s="366"/>
      <c r="BF36" s="366"/>
      <c r="BG36" s="366"/>
      <c r="BH36" s="366"/>
      <c r="BI36" s="366"/>
      <c r="BJ36" s="366"/>
      <c r="BK36" s="365"/>
      <c r="BL36" s="365"/>
      <c r="BM36" s="365"/>
      <c r="BN36" s="366"/>
      <c r="BO36" s="366"/>
      <c r="BP36" s="366"/>
      <c r="BQ36" s="366"/>
    </row>
    <row r="37" spans="2:69" ht="20.25">
      <c r="B37" s="365"/>
      <c r="C37" s="374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6"/>
      <c r="O37" s="366"/>
      <c r="P37" s="366"/>
      <c r="R37" s="366"/>
      <c r="S37" s="366"/>
      <c r="T37" s="366"/>
      <c r="V37" s="366"/>
      <c r="W37" s="366"/>
      <c r="X37" s="366"/>
      <c r="Z37" s="365"/>
      <c r="AA37" s="365"/>
      <c r="AB37" s="365"/>
      <c r="AC37" s="365"/>
      <c r="AD37" s="366"/>
      <c r="AE37" s="375"/>
      <c r="AF37" s="366"/>
      <c r="AG37" s="366"/>
      <c r="AH37" s="366"/>
      <c r="AI37" s="366"/>
      <c r="AJ37" s="366"/>
      <c r="AK37" s="366"/>
      <c r="AL37" s="366"/>
      <c r="AM37" s="366"/>
      <c r="AN37" s="366"/>
      <c r="AO37" s="366"/>
      <c r="AP37" s="366"/>
      <c r="AQ37" s="366"/>
      <c r="AR37" s="366"/>
      <c r="AS37" s="366"/>
      <c r="AT37" s="365"/>
      <c r="AU37" s="365"/>
      <c r="AV37" s="365"/>
      <c r="AW37" s="372"/>
      <c r="AX37" s="366"/>
      <c r="AY37" s="366"/>
      <c r="AZ37" s="366"/>
      <c r="BA37" s="366"/>
      <c r="BB37" s="366"/>
      <c r="BC37" s="366"/>
      <c r="BD37" s="366"/>
      <c r="BE37" s="366"/>
      <c r="BF37" s="366"/>
      <c r="BG37" s="366"/>
      <c r="BH37" s="366"/>
      <c r="BI37" s="366"/>
      <c r="BJ37" s="366"/>
      <c r="BK37" s="365"/>
      <c r="BL37" s="365"/>
      <c r="BM37" s="365"/>
      <c r="BN37" s="366"/>
      <c r="BO37" s="366"/>
      <c r="BP37" s="366"/>
      <c r="BQ37" s="366"/>
    </row>
    <row r="38" spans="2:69" ht="20.25">
      <c r="B38" s="365"/>
      <c r="C38" s="374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6"/>
      <c r="O38" s="366"/>
      <c r="P38" s="366"/>
      <c r="R38" s="366"/>
      <c r="S38" s="366"/>
      <c r="T38" s="366"/>
      <c r="V38" s="366"/>
      <c r="W38" s="366"/>
      <c r="X38" s="366"/>
      <c r="Z38" s="365"/>
      <c r="AA38" s="365"/>
      <c r="AB38" s="365"/>
      <c r="AC38" s="365"/>
      <c r="AD38" s="366"/>
      <c r="AE38" s="375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6"/>
      <c r="AS38" s="366"/>
      <c r="AT38" s="365"/>
      <c r="AU38" s="365"/>
      <c r="AV38" s="365"/>
      <c r="AW38" s="372"/>
      <c r="AX38" s="366"/>
      <c r="AY38" s="366"/>
      <c r="AZ38" s="366"/>
      <c r="BA38" s="366"/>
      <c r="BB38" s="366"/>
      <c r="BC38" s="366"/>
      <c r="BD38" s="366"/>
      <c r="BE38" s="366"/>
      <c r="BF38" s="366"/>
      <c r="BG38" s="366"/>
      <c r="BH38" s="366"/>
      <c r="BI38" s="366"/>
      <c r="BJ38" s="366"/>
      <c r="BK38" s="365"/>
      <c r="BL38" s="365"/>
      <c r="BM38" s="365"/>
      <c r="BN38" s="366"/>
      <c r="BO38" s="366"/>
      <c r="BP38" s="366"/>
      <c r="BQ38" s="366"/>
    </row>
    <row r="39" spans="2:69" ht="20.25">
      <c r="B39" s="365"/>
      <c r="C39" s="374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6"/>
      <c r="O39" s="366"/>
      <c r="P39" s="366"/>
      <c r="R39" s="366"/>
      <c r="S39" s="366"/>
      <c r="T39" s="366"/>
      <c r="V39" s="366"/>
      <c r="W39" s="366"/>
      <c r="X39" s="366"/>
      <c r="Z39" s="365"/>
      <c r="AA39" s="365"/>
      <c r="AB39" s="365"/>
      <c r="AC39" s="365"/>
      <c r="AD39" s="366"/>
      <c r="AE39" s="375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5"/>
      <c r="AU39" s="365"/>
      <c r="AV39" s="365"/>
      <c r="AW39" s="372"/>
      <c r="AX39" s="366"/>
      <c r="AY39" s="366"/>
      <c r="AZ39" s="366"/>
      <c r="BA39" s="366"/>
      <c r="BB39" s="366"/>
      <c r="BC39" s="366"/>
      <c r="BD39" s="366"/>
      <c r="BE39" s="366"/>
      <c r="BF39" s="366"/>
      <c r="BG39" s="366"/>
      <c r="BH39" s="366"/>
      <c r="BI39" s="366"/>
      <c r="BJ39" s="366"/>
      <c r="BK39" s="365"/>
      <c r="BL39" s="365"/>
      <c r="BM39" s="365"/>
      <c r="BN39" s="366"/>
      <c r="BO39" s="366"/>
      <c r="BP39" s="366"/>
      <c r="BQ39" s="366"/>
    </row>
    <row r="40" spans="2:69" ht="20.25">
      <c r="B40" s="365"/>
      <c r="C40" s="366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6"/>
      <c r="O40" s="366"/>
      <c r="P40" s="366"/>
      <c r="R40" s="366"/>
      <c r="S40" s="366"/>
      <c r="T40" s="366"/>
      <c r="V40" s="366"/>
      <c r="W40" s="366"/>
      <c r="X40" s="366"/>
      <c r="Z40" s="365"/>
      <c r="AA40" s="365"/>
      <c r="AB40" s="365"/>
      <c r="AC40" s="365"/>
      <c r="AD40" s="366"/>
      <c r="AE40" s="366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/>
      <c r="AP40" s="366"/>
      <c r="AQ40" s="366"/>
      <c r="AR40" s="366"/>
      <c r="AS40" s="366"/>
      <c r="AT40" s="365"/>
      <c r="AU40" s="365"/>
      <c r="AV40" s="365"/>
      <c r="AW40" s="372"/>
      <c r="AX40" s="366"/>
      <c r="AY40" s="366"/>
      <c r="AZ40" s="366"/>
      <c r="BA40" s="366"/>
      <c r="BB40" s="366"/>
      <c r="BC40" s="366"/>
      <c r="BD40" s="366"/>
      <c r="BE40" s="366"/>
      <c r="BF40" s="366"/>
      <c r="BG40" s="366"/>
      <c r="BH40" s="366"/>
      <c r="BI40" s="366"/>
      <c r="BJ40" s="366"/>
      <c r="BK40" s="365"/>
      <c r="BL40" s="365"/>
      <c r="BM40" s="365"/>
      <c r="BN40" s="366"/>
      <c r="BO40" s="366"/>
      <c r="BP40" s="366"/>
      <c r="BQ40" s="366"/>
    </row>
    <row r="41" spans="2:69" ht="20.25">
      <c r="B41" s="365"/>
      <c r="C41" s="366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6"/>
      <c r="O41" s="366"/>
      <c r="P41" s="366"/>
      <c r="R41" s="366"/>
      <c r="S41" s="366"/>
      <c r="T41" s="366"/>
      <c r="V41" s="366"/>
      <c r="W41" s="366"/>
      <c r="X41" s="366"/>
      <c r="Z41" s="365"/>
      <c r="AA41" s="365"/>
      <c r="AB41" s="365"/>
      <c r="AC41" s="365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/>
      <c r="AP41" s="366"/>
      <c r="AQ41" s="366"/>
      <c r="AR41" s="366"/>
      <c r="AS41" s="366"/>
      <c r="AT41" s="365"/>
      <c r="AU41" s="365"/>
      <c r="AV41" s="365"/>
      <c r="AW41" s="372"/>
      <c r="AX41" s="366"/>
      <c r="AY41" s="366"/>
      <c r="AZ41" s="366"/>
      <c r="BA41" s="366"/>
      <c r="BB41" s="366"/>
      <c r="BC41" s="366"/>
      <c r="BD41" s="366"/>
      <c r="BE41" s="366"/>
      <c r="BF41" s="366"/>
      <c r="BG41" s="366"/>
      <c r="BH41" s="366"/>
      <c r="BI41" s="366"/>
      <c r="BJ41" s="366"/>
      <c r="BK41" s="365"/>
      <c r="BL41" s="365"/>
      <c r="BM41" s="365"/>
      <c r="BN41" s="366"/>
      <c r="BO41" s="366"/>
      <c r="BP41" s="366"/>
      <c r="BQ41" s="366"/>
    </row>
    <row r="42" spans="2:69" ht="20.25">
      <c r="B42" s="365"/>
      <c r="C42" s="366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6"/>
      <c r="O42" s="366"/>
      <c r="P42" s="366"/>
      <c r="R42" s="366"/>
      <c r="S42" s="366"/>
      <c r="T42" s="366"/>
      <c r="V42" s="366"/>
      <c r="W42" s="366"/>
      <c r="X42" s="366"/>
      <c r="Z42" s="365"/>
      <c r="AA42" s="365"/>
      <c r="AB42" s="365"/>
      <c r="AC42" s="365"/>
      <c r="AD42" s="366"/>
      <c r="AE42" s="366"/>
      <c r="AF42" s="366"/>
      <c r="AG42" s="366"/>
      <c r="AH42" s="366"/>
      <c r="AI42" s="366"/>
      <c r="AJ42" s="366"/>
      <c r="AK42" s="366"/>
      <c r="AL42" s="366"/>
      <c r="AM42" s="366"/>
      <c r="AN42" s="366"/>
      <c r="AO42" s="366"/>
      <c r="AP42" s="366"/>
      <c r="AQ42" s="366"/>
      <c r="AR42" s="366"/>
      <c r="AS42" s="366"/>
      <c r="AT42" s="365"/>
      <c r="AU42" s="365"/>
      <c r="AV42" s="365"/>
      <c r="AW42" s="372"/>
      <c r="AX42" s="366"/>
      <c r="AY42" s="366"/>
      <c r="AZ42" s="366"/>
      <c r="BA42" s="366"/>
      <c r="BB42" s="366"/>
      <c r="BC42" s="366"/>
      <c r="BD42" s="366"/>
      <c r="BE42" s="366"/>
      <c r="BF42" s="366"/>
      <c r="BG42" s="366"/>
      <c r="BH42" s="366"/>
      <c r="BI42" s="366"/>
      <c r="BJ42" s="366"/>
      <c r="BK42" s="365"/>
      <c r="BL42" s="365"/>
      <c r="BM42" s="365"/>
      <c r="BN42" s="366"/>
      <c r="BO42" s="366"/>
      <c r="BP42" s="366"/>
      <c r="BQ42" s="366"/>
    </row>
    <row r="43" spans="2:69" ht="20.25">
      <c r="B43" s="365"/>
      <c r="C43" s="366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6"/>
      <c r="O43" s="366"/>
      <c r="P43" s="366"/>
      <c r="R43" s="366"/>
      <c r="S43" s="366"/>
      <c r="T43" s="366"/>
      <c r="V43" s="366"/>
      <c r="W43" s="366"/>
      <c r="X43" s="366"/>
      <c r="Z43" s="365"/>
      <c r="AA43" s="365"/>
      <c r="AB43" s="365"/>
      <c r="AC43" s="365"/>
      <c r="AD43" s="366"/>
      <c r="AE43" s="366"/>
      <c r="AF43" s="366"/>
      <c r="AG43" s="366"/>
      <c r="AH43" s="366"/>
      <c r="AI43" s="366"/>
      <c r="AJ43" s="366"/>
      <c r="AK43" s="366"/>
      <c r="AL43" s="366"/>
      <c r="AM43" s="366"/>
      <c r="AN43" s="366"/>
      <c r="AO43" s="366"/>
      <c r="AP43" s="366"/>
      <c r="AQ43" s="366"/>
      <c r="AR43" s="366"/>
      <c r="AS43" s="366"/>
      <c r="AT43" s="365"/>
      <c r="AU43" s="365"/>
      <c r="AV43" s="365"/>
      <c r="AW43" s="372"/>
      <c r="AX43" s="366"/>
      <c r="AY43" s="366"/>
      <c r="AZ43" s="366"/>
      <c r="BA43" s="366"/>
      <c r="BB43" s="366"/>
      <c r="BC43" s="366"/>
      <c r="BD43" s="366"/>
      <c r="BE43" s="366"/>
      <c r="BF43" s="366"/>
      <c r="BG43" s="366"/>
      <c r="BH43" s="366"/>
      <c r="BI43" s="366"/>
      <c r="BJ43" s="366"/>
      <c r="BK43" s="365"/>
      <c r="BL43" s="365"/>
      <c r="BM43" s="365"/>
      <c r="BN43" s="366"/>
      <c r="BO43" s="366"/>
      <c r="BP43" s="366"/>
      <c r="BQ43" s="366"/>
    </row>
    <row r="44" spans="2:69" ht="20.25">
      <c r="B44" s="365"/>
      <c r="C44" s="366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6"/>
      <c r="O44" s="366"/>
      <c r="P44" s="366"/>
      <c r="R44" s="366"/>
      <c r="S44" s="366"/>
      <c r="T44" s="366"/>
      <c r="V44" s="366"/>
      <c r="W44" s="366"/>
      <c r="X44" s="366"/>
      <c r="Z44" s="365"/>
      <c r="AA44" s="365"/>
      <c r="AB44" s="365"/>
      <c r="AC44" s="365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5"/>
      <c r="AU44" s="365"/>
      <c r="AV44" s="365"/>
      <c r="AW44" s="372"/>
      <c r="AX44" s="366"/>
      <c r="AY44" s="366"/>
      <c r="AZ44" s="366"/>
      <c r="BA44" s="366"/>
      <c r="BB44" s="366"/>
      <c r="BC44" s="366"/>
      <c r="BD44" s="366"/>
      <c r="BE44" s="366"/>
      <c r="BF44" s="366"/>
      <c r="BG44" s="366"/>
      <c r="BH44" s="366"/>
      <c r="BI44" s="366"/>
      <c r="BJ44" s="366"/>
      <c r="BK44" s="365"/>
      <c r="BL44" s="365"/>
      <c r="BM44" s="365"/>
      <c r="BN44" s="366"/>
      <c r="BO44" s="366"/>
      <c r="BP44" s="366"/>
      <c r="BQ44" s="366"/>
    </row>
    <row r="45" spans="2:69" ht="20.25">
      <c r="B45" s="365"/>
      <c r="C45" s="366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6"/>
      <c r="O45" s="366"/>
      <c r="P45" s="366"/>
      <c r="R45" s="366"/>
      <c r="S45" s="366"/>
      <c r="T45" s="366"/>
      <c r="V45" s="366"/>
      <c r="W45" s="366"/>
      <c r="X45" s="366"/>
      <c r="Z45" s="365"/>
      <c r="AA45" s="365"/>
      <c r="AB45" s="365"/>
      <c r="AC45" s="365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366"/>
      <c r="AQ45" s="366"/>
      <c r="AR45" s="366"/>
      <c r="AS45" s="366"/>
      <c r="AT45" s="365"/>
      <c r="AU45" s="365"/>
      <c r="AV45" s="365"/>
      <c r="AW45" s="372"/>
      <c r="AX45" s="366"/>
      <c r="AY45" s="366"/>
      <c r="AZ45" s="366"/>
      <c r="BA45" s="366"/>
      <c r="BB45" s="366"/>
      <c r="BC45" s="366"/>
      <c r="BD45" s="366"/>
      <c r="BE45" s="366"/>
      <c r="BF45" s="366"/>
      <c r="BG45" s="366"/>
      <c r="BH45" s="366"/>
      <c r="BI45" s="366"/>
      <c r="BJ45" s="366"/>
      <c r="BK45" s="365"/>
      <c r="BL45" s="365"/>
      <c r="BM45" s="365"/>
      <c r="BN45" s="366"/>
      <c r="BO45" s="366"/>
      <c r="BP45" s="366"/>
      <c r="BQ45" s="366"/>
    </row>
    <row r="46" spans="2:69" ht="20.25">
      <c r="B46" s="365"/>
      <c r="C46" s="366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6"/>
      <c r="O46" s="366"/>
      <c r="P46" s="366"/>
      <c r="R46" s="366"/>
      <c r="S46" s="366"/>
      <c r="T46" s="366"/>
      <c r="V46" s="366"/>
      <c r="W46" s="366"/>
      <c r="X46" s="366"/>
      <c r="Z46" s="365"/>
      <c r="AA46" s="365"/>
      <c r="AB46" s="365"/>
      <c r="AC46" s="365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/>
      <c r="AP46" s="366"/>
      <c r="AQ46" s="366"/>
      <c r="AR46" s="366"/>
      <c r="AS46" s="366"/>
      <c r="AT46" s="365"/>
      <c r="AU46" s="365"/>
      <c r="AV46" s="365"/>
      <c r="AW46" s="372"/>
      <c r="AX46" s="366"/>
      <c r="AY46" s="366"/>
      <c r="AZ46" s="366"/>
      <c r="BA46" s="366"/>
      <c r="BB46" s="366"/>
      <c r="BC46" s="366"/>
      <c r="BD46" s="366"/>
      <c r="BE46" s="366"/>
      <c r="BF46" s="366"/>
      <c r="BG46" s="366"/>
      <c r="BH46" s="366"/>
      <c r="BI46" s="366"/>
      <c r="BJ46" s="366"/>
      <c r="BK46" s="365"/>
      <c r="BL46" s="365"/>
      <c r="BM46" s="365"/>
      <c r="BN46" s="366"/>
      <c r="BO46" s="366"/>
      <c r="BP46" s="366"/>
      <c r="BQ46" s="366"/>
    </row>
    <row r="47" spans="2:69" ht="20.25">
      <c r="B47" s="365"/>
      <c r="C47" s="366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6"/>
      <c r="O47" s="366"/>
      <c r="P47" s="366"/>
      <c r="R47" s="366"/>
      <c r="S47" s="366"/>
      <c r="T47" s="366"/>
      <c r="V47" s="366"/>
      <c r="W47" s="366"/>
      <c r="X47" s="366"/>
      <c r="Z47" s="365"/>
      <c r="AA47" s="365"/>
      <c r="AB47" s="365"/>
      <c r="AC47" s="365"/>
      <c r="AD47" s="366"/>
      <c r="AE47" s="366"/>
      <c r="AF47" s="366"/>
      <c r="AG47" s="366"/>
      <c r="AH47" s="366"/>
      <c r="AI47" s="366"/>
      <c r="AJ47" s="366"/>
      <c r="AK47" s="366"/>
      <c r="AL47" s="366"/>
      <c r="AM47" s="366"/>
      <c r="AN47" s="366"/>
      <c r="AO47" s="366"/>
      <c r="AP47" s="366"/>
      <c r="AQ47" s="366"/>
      <c r="AR47" s="366"/>
      <c r="AS47" s="366"/>
      <c r="AT47" s="365"/>
      <c r="AU47" s="365"/>
      <c r="AV47" s="365"/>
      <c r="AW47" s="372"/>
      <c r="AX47" s="366"/>
      <c r="AY47" s="366"/>
      <c r="AZ47" s="366"/>
      <c r="BA47" s="366"/>
      <c r="BB47" s="366"/>
      <c r="BC47" s="366"/>
      <c r="BD47" s="366"/>
      <c r="BE47" s="366"/>
      <c r="BF47" s="366"/>
      <c r="BG47" s="366"/>
      <c r="BH47" s="366"/>
      <c r="BI47" s="366"/>
      <c r="BJ47" s="366"/>
      <c r="BK47" s="365"/>
      <c r="BL47" s="365"/>
      <c r="BM47" s="365"/>
      <c r="BN47" s="366"/>
      <c r="BO47" s="366"/>
      <c r="BP47" s="366"/>
      <c r="BQ47" s="366"/>
    </row>
    <row r="48" spans="2:69" ht="20.25">
      <c r="B48" s="365"/>
      <c r="C48" s="366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6"/>
      <c r="O48" s="366"/>
      <c r="P48" s="366"/>
      <c r="R48" s="366"/>
      <c r="S48" s="366"/>
      <c r="T48" s="366"/>
      <c r="V48" s="366"/>
      <c r="W48" s="366"/>
      <c r="X48" s="366"/>
      <c r="Z48" s="365"/>
      <c r="AA48" s="365"/>
      <c r="AB48" s="365"/>
      <c r="AC48" s="365"/>
      <c r="AD48" s="366"/>
      <c r="AE48" s="366"/>
      <c r="AF48" s="366"/>
      <c r="AG48" s="366"/>
      <c r="AH48" s="366"/>
      <c r="AI48" s="366"/>
      <c r="AJ48" s="366"/>
      <c r="AK48" s="366"/>
      <c r="AL48" s="366"/>
      <c r="AM48" s="366"/>
      <c r="AN48" s="366"/>
      <c r="AO48" s="366"/>
      <c r="AP48" s="366"/>
      <c r="AQ48" s="366"/>
      <c r="AR48" s="366"/>
      <c r="AS48" s="366"/>
      <c r="AT48" s="365"/>
      <c r="AU48" s="365"/>
      <c r="AV48" s="365"/>
      <c r="AW48" s="372"/>
      <c r="AX48" s="366"/>
      <c r="AY48" s="366"/>
      <c r="AZ48" s="366"/>
      <c r="BA48" s="366"/>
      <c r="BB48" s="366"/>
      <c r="BC48" s="366"/>
      <c r="BD48" s="366"/>
      <c r="BE48" s="366"/>
      <c r="BF48" s="366"/>
      <c r="BG48" s="366"/>
      <c r="BH48" s="366"/>
      <c r="BI48" s="366"/>
      <c r="BJ48" s="366"/>
      <c r="BK48" s="365"/>
      <c r="BL48" s="365"/>
      <c r="BM48" s="365"/>
      <c r="BN48" s="366"/>
      <c r="BO48" s="366"/>
      <c r="BP48" s="366"/>
      <c r="BQ48" s="366"/>
    </row>
    <row r="49" spans="2:69" ht="20.25">
      <c r="B49" s="365"/>
      <c r="C49" s="366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6"/>
      <c r="O49" s="366"/>
      <c r="P49" s="366"/>
      <c r="R49" s="366"/>
      <c r="S49" s="366"/>
      <c r="T49" s="366"/>
      <c r="V49" s="366"/>
      <c r="W49" s="366"/>
      <c r="X49" s="366"/>
      <c r="Z49" s="365"/>
      <c r="AA49" s="365"/>
      <c r="AB49" s="365"/>
      <c r="AC49" s="365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/>
      <c r="AP49" s="366"/>
      <c r="AQ49" s="366"/>
      <c r="AR49" s="366"/>
      <c r="AS49" s="366"/>
      <c r="AT49" s="365"/>
      <c r="AU49" s="365"/>
      <c r="AV49" s="365"/>
      <c r="AW49" s="372"/>
      <c r="AX49" s="366"/>
      <c r="AY49" s="366"/>
      <c r="AZ49" s="366"/>
      <c r="BA49" s="366"/>
      <c r="BB49" s="366"/>
      <c r="BC49" s="366"/>
      <c r="BD49" s="366"/>
      <c r="BE49" s="366"/>
      <c r="BF49" s="366"/>
      <c r="BG49" s="366"/>
      <c r="BH49" s="366"/>
      <c r="BI49" s="366"/>
      <c r="BJ49" s="366"/>
      <c r="BK49" s="365"/>
      <c r="BL49" s="365"/>
      <c r="BM49" s="365"/>
      <c r="BN49" s="366"/>
      <c r="BO49" s="366"/>
      <c r="BP49" s="366"/>
      <c r="BQ49" s="366"/>
    </row>
    <row r="50" spans="2:69" ht="20.25">
      <c r="B50" s="365"/>
      <c r="C50" s="366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6"/>
      <c r="O50" s="366"/>
      <c r="P50" s="366"/>
      <c r="R50" s="366"/>
      <c r="S50" s="366"/>
      <c r="T50" s="366"/>
      <c r="V50" s="366"/>
      <c r="W50" s="366"/>
      <c r="X50" s="366"/>
      <c r="Z50" s="365"/>
      <c r="AA50" s="365"/>
      <c r="AB50" s="365"/>
      <c r="AC50" s="365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5"/>
      <c r="AU50" s="365"/>
      <c r="AV50" s="365"/>
      <c r="AW50" s="372"/>
      <c r="AX50" s="366"/>
      <c r="AY50" s="366"/>
      <c r="AZ50" s="366"/>
      <c r="BA50" s="366"/>
      <c r="BB50" s="366"/>
      <c r="BC50" s="366"/>
      <c r="BD50" s="366"/>
      <c r="BE50" s="366"/>
      <c r="BF50" s="366"/>
      <c r="BG50" s="366"/>
      <c r="BH50" s="366"/>
      <c r="BI50" s="366"/>
      <c r="BJ50" s="366"/>
      <c r="BK50" s="365"/>
      <c r="BL50" s="365"/>
      <c r="BM50" s="365"/>
      <c r="BN50" s="366"/>
      <c r="BO50" s="366"/>
      <c r="BP50" s="366"/>
      <c r="BQ50" s="366"/>
    </row>
    <row r="51" spans="2:69" ht="20.25">
      <c r="B51" s="365"/>
      <c r="C51" s="366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6"/>
      <c r="O51" s="366"/>
      <c r="P51" s="366"/>
      <c r="R51" s="366"/>
      <c r="S51" s="366"/>
      <c r="T51" s="366"/>
      <c r="V51" s="366"/>
      <c r="W51" s="366"/>
      <c r="X51" s="366"/>
      <c r="Z51" s="365"/>
      <c r="AA51" s="365"/>
      <c r="AB51" s="365"/>
      <c r="AC51" s="365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/>
      <c r="AP51" s="366"/>
      <c r="AQ51" s="366"/>
      <c r="AR51" s="366"/>
      <c r="AS51" s="366"/>
      <c r="AT51" s="365"/>
      <c r="AU51" s="365"/>
      <c r="AV51" s="365"/>
      <c r="AW51" s="372"/>
      <c r="AX51" s="366"/>
      <c r="AY51" s="366"/>
      <c r="AZ51" s="366"/>
      <c r="BA51" s="366"/>
      <c r="BB51" s="366"/>
      <c r="BC51" s="366"/>
      <c r="BD51" s="366"/>
      <c r="BE51" s="366"/>
      <c r="BF51" s="366"/>
      <c r="BG51" s="366"/>
      <c r="BH51" s="366"/>
      <c r="BI51" s="366"/>
      <c r="BJ51" s="366"/>
      <c r="BK51" s="365"/>
      <c r="BL51" s="365"/>
      <c r="BM51" s="365"/>
      <c r="BN51" s="366"/>
      <c r="BO51" s="366"/>
      <c r="BP51" s="366"/>
      <c r="BQ51" s="366"/>
    </row>
    <row r="52" spans="2:69" ht="20.25">
      <c r="B52" s="365"/>
      <c r="C52" s="366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6"/>
      <c r="O52" s="366"/>
      <c r="P52" s="366"/>
      <c r="R52" s="366"/>
      <c r="S52" s="366"/>
      <c r="T52" s="366"/>
      <c r="V52" s="366"/>
      <c r="W52" s="366"/>
      <c r="X52" s="366"/>
      <c r="Z52" s="365"/>
      <c r="AA52" s="365"/>
      <c r="AB52" s="365"/>
      <c r="AC52" s="365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/>
      <c r="AP52" s="366"/>
      <c r="AQ52" s="366"/>
      <c r="AR52" s="366"/>
      <c r="AS52" s="366"/>
      <c r="AT52" s="365"/>
      <c r="AU52" s="365"/>
      <c r="AV52" s="365"/>
      <c r="AW52" s="372"/>
      <c r="AX52" s="366"/>
      <c r="AY52" s="366"/>
      <c r="AZ52" s="366"/>
      <c r="BA52" s="366"/>
      <c r="BB52" s="366"/>
      <c r="BC52" s="366"/>
      <c r="BD52" s="366"/>
      <c r="BE52" s="366"/>
      <c r="BF52" s="366"/>
      <c r="BG52" s="366"/>
      <c r="BH52" s="366"/>
      <c r="BI52" s="366"/>
      <c r="BJ52" s="366"/>
      <c r="BK52" s="365"/>
      <c r="BL52" s="365"/>
      <c r="BM52" s="365"/>
      <c r="BN52" s="366"/>
      <c r="BO52" s="366"/>
      <c r="BP52" s="366"/>
      <c r="BQ52" s="366"/>
    </row>
    <row r="53" spans="2:69" ht="20.25">
      <c r="B53" s="365"/>
      <c r="C53" s="366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6"/>
      <c r="O53" s="366"/>
      <c r="P53" s="366"/>
      <c r="R53" s="366"/>
      <c r="S53" s="366"/>
      <c r="T53" s="366"/>
      <c r="V53" s="366"/>
      <c r="W53" s="366"/>
      <c r="X53" s="366"/>
      <c r="Z53" s="365"/>
      <c r="AA53" s="365"/>
      <c r="AB53" s="365"/>
      <c r="AC53" s="365"/>
      <c r="AD53" s="366"/>
      <c r="AE53" s="366"/>
      <c r="AF53" s="366"/>
      <c r="AG53" s="366"/>
      <c r="AH53" s="366"/>
      <c r="AI53" s="366"/>
      <c r="AJ53" s="366"/>
      <c r="AK53" s="366"/>
      <c r="AL53" s="366"/>
      <c r="AM53" s="366"/>
      <c r="AN53" s="366"/>
      <c r="AO53" s="366"/>
      <c r="AP53" s="366"/>
      <c r="AQ53" s="366"/>
      <c r="AR53" s="366"/>
      <c r="AS53" s="366"/>
      <c r="AT53" s="365"/>
      <c r="AU53" s="365"/>
      <c r="AV53" s="365"/>
      <c r="AW53" s="372"/>
      <c r="AX53" s="366"/>
      <c r="AY53" s="366"/>
      <c r="AZ53" s="366"/>
      <c r="BA53" s="366"/>
      <c r="BB53" s="366"/>
      <c r="BC53" s="366"/>
      <c r="BD53" s="366"/>
      <c r="BE53" s="366"/>
      <c r="BF53" s="366"/>
      <c r="BG53" s="366"/>
      <c r="BH53" s="366"/>
      <c r="BI53" s="366"/>
      <c r="BJ53" s="366"/>
      <c r="BK53" s="365"/>
      <c r="BL53" s="365"/>
      <c r="BM53" s="365"/>
      <c r="BN53" s="366"/>
      <c r="BO53" s="366"/>
      <c r="BP53" s="366"/>
      <c r="BQ53" s="366"/>
    </row>
    <row r="54" spans="2:69" ht="20.25">
      <c r="B54" s="365"/>
      <c r="C54" s="366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6"/>
      <c r="O54" s="366"/>
      <c r="P54" s="366"/>
      <c r="R54" s="366"/>
      <c r="S54" s="366"/>
      <c r="T54" s="366"/>
      <c r="V54" s="366"/>
      <c r="W54" s="366"/>
      <c r="X54" s="366"/>
      <c r="Z54" s="365"/>
      <c r="AA54" s="365"/>
      <c r="AB54" s="365"/>
      <c r="AC54" s="365"/>
      <c r="AD54" s="366"/>
      <c r="AE54" s="366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/>
      <c r="AP54" s="366"/>
      <c r="AQ54" s="366"/>
      <c r="AR54" s="366"/>
      <c r="AS54" s="366"/>
      <c r="AT54" s="365"/>
      <c r="AU54" s="365"/>
      <c r="AV54" s="365"/>
      <c r="AW54" s="372"/>
      <c r="AX54" s="366"/>
      <c r="AY54" s="366"/>
      <c r="AZ54" s="366"/>
      <c r="BA54" s="366"/>
      <c r="BB54" s="366"/>
      <c r="BC54" s="366"/>
      <c r="BD54" s="366"/>
      <c r="BE54" s="366"/>
      <c r="BF54" s="366"/>
      <c r="BG54" s="366"/>
      <c r="BH54" s="366"/>
      <c r="BI54" s="366"/>
      <c r="BJ54" s="366"/>
      <c r="BK54" s="365"/>
      <c r="BL54" s="365"/>
      <c r="BM54" s="365"/>
      <c r="BN54" s="366"/>
      <c r="BO54" s="366"/>
      <c r="BP54" s="366"/>
      <c r="BQ54" s="366"/>
    </row>
    <row r="55" spans="2:69" ht="20.25">
      <c r="B55" s="365"/>
      <c r="C55" s="366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6"/>
      <c r="O55" s="366"/>
      <c r="P55" s="366"/>
      <c r="R55" s="366"/>
      <c r="S55" s="366"/>
      <c r="T55" s="366"/>
      <c r="V55" s="366"/>
      <c r="W55" s="366"/>
      <c r="X55" s="366"/>
      <c r="Z55" s="365"/>
      <c r="AA55" s="365"/>
      <c r="AB55" s="365"/>
      <c r="AC55" s="365"/>
      <c r="AD55" s="366"/>
      <c r="AE55" s="366"/>
      <c r="AF55" s="366"/>
      <c r="AG55" s="366"/>
      <c r="AH55" s="366"/>
      <c r="AI55" s="366"/>
      <c r="AJ55" s="366"/>
      <c r="AK55" s="366"/>
      <c r="AL55" s="366"/>
      <c r="AM55" s="366"/>
      <c r="AN55" s="366"/>
      <c r="AO55" s="366"/>
      <c r="AP55" s="366"/>
      <c r="AQ55" s="366"/>
      <c r="AR55" s="366"/>
      <c r="AS55" s="366"/>
      <c r="AT55" s="365"/>
      <c r="AU55" s="365"/>
      <c r="AV55" s="365"/>
      <c r="AW55" s="372"/>
      <c r="AX55" s="366"/>
      <c r="AY55" s="366"/>
      <c r="AZ55" s="366"/>
      <c r="BA55" s="366"/>
      <c r="BB55" s="366"/>
      <c r="BC55" s="366"/>
      <c r="BD55" s="366"/>
      <c r="BE55" s="366"/>
      <c r="BF55" s="366"/>
      <c r="BG55" s="366"/>
      <c r="BH55" s="366"/>
      <c r="BI55" s="366"/>
      <c r="BJ55" s="366"/>
      <c r="BK55" s="365"/>
      <c r="BL55" s="365"/>
      <c r="BM55" s="365"/>
      <c r="BN55" s="366"/>
      <c r="BO55" s="366"/>
      <c r="BP55" s="366"/>
      <c r="BQ55" s="366"/>
    </row>
  </sheetData>
  <sheetProtection/>
  <mergeCells count="80"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P4:Q4"/>
    <mergeCell ref="R4:R5"/>
    <mergeCell ref="S4:S5"/>
    <mergeCell ref="T4:U4"/>
    <mergeCell ref="V4:V5"/>
    <mergeCell ref="W4:W5"/>
    <mergeCell ref="X4:Y4"/>
    <mergeCell ref="Z4:Z5"/>
    <mergeCell ref="AA4:AA5"/>
    <mergeCell ref="AB4:AC4"/>
    <mergeCell ref="AD4:AD5"/>
    <mergeCell ref="AE4:AE5"/>
    <mergeCell ref="AF4:AG4"/>
    <mergeCell ref="AH4:AH5"/>
    <mergeCell ref="AI4:AI5"/>
    <mergeCell ref="AJ4:AK4"/>
    <mergeCell ref="AL4:AL5"/>
    <mergeCell ref="AM4:AM5"/>
    <mergeCell ref="AN4:AO4"/>
    <mergeCell ref="AP4:AP5"/>
    <mergeCell ref="AQ4:AQ5"/>
    <mergeCell ref="AR4:AS4"/>
    <mergeCell ref="AT4:AT5"/>
    <mergeCell ref="AU4:AU5"/>
    <mergeCell ref="AV4:AW4"/>
    <mergeCell ref="AX4:AX5"/>
    <mergeCell ref="AY4:AY5"/>
    <mergeCell ref="AZ4:BA4"/>
    <mergeCell ref="BB4:BB5"/>
    <mergeCell ref="BC4:BC5"/>
    <mergeCell ref="BD4:BE4"/>
    <mergeCell ref="BF4:BF5"/>
    <mergeCell ref="BG4:BG5"/>
    <mergeCell ref="BH4:BI4"/>
    <mergeCell ref="BJ4:BJ5"/>
    <mergeCell ref="BK4:BK5"/>
    <mergeCell ref="BL4:BM4"/>
    <mergeCell ref="BN4:BN5"/>
    <mergeCell ref="BO4:BO5"/>
    <mergeCell ref="BP4:BQ4"/>
    <mergeCell ref="BR4:BR5"/>
    <mergeCell ref="BS4:BS5"/>
    <mergeCell ref="BT4:BU4"/>
    <mergeCell ref="BV4:BV5"/>
    <mergeCell ref="BW4:BW5"/>
    <mergeCell ref="BX4:BY4"/>
    <mergeCell ref="BZ4:BZ5"/>
    <mergeCell ref="CA4:CB4"/>
  </mergeCell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63" r:id="rId1"/>
  <colBreaks count="1" manualBreakCount="1">
    <brk id="37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43"/>
  <sheetViews>
    <sheetView showZeros="0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A3" sqref="A3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9.625" style="0" customWidth="1"/>
    <col min="7" max="7" width="9.37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2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375" style="0" customWidth="1"/>
    <col min="33" max="33" width="10.00390625" style="0" customWidth="1"/>
    <col min="34" max="34" width="10.875" style="0" customWidth="1"/>
    <col min="35" max="35" width="9.25390625" style="0" bestFit="1" customWidth="1"/>
    <col min="36" max="36" width="9.37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9.37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8.8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0</v>
      </c>
    </row>
    <row r="2" spans="2:80" ht="18">
      <c r="B2" s="1"/>
      <c r="C2" s="2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  <c r="X2" s="4"/>
      <c r="Y2" s="4"/>
      <c r="Z2" s="2"/>
      <c r="AA2" s="2"/>
      <c r="AF2" s="2"/>
      <c r="AG2" s="2"/>
      <c r="AL2" s="2"/>
      <c r="AM2" s="2"/>
      <c r="AR2" s="2"/>
      <c r="AS2" s="2"/>
      <c r="AX2" s="2"/>
      <c r="AY2" s="2"/>
      <c r="BD2" s="2"/>
      <c r="BE2" s="2"/>
      <c r="BJ2" s="2"/>
      <c r="BK2" s="2"/>
      <c r="BP2" s="2"/>
      <c r="BQ2" s="2"/>
      <c r="BV2" s="2"/>
      <c r="BW2" s="2"/>
      <c r="CB2" s="2"/>
    </row>
    <row r="3" spans="4:80" ht="15.75">
      <c r="D3" s="446" t="s">
        <v>2</v>
      </c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6"/>
      <c r="S3" s="6"/>
      <c r="T3" s="6"/>
      <c r="U3" s="5"/>
      <c r="Z3" s="6"/>
      <c r="AA3" s="5"/>
      <c r="AF3" s="6"/>
      <c r="AG3" s="5"/>
      <c r="AL3" s="6"/>
      <c r="AM3" s="5"/>
      <c r="AR3" s="6"/>
      <c r="AS3" s="5"/>
      <c r="AX3" s="6"/>
      <c r="AY3" s="5"/>
      <c r="BD3" s="6"/>
      <c r="BE3" s="5"/>
      <c r="BJ3" s="6"/>
      <c r="BK3" s="5"/>
      <c r="BP3" s="6"/>
      <c r="BQ3" s="5"/>
      <c r="BV3" s="6"/>
      <c r="BW3" s="5"/>
      <c r="CB3" s="6"/>
    </row>
    <row r="4" spans="1:80" s="8" customFormat="1" ht="12.75" customHeight="1">
      <c r="A4" s="7" t="s">
        <v>3</v>
      </c>
      <c r="B4" s="7"/>
      <c r="F4" s="9"/>
      <c r="G4" s="9"/>
      <c r="H4" s="9"/>
      <c r="J4" s="9"/>
      <c r="L4" s="9"/>
      <c r="M4" s="9"/>
      <c r="N4" s="9"/>
      <c r="P4" s="9"/>
      <c r="R4" s="9"/>
      <c r="S4" s="9"/>
      <c r="T4" s="9"/>
      <c r="V4" s="9"/>
      <c r="X4" s="9"/>
      <c r="Y4" s="9"/>
      <c r="Z4" s="9"/>
      <c r="AB4" s="9"/>
      <c r="AD4" s="9"/>
      <c r="AE4" s="9"/>
      <c r="AF4" s="9"/>
      <c r="AH4" s="9"/>
      <c r="AJ4" s="9"/>
      <c r="AK4" s="9"/>
      <c r="AL4" s="9"/>
      <c r="AN4" s="9"/>
      <c r="AP4" s="9"/>
      <c r="AQ4" s="9"/>
      <c r="AR4" s="9"/>
      <c r="AT4" s="9"/>
      <c r="AV4" s="9"/>
      <c r="AW4" s="9"/>
      <c r="AX4" s="9"/>
      <c r="AZ4" s="9"/>
      <c r="BB4" s="9"/>
      <c r="BC4" s="9"/>
      <c r="BD4" s="9"/>
      <c r="BF4" s="10"/>
      <c r="BG4" s="10"/>
      <c r="BH4" s="10"/>
      <c r="BI4" s="10"/>
      <c r="BJ4" s="9"/>
      <c r="BL4" s="9"/>
      <c r="BN4" s="9"/>
      <c r="BO4" s="9"/>
      <c r="BP4" s="9"/>
      <c r="BR4" s="9"/>
      <c r="BT4" s="9"/>
      <c r="BU4" s="9"/>
      <c r="BV4" s="9"/>
      <c r="BX4" s="9"/>
      <c r="CB4" s="9"/>
    </row>
    <row r="5" spans="1:80" s="8" customFormat="1" ht="12.75" customHeight="1" thickBot="1">
      <c r="A5" s="11"/>
      <c r="B5" s="7"/>
      <c r="F5" s="9"/>
      <c r="G5" s="9"/>
      <c r="H5" s="9"/>
      <c r="J5" s="9"/>
      <c r="L5" s="9"/>
      <c r="M5" s="9"/>
      <c r="N5" s="9"/>
      <c r="P5" s="9"/>
      <c r="R5" s="9"/>
      <c r="S5" s="9"/>
      <c r="T5" s="9"/>
      <c r="V5" s="9"/>
      <c r="X5" s="9"/>
      <c r="Y5" s="9"/>
      <c r="Z5" s="9"/>
      <c r="AB5" s="9"/>
      <c r="AD5" s="9"/>
      <c r="AE5" s="9"/>
      <c r="AF5" s="9"/>
      <c r="AH5" s="9"/>
      <c r="AJ5" s="9"/>
      <c r="AK5" s="9"/>
      <c r="AL5" s="9"/>
      <c r="AN5" s="9"/>
      <c r="AP5" s="9"/>
      <c r="AQ5" s="9"/>
      <c r="AR5" s="9"/>
      <c r="AT5" s="9"/>
      <c r="AV5" s="9"/>
      <c r="AW5" s="9"/>
      <c r="AX5" s="9"/>
      <c r="AZ5" s="9"/>
      <c r="BB5" s="9"/>
      <c r="BC5" s="9"/>
      <c r="BD5" s="9"/>
      <c r="BF5" s="10"/>
      <c r="BG5" s="10"/>
      <c r="BH5" s="10"/>
      <c r="BI5" s="10"/>
      <c r="BJ5" s="9"/>
      <c r="BL5" s="9"/>
      <c r="BN5" s="9"/>
      <c r="BO5" s="9"/>
      <c r="BP5" s="9"/>
      <c r="BR5" s="9"/>
      <c r="BT5" s="9"/>
      <c r="BU5" s="9"/>
      <c r="BV5" s="9"/>
      <c r="BX5" s="9"/>
      <c r="CB5" s="9"/>
    </row>
    <row r="6" spans="1:80" s="16" customFormat="1" ht="15" customHeight="1" thickBot="1">
      <c r="A6" s="12" t="s">
        <v>4</v>
      </c>
      <c r="B6" s="13"/>
      <c r="C6" s="447" t="s">
        <v>5</v>
      </c>
      <c r="D6" s="448"/>
      <c r="E6" s="448"/>
      <c r="F6" s="448"/>
      <c r="G6" s="448"/>
      <c r="H6" s="449"/>
      <c r="I6" s="443" t="s">
        <v>6</v>
      </c>
      <c r="J6" s="443"/>
      <c r="K6" s="443"/>
      <c r="L6" s="443"/>
      <c r="M6" s="444"/>
      <c r="N6" s="14"/>
      <c r="O6" s="442" t="s">
        <v>7</v>
      </c>
      <c r="P6" s="443"/>
      <c r="Q6" s="443"/>
      <c r="R6" s="443"/>
      <c r="S6" s="444"/>
      <c r="T6" s="14"/>
      <c r="U6" s="442" t="s">
        <v>8</v>
      </c>
      <c r="V6" s="443"/>
      <c r="W6" s="443"/>
      <c r="X6" s="443"/>
      <c r="Y6" s="444"/>
      <c r="Z6" s="14"/>
      <c r="AA6" s="442" t="s">
        <v>9</v>
      </c>
      <c r="AB6" s="443"/>
      <c r="AC6" s="443"/>
      <c r="AD6" s="443"/>
      <c r="AE6" s="444"/>
      <c r="AF6" s="14"/>
      <c r="AG6" s="442" t="s">
        <v>10</v>
      </c>
      <c r="AH6" s="443"/>
      <c r="AI6" s="443"/>
      <c r="AJ6" s="443"/>
      <c r="AK6" s="444"/>
      <c r="AL6" s="14"/>
      <c r="AM6" s="442" t="s">
        <v>11</v>
      </c>
      <c r="AN6" s="443"/>
      <c r="AO6" s="443"/>
      <c r="AP6" s="443"/>
      <c r="AQ6" s="444"/>
      <c r="AR6" s="14"/>
      <c r="AS6" s="442" t="s">
        <v>12</v>
      </c>
      <c r="AT6" s="443"/>
      <c r="AU6" s="443"/>
      <c r="AV6" s="443"/>
      <c r="AW6" s="444"/>
      <c r="AX6" s="14"/>
      <c r="AY6" s="442" t="s">
        <v>13</v>
      </c>
      <c r="AZ6" s="443"/>
      <c r="BA6" s="443"/>
      <c r="BB6" s="443"/>
      <c r="BC6" s="444"/>
      <c r="BD6" s="14"/>
      <c r="BE6" s="442" t="s">
        <v>14</v>
      </c>
      <c r="BF6" s="443"/>
      <c r="BG6" s="443"/>
      <c r="BH6" s="443"/>
      <c r="BI6" s="444"/>
      <c r="BJ6" s="14"/>
      <c r="BK6" s="442" t="s">
        <v>15</v>
      </c>
      <c r="BL6" s="443"/>
      <c r="BM6" s="443"/>
      <c r="BN6" s="443"/>
      <c r="BO6" s="444"/>
      <c r="BP6" s="14"/>
      <c r="BQ6" s="442" t="s">
        <v>16</v>
      </c>
      <c r="BR6" s="443"/>
      <c r="BS6" s="443"/>
      <c r="BT6" s="443"/>
      <c r="BU6" s="444"/>
      <c r="BV6" s="14"/>
      <c r="BW6" s="442" t="s">
        <v>17</v>
      </c>
      <c r="BX6" s="443"/>
      <c r="BY6" s="443"/>
      <c r="BZ6" s="445"/>
      <c r="CA6" s="445"/>
      <c r="CB6" s="15"/>
    </row>
    <row r="7" spans="1:80" s="25" customFormat="1" ht="24" customHeight="1">
      <c r="A7" s="17"/>
      <c r="B7" s="18"/>
      <c r="C7" s="19" t="s">
        <v>18</v>
      </c>
      <c r="D7" s="438" t="s">
        <v>19</v>
      </c>
      <c r="E7" s="439"/>
      <c r="F7" s="440" t="s">
        <v>20</v>
      </c>
      <c r="G7" s="441"/>
      <c r="H7" s="20" t="s">
        <v>21</v>
      </c>
      <c r="I7" s="21" t="s">
        <v>18</v>
      </c>
      <c r="J7" s="438" t="s">
        <v>19</v>
      </c>
      <c r="K7" s="439"/>
      <c r="L7" s="440" t="s">
        <v>20</v>
      </c>
      <c r="M7" s="441"/>
      <c r="N7" s="22" t="s">
        <v>21</v>
      </c>
      <c r="O7" s="23" t="s">
        <v>18</v>
      </c>
      <c r="P7" s="438" t="s">
        <v>19</v>
      </c>
      <c r="Q7" s="439"/>
      <c r="R7" s="440" t="s">
        <v>20</v>
      </c>
      <c r="S7" s="441"/>
      <c r="T7" s="22" t="s">
        <v>21</v>
      </c>
      <c r="U7" s="23" t="s">
        <v>18</v>
      </c>
      <c r="V7" s="438" t="s">
        <v>19</v>
      </c>
      <c r="W7" s="439"/>
      <c r="X7" s="440" t="s">
        <v>20</v>
      </c>
      <c r="Y7" s="441"/>
      <c r="Z7" s="22" t="s">
        <v>21</v>
      </c>
      <c r="AA7" s="23" t="s">
        <v>18</v>
      </c>
      <c r="AB7" s="438" t="s">
        <v>19</v>
      </c>
      <c r="AC7" s="439"/>
      <c r="AD7" s="440" t="s">
        <v>20</v>
      </c>
      <c r="AE7" s="441"/>
      <c r="AF7" s="22" t="s">
        <v>21</v>
      </c>
      <c r="AG7" s="23" t="s">
        <v>18</v>
      </c>
      <c r="AH7" s="438" t="s">
        <v>19</v>
      </c>
      <c r="AI7" s="439"/>
      <c r="AJ7" s="440" t="s">
        <v>20</v>
      </c>
      <c r="AK7" s="441"/>
      <c r="AL7" s="22" t="s">
        <v>21</v>
      </c>
      <c r="AM7" s="23" t="s">
        <v>18</v>
      </c>
      <c r="AN7" s="438" t="s">
        <v>19</v>
      </c>
      <c r="AO7" s="439"/>
      <c r="AP7" s="440" t="s">
        <v>20</v>
      </c>
      <c r="AQ7" s="441"/>
      <c r="AR7" s="22" t="s">
        <v>21</v>
      </c>
      <c r="AS7" s="23" t="s">
        <v>18</v>
      </c>
      <c r="AT7" s="438" t="s">
        <v>19</v>
      </c>
      <c r="AU7" s="439"/>
      <c r="AV7" s="440" t="s">
        <v>20</v>
      </c>
      <c r="AW7" s="441"/>
      <c r="AX7" s="22" t="s">
        <v>21</v>
      </c>
      <c r="AY7" s="23" t="s">
        <v>18</v>
      </c>
      <c r="AZ7" s="438" t="s">
        <v>19</v>
      </c>
      <c r="BA7" s="439"/>
      <c r="BB7" s="440" t="s">
        <v>20</v>
      </c>
      <c r="BC7" s="441"/>
      <c r="BD7" s="22" t="s">
        <v>21</v>
      </c>
      <c r="BE7" s="23" t="s">
        <v>18</v>
      </c>
      <c r="BF7" s="438" t="s">
        <v>19</v>
      </c>
      <c r="BG7" s="439"/>
      <c r="BH7" s="440" t="s">
        <v>20</v>
      </c>
      <c r="BI7" s="441"/>
      <c r="BJ7" s="22" t="s">
        <v>21</v>
      </c>
      <c r="BK7" s="23" t="s">
        <v>18</v>
      </c>
      <c r="BL7" s="438" t="s">
        <v>19</v>
      </c>
      <c r="BM7" s="439"/>
      <c r="BN7" s="440" t="s">
        <v>20</v>
      </c>
      <c r="BO7" s="441"/>
      <c r="BP7" s="22" t="s">
        <v>21</v>
      </c>
      <c r="BQ7" s="23" t="s">
        <v>18</v>
      </c>
      <c r="BR7" s="438" t="s">
        <v>19</v>
      </c>
      <c r="BS7" s="439"/>
      <c r="BT7" s="440" t="s">
        <v>20</v>
      </c>
      <c r="BU7" s="441"/>
      <c r="BV7" s="22" t="s">
        <v>21</v>
      </c>
      <c r="BW7" s="23" t="s">
        <v>18</v>
      </c>
      <c r="BX7" s="438" t="s">
        <v>19</v>
      </c>
      <c r="BY7" s="439"/>
      <c r="BZ7" s="440" t="s">
        <v>20</v>
      </c>
      <c r="CA7" s="441"/>
      <c r="CB7" s="24" t="s">
        <v>21</v>
      </c>
    </row>
    <row r="8" spans="1:81" ht="12.75">
      <c r="A8" s="26"/>
      <c r="B8" s="27"/>
      <c r="C8" s="19" t="s">
        <v>22</v>
      </c>
      <c r="D8" s="28" t="s">
        <v>22</v>
      </c>
      <c r="E8" s="29" t="s">
        <v>23</v>
      </c>
      <c r="F8" s="29" t="s">
        <v>24</v>
      </c>
      <c r="G8" s="29" t="s">
        <v>25</v>
      </c>
      <c r="H8" s="20" t="s">
        <v>26</v>
      </c>
      <c r="I8" s="30" t="s">
        <v>22</v>
      </c>
      <c r="J8" s="28" t="s">
        <v>22</v>
      </c>
      <c r="K8" s="29" t="s">
        <v>23</v>
      </c>
      <c r="L8" s="29" t="s">
        <v>24</v>
      </c>
      <c r="M8" s="31" t="s">
        <v>25</v>
      </c>
      <c r="N8" s="32" t="s">
        <v>26</v>
      </c>
      <c r="O8" s="33" t="s">
        <v>22</v>
      </c>
      <c r="P8" s="28" t="s">
        <v>22</v>
      </c>
      <c r="Q8" s="29" t="s">
        <v>23</v>
      </c>
      <c r="R8" s="29" t="s">
        <v>24</v>
      </c>
      <c r="S8" s="31" t="s">
        <v>25</v>
      </c>
      <c r="T8" s="32" t="s">
        <v>26</v>
      </c>
      <c r="U8" s="33" t="s">
        <v>22</v>
      </c>
      <c r="V8" s="28" t="s">
        <v>22</v>
      </c>
      <c r="W8" s="29" t="s">
        <v>23</v>
      </c>
      <c r="X8" s="29" t="s">
        <v>24</v>
      </c>
      <c r="Y8" s="31" t="s">
        <v>25</v>
      </c>
      <c r="Z8" s="32" t="s">
        <v>26</v>
      </c>
      <c r="AA8" s="33" t="s">
        <v>22</v>
      </c>
      <c r="AB8" s="28" t="s">
        <v>22</v>
      </c>
      <c r="AC8" s="29" t="s">
        <v>23</v>
      </c>
      <c r="AD8" s="29" t="s">
        <v>24</v>
      </c>
      <c r="AE8" s="31" t="s">
        <v>25</v>
      </c>
      <c r="AF8" s="32" t="s">
        <v>26</v>
      </c>
      <c r="AG8" s="33" t="s">
        <v>22</v>
      </c>
      <c r="AH8" s="28" t="s">
        <v>22</v>
      </c>
      <c r="AI8" s="29" t="s">
        <v>23</v>
      </c>
      <c r="AJ8" s="29" t="s">
        <v>24</v>
      </c>
      <c r="AK8" s="31" t="s">
        <v>25</v>
      </c>
      <c r="AL8" s="32" t="s">
        <v>26</v>
      </c>
      <c r="AM8" s="33" t="s">
        <v>22</v>
      </c>
      <c r="AN8" s="28" t="s">
        <v>22</v>
      </c>
      <c r="AO8" s="29" t="s">
        <v>23</v>
      </c>
      <c r="AP8" s="29" t="s">
        <v>24</v>
      </c>
      <c r="AQ8" s="31" t="s">
        <v>25</v>
      </c>
      <c r="AR8" s="32" t="s">
        <v>26</v>
      </c>
      <c r="AS8" s="33" t="s">
        <v>22</v>
      </c>
      <c r="AT8" s="28" t="s">
        <v>22</v>
      </c>
      <c r="AU8" s="29" t="s">
        <v>23</v>
      </c>
      <c r="AV8" s="29" t="s">
        <v>24</v>
      </c>
      <c r="AW8" s="31" t="s">
        <v>25</v>
      </c>
      <c r="AX8" s="32" t="s">
        <v>26</v>
      </c>
      <c r="AY8" s="33" t="s">
        <v>22</v>
      </c>
      <c r="AZ8" s="28" t="s">
        <v>22</v>
      </c>
      <c r="BA8" s="29" t="s">
        <v>23</v>
      </c>
      <c r="BB8" s="29" t="s">
        <v>24</v>
      </c>
      <c r="BC8" s="31" t="s">
        <v>25</v>
      </c>
      <c r="BD8" s="32" t="s">
        <v>26</v>
      </c>
      <c r="BE8" s="33" t="s">
        <v>22</v>
      </c>
      <c r="BF8" s="28" t="s">
        <v>22</v>
      </c>
      <c r="BG8" s="29" t="s">
        <v>23</v>
      </c>
      <c r="BH8" s="29" t="s">
        <v>24</v>
      </c>
      <c r="BI8" s="31" t="s">
        <v>25</v>
      </c>
      <c r="BJ8" s="32" t="s">
        <v>26</v>
      </c>
      <c r="BK8" s="33" t="s">
        <v>22</v>
      </c>
      <c r="BL8" s="28" t="s">
        <v>22</v>
      </c>
      <c r="BM8" s="29" t="s">
        <v>23</v>
      </c>
      <c r="BN8" s="29" t="s">
        <v>24</v>
      </c>
      <c r="BO8" s="31" t="s">
        <v>25</v>
      </c>
      <c r="BP8" s="32" t="s">
        <v>26</v>
      </c>
      <c r="BQ8" s="33" t="s">
        <v>22</v>
      </c>
      <c r="BR8" s="28" t="s">
        <v>22</v>
      </c>
      <c r="BS8" s="29" t="s">
        <v>23</v>
      </c>
      <c r="BT8" s="29" t="s">
        <v>24</v>
      </c>
      <c r="BU8" s="31" t="s">
        <v>25</v>
      </c>
      <c r="BV8" s="32" t="s">
        <v>26</v>
      </c>
      <c r="BW8" s="33" t="s">
        <v>22</v>
      </c>
      <c r="BX8" s="28" t="s">
        <v>22</v>
      </c>
      <c r="BY8" s="29" t="s">
        <v>23</v>
      </c>
      <c r="BZ8" s="29" t="s">
        <v>24</v>
      </c>
      <c r="CA8" s="29" t="s">
        <v>25</v>
      </c>
      <c r="CB8" s="34" t="s">
        <v>26</v>
      </c>
      <c r="CC8" s="35"/>
    </row>
    <row r="9" spans="1:80" s="46" customFormat="1" ht="12.75">
      <c r="A9" s="36" t="s">
        <v>27</v>
      </c>
      <c r="B9" s="37"/>
      <c r="C9" s="38">
        <f>SUM(C10:C17)</f>
        <v>93745.90000000001</v>
      </c>
      <c r="D9" s="39">
        <f>SUM(D10:D17)</f>
        <v>39980.6</v>
      </c>
      <c r="E9" s="39">
        <f>SUM(E10:E17)</f>
        <v>37503.700000000004</v>
      </c>
      <c r="F9" s="39">
        <f>E9-D9</f>
        <v>-2476.899999999994</v>
      </c>
      <c r="G9" s="39">
        <f aca="true" t="shared" si="0" ref="G9:G14">E9/D9%</f>
        <v>93.80474530147123</v>
      </c>
      <c r="H9" s="40">
        <f aca="true" t="shared" si="1" ref="H9:H14">E9/C9%</f>
        <v>40.005696249115964</v>
      </c>
      <c r="I9" s="41">
        <f>SUM(I10:I17)</f>
        <v>3904.2</v>
      </c>
      <c r="J9" s="39">
        <f>SUM(J10:J17)</f>
        <v>1169.5</v>
      </c>
      <c r="K9" s="41">
        <f>SUM(K10:K17)</f>
        <v>974.3000000000001</v>
      </c>
      <c r="L9" s="39">
        <f aca="true" t="shared" si="2" ref="L9:L30">K9-J9</f>
        <v>-195.19999999999993</v>
      </c>
      <c r="M9" s="42">
        <f aca="true" t="shared" si="3" ref="M9:M15">K9/J9%</f>
        <v>83.30910645575032</v>
      </c>
      <c r="N9" s="43">
        <f>K9/I9%</f>
        <v>24.955176476614927</v>
      </c>
      <c r="O9" s="44">
        <f>SUM(O10:O17)</f>
        <v>5598.1</v>
      </c>
      <c r="P9" s="39">
        <f>SUM(P10:P17)</f>
        <v>2527.3</v>
      </c>
      <c r="Q9" s="41">
        <f>SUM(Q10:Q17)</f>
        <v>2371.2</v>
      </c>
      <c r="R9" s="39">
        <f aca="true" t="shared" si="4" ref="R9:R30">Q9-P9</f>
        <v>-156.10000000000036</v>
      </c>
      <c r="S9" s="42">
        <f aca="true" t="shared" si="5" ref="S9:S15">Q9/P9%</f>
        <v>93.82344794840341</v>
      </c>
      <c r="T9" s="43">
        <f>Q9/O9%</f>
        <v>42.35722834533145</v>
      </c>
      <c r="U9" s="44">
        <f>SUM(U10:U17)</f>
        <v>10558.599999999999</v>
      </c>
      <c r="V9" s="39">
        <f>SUM(V10:V17)</f>
        <v>4244.2</v>
      </c>
      <c r="W9" s="41">
        <f>SUM(W10:W17)</f>
        <v>3520.8</v>
      </c>
      <c r="X9" s="39">
        <f aca="true" t="shared" si="6" ref="X9:X30">W9-V9</f>
        <v>-723.3999999999996</v>
      </c>
      <c r="Y9" s="42">
        <f aca="true" t="shared" si="7" ref="Y9:Y15">W9/V9%</f>
        <v>82.95556288582065</v>
      </c>
      <c r="Z9" s="43">
        <f>W9/U9%</f>
        <v>33.34532987327866</v>
      </c>
      <c r="AA9" s="44">
        <f>SUM(AA10:AA17)</f>
        <v>5931</v>
      </c>
      <c r="AB9" s="39">
        <f>SUM(AB10:AB17)</f>
        <v>1165.6</v>
      </c>
      <c r="AC9" s="41">
        <f>SUM(AC10:AC17)</f>
        <v>1130.3</v>
      </c>
      <c r="AD9" s="39">
        <f aca="true" t="shared" si="8" ref="AD9:AD30">AC9-AB9</f>
        <v>-35.299999999999955</v>
      </c>
      <c r="AE9" s="42">
        <f aca="true" t="shared" si="9" ref="AE9:AE15">AC9/AB9%</f>
        <v>96.97151681537406</v>
      </c>
      <c r="AF9" s="43">
        <f>AC9/AA9%</f>
        <v>19.057494520316975</v>
      </c>
      <c r="AG9" s="44">
        <f>SUM(AG10:AG17)</f>
        <v>4161.9</v>
      </c>
      <c r="AH9" s="39">
        <f>SUM(AH10:AH17)</f>
        <v>1700.6</v>
      </c>
      <c r="AI9" s="41">
        <f>SUM(AI10:AI17)</f>
        <v>1550.5</v>
      </c>
      <c r="AJ9" s="39">
        <f aca="true" t="shared" si="10" ref="AJ9:AJ30">AI9-AH9</f>
        <v>-150.0999999999999</v>
      </c>
      <c r="AK9" s="42">
        <f aca="true" t="shared" si="11" ref="AK9:AK15">AI9/AH9%</f>
        <v>91.17370339880043</v>
      </c>
      <c r="AL9" s="43">
        <f>AI9/AG9%</f>
        <v>37.25461928446143</v>
      </c>
      <c r="AM9" s="44">
        <f>SUM(AM10:AM17)</f>
        <v>5571.4</v>
      </c>
      <c r="AN9" s="39">
        <f>SUM(AN10:AN17)</f>
        <v>1926.7</v>
      </c>
      <c r="AO9" s="41">
        <f>SUM(AO10:AO17)</f>
        <v>1068.3000000000002</v>
      </c>
      <c r="AP9" s="39">
        <f aca="true" t="shared" si="12" ref="AP9:AP30">AO9-AN9</f>
        <v>-858.3999999999999</v>
      </c>
      <c r="AQ9" s="42">
        <f aca="true" t="shared" si="13" ref="AQ9:AQ15">AO9/AN9%</f>
        <v>55.44713759277522</v>
      </c>
      <c r="AR9" s="43">
        <f>AO9/AM9%</f>
        <v>19.1747137164806</v>
      </c>
      <c r="AS9" s="44">
        <f>SUM(AS10:AS17)</f>
        <v>3470.5000000000005</v>
      </c>
      <c r="AT9" s="39">
        <f>SUM(AT10:AT17)</f>
        <v>705.3000000000001</v>
      </c>
      <c r="AU9" s="41">
        <f>SUM(AU10:AU17)</f>
        <v>648.7000000000002</v>
      </c>
      <c r="AV9" s="39">
        <f aca="true" t="shared" si="14" ref="AV9:AV30">AU9-AT9</f>
        <v>-56.59999999999991</v>
      </c>
      <c r="AW9" s="42">
        <f aca="true" t="shared" si="15" ref="AW9:AW15">AU9/AT9%</f>
        <v>91.97504607968241</v>
      </c>
      <c r="AX9" s="43">
        <f>AU9/AS9%</f>
        <v>18.691831148249534</v>
      </c>
      <c r="AY9" s="44">
        <f>SUM(AY10:AY17)</f>
        <v>9156.3</v>
      </c>
      <c r="AZ9" s="39">
        <f>SUM(AZ10:AZ17)</f>
        <v>3396.2</v>
      </c>
      <c r="BA9" s="41">
        <f>SUM(BA10:BA17)</f>
        <v>3314.7999999999997</v>
      </c>
      <c r="BB9" s="39">
        <f aca="true" t="shared" si="16" ref="BB9:BB25">BA9-AZ9</f>
        <v>-81.40000000000009</v>
      </c>
      <c r="BC9" s="42">
        <f aca="true" t="shared" si="17" ref="BC9:BC15">BA9/AZ9%</f>
        <v>97.6032035804723</v>
      </c>
      <c r="BD9" s="43">
        <f>BA9/AY9%</f>
        <v>36.20239616438955</v>
      </c>
      <c r="BE9" s="44">
        <f>SUM(BE10:BE17)</f>
        <v>2199.7</v>
      </c>
      <c r="BF9" s="39">
        <f>SUM(BF10:BF17)</f>
        <v>488</v>
      </c>
      <c r="BG9" s="41">
        <f>SUM(BG10:BG17)</f>
        <v>359.29999999999995</v>
      </c>
      <c r="BH9" s="39">
        <f aca="true" t="shared" si="18" ref="BH9:BH25">BG9-BF9</f>
        <v>-128.70000000000005</v>
      </c>
      <c r="BI9" s="42">
        <f aca="true" t="shared" si="19" ref="BI9:BI15">BG9/BF9%</f>
        <v>73.62704918032786</v>
      </c>
      <c r="BJ9" s="43">
        <f>BG9/BE9%</f>
        <v>16.334045551666133</v>
      </c>
      <c r="BK9" s="44">
        <f>SUM(BK10:BK17)</f>
        <v>4228.3</v>
      </c>
      <c r="BL9" s="39">
        <f>SUM(BL10:BL17)</f>
        <v>1443.5</v>
      </c>
      <c r="BM9" s="41">
        <f>SUM(BM10:BM17)</f>
        <v>1388.6000000000001</v>
      </c>
      <c r="BN9" s="39">
        <f aca="true" t="shared" si="20" ref="BN9:BN25">BM9-BL9</f>
        <v>-54.899999999999864</v>
      </c>
      <c r="BO9" s="42">
        <f aca="true" t="shared" si="21" ref="BO9:BO15">BM9/BL9%</f>
        <v>96.19674402493939</v>
      </c>
      <c r="BP9" s="43">
        <f>BM9/BK9%</f>
        <v>32.84062152638176</v>
      </c>
      <c r="BQ9" s="44">
        <f>SUM(BQ10:BQ17)</f>
        <v>10609</v>
      </c>
      <c r="BR9" s="39">
        <f>SUM(BR10:BR17)</f>
        <v>4313.7</v>
      </c>
      <c r="BS9" s="41">
        <f>SUM(BS10:BS17)</f>
        <v>2891.3999999999996</v>
      </c>
      <c r="BT9" s="39">
        <f aca="true" t="shared" si="22" ref="BT9:BT25">BS9-BR9</f>
        <v>-1422.3000000000002</v>
      </c>
      <c r="BU9" s="42">
        <f aca="true" t="shared" si="23" ref="BU9:BU15">BS9/BR9%</f>
        <v>67.0283051672578</v>
      </c>
      <c r="BV9" s="43">
        <f>BS9/BQ9%</f>
        <v>27.25421811669337</v>
      </c>
      <c r="BW9" s="44">
        <f aca="true" t="shared" si="24" ref="BW9:BY24">C9+I9+O9+U9+AA9+AG9+AM9+AS9+AY9+BE9+BK9+BQ9</f>
        <v>159134.9</v>
      </c>
      <c r="BX9" s="39">
        <f>D9+J9+P9+V9+AB9+AH9+AN9+AT9+AZ9+BF9+BL9+BR9</f>
        <v>63061.19999999999</v>
      </c>
      <c r="BY9" s="39">
        <f>E9+K9+Q9+W9+AC9+AI9+AO9+AU9+BA9+BG9+BM9+BS9</f>
        <v>56721.900000000016</v>
      </c>
      <c r="BZ9" s="39">
        <f>BY9-BX9</f>
        <v>-6339.299999999974</v>
      </c>
      <c r="CA9" s="39">
        <f>BY9/BX9%</f>
        <v>89.94738444558624</v>
      </c>
      <c r="CB9" s="45">
        <f>BY9/BW9%</f>
        <v>35.6439096640649</v>
      </c>
    </row>
    <row r="10" spans="1:81" ht="12.75">
      <c r="A10" s="47" t="s">
        <v>28</v>
      </c>
      <c r="B10" s="48"/>
      <c r="C10" s="49">
        <v>46917.4</v>
      </c>
      <c r="D10" s="50">
        <v>17939.4</v>
      </c>
      <c r="E10" s="50">
        <v>13673.3</v>
      </c>
      <c r="F10" s="51">
        <f aca="true" t="shared" si="25" ref="F10:F25">E10-D10</f>
        <v>-4266.100000000002</v>
      </c>
      <c r="G10" s="51">
        <f t="shared" si="0"/>
        <v>76.21938303399222</v>
      </c>
      <c r="H10" s="52">
        <f t="shared" si="1"/>
        <v>29.14334553918162</v>
      </c>
      <c r="I10" s="53">
        <v>711.3</v>
      </c>
      <c r="J10" s="50">
        <v>310</v>
      </c>
      <c r="K10" s="54">
        <v>302</v>
      </c>
      <c r="L10" s="51">
        <f t="shared" si="2"/>
        <v>-8</v>
      </c>
      <c r="M10" s="55">
        <f t="shared" si="3"/>
        <v>97.41935483870968</v>
      </c>
      <c r="N10" s="56">
        <f>K10/I10%</f>
        <v>42.457472233937864</v>
      </c>
      <c r="O10" s="57">
        <v>1251.1</v>
      </c>
      <c r="P10" s="50">
        <v>600.5</v>
      </c>
      <c r="Q10" s="54">
        <v>579.8</v>
      </c>
      <c r="R10" s="51">
        <f t="shared" si="4"/>
        <v>-20.700000000000045</v>
      </c>
      <c r="S10" s="55">
        <f>Q10/P10%</f>
        <v>96.55287260616153</v>
      </c>
      <c r="T10" s="56">
        <f>Q10/O10%</f>
        <v>46.34321796818799</v>
      </c>
      <c r="U10" s="57">
        <v>5396.7</v>
      </c>
      <c r="V10" s="50">
        <v>2536.4</v>
      </c>
      <c r="W10" s="54">
        <v>2034.7</v>
      </c>
      <c r="X10" s="51">
        <f t="shared" si="6"/>
        <v>-501.70000000000005</v>
      </c>
      <c r="Y10" s="55">
        <f t="shared" si="7"/>
        <v>80.21999684592336</v>
      </c>
      <c r="Z10" s="56">
        <f>W10/U10%</f>
        <v>37.70267015027702</v>
      </c>
      <c r="AA10" s="57">
        <v>1073.7</v>
      </c>
      <c r="AB10" s="50">
        <v>429.5</v>
      </c>
      <c r="AC10" s="54">
        <v>362.2</v>
      </c>
      <c r="AD10" s="51">
        <f t="shared" si="8"/>
        <v>-67.30000000000001</v>
      </c>
      <c r="AE10" s="55">
        <f t="shared" si="9"/>
        <v>84.33061699650757</v>
      </c>
      <c r="AF10" s="56">
        <f>AC10/AA10%</f>
        <v>33.73381763993667</v>
      </c>
      <c r="AG10" s="57">
        <v>1195.3</v>
      </c>
      <c r="AH10" s="50">
        <v>575</v>
      </c>
      <c r="AI10" s="54">
        <v>528</v>
      </c>
      <c r="AJ10" s="51">
        <f t="shared" si="10"/>
        <v>-47</v>
      </c>
      <c r="AK10" s="55">
        <f t="shared" si="11"/>
        <v>91.82608695652173</v>
      </c>
      <c r="AL10" s="56">
        <f>AI10/AG10%</f>
        <v>44.173010959591736</v>
      </c>
      <c r="AM10" s="57">
        <v>580.3</v>
      </c>
      <c r="AN10" s="50">
        <v>220.6</v>
      </c>
      <c r="AO10" s="54">
        <v>184.3</v>
      </c>
      <c r="AP10" s="51">
        <f t="shared" si="12"/>
        <v>-36.29999999999998</v>
      </c>
      <c r="AQ10" s="55">
        <f t="shared" si="13"/>
        <v>83.54487760652766</v>
      </c>
      <c r="AR10" s="56">
        <f>AO10/AM10%</f>
        <v>31.759434775116322</v>
      </c>
      <c r="AS10" s="57">
        <v>694.2</v>
      </c>
      <c r="AT10" s="50">
        <v>338</v>
      </c>
      <c r="AU10" s="54">
        <v>269.6</v>
      </c>
      <c r="AV10" s="51">
        <f t="shared" si="14"/>
        <v>-68.39999999999998</v>
      </c>
      <c r="AW10" s="55">
        <f t="shared" si="15"/>
        <v>79.76331360946746</v>
      </c>
      <c r="AX10" s="56">
        <f>AU10/AS10%</f>
        <v>38.83607029674446</v>
      </c>
      <c r="AY10" s="57">
        <v>2516.8</v>
      </c>
      <c r="AZ10" s="50">
        <v>1348</v>
      </c>
      <c r="BA10" s="54">
        <v>775.2</v>
      </c>
      <c r="BB10" s="51">
        <f t="shared" si="16"/>
        <v>-572.8</v>
      </c>
      <c r="BC10" s="55">
        <f t="shared" si="17"/>
        <v>57.50741839762611</v>
      </c>
      <c r="BD10" s="56">
        <f>BA10/AY10%</f>
        <v>30.801017164653526</v>
      </c>
      <c r="BE10" s="57">
        <v>452.1</v>
      </c>
      <c r="BF10" s="50">
        <v>233.8</v>
      </c>
      <c r="BG10" s="54">
        <v>180.7</v>
      </c>
      <c r="BH10" s="51">
        <f t="shared" si="18"/>
        <v>-53.10000000000002</v>
      </c>
      <c r="BI10" s="55">
        <f t="shared" si="19"/>
        <v>77.28828058169375</v>
      </c>
      <c r="BJ10" s="56">
        <f>BG10/BE10%</f>
        <v>39.96903339969033</v>
      </c>
      <c r="BK10" s="57">
        <v>996</v>
      </c>
      <c r="BL10" s="50">
        <v>505</v>
      </c>
      <c r="BM10" s="54">
        <v>434.1</v>
      </c>
      <c r="BN10" s="51">
        <f t="shared" si="20"/>
        <v>-70.89999999999998</v>
      </c>
      <c r="BO10" s="55">
        <f t="shared" si="21"/>
        <v>85.96039603960396</v>
      </c>
      <c r="BP10" s="56">
        <f>BM10/BK10%</f>
        <v>43.584337349397586</v>
      </c>
      <c r="BQ10" s="57">
        <v>3675.7</v>
      </c>
      <c r="BR10" s="50">
        <v>1710</v>
      </c>
      <c r="BS10" s="54">
        <v>1098.1</v>
      </c>
      <c r="BT10" s="51">
        <f t="shared" si="22"/>
        <v>-611.9000000000001</v>
      </c>
      <c r="BU10" s="55">
        <f t="shared" si="23"/>
        <v>64.21637426900584</v>
      </c>
      <c r="BV10" s="56">
        <f>BS10/BQ10%</f>
        <v>29.874581712326904</v>
      </c>
      <c r="BW10" s="58">
        <f t="shared" si="24"/>
        <v>65460.6</v>
      </c>
      <c r="BX10" s="59">
        <f>D10+J10+P10+V10+AB10+AH10+AN10+AT10+AZ10+BF10+BL10+BR10</f>
        <v>26746.2</v>
      </c>
      <c r="BY10" s="59">
        <f>E10+K10+Q10+W10+AC10+AI10+AO10+AU10+BA10+BG10+BM10+BS10</f>
        <v>20421.999999999996</v>
      </c>
      <c r="BZ10" s="51">
        <f>BY10-BX10</f>
        <v>-6324.200000000004</v>
      </c>
      <c r="CA10" s="51">
        <f>BY10/BX10%</f>
        <v>76.35477189282963</v>
      </c>
      <c r="CB10" s="60">
        <f>BY10/BW10%</f>
        <v>31.197392019016014</v>
      </c>
      <c r="CC10" s="61"/>
    </row>
    <row r="11" spans="1:81" ht="24.75" customHeight="1">
      <c r="A11" s="62" t="s">
        <v>29</v>
      </c>
      <c r="B11" s="48"/>
      <c r="C11" s="49">
        <v>6077.2</v>
      </c>
      <c r="D11" s="50">
        <v>4736.1</v>
      </c>
      <c r="E11" s="50">
        <v>6288</v>
      </c>
      <c r="F11" s="51">
        <f t="shared" si="25"/>
        <v>1551.8999999999996</v>
      </c>
      <c r="G11" s="51">
        <f t="shared" si="0"/>
        <v>132.76746690314815</v>
      </c>
      <c r="H11" s="52">
        <f t="shared" si="1"/>
        <v>103.46870269202923</v>
      </c>
      <c r="I11" s="53">
        <v>35.9</v>
      </c>
      <c r="J11" s="50">
        <v>20</v>
      </c>
      <c r="K11" s="54">
        <v>31.6</v>
      </c>
      <c r="L11" s="51">
        <f t="shared" si="2"/>
        <v>11.600000000000001</v>
      </c>
      <c r="M11" s="55">
        <f t="shared" si="3"/>
        <v>158</v>
      </c>
      <c r="N11" s="56">
        <f aca="true" t="shared" si="26" ref="N11:N31">K11/I11%</f>
        <v>88.02228412256268</v>
      </c>
      <c r="O11" s="57">
        <v>226.3</v>
      </c>
      <c r="P11" s="50">
        <v>113.1</v>
      </c>
      <c r="Q11" s="54">
        <v>119.8</v>
      </c>
      <c r="R11" s="51">
        <f t="shared" si="4"/>
        <v>6.700000000000003</v>
      </c>
      <c r="S11" s="55">
        <f t="shared" si="5"/>
        <v>105.92396109637488</v>
      </c>
      <c r="T11" s="56">
        <f aca="true" t="shared" si="27" ref="T11:T31">Q11/O11%</f>
        <v>52.938577110030934</v>
      </c>
      <c r="U11" s="57"/>
      <c r="V11" s="50"/>
      <c r="W11" s="54"/>
      <c r="X11" s="51">
        <f t="shared" si="6"/>
        <v>0</v>
      </c>
      <c r="Y11" s="55"/>
      <c r="Z11" s="56"/>
      <c r="AA11" s="57">
        <v>6.1</v>
      </c>
      <c r="AB11" s="50">
        <v>2.7</v>
      </c>
      <c r="AC11" s="54">
        <v>36.8</v>
      </c>
      <c r="AD11" s="51">
        <f t="shared" si="8"/>
        <v>34.099999999999994</v>
      </c>
      <c r="AE11" s="55">
        <f t="shared" si="9"/>
        <v>1362.9629629629626</v>
      </c>
      <c r="AF11" s="56">
        <f aca="true" t="shared" si="28" ref="AF11:AF31">AC11/AA11%</f>
        <v>603.2786885245902</v>
      </c>
      <c r="AG11" s="57">
        <v>298.2</v>
      </c>
      <c r="AH11" s="50">
        <v>149.4</v>
      </c>
      <c r="AI11" s="54">
        <v>228.7</v>
      </c>
      <c r="AJ11" s="51">
        <f t="shared" si="10"/>
        <v>79.29999999999998</v>
      </c>
      <c r="AK11" s="55">
        <f>AI11/AH11%</f>
        <v>153.07898259705487</v>
      </c>
      <c r="AL11" s="56">
        <f aca="true" t="shared" si="29" ref="AL11:AL31">AI11/AG11%</f>
        <v>76.6934942991281</v>
      </c>
      <c r="AM11" s="57">
        <v>843</v>
      </c>
      <c r="AN11" s="50">
        <v>522.2</v>
      </c>
      <c r="AO11" s="54">
        <v>19.1</v>
      </c>
      <c r="AP11" s="51">
        <f t="shared" si="12"/>
        <v>-503.1</v>
      </c>
      <c r="AQ11" s="55">
        <f t="shared" si="13"/>
        <v>3.6576024511681346</v>
      </c>
      <c r="AR11" s="56">
        <f aca="true" t="shared" si="30" ref="AR11:AR31">AO11/AM11%</f>
        <v>2.265717674970344</v>
      </c>
      <c r="AS11" s="57">
        <v>63</v>
      </c>
      <c r="AT11" s="50">
        <v>49.6</v>
      </c>
      <c r="AU11" s="54">
        <v>129.1</v>
      </c>
      <c r="AV11" s="51">
        <f t="shared" si="14"/>
        <v>79.5</v>
      </c>
      <c r="AW11" s="55">
        <f t="shared" si="15"/>
        <v>260.2822580645161</v>
      </c>
      <c r="AX11" s="56">
        <f aca="true" t="shared" si="31" ref="AX11:AX31">AU11/AS11%</f>
        <v>204.9206349206349</v>
      </c>
      <c r="AY11" s="57">
        <v>413.1</v>
      </c>
      <c r="AZ11" s="50">
        <v>165.5</v>
      </c>
      <c r="BA11" s="54">
        <v>499.1</v>
      </c>
      <c r="BB11" s="51">
        <f t="shared" si="16"/>
        <v>333.6</v>
      </c>
      <c r="BC11" s="55">
        <f t="shared" si="17"/>
        <v>301.57099697885195</v>
      </c>
      <c r="BD11" s="56">
        <f aca="true" t="shared" si="32" ref="BD11:BD31">BA11/AY11%</f>
        <v>120.81820382473977</v>
      </c>
      <c r="BE11" s="57">
        <v>103.8</v>
      </c>
      <c r="BF11" s="50">
        <v>49.8</v>
      </c>
      <c r="BG11" s="54">
        <v>29</v>
      </c>
      <c r="BH11" s="51">
        <f t="shared" si="18"/>
        <v>-20.799999999999997</v>
      </c>
      <c r="BI11" s="55">
        <f t="shared" si="19"/>
        <v>58.23293172690763</v>
      </c>
      <c r="BJ11" s="56">
        <f aca="true" t="shared" si="33" ref="BJ11:BJ31">BG11/BE11%</f>
        <v>27.9383429672447</v>
      </c>
      <c r="BK11" s="57">
        <v>139.3</v>
      </c>
      <c r="BL11" s="50">
        <v>71</v>
      </c>
      <c r="BM11" s="54">
        <v>102.8</v>
      </c>
      <c r="BN11" s="51">
        <f t="shared" si="20"/>
        <v>31.799999999999997</v>
      </c>
      <c r="BO11" s="55">
        <f t="shared" si="21"/>
        <v>144.7887323943662</v>
      </c>
      <c r="BP11" s="56">
        <f aca="true" t="shared" si="34" ref="BP11:BP31">BM11/BK11%</f>
        <v>73.7975592246949</v>
      </c>
      <c r="BQ11" s="57">
        <v>964.9</v>
      </c>
      <c r="BR11" s="50">
        <v>457</v>
      </c>
      <c r="BS11" s="54">
        <v>431.8</v>
      </c>
      <c r="BT11" s="51">
        <f t="shared" si="22"/>
        <v>-25.19999999999999</v>
      </c>
      <c r="BU11" s="55">
        <f>BS11/BR11%</f>
        <v>94.48577680525163</v>
      </c>
      <c r="BV11" s="56">
        <f aca="true" t="shared" si="35" ref="BV11:BV31">BS11/BQ11%</f>
        <v>44.7507513731993</v>
      </c>
      <c r="BW11" s="58">
        <f t="shared" si="24"/>
        <v>9170.8</v>
      </c>
      <c r="BX11" s="59">
        <f t="shared" si="24"/>
        <v>6336.400000000001</v>
      </c>
      <c r="BY11" s="59">
        <f t="shared" si="24"/>
        <v>7915.800000000002</v>
      </c>
      <c r="BZ11" s="51">
        <f aca="true" t="shared" si="36" ref="BZ11:BZ25">BY11-BX11</f>
        <v>1579.4000000000015</v>
      </c>
      <c r="CA11" s="51">
        <f aca="true" t="shared" si="37" ref="CA11:CA25">BY11/BX11%</f>
        <v>124.92582538981127</v>
      </c>
      <c r="CB11" s="60">
        <f aca="true" t="shared" si="38" ref="CB11:CB31">BY11/BW11%</f>
        <v>86.31526148209537</v>
      </c>
      <c r="CC11" s="61"/>
    </row>
    <row r="12" spans="1:81" ht="12.75">
      <c r="A12" s="47" t="s">
        <v>30</v>
      </c>
      <c r="B12" s="63"/>
      <c r="C12" s="64">
        <v>17.4</v>
      </c>
      <c r="D12" s="65">
        <v>17.4</v>
      </c>
      <c r="E12" s="65">
        <v>18.5</v>
      </c>
      <c r="F12" s="51">
        <f t="shared" si="25"/>
        <v>1.1000000000000014</v>
      </c>
      <c r="G12" s="51">
        <f>E12/D12%</f>
        <v>106.32183908045978</v>
      </c>
      <c r="H12" s="52">
        <f>E12/C12%</f>
        <v>106.32183908045978</v>
      </c>
      <c r="I12" s="66">
        <v>44.5</v>
      </c>
      <c r="J12" s="65">
        <v>24.5</v>
      </c>
      <c r="K12" s="67">
        <v>26.9</v>
      </c>
      <c r="L12" s="51">
        <f t="shared" si="2"/>
        <v>2.3999999999999986</v>
      </c>
      <c r="M12" s="55">
        <f t="shared" si="3"/>
        <v>109.79591836734693</v>
      </c>
      <c r="N12" s="56">
        <f t="shared" si="26"/>
        <v>60.44943820224719</v>
      </c>
      <c r="O12" s="68">
        <v>19.2</v>
      </c>
      <c r="P12" s="65">
        <v>13.6</v>
      </c>
      <c r="Q12" s="67">
        <v>0.1</v>
      </c>
      <c r="R12" s="51">
        <f t="shared" si="4"/>
        <v>-13.5</v>
      </c>
      <c r="S12" s="55">
        <f t="shared" si="5"/>
        <v>0.7352941176470588</v>
      </c>
      <c r="T12" s="56">
        <f>Q12/O12%</f>
        <v>0.5208333333333334</v>
      </c>
      <c r="U12" s="68">
        <v>106.7</v>
      </c>
      <c r="V12" s="65">
        <v>106.7</v>
      </c>
      <c r="W12" s="67">
        <v>109.6</v>
      </c>
      <c r="X12" s="51">
        <f t="shared" si="6"/>
        <v>2.8999999999999915</v>
      </c>
      <c r="Y12" s="55">
        <f>W12/V12%</f>
        <v>102.71790065604499</v>
      </c>
      <c r="Z12" s="56">
        <f>W12/U12%</f>
        <v>102.71790065604499</v>
      </c>
      <c r="AA12" s="68">
        <v>56.2</v>
      </c>
      <c r="AB12" s="65">
        <v>56.2</v>
      </c>
      <c r="AC12" s="67">
        <v>96.2</v>
      </c>
      <c r="AD12" s="51">
        <f t="shared" si="8"/>
        <v>40</v>
      </c>
      <c r="AE12" s="55">
        <f t="shared" si="9"/>
        <v>171.17437722419928</v>
      </c>
      <c r="AF12" s="56">
        <f t="shared" si="28"/>
        <v>171.17437722419928</v>
      </c>
      <c r="AG12" s="68">
        <v>64.7</v>
      </c>
      <c r="AH12" s="65">
        <v>50</v>
      </c>
      <c r="AI12" s="67">
        <v>12.9</v>
      </c>
      <c r="AJ12" s="51">
        <f t="shared" si="10"/>
        <v>-37.1</v>
      </c>
      <c r="AK12" s="55">
        <f>AI12/AH12%</f>
        <v>25.8</v>
      </c>
      <c r="AL12" s="56">
        <f t="shared" si="29"/>
        <v>19.938176197836167</v>
      </c>
      <c r="AM12" s="68">
        <v>83.8</v>
      </c>
      <c r="AN12" s="65">
        <v>83.8</v>
      </c>
      <c r="AO12" s="67">
        <v>41</v>
      </c>
      <c r="AP12" s="51">
        <f t="shared" si="12"/>
        <v>-42.8</v>
      </c>
      <c r="AQ12" s="55">
        <f t="shared" si="13"/>
        <v>48.92601431980907</v>
      </c>
      <c r="AR12" s="56">
        <f t="shared" si="30"/>
        <v>48.92601431980907</v>
      </c>
      <c r="AS12" s="68">
        <v>91.3</v>
      </c>
      <c r="AT12" s="65">
        <v>91.3</v>
      </c>
      <c r="AU12" s="67">
        <v>7.3</v>
      </c>
      <c r="AV12" s="51">
        <f t="shared" si="14"/>
        <v>-84</v>
      </c>
      <c r="AW12" s="55">
        <f t="shared" si="15"/>
        <v>7.995618838992334</v>
      </c>
      <c r="AX12" s="56">
        <f t="shared" si="31"/>
        <v>7.995618838992334</v>
      </c>
      <c r="AY12" s="68">
        <v>240.3</v>
      </c>
      <c r="AZ12" s="65">
        <v>240.3</v>
      </c>
      <c r="BA12" s="67">
        <v>216.7</v>
      </c>
      <c r="BB12" s="51">
        <f t="shared" si="16"/>
        <v>-23.600000000000023</v>
      </c>
      <c r="BC12" s="55">
        <f t="shared" si="17"/>
        <v>90.17894298793175</v>
      </c>
      <c r="BD12" s="56">
        <f t="shared" si="32"/>
        <v>90.17894298793175</v>
      </c>
      <c r="BE12" s="68">
        <v>2.7</v>
      </c>
      <c r="BF12" s="65">
        <v>1.5</v>
      </c>
      <c r="BG12" s="67">
        <v>5.3</v>
      </c>
      <c r="BH12" s="51">
        <f t="shared" si="18"/>
        <v>3.8</v>
      </c>
      <c r="BI12" s="55">
        <f t="shared" si="19"/>
        <v>353.3333333333333</v>
      </c>
      <c r="BJ12" s="56">
        <f t="shared" si="33"/>
        <v>196.29629629629628</v>
      </c>
      <c r="BK12" s="68">
        <v>48.5</v>
      </c>
      <c r="BL12" s="65">
        <v>44.5</v>
      </c>
      <c r="BM12" s="67">
        <v>59.6</v>
      </c>
      <c r="BN12" s="51">
        <f t="shared" si="20"/>
        <v>15.100000000000001</v>
      </c>
      <c r="BO12" s="55">
        <f t="shared" si="21"/>
        <v>133.93258426966293</v>
      </c>
      <c r="BP12" s="56">
        <f t="shared" si="34"/>
        <v>122.88659793814433</v>
      </c>
      <c r="BQ12" s="68"/>
      <c r="BR12" s="65"/>
      <c r="BS12" s="67">
        <v>0.5</v>
      </c>
      <c r="BT12" s="51">
        <f t="shared" si="22"/>
        <v>0.5</v>
      </c>
      <c r="BU12" s="55"/>
      <c r="BV12" s="56"/>
      <c r="BW12" s="58">
        <f t="shared" si="24"/>
        <v>775.3000000000001</v>
      </c>
      <c r="BX12" s="59">
        <f t="shared" si="24"/>
        <v>729.8</v>
      </c>
      <c r="BY12" s="59">
        <f t="shared" si="24"/>
        <v>594.6</v>
      </c>
      <c r="BZ12" s="51">
        <f t="shared" si="36"/>
        <v>-135.19999999999993</v>
      </c>
      <c r="CA12" s="51">
        <f t="shared" si="37"/>
        <v>81.47437654151824</v>
      </c>
      <c r="CB12" s="60">
        <f t="shared" si="38"/>
        <v>76.6928930736489</v>
      </c>
      <c r="CC12" s="61"/>
    </row>
    <row r="13" spans="1:81" ht="12.75">
      <c r="A13" s="69" t="s">
        <v>31</v>
      </c>
      <c r="B13" s="63"/>
      <c r="C13" s="64">
        <v>5945.3</v>
      </c>
      <c r="D13" s="65">
        <v>304.3</v>
      </c>
      <c r="E13" s="65">
        <v>265</v>
      </c>
      <c r="F13" s="51">
        <f t="shared" si="25"/>
        <v>-39.30000000000001</v>
      </c>
      <c r="G13" s="51">
        <f t="shared" si="0"/>
        <v>87.08511337495892</v>
      </c>
      <c r="H13" s="52">
        <f t="shared" si="1"/>
        <v>4.4573024069433</v>
      </c>
      <c r="I13" s="66">
        <v>73.7</v>
      </c>
      <c r="J13" s="65">
        <v>25.6</v>
      </c>
      <c r="K13" s="67">
        <v>9.8</v>
      </c>
      <c r="L13" s="51">
        <f t="shared" si="2"/>
        <v>-15.8</v>
      </c>
      <c r="M13" s="55">
        <f t="shared" si="3"/>
        <v>38.28125</v>
      </c>
      <c r="N13" s="56">
        <f t="shared" si="26"/>
        <v>13.297150610583447</v>
      </c>
      <c r="O13" s="68">
        <v>244</v>
      </c>
      <c r="P13" s="65">
        <v>14.6</v>
      </c>
      <c r="Q13" s="67">
        <v>11.9</v>
      </c>
      <c r="R13" s="51">
        <f t="shared" si="4"/>
        <v>-2.6999999999999993</v>
      </c>
      <c r="S13" s="55">
        <f t="shared" si="5"/>
        <v>81.50684931506851</v>
      </c>
      <c r="T13" s="56">
        <f t="shared" si="27"/>
        <v>4.8770491803278695</v>
      </c>
      <c r="U13" s="68">
        <v>40</v>
      </c>
      <c r="V13" s="65">
        <v>1.3</v>
      </c>
      <c r="W13" s="67">
        <v>2</v>
      </c>
      <c r="X13" s="51">
        <f t="shared" si="6"/>
        <v>0.7</v>
      </c>
      <c r="Y13" s="55">
        <f>W13/V13%</f>
        <v>153.84615384615384</v>
      </c>
      <c r="Z13" s="56">
        <f>W13/U13%</f>
        <v>5</v>
      </c>
      <c r="AA13" s="68">
        <v>36.1</v>
      </c>
      <c r="AB13" s="65">
        <v>0.9</v>
      </c>
      <c r="AC13" s="67">
        <v>1.6</v>
      </c>
      <c r="AD13" s="51">
        <f t="shared" si="8"/>
        <v>0.7000000000000001</v>
      </c>
      <c r="AE13" s="55">
        <f t="shared" si="9"/>
        <v>177.77777777777777</v>
      </c>
      <c r="AF13" s="56">
        <f t="shared" si="28"/>
        <v>4.43213296398892</v>
      </c>
      <c r="AG13" s="68">
        <v>192</v>
      </c>
      <c r="AH13" s="65">
        <v>6.9</v>
      </c>
      <c r="AI13" s="67">
        <v>6.7</v>
      </c>
      <c r="AJ13" s="51">
        <f t="shared" si="10"/>
        <v>-0.20000000000000018</v>
      </c>
      <c r="AK13" s="55">
        <f t="shared" si="11"/>
        <v>97.10144927536231</v>
      </c>
      <c r="AL13" s="56">
        <f t="shared" si="29"/>
        <v>3.4895833333333335</v>
      </c>
      <c r="AM13" s="68">
        <v>77</v>
      </c>
      <c r="AN13" s="65">
        <v>7.7</v>
      </c>
      <c r="AO13" s="67">
        <v>3.7</v>
      </c>
      <c r="AP13" s="51">
        <f t="shared" si="12"/>
        <v>-4</v>
      </c>
      <c r="AQ13" s="55">
        <f t="shared" si="13"/>
        <v>48.05194805194805</v>
      </c>
      <c r="AR13" s="56">
        <f t="shared" si="30"/>
        <v>4.805194805194805</v>
      </c>
      <c r="AS13" s="68">
        <v>125.4</v>
      </c>
      <c r="AT13" s="65">
        <v>5.5</v>
      </c>
      <c r="AU13" s="67">
        <v>-0.5</v>
      </c>
      <c r="AV13" s="51">
        <f t="shared" si="14"/>
        <v>-6</v>
      </c>
      <c r="AW13" s="55">
        <f t="shared" si="15"/>
        <v>-9.090909090909092</v>
      </c>
      <c r="AX13" s="56">
        <f t="shared" si="31"/>
        <v>-0.39872408293460926</v>
      </c>
      <c r="AY13" s="68">
        <v>848.4</v>
      </c>
      <c r="AZ13" s="65">
        <v>100</v>
      </c>
      <c r="BA13" s="67">
        <v>52.1</v>
      </c>
      <c r="BB13" s="51">
        <f t="shared" si="16"/>
        <v>-47.9</v>
      </c>
      <c r="BC13" s="55">
        <f t="shared" si="17"/>
        <v>52.1</v>
      </c>
      <c r="BD13" s="56">
        <f t="shared" si="32"/>
        <v>6.140971239981141</v>
      </c>
      <c r="BE13" s="68">
        <v>39.5</v>
      </c>
      <c r="BF13" s="65">
        <v>3.2</v>
      </c>
      <c r="BG13" s="67">
        <v>2.2</v>
      </c>
      <c r="BH13" s="51">
        <f t="shared" si="18"/>
        <v>-1</v>
      </c>
      <c r="BI13" s="55">
        <f t="shared" si="19"/>
        <v>68.75</v>
      </c>
      <c r="BJ13" s="56">
        <f t="shared" si="33"/>
        <v>5.569620253164557</v>
      </c>
      <c r="BK13" s="68">
        <v>290.5</v>
      </c>
      <c r="BL13" s="65">
        <v>18.4</v>
      </c>
      <c r="BM13" s="67">
        <v>17.2</v>
      </c>
      <c r="BN13" s="51">
        <f t="shared" si="20"/>
        <v>-1.1999999999999993</v>
      </c>
      <c r="BO13" s="55">
        <f t="shared" si="21"/>
        <v>93.47826086956522</v>
      </c>
      <c r="BP13" s="56">
        <f t="shared" si="34"/>
        <v>5.920826161790018</v>
      </c>
      <c r="BQ13" s="68">
        <v>662</v>
      </c>
      <c r="BR13" s="65">
        <v>35</v>
      </c>
      <c r="BS13" s="67">
        <v>40.2</v>
      </c>
      <c r="BT13" s="51">
        <f t="shared" si="22"/>
        <v>5.200000000000003</v>
      </c>
      <c r="BU13" s="55">
        <f t="shared" si="23"/>
        <v>114.85714285714288</v>
      </c>
      <c r="BV13" s="56">
        <f t="shared" si="35"/>
        <v>6.072507552870091</v>
      </c>
      <c r="BW13" s="58">
        <f t="shared" si="24"/>
        <v>8573.9</v>
      </c>
      <c r="BX13" s="59">
        <f t="shared" si="24"/>
        <v>523.4</v>
      </c>
      <c r="BY13" s="59">
        <f t="shared" si="24"/>
        <v>411.9</v>
      </c>
      <c r="BZ13" s="51">
        <f t="shared" si="36"/>
        <v>-111.5</v>
      </c>
      <c r="CA13" s="51">
        <f t="shared" si="37"/>
        <v>78.69698127627053</v>
      </c>
      <c r="CB13" s="60">
        <f t="shared" si="38"/>
        <v>4.80411481356209</v>
      </c>
      <c r="CC13" s="61"/>
    </row>
    <row r="14" spans="1:81" s="78" customFormat="1" ht="12.75">
      <c r="A14" s="70" t="s">
        <v>32</v>
      </c>
      <c r="B14" s="71"/>
      <c r="C14" s="72">
        <v>29717.5</v>
      </c>
      <c r="D14" s="73">
        <v>13871.5</v>
      </c>
      <c r="E14" s="73">
        <v>12779</v>
      </c>
      <c r="F14" s="51">
        <f t="shared" si="25"/>
        <v>-1092.5</v>
      </c>
      <c r="G14" s="51">
        <f t="shared" si="0"/>
        <v>92.12413942255704</v>
      </c>
      <c r="H14" s="52">
        <f t="shared" si="1"/>
        <v>43.00159838479011</v>
      </c>
      <c r="I14" s="74">
        <v>2287.6</v>
      </c>
      <c r="J14" s="73">
        <v>500.8</v>
      </c>
      <c r="K14" s="75">
        <v>398.9</v>
      </c>
      <c r="L14" s="51">
        <f t="shared" si="2"/>
        <v>-101.90000000000003</v>
      </c>
      <c r="M14" s="55">
        <f t="shared" si="3"/>
        <v>79.65255591054313</v>
      </c>
      <c r="N14" s="56">
        <f t="shared" si="26"/>
        <v>17.437489071516</v>
      </c>
      <c r="O14" s="76">
        <v>2636.1</v>
      </c>
      <c r="P14" s="73">
        <v>1176.2</v>
      </c>
      <c r="Q14" s="75">
        <v>1160.8</v>
      </c>
      <c r="R14" s="51">
        <f t="shared" si="4"/>
        <v>-15.400000000000091</v>
      </c>
      <c r="S14" s="55">
        <f t="shared" si="5"/>
        <v>98.69069886073797</v>
      </c>
      <c r="T14" s="56">
        <f t="shared" si="27"/>
        <v>44.034748302416446</v>
      </c>
      <c r="U14" s="76">
        <v>2533.8</v>
      </c>
      <c r="V14" s="73">
        <v>362.2</v>
      </c>
      <c r="W14" s="75">
        <v>409.9</v>
      </c>
      <c r="X14" s="51">
        <f t="shared" si="6"/>
        <v>47.69999999999999</v>
      </c>
      <c r="Y14" s="55">
        <f t="shared" si="7"/>
        <v>113.16951960242959</v>
      </c>
      <c r="Z14" s="56">
        <f>W14/U14%</f>
        <v>16.17728313205462</v>
      </c>
      <c r="AA14" s="76">
        <v>3887.6</v>
      </c>
      <c r="AB14" s="73">
        <v>390.7</v>
      </c>
      <c r="AC14" s="75">
        <v>516.3</v>
      </c>
      <c r="AD14" s="51">
        <f t="shared" si="8"/>
        <v>125.59999999999997</v>
      </c>
      <c r="AE14" s="55">
        <f t="shared" si="9"/>
        <v>132.14742769388278</v>
      </c>
      <c r="AF14" s="56">
        <f t="shared" si="28"/>
        <v>13.28068731350962</v>
      </c>
      <c r="AG14" s="76">
        <v>1136</v>
      </c>
      <c r="AH14" s="73">
        <v>281</v>
      </c>
      <c r="AI14" s="75">
        <v>272.4</v>
      </c>
      <c r="AJ14" s="51">
        <f t="shared" si="10"/>
        <v>-8.600000000000023</v>
      </c>
      <c r="AK14" s="55">
        <f t="shared" si="11"/>
        <v>96.93950177935942</v>
      </c>
      <c r="AL14" s="56">
        <f t="shared" si="29"/>
        <v>23.97887323943662</v>
      </c>
      <c r="AM14" s="76">
        <v>2643.4</v>
      </c>
      <c r="AN14" s="73">
        <v>420.4</v>
      </c>
      <c r="AO14" s="75">
        <v>254.3</v>
      </c>
      <c r="AP14" s="51">
        <f t="shared" si="12"/>
        <v>-166.09999999999997</v>
      </c>
      <c r="AQ14" s="55">
        <f t="shared" si="13"/>
        <v>60.49000951474787</v>
      </c>
      <c r="AR14" s="56">
        <f t="shared" si="30"/>
        <v>9.620186123931301</v>
      </c>
      <c r="AS14" s="76">
        <v>2146.3</v>
      </c>
      <c r="AT14" s="73">
        <v>85.4</v>
      </c>
      <c r="AU14" s="75">
        <v>176.9</v>
      </c>
      <c r="AV14" s="51">
        <f t="shared" si="14"/>
        <v>91.5</v>
      </c>
      <c r="AW14" s="55">
        <f t="shared" si="15"/>
        <v>207.14285714285714</v>
      </c>
      <c r="AX14" s="56">
        <f t="shared" si="31"/>
        <v>8.242091040395099</v>
      </c>
      <c r="AY14" s="76">
        <v>3237.2</v>
      </c>
      <c r="AZ14" s="73">
        <v>669.4</v>
      </c>
      <c r="BA14" s="75">
        <v>650.4</v>
      </c>
      <c r="BB14" s="51">
        <f t="shared" si="16"/>
        <v>-19</v>
      </c>
      <c r="BC14" s="55">
        <f t="shared" si="17"/>
        <v>97.1616372871228</v>
      </c>
      <c r="BD14" s="56">
        <f t="shared" si="32"/>
        <v>20.09143704435932</v>
      </c>
      <c r="BE14" s="76">
        <v>1538.6</v>
      </c>
      <c r="BF14" s="73">
        <v>164.2</v>
      </c>
      <c r="BG14" s="75">
        <v>112.1</v>
      </c>
      <c r="BH14" s="51">
        <f t="shared" si="18"/>
        <v>-52.099999999999994</v>
      </c>
      <c r="BI14" s="55">
        <f t="shared" si="19"/>
        <v>68.27040194884287</v>
      </c>
      <c r="BJ14" s="56">
        <f t="shared" si="33"/>
        <v>7.285844274015338</v>
      </c>
      <c r="BK14" s="76">
        <v>1477</v>
      </c>
      <c r="BL14" s="73">
        <v>237</v>
      </c>
      <c r="BM14" s="75">
        <v>271.9</v>
      </c>
      <c r="BN14" s="51">
        <f t="shared" si="20"/>
        <v>34.89999999999998</v>
      </c>
      <c r="BO14" s="55">
        <f t="shared" si="21"/>
        <v>114.72573839662446</v>
      </c>
      <c r="BP14" s="56">
        <f t="shared" si="34"/>
        <v>18.40893703452945</v>
      </c>
      <c r="BQ14" s="76">
        <v>4057.7</v>
      </c>
      <c r="BR14" s="73">
        <v>1595</v>
      </c>
      <c r="BS14" s="75">
        <v>1091</v>
      </c>
      <c r="BT14" s="51">
        <f t="shared" si="22"/>
        <v>-504</v>
      </c>
      <c r="BU14" s="55">
        <f t="shared" si="23"/>
        <v>68.4012539184953</v>
      </c>
      <c r="BV14" s="56">
        <f t="shared" si="35"/>
        <v>26.887152820563376</v>
      </c>
      <c r="BW14" s="58">
        <f t="shared" si="24"/>
        <v>57298.799999999996</v>
      </c>
      <c r="BX14" s="59">
        <f t="shared" si="24"/>
        <v>19753.800000000007</v>
      </c>
      <c r="BY14" s="59">
        <f t="shared" si="24"/>
        <v>18093.899999999998</v>
      </c>
      <c r="BZ14" s="51">
        <f t="shared" si="36"/>
        <v>-1659.9000000000087</v>
      </c>
      <c r="CA14" s="51">
        <f t="shared" si="37"/>
        <v>91.59705980621446</v>
      </c>
      <c r="CB14" s="60">
        <f t="shared" si="38"/>
        <v>31.578148233470856</v>
      </c>
      <c r="CC14" s="77"/>
    </row>
    <row r="15" spans="1:81" ht="12.75" customHeight="1">
      <c r="A15" s="79" t="s">
        <v>33</v>
      </c>
      <c r="B15" s="80"/>
      <c r="C15" s="72"/>
      <c r="D15" s="81"/>
      <c r="E15" s="81"/>
      <c r="F15" s="51">
        <f t="shared" si="25"/>
        <v>0</v>
      </c>
      <c r="G15" s="51"/>
      <c r="H15" s="52"/>
      <c r="I15" s="74">
        <v>27.9</v>
      </c>
      <c r="J15" s="81">
        <v>10</v>
      </c>
      <c r="K15" s="82">
        <v>8.1</v>
      </c>
      <c r="L15" s="51">
        <f t="shared" si="2"/>
        <v>-1.9000000000000004</v>
      </c>
      <c r="M15" s="55">
        <f t="shared" si="3"/>
        <v>80.99999999999999</v>
      </c>
      <c r="N15" s="56">
        <f t="shared" si="26"/>
        <v>29.03225806451613</v>
      </c>
      <c r="O15" s="76">
        <v>101.6</v>
      </c>
      <c r="P15" s="81">
        <v>49.3</v>
      </c>
      <c r="Q15" s="82">
        <v>57.4</v>
      </c>
      <c r="R15" s="51">
        <f t="shared" si="4"/>
        <v>8.100000000000001</v>
      </c>
      <c r="S15" s="55">
        <f t="shared" si="5"/>
        <v>116.43002028397565</v>
      </c>
      <c r="T15" s="56">
        <f t="shared" si="27"/>
        <v>56.496062992125985</v>
      </c>
      <c r="U15" s="76">
        <v>24.4</v>
      </c>
      <c r="V15" s="81">
        <v>9.4</v>
      </c>
      <c r="W15" s="82">
        <v>3.7</v>
      </c>
      <c r="X15" s="51">
        <f t="shared" si="6"/>
        <v>-5.7</v>
      </c>
      <c r="Y15" s="55">
        <f t="shared" si="7"/>
        <v>39.361702127659576</v>
      </c>
      <c r="Z15" s="56">
        <f>W15/U15%</f>
        <v>15.16393442622951</v>
      </c>
      <c r="AA15" s="76">
        <v>30</v>
      </c>
      <c r="AB15" s="81">
        <v>19.3</v>
      </c>
      <c r="AC15" s="82">
        <v>20.5</v>
      </c>
      <c r="AD15" s="51">
        <f t="shared" si="8"/>
        <v>1.1999999999999993</v>
      </c>
      <c r="AE15" s="55">
        <f t="shared" si="9"/>
        <v>106.21761658031087</v>
      </c>
      <c r="AF15" s="56">
        <f t="shared" si="28"/>
        <v>68.33333333333334</v>
      </c>
      <c r="AG15" s="76">
        <v>82.5</v>
      </c>
      <c r="AH15" s="81">
        <v>41.5</v>
      </c>
      <c r="AI15" s="82">
        <v>40.3</v>
      </c>
      <c r="AJ15" s="51">
        <f t="shared" si="10"/>
        <v>-1.2000000000000028</v>
      </c>
      <c r="AK15" s="55">
        <f t="shared" si="11"/>
        <v>97.10843373493975</v>
      </c>
      <c r="AL15" s="56">
        <f t="shared" si="29"/>
        <v>48.848484848484844</v>
      </c>
      <c r="AM15" s="76">
        <v>24.9</v>
      </c>
      <c r="AN15" s="81">
        <v>12.5</v>
      </c>
      <c r="AO15" s="82">
        <v>11.7</v>
      </c>
      <c r="AP15" s="51">
        <f t="shared" si="12"/>
        <v>-0.8000000000000007</v>
      </c>
      <c r="AQ15" s="55">
        <f t="shared" si="13"/>
        <v>93.6</v>
      </c>
      <c r="AR15" s="56">
        <f t="shared" si="30"/>
        <v>46.98795180722891</v>
      </c>
      <c r="AS15" s="76">
        <v>30</v>
      </c>
      <c r="AT15" s="81">
        <v>14.5</v>
      </c>
      <c r="AU15" s="82">
        <v>14.6</v>
      </c>
      <c r="AV15" s="51">
        <f t="shared" si="14"/>
        <v>0.09999999999999964</v>
      </c>
      <c r="AW15" s="55">
        <f t="shared" si="15"/>
        <v>100.6896551724138</v>
      </c>
      <c r="AX15" s="56">
        <f t="shared" si="31"/>
        <v>48.666666666666664</v>
      </c>
      <c r="AY15" s="76">
        <v>15</v>
      </c>
      <c r="AZ15" s="81">
        <v>8.6</v>
      </c>
      <c r="BA15" s="82">
        <v>6.7</v>
      </c>
      <c r="BB15" s="51">
        <f t="shared" si="16"/>
        <v>-1.8999999999999995</v>
      </c>
      <c r="BC15" s="55">
        <f t="shared" si="17"/>
        <v>77.90697674418605</v>
      </c>
      <c r="BD15" s="56">
        <f t="shared" si="32"/>
        <v>44.66666666666667</v>
      </c>
      <c r="BE15" s="76">
        <v>24.2</v>
      </c>
      <c r="BF15" s="81">
        <v>10.6</v>
      </c>
      <c r="BG15" s="82">
        <v>7.5</v>
      </c>
      <c r="BH15" s="51">
        <f t="shared" si="18"/>
        <v>-3.0999999999999996</v>
      </c>
      <c r="BI15" s="55">
        <f t="shared" si="19"/>
        <v>70.75471698113208</v>
      </c>
      <c r="BJ15" s="56">
        <f t="shared" si="33"/>
        <v>30.991735537190085</v>
      </c>
      <c r="BK15" s="76">
        <v>74.5</v>
      </c>
      <c r="BL15" s="81">
        <v>41.8</v>
      </c>
      <c r="BM15" s="82">
        <v>40.6</v>
      </c>
      <c r="BN15" s="51">
        <f t="shared" si="20"/>
        <v>-1.1999999999999957</v>
      </c>
      <c r="BO15" s="55">
        <f t="shared" si="21"/>
        <v>97.12918660287082</v>
      </c>
      <c r="BP15" s="56">
        <f t="shared" si="34"/>
        <v>54.49664429530202</v>
      </c>
      <c r="BQ15" s="76">
        <v>119.7</v>
      </c>
      <c r="BR15" s="81">
        <v>50</v>
      </c>
      <c r="BS15" s="82">
        <v>32.2</v>
      </c>
      <c r="BT15" s="51">
        <f t="shared" si="22"/>
        <v>-17.799999999999997</v>
      </c>
      <c r="BU15" s="55">
        <f t="shared" si="23"/>
        <v>64.4</v>
      </c>
      <c r="BV15" s="56">
        <f t="shared" si="35"/>
        <v>26.900584795321638</v>
      </c>
      <c r="BW15" s="58">
        <f t="shared" si="24"/>
        <v>554.6999999999999</v>
      </c>
      <c r="BX15" s="59">
        <f t="shared" si="24"/>
        <v>267.5</v>
      </c>
      <c r="BY15" s="59">
        <f t="shared" si="24"/>
        <v>243.29999999999995</v>
      </c>
      <c r="BZ15" s="51">
        <f t="shared" si="36"/>
        <v>-24.200000000000045</v>
      </c>
      <c r="CA15" s="51">
        <f t="shared" si="37"/>
        <v>90.95327102803738</v>
      </c>
      <c r="CB15" s="60">
        <f t="shared" si="38"/>
        <v>43.86154678204434</v>
      </c>
      <c r="CC15" s="61"/>
    </row>
    <row r="16" spans="1:81" ht="21.75" customHeight="1">
      <c r="A16" s="79" t="s">
        <v>34</v>
      </c>
      <c r="B16" s="80"/>
      <c r="C16" s="72"/>
      <c r="D16" s="81"/>
      <c r="E16" s="83">
        <v>-0.2</v>
      </c>
      <c r="F16" s="51">
        <f t="shared" si="25"/>
        <v>-0.2</v>
      </c>
      <c r="G16" s="51"/>
      <c r="H16" s="52"/>
      <c r="I16" s="74"/>
      <c r="J16" s="81"/>
      <c r="K16" s="84"/>
      <c r="L16" s="51">
        <f t="shared" si="2"/>
        <v>0</v>
      </c>
      <c r="M16" s="55"/>
      <c r="N16" s="56"/>
      <c r="O16" s="76"/>
      <c r="P16" s="81"/>
      <c r="Q16" s="84"/>
      <c r="R16" s="51">
        <f t="shared" si="4"/>
        <v>0</v>
      </c>
      <c r="S16" s="55"/>
      <c r="T16" s="56"/>
      <c r="U16" s="76"/>
      <c r="V16" s="81"/>
      <c r="W16" s="84"/>
      <c r="X16" s="51">
        <f t="shared" si="6"/>
        <v>0</v>
      </c>
      <c r="Y16" s="55"/>
      <c r="Z16" s="56"/>
      <c r="AA16" s="76"/>
      <c r="AB16" s="81"/>
      <c r="AC16" s="84"/>
      <c r="AD16" s="51">
        <f t="shared" si="8"/>
        <v>0</v>
      </c>
      <c r="AE16" s="55"/>
      <c r="AF16" s="56"/>
      <c r="AG16" s="76"/>
      <c r="AH16" s="81"/>
      <c r="AI16" s="84"/>
      <c r="AJ16" s="51">
        <f t="shared" si="10"/>
        <v>0</v>
      </c>
      <c r="AK16" s="55"/>
      <c r="AL16" s="56"/>
      <c r="AM16" s="76"/>
      <c r="AN16" s="81"/>
      <c r="AO16" s="84"/>
      <c r="AP16" s="51">
        <f t="shared" si="12"/>
        <v>0</v>
      </c>
      <c r="AQ16" s="55"/>
      <c r="AR16" s="56"/>
      <c r="AS16" s="76"/>
      <c r="AT16" s="81"/>
      <c r="AU16" s="84"/>
      <c r="AV16" s="51">
        <f t="shared" si="14"/>
        <v>0</v>
      </c>
      <c r="AW16" s="55"/>
      <c r="AX16" s="56"/>
      <c r="AY16" s="76"/>
      <c r="AZ16" s="81"/>
      <c r="BA16" s="84"/>
      <c r="BB16" s="51">
        <f t="shared" si="16"/>
        <v>0</v>
      </c>
      <c r="BC16" s="55"/>
      <c r="BD16" s="56"/>
      <c r="BE16" s="76"/>
      <c r="BF16" s="81"/>
      <c r="BG16" s="84"/>
      <c r="BH16" s="51">
        <f t="shared" si="18"/>
        <v>0</v>
      </c>
      <c r="BI16" s="55"/>
      <c r="BJ16" s="56"/>
      <c r="BK16" s="76"/>
      <c r="BL16" s="81"/>
      <c r="BM16" s="84"/>
      <c r="BN16" s="51">
        <f t="shared" si="20"/>
        <v>0</v>
      </c>
      <c r="BO16" s="55"/>
      <c r="BP16" s="56"/>
      <c r="BQ16" s="76"/>
      <c r="BR16" s="81"/>
      <c r="BS16" s="84"/>
      <c r="BT16" s="51">
        <f t="shared" si="22"/>
        <v>0</v>
      </c>
      <c r="BU16" s="55"/>
      <c r="BV16" s="56"/>
      <c r="BW16" s="58">
        <f t="shared" si="24"/>
        <v>0</v>
      </c>
      <c r="BX16" s="59">
        <f t="shared" si="24"/>
        <v>0</v>
      </c>
      <c r="BY16" s="59">
        <f t="shared" si="24"/>
        <v>-0.2</v>
      </c>
      <c r="BZ16" s="51">
        <f t="shared" si="36"/>
        <v>-0.2</v>
      </c>
      <c r="CA16" s="51"/>
      <c r="CB16" s="60"/>
      <c r="CC16" s="61"/>
    </row>
    <row r="17" spans="1:81" s="95" customFormat="1" ht="21.75" customHeight="1">
      <c r="A17" s="85" t="s">
        <v>35</v>
      </c>
      <c r="B17" s="86"/>
      <c r="C17" s="87">
        <f>SUM(C18:C25)</f>
        <v>5071.099999999999</v>
      </c>
      <c r="D17" s="88">
        <f>SUM(D18:D25)</f>
        <v>3111.9</v>
      </c>
      <c r="E17" s="88">
        <f>SUM(E18:E25)</f>
        <v>4480.1</v>
      </c>
      <c r="F17" s="89">
        <f t="shared" si="25"/>
        <v>1368.2000000000003</v>
      </c>
      <c r="G17" s="89">
        <f>E17/D17%</f>
        <v>143.966708441788</v>
      </c>
      <c r="H17" s="40">
        <f>E17/C17%</f>
        <v>88.34572380745797</v>
      </c>
      <c r="I17" s="90">
        <f>SUM(I18:I25)</f>
        <v>723.3</v>
      </c>
      <c r="J17" s="88">
        <f>SUM(J18:J25)</f>
        <v>278.6</v>
      </c>
      <c r="K17" s="88">
        <f>SUM(K18:K25)</f>
        <v>197</v>
      </c>
      <c r="L17" s="89">
        <f t="shared" si="2"/>
        <v>-81.60000000000002</v>
      </c>
      <c r="M17" s="91">
        <f>K17/J17%</f>
        <v>70.71069633883704</v>
      </c>
      <c r="N17" s="43">
        <f t="shared" si="26"/>
        <v>27.2362781695009</v>
      </c>
      <c r="O17" s="92">
        <f>SUM(O18:O25)</f>
        <v>1119.8000000000002</v>
      </c>
      <c r="P17" s="88">
        <f>SUM(P18:P25)</f>
        <v>560</v>
      </c>
      <c r="Q17" s="88">
        <f>SUM(Q18:Q25)</f>
        <v>441.4</v>
      </c>
      <c r="R17" s="89">
        <f t="shared" si="4"/>
        <v>-118.60000000000002</v>
      </c>
      <c r="S17" s="91">
        <f>Q17/P17%</f>
        <v>78.82142857142857</v>
      </c>
      <c r="T17" s="43">
        <f t="shared" si="27"/>
        <v>39.417753170208954</v>
      </c>
      <c r="U17" s="92">
        <f>SUM(U18:U25)</f>
        <v>2457</v>
      </c>
      <c r="V17" s="88">
        <f>SUM(V18:V25)</f>
        <v>1228.2</v>
      </c>
      <c r="W17" s="88">
        <f>SUM(W18:W25)</f>
        <v>960.9000000000001</v>
      </c>
      <c r="X17" s="89">
        <f t="shared" si="6"/>
        <v>-267.29999999999995</v>
      </c>
      <c r="Y17" s="91">
        <f>W17/V17%</f>
        <v>78.23644357596483</v>
      </c>
      <c r="Z17" s="43">
        <f>W17/U17%</f>
        <v>39.10866910866911</v>
      </c>
      <c r="AA17" s="92">
        <f>SUM(AA18:AA25)</f>
        <v>841.3</v>
      </c>
      <c r="AB17" s="88">
        <f>SUM(AB18:AB25)</f>
        <v>266.3</v>
      </c>
      <c r="AC17" s="88">
        <f>SUM(AC18:AC25)</f>
        <v>96.7</v>
      </c>
      <c r="AD17" s="89">
        <f t="shared" si="8"/>
        <v>-169.60000000000002</v>
      </c>
      <c r="AE17" s="91">
        <f>AC17/AB17%</f>
        <v>36.312429590687195</v>
      </c>
      <c r="AF17" s="43">
        <f t="shared" si="28"/>
        <v>11.494116248662785</v>
      </c>
      <c r="AG17" s="92">
        <f>SUM(AG18:AG25)</f>
        <v>1193.2</v>
      </c>
      <c r="AH17" s="88">
        <f>SUM(AH18:AH25)</f>
        <v>596.8</v>
      </c>
      <c r="AI17" s="88">
        <f>SUM(AI18:AI25)</f>
        <v>461.5</v>
      </c>
      <c r="AJ17" s="89">
        <f t="shared" si="10"/>
        <v>-135.29999999999995</v>
      </c>
      <c r="AK17" s="91">
        <f>AI17/AH17%</f>
        <v>77.32908847184987</v>
      </c>
      <c r="AL17" s="43">
        <f t="shared" si="29"/>
        <v>38.67750586657727</v>
      </c>
      <c r="AM17" s="92">
        <f>SUM(AM18:AM25)</f>
        <v>1319</v>
      </c>
      <c r="AN17" s="88">
        <f>SUM(AN18:AN25)</f>
        <v>659.5</v>
      </c>
      <c r="AO17" s="88">
        <f>SUM(AO18:AO25)</f>
        <v>554.2</v>
      </c>
      <c r="AP17" s="89">
        <f t="shared" si="12"/>
        <v>-105.29999999999995</v>
      </c>
      <c r="AQ17" s="91">
        <f>AO17/AN17%</f>
        <v>84.0333586050038</v>
      </c>
      <c r="AR17" s="43">
        <f t="shared" si="30"/>
        <v>42.0166793025019</v>
      </c>
      <c r="AS17" s="92">
        <f>SUM(AS18:AS25)</f>
        <v>320.3</v>
      </c>
      <c r="AT17" s="88">
        <f>SUM(AT18:AT25)</f>
        <v>121</v>
      </c>
      <c r="AU17" s="88">
        <f>SUM(AU18:AU25)</f>
        <v>51.7</v>
      </c>
      <c r="AV17" s="89">
        <f t="shared" si="14"/>
        <v>-69.3</v>
      </c>
      <c r="AW17" s="91">
        <f>AU17/AT17%</f>
        <v>42.727272727272734</v>
      </c>
      <c r="AX17" s="43">
        <f t="shared" si="31"/>
        <v>16.14111770215423</v>
      </c>
      <c r="AY17" s="92">
        <f>SUM(AY18:AY25)</f>
        <v>1885.5</v>
      </c>
      <c r="AZ17" s="88">
        <f>SUM(AZ18:AZ25)</f>
        <v>864.4</v>
      </c>
      <c r="BA17" s="88">
        <f>SUM(BA18:BA25)</f>
        <v>1114.6</v>
      </c>
      <c r="BB17" s="89">
        <f t="shared" si="16"/>
        <v>250.19999999999993</v>
      </c>
      <c r="BC17" s="91">
        <f>BA17/AZ17%</f>
        <v>128.9449329014345</v>
      </c>
      <c r="BD17" s="43">
        <f t="shared" si="32"/>
        <v>59.114293290904264</v>
      </c>
      <c r="BE17" s="92">
        <f>SUM(BE18:BE25)</f>
        <v>38.8</v>
      </c>
      <c r="BF17" s="88">
        <f>SUM(BF18:BF25)</f>
        <v>24.9</v>
      </c>
      <c r="BG17" s="88">
        <f>SUM(BG18:BG25)</f>
        <v>22.5</v>
      </c>
      <c r="BH17" s="89">
        <f t="shared" si="18"/>
        <v>-2.3999999999999986</v>
      </c>
      <c r="BI17" s="91">
        <f>BG17/BF17%</f>
        <v>90.36144578313252</v>
      </c>
      <c r="BJ17" s="43">
        <f t="shared" si="33"/>
        <v>57.98969072164949</v>
      </c>
      <c r="BK17" s="92">
        <f>SUM(BK18:BK25)</f>
        <v>1202.5</v>
      </c>
      <c r="BL17" s="88">
        <f>SUM(BL18:BL25)</f>
        <v>525.8000000000001</v>
      </c>
      <c r="BM17" s="88">
        <f>SUM(BM18:BM25)</f>
        <v>462.40000000000003</v>
      </c>
      <c r="BN17" s="89">
        <f t="shared" si="20"/>
        <v>-63.400000000000034</v>
      </c>
      <c r="BO17" s="91">
        <f>BM17/BL17%</f>
        <v>87.94218333967287</v>
      </c>
      <c r="BP17" s="43">
        <f t="shared" si="34"/>
        <v>38.45322245322245</v>
      </c>
      <c r="BQ17" s="92">
        <f>SUM(BQ18:BQ25)</f>
        <v>1129</v>
      </c>
      <c r="BR17" s="88">
        <f>SUM(BR18:BR25)</f>
        <v>466.7</v>
      </c>
      <c r="BS17" s="88">
        <f>SUM(BS18:BS25)</f>
        <v>197.59999999999997</v>
      </c>
      <c r="BT17" s="89">
        <f t="shared" si="22"/>
        <v>-269.1</v>
      </c>
      <c r="BU17" s="91">
        <f>BS17/BR17%</f>
        <v>42.33983286908077</v>
      </c>
      <c r="BV17" s="43">
        <f t="shared" si="35"/>
        <v>17.502214348981397</v>
      </c>
      <c r="BW17" s="44">
        <f t="shared" si="24"/>
        <v>17300.8</v>
      </c>
      <c r="BX17" s="93">
        <f t="shared" si="24"/>
        <v>8704.1</v>
      </c>
      <c r="BY17" s="93">
        <f t="shared" si="24"/>
        <v>9040.599999999999</v>
      </c>
      <c r="BZ17" s="89">
        <f t="shared" si="36"/>
        <v>336.4999999999982</v>
      </c>
      <c r="CA17" s="89">
        <f t="shared" si="37"/>
        <v>103.86599418664765</v>
      </c>
      <c r="CB17" s="45">
        <f t="shared" si="38"/>
        <v>52.25538703412559</v>
      </c>
      <c r="CC17" s="94"/>
    </row>
    <row r="18" spans="1:81" s="103" customFormat="1" ht="12.75">
      <c r="A18" s="96" t="s">
        <v>36</v>
      </c>
      <c r="B18" s="97"/>
      <c r="C18" s="98">
        <v>4297.7</v>
      </c>
      <c r="D18" s="99">
        <v>2545.4</v>
      </c>
      <c r="E18" s="99">
        <v>2317.5</v>
      </c>
      <c r="F18" s="51">
        <f t="shared" si="25"/>
        <v>-227.9000000000001</v>
      </c>
      <c r="G18" s="51">
        <f>E18/D18%</f>
        <v>91.04659385558261</v>
      </c>
      <c r="H18" s="52">
        <f>E18/C18%</f>
        <v>53.9241920096796</v>
      </c>
      <c r="I18" s="100">
        <v>699.8</v>
      </c>
      <c r="J18" s="99">
        <v>255.6</v>
      </c>
      <c r="K18" s="101">
        <v>173</v>
      </c>
      <c r="L18" s="51">
        <f t="shared" si="2"/>
        <v>-82.6</v>
      </c>
      <c r="M18" s="55">
        <f>K18/J18%</f>
        <v>67.68388106416275</v>
      </c>
      <c r="N18" s="56">
        <f t="shared" si="26"/>
        <v>24.721348956844814</v>
      </c>
      <c r="O18" s="102">
        <v>561.8</v>
      </c>
      <c r="P18" s="99">
        <v>281</v>
      </c>
      <c r="Q18" s="101">
        <v>225.6</v>
      </c>
      <c r="R18" s="51">
        <f t="shared" si="4"/>
        <v>-55.400000000000006</v>
      </c>
      <c r="S18" s="55">
        <f>Q18/P18%</f>
        <v>80.2846975088968</v>
      </c>
      <c r="T18" s="56">
        <f t="shared" si="27"/>
        <v>40.15663937344251</v>
      </c>
      <c r="U18" s="102">
        <v>2455.8</v>
      </c>
      <c r="V18" s="99">
        <v>1227.8</v>
      </c>
      <c r="W18" s="101">
        <v>960.7</v>
      </c>
      <c r="X18" s="51">
        <f t="shared" si="6"/>
        <v>-267.0999999999999</v>
      </c>
      <c r="Y18" s="55">
        <f>W18/V18%</f>
        <v>78.2456426128034</v>
      </c>
      <c r="Z18" s="56">
        <f>W18/U18%</f>
        <v>39.11963514944213</v>
      </c>
      <c r="AA18" s="102">
        <v>837.3</v>
      </c>
      <c r="AB18" s="99">
        <v>264.3</v>
      </c>
      <c r="AC18" s="101">
        <v>58.1</v>
      </c>
      <c r="AD18" s="51">
        <f t="shared" si="8"/>
        <v>-206.20000000000002</v>
      </c>
      <c r="AE18" s="55">
        <f>AC18/AB18%</f>
        <v>21.982595535376465</v>
      </c>
      <c r="AF18" s="56">
        <f t="shared" si="28"/>
        <v>6.938970500418011</v>
      </c>
      <c r="AG18" s="102">
        <v>1105.7</v>
      </c>
      <c r="AH18" s="99">
        <v>553</v>
      </c>
      <c r="AI18" s="101">
        <v>349.3</v>
      </c>
      <c r="AJ18" s="51">
        <f t="shared" si="10"/>
        <v>-203.7</v>
      </c>
      <c r="AK18" s="55">
        <f>AI18/AH18%</f>
        <v>63.164556962025316</v>
      </c>
      <c r="AL18" s="56">
        <f t="shared" si="29"/>
        <v>31.59084742696934</v>
      </c>
      <c r="AM18" s="102">
        <v>1314</v>
      </c>
      <c r="AN18" s="99">
        <v>657</v>
      </c>
      <c r="AO18" s="101">
        <v>534.2</v>
      </c>
      <c r="AP18" s="51">
        <f t="shared" si="12"/>
        <v>-122.79999999999995</v>
      </c>
      <c r="AQ18" s="55">
        <f>AO18/AN18%</f>
        <v>81.30898021308981</v>
      </c>
      <c r="AR18" s="56">
        <f t="shared" si="30"/>
        <v>40.654490106544905</v>
      </c>
      <c r="AS18" s="102">
        <v>313.8</v>
      </c>
      <c r="AT18" s="99">
        <v>118</v>
      </c>
      <c r="AU18" s="101">
        <v>31.7</v>
      </c>
      <c r="AV18" s="51">
        <f t="shared" si="14"/>
        <v>-86.3</v>
      </c>
      <c r="AW18" s="55">
        <f>AU18/AT18%</f>
        <v>26.864406779661017</v>
      </c>
      <c r="AX18" s="56">
        <f t="shared" si="31"/>
        <v>10.101975780752072</v>
      </c>
      <c r="AY18" s="102">
        <v>1881.5</v>
      </c>
      <c r="AZ18" s="99">
        <v>864.4</v>
      </c>
      <c r="BA18" s="101">
        <v>1044.3</v>
      </c>
      <c r="BB18" s="51">
        <f t="shared" si="16"/>
        <v>179.89999999999998</v>
      </c>
      <c r="BC18" s="55">
        <f>BA18/AZ18%</f>
        <v>120.81212401665894</v>
      </c>
      <c r="BD18" s="56">
        <f t="shared" si="32"/>
        <v>55.50358756311453</v>
      </c>
      <c r="BE18" s="102">
        <v>32.8</v>
      </c>
      <c r="BF18" s="99">
        <v>21.9</v>
      </c>
      <c r="BG18" s="101">
        <v>17.8</v>
      </c>
      <c r="BH18" s="51">
        <f t="shared" si="18"/>
        <v>-4.099999999999998</v>
      </c>
      <c r="BI18" s="55">
        <f>BG18/BF18%</f>
        <v>81.2785388127854</v>
      </c>
      <c r="BJ18" s="56">
        <f t="shared" si="33"/>
        <v>54.26829268292684</v>
      </c>
      <c r="BK18" s="102">
        <v>1195.3</v>
      </c>
      <c r="BL18" s="99">
        <v>523.1</v>
      </c>
      <c r="BM18" s="101">
        <v>430.1</v>
      </c>
      <c r="BN18" s="51">
        <f t="shared" si="20"/>
        <v>-93</v>
      </c>
      <c r="BO18" s="55">
        <f>BM18/BL18%</f>
        <v>82.22137258650355</v>
      </c>
      <c r="BP18" s="56">
        <f t="shared" si="34"/>
        <v>35.9825985108341</v>
      </c>
      <c r="BQ18" s="102">
        <v>595.4</v>
      </c>
      <c r="BR18" s="99">
        <v>320</v>
      </c>
      <c r="BS18" s="101">
        <v>114.2</v>
      </c>
      <c r="BT18" s="51">
        <f t="shared" si="22"/>
        <v>-205.8</v>
      </c>
      <c r="BU18" s="55">
        <f>BS18/BR18%</f>
        <v>35.6875</v>
      </c>
      <c r="BV18" s="56">
        <f t="shared" si="35"/>
        <v>19.180382935841454</v>
      </c>
      <c r="BW18" s="58">
        <f t="shared" si="24"/>
        <v>15290.899999999998</v>
      </c>
      <c r="BX18" s="59">
        <f t="shared" si="24"/>
        <v>7631.5</v>
      </c>
      <c r="BY18" s="59">
        <f t="shared" si="24"/>
        <v>6256.500000000001</v>
      </c>
      <c r="BZ18" s="51">
        <f t="shared" si="36"/>
        <v>-1374.999999999999</v>
      </c>
      <c r="CA18" s="51">
        <f t="shared" si="37"/>
        <v>81.98257223350588</v>
      </c>
      <c r="CB18" s="60">
        <f t="shared" si="38"/>
        <v>40.916492815988605</v>
      </c>
      <c r="CC18" s="61"/>
    </row>
    <row r="19" spans="1:81" ht="12.75">
      <c r="A19" s="104" t="s">
        <v>37</v>
      </c>
      <c r="B19" s="105"/>
      <c r="C19" s="98">
        <v>418</v>
      </c>
      <c r="D19" s="106">
        <v>298.5</v>
      </c>
      <c r="E19" s="106">
        <v>257.3</v>
      </c>
      <c r="F19" s="51">
        <f t="shared" si="25"/>
        <v>-41.19999999999999</v>
      </c>
      <c r="G19" s="51">
        <f>E19/D19%</f>
        <v>86.19765494137354</v>
      </c>
      <c r="H19" s="52">
        <f>E19/C19%</f>
        <v>61.555023923444985</v>
      </c>
      <c r="I19" s="100"/>
      <c r="J19" s="106"/>
      <c r="K19" s="107"/>
      <c r="L19" s="51">
        <f t="shared" si="2"/>
        <v>0</v>
      </c>
      <c r="M19" s="55"/>
      <c r="N19" s="56"/>
      <c r="O19" s="102">
        <v>553.6</v>
      </c>
      <c r="P19" s="106">
        <v>276.8</v>
      </c>
      <c r="Q19" s="107">
        <v>138.4</v>
      </c>
      <c r="R19" s="51">
        <f t="shared" si="4"/>
        <v>-138.4</v>
      </c>
      <c r="S19" s="55"/>
      <c r="T19" s="56">
        <f>Q19/O19%</f>
        <v>25</v>
      </c>
      <c r="U19" s="102"/>
      <c r="V19" s="106"/>
      <c r="W19" s="107"/>
      <c r="X19" s="51">
        <f t="shared" si="6"/>
        <v>0</v>
      </c>
      <c r="Y19" s="55"/>
      <c r="Z19" s="56"/>
      <c r="AA19" s="102"/>
      <c r="AB19" s="106"/>
      <c r="AC19" s="107"/>
      <c r="AD19" s="51">
        <f t="shared" si="8"/>
        <v>0</v>
      </c>
      <c r="AE19" s="55"/>
      <c r="AF19" s="56"/>
      <c r="AG19" s="102">
        <v>81.3</v>
      </c>
      <c r="AH19" s="106">
        <v>40.6</v>
      </c>
      <c r="AI19" s="107">
        <v>33.9</v>
      </c>
      <c r="AJ19" s="51">
        <f t="shared" si="10"/>
        <v>-6.700000000000003</v>
      </c>
      <c r="AK19" s="55">
        <f>AI19/AH19%</f>
        <v>83.4975369458128</v>
      </c>
      <c r="AL19" s="56">
        <f t="shared" si="29"/>
        <v>41.69741697416974</v>
      </c>
      <c r="AM19" s="102"/>
      <c r="AN19" s="106"/>
      <c r="AO19" s="107"/>
      <c r="AP19" s="51">
        <f t="shared" si="12"/>
        <v>0</v>
      </c>
      <c r="AQ19" s="55"/>
      <c r="AR19" s="56"/>
      <c r="AS19" s="102"/>
      <c r="AT19" s="106"/>
      <c r="AU19" s="107"/>
      <c r="AV19" s="51">
        <f t="shared" si="14"/>
        <v>0</v>
      </c>
      <c r="AW19" s="55"/>
      <c r="AX19" s="56"/>
      <c r="AY19" s="102"/>
      <c r="AZ19" s="106"/>
      <c r="BA19" s="107"/>
      <c r="BB19" s="51">
        <f t="shared" si="16"/>
        <v>0</v>
      </c>
      <c r="BC19" s="55"/>
      <c r="BD19" s="56"/>
      <c r="BE19" s="102"/>
      <c r="BF19" s="106"/>
      <c r="BG19" s="107">
        <v>4.3</v>
      </c>
      <c r="BH19" s="51">
        <f t="shared" si="18"/>
        <v>4.3</v>
      </c>
      <c r="BI19" s="55"/>
      <c r="BJ19" s="56"/>
      <c r="BK19" s="102"/>
      <c r="BL19" s="106"/>
      <c r="BM19" s="107"/>
      <c r="BN19" s="51">
        <f t="shared" si="20"/>
        <v>0</v>
      </c>
      <c r="BO19" s="55"/>
      <c r="BP19" s="56"/>
      <c r="BQ19" s="102">
        <v>515.6</v>
      </c>
      <c r="BR19" s="106">
        <v>140</v>
      </c>
      <c r="BS19" s="107">
        <v>61.5</v>
      </c>
      <c r="BT19" s="51">
        <f t="shared" si="22"/>
        <v>-78.5</v>
      </c>
      <c r="BU19" s="55">
        <f>BS19/BR19%</f>
        <v>43.92857142857143</v>
      </c>
      <c r="BV19" s="56">
        <f t="shared" si="35"/>
        <v>11.927851047323506</v>
      </c>
      <c r="BW19" s="58">
        <f t="shared" si="24"/>
        <v>1568.5</v>
      </c>
      <c r="BX19" s="59">
        <f t="shared" si="24"/>
        <v>755.9</v>
      </c>
      <c r="BY19" s="59">
        <f t="shared" si="24"/>
        <v>495.40000000000003</v>
      </c>
      <c r="BZ19" s="51">
        <f t="shared" si="36"/>
        <v>-260.49999999999994</v>
      </c>
      <c r="CA19" s="51">
        <f t="shared" si="37"/>
        <v>65.53776954623628</v>
      </c>
      <c r="CB19" s="60">
        <f t="shared" si="38"/>
        <v>31.58431622569334</v>
      </c>
      <c r="CC19" s="61"/>
    </row>
    <row r="20" spans="1:81" ht="12.75">
      <c r="A20" s="104" t="s">
        <v>38</v>
      </c>
      <c r="B20" s="105"/>
      <c r="C20" s="98">
        <v>83.5</v>
      </c>
      <c r="D20" s="106">
        <v>83.5</v>
      </c>
      <c r="E20" s="106">
        <v>41.6</v>
      </c>
      <c r="F20" s="51">
        <f t="shared" si="25"/>
        <v>-41.9</v>
      </c>
      <c r="G20" s="51"/>
      <c r="H20" s="52">
        <f>E20/C20%</f>
        <v>49.82035928143713</v>
      </c>
      <c r="I20" s="100"/>
      <c r="J20" s="106"/>
      <c r="K20" s="107"/>
      <c r="L20" s="51">
        <f t="shared" si="2"/>
        <v>0</v>
      </c>
      <c r="M20" s="55"/>
      <c r="N20" s="56"/>
      <c r="O20" s="102"/>
      <c r="P20" s="106"/>
      <c r="Q20" s="107"/>
      <c r="R20" s="51">
        <f t="shared" si="4"/>
        <v>0</v>
      </c>
      <c r="S20" s="55"/>
      <c r="T20" s="56"/>
      <c r="U20" s="102"/>
      <c r="V20" s="106"/>
      <c r="W20" s="107"/>
      <c r="X20" s="51">
        <f t="shared" si="6"/>
        <v>0</v>
      </c>
      <c r="Y20" s="55"/>
      <c r="Z20" s="56"/>
      <c r="AA20" s="102"/>
      <c r="AB20" s="106"/>
      <c r="AC20" s="107"/>
      <c r="AD20" s="51">
        <f t="shared" si="8"/>
        <v>0</v>
      </c>
      <c r="AE20" s="55"/>
      <c r="AF20" s="56"/>
      <c r="AG20" s="102"/>
      <c r="AH20" s="106"/>
      <c r="AI20" s="107"/>
      <c r="AJ20" s="51">
        <f t="shared" si="10"/>
        <v>0</v>
      </c>
      <c r="AK20" s="55"/>
      <c r="AL20" s="56"/>
      <c r="AM20" s="102"/>
      <c r="AN20" s="106"/>
      <c r="AO20" s="107"/>
      <c r="AP20" s="51">
        <f t="shared" si="12"/>
        <v>0</v>
      </c>
      <c r="AQ20" s="55"/>
      <c r="AR20" s="56"/>
      <c r="AS20" s="102"/>
      <c r="AT20" s="106"/>
      <c r="AU20" s="107"/>
      <c r="AV20" s="51">
        <f t="shared" si="14"/>
        <v>0</v>
      </c>
      <c r="AW20" s="55"/>
      <c r="AX20" s="56"/>
      <c r="AY20" s="102"/>
      <c r="AZ20" s="106"/>
      <c r="BA20" s="107"/>
      <c r="BB20" s="51">
        <f t="shared" si="16"/>
        <v>0</v>
      </c>
      <c r="BC20" s="55"/>
      <c r="BD20" s="56"/>
      <c r="BE20" s="102"/>
      <c r="BF20" s="106"/>
      <c r="BG20" s="107"/>
      <c r="BH20" s="51">
        <f t="shared" si="18"/>
        <v>0</v>
      </c>
      <c r="BI20" s="55"/>
      <c r="BJ20" s="56"/>
      <c r="BK20" s="102"/>
      <c r="BL20" s="106"/>
      <c r="BM20" s="107"/>
      <c r="BN20" s="51">
        <f t="shared" si="20"/>
        <v>0</v>
      </c>
      <c r="BO20" s="55"/>
      <c r="BP20" s="56"/>
      <c r="BQ20" s="102"/>
      <c r="BR20" s="106"/>
      <c r="BS20" s="107"/>
      <c r="BT20" s="51">
        <f t="shared" si="22"/>
        <v>0</v>
      </c>
      <c r="BU20" s="55"/>
      <c r="BV20" s="56"/>
      <c r="BW20" s="58">
        <f t="shared" si="24"/>
        <v>83.5</v>
      </c>
      <c r="BX20" s="59">
        <f t="shared" si="24"/>
        <v>83.5</v>
      </c>
      <c r="BY20" s="59">
        <f t="shared" si="24"/>
        <v>41.6</v>
      </c>
      <c r="BZ20" s="51">
        <f t="shared" si="36"/>
        <v>-41.9</v>
      </c>
      <c r="CA20" s="51"/>
      <c r="CB20" s="60">
        <f t="shared" si="38"/>
        <v>49.82035928143713</v>
      </c>
      <c r="CC20" s="61"/>
    </row>
    <row r="21" spans="1:81" ht="12.75">
      <c r="A21" s="108" t="s">
        <v>39</v>
      </c>
      <c r="B21" s="105"/>
      <c r="C21" s="98">
        <v>7.2</v>
      </c>
      <c r="D21" s="106">
        <v>7.2</v>
      </c>
      <c r="E21" s="106">
        <v>9.5</v>
      </c>
      <c r="F21" s="51">
        <f t="shared" si="25"/>
        <v>2.3</v>
      </c>
      <c r="G21" s="51">
        <f>E21/D21%</f>
        <v>131.94444444444443</v>
      </c>
      <c r="H21" s="52">
        <f>E21/C21%</f>
        <v>131.94444444444443</v>
      </c>
      <c r="I21" s="100"/>
      <c r="J21" s="106"/>
      <c r="K21" s="107"/>
      <c r="L21" s="51">
        <f t="shared" si="2"/>
        <v>0</v>
      </c>
      <c r="M21" s="55"/>
      <c r="N21" s="56"/>
      <c r="O21" s="102">
        <v>1.9</v>
      </c>
      <c r="P21" s="106">
        <v>1</v>
      </c>
      <c r="Q21" s="107">
        <v>1.3</v>
      </c>
      <c r="R21" s="51">
        <f t="shared" si="4"/>
        <v>0.30000000000000004</v>
      </c>
      <c r="S21" s="55">
        <f>Q21/P21%</f>
        <v>130</v>
      </c>
      <c r="T21" s="56">
        <f>Q21/O21%</f>
        <v>68.42105263157895</v>
      </c>
      <c r="U21" s="102"/>
      <c r="V21" s="106"/>
      <c r="W21" s="107"/>
      <c r="X21" s="51">
        <f t="shared" si="6"/>
        <v>0</v>
      </c>
      <c r="Y21" s="55"/>
      <c r="Z21" s="56"/>
      <c r="AA21" s="102"/>
      <c r="AB21" s="106"/>
      <c r="AC21" s="107"/>
      <c r="AD21" s="51">
        <f t="shared" si="8"/>
        <v>0</v>
      </c>
      <c r="AE21" s="55"/>
      <c r="AF21" s="56"/>
      <c r="AG21" s="102">
        <v>3.4</v>
      </c>
      <c r="AH21" s="106">
        <v>1.8</v>
      </c>
      <c r="AI21" s="107">
        <v>1</v>
      </c>
      <c r="AJ21" s="51">
        <f t="shared" si="10"/>
        <v>-0.8</v>
      </c>
      <c r="AK21" s="55">
        <f>AI21/AH21%</f>
        <v>55.55555555555555</v>
      </c>
      <c r="AL21" s="56"/>
      <c r="AM21" s="102"/>
      <c r="AN21" s="106"/>
      <c r="AO21" s="107"/>
      <c r="AP21" s="51">
        <f t="shared" si="12"/>
        <v>0</v>
      </c>
      <c r="AQ21" s="55"/>
      <c r="AR21" s="56"/>
      <c r="AS21" s="102"/>
      <c r="AT21" s="106"/>
      <c r="AU21" s="107"/>
      <c r="AV21" s="51">
        <f t="shared" si="14"/>
        <v>0</v>
      </c>
      <c r="AW21" s="55"/>
      <c r="AX21" s="56"/>
      <c r="AY21" s="102"/>
      <c r="AZ21" s="106"/>
      <c r="BA21" s="107"/>
      <c r="BB21" s="51">
        <f t="shared" si="16"/>
        <v>0</v>
      </c>
      <c r="BC21" s="55"/>
      <c r="BD21" s="56"/>
      <c r="BE21" s="102"/>
      <c r="BF21" s="106"/>
      <c r="BG21" s="107"/>
      <c r="BH21" s="51">
        <f t="shared" si="18"/>
        <v>0</v>
      </c>
      <c r="BI21" s="55"/>
      <c r="BJ21" s="56"/>
      <c r="BK21" s="102">
        <v>5.2</v>
      </c>
      <c r="BL21" s="106">
        <v>2.2</v>
      </c>
      <c r="BM21" s="107">
        <v>1.7</v>
      </c>
      <c r="BN21" s="51">
        <f t="shared" si="20"/>
        <v>-0.5000000000000002</v>
      </c>
      <c r="BO21" s="55">
        <f>BM21/BL21%</f>
        <v>77.27272727272727</v>
      </c>
      <c r="BP21" s="56">
        <f>BM21/BK21%</f>
        <v>32.692307692307686</v>
      </c>
      <c r="BQ21" s="102">
        <v>8</v>
      </c>
      <c r="BR21" s="106">
        <v>4</v>
      </c>
      <c r="BS21" s="107">
        <v>1.7</v>
      </c>
      <c r="BT21" s="51">
        <f t="shared" si="22"/>
        <v>-2.3</v>
      </c>
      <c r="BU21" s="55">
        <f>BS21/BR21%</f>
        <v>42.5</v>
      </c>
      <c r="BV21" s="56">
        <f>BS21/BQ21%</f>
        <v>21.25</v>
      </c>
      <c r="BW21" s="58">
        <f t="shared" si="24"/>
        <v>25.7</v>
      </c>
      <c r="BX21" s="59">
        <f t="shared" si="24"/>
        <v>16.2</v>
      </c>
      <c r="BY21" s="59">
        <f t="shared" si="24"/>
        <v>15.2</v>
      </c>
      <c r="BZ21" s="51">
        <f t="shared" si="36"/>
        <v>-1</v>
      </c>
      <c r="CA21" s="51">
        <f t="shared" si="37"/>
        <v>93.82716049382715</v>
      </c>
      <c r="CB21" s="60">
        <f t="shared" si="38"/>
        <v>59.14396887159533</v>
      </c>
      <c r="CC21" s="61"/>
    </row>
    <row r="22" spans="1:81" ht="12.75">
      <c r="A22" s="104" t="s">
        <v>40</v>
      </c>
      <c r="B22" s="105"/>
      <c r="C22" s="98"/>
      <c r="D22" s="106"/>
      <c r="E22" s="106"/>
      <c r="F22" s="51">
        <f t="shared" si="25"/>
        <v>0</v>
      </c>
      <c r="G22" s="51"/>
      <c r="H22" s="52"/>
      <c r="I22" s="100"/>
      <c r="J22" s="106"/>
      <c r="K22" s="107"/>
      <c r="L22" s="51">
        <f t="shared" si="2"/>
        <v>0</v>
      </c>
      <c r="M22" s="55"/>
      <c r="N22" s="56"/>
      <c r="O22" s="102"/>
      <c r="P22" s="106"/>
      <c r="Q22" s="107">
        <v>47</v>
      </c>
      <c r="R22" s="51">
        <f t="shared" si="4"/>
        <v>47</v>
      </c>
      <c r="S22" s="55"/>
      <c r="T22" s="56"/>
      <c r="U22" s="102"/>
      <c r="V22" s="106"/>
      <c r="W22" s="107"/>
      <c r="X22" s="51">
        <f t="shared" si="6"/>
        <v>0</v>
      </c>
      <c r="Y22" s="55"/>
      <c r="Z22" s="56"/>
      <c r="AA22" s="102"/>
      <c r="AB22" s="106"/>
      <c r="AC22" s="107"/>
      <c r="AD22" s="51">
        <f t="shared" si="8"/>
        <v>0</v>
      </c>
      <c r="AE22" s="55"/>
      <c r="AF22" s="56"/>
      <c r="AG22" s="102"/>
      <c r="AH22" s="106"/>
      <c r="AI22" s="107"/>
      <c r="AJ22" s="51">
        <f t="shared" si="10"/>
        <v>0</v>
      </c>
      <c r="AK22" s="55"/>
      <c r="AL22" s="56"/>
      <c r="AM22" s="102"/>
      <c r="AN22" s="106"/>
      <c r="AO22" s="107"/>
      <c r="AP22" s="51">
        <f t="shared" si="12"/>
        <v>0</v>
      </c>
      <c r="AQ22" s="55"/>
      <c r="AR22" s="56"/>
      <c r="AS22" s="102"/>
      <c r="AT22" s="106"/>
      <c r="AU22" s="107"/>
      <c r="AV22" s="51">
        <f t="shared" si="14"/>
        <v>0</v>
      </c>
      <c r="AW22" s="55"/>
      <c r="AX22" s="56"/>
      <c r="AY22" s="102"/>
      <c r="AZ22" s="106"/>
      <c r="BA22" s="107"/>
      <c r="BB22" s="51">
        <f t="shared" si="16"/>
        <v>0</v>
      </c>
      <c r="BC22" s="55"/>
      <c r="BD22" s="56"/>
      <c r="BE22" s="102"/>
      <c r="BF22" s="106"/>
      <c r="BG22" s="107"/>
      <c r="BH22" s="51">
        <f t="shared" si="18"/>
        <v>0</v>
      </c>
      <c r="BI22" s="55"/>
      <c r="BJ22" s="56"/>
      <c r="BK22" s="102"/>
      <c r="BL22" s="106"/>
      <c r="BM22" s="107"/>
      <c r="BN22" s="51">
        <f t="shared" si="20"/>
        <v>0</v>
      </c>
      <c r="BO22" s="55"/>
      <c r="BP22" s="56"/>
      <c r="BQ22" s="102"/>
      <c r="BR22" s="106"/>
      <c r="BS22" s="107"/>
      <c r="BT22" s="51">
        <f t="shared" si="22"/>
        <v>0</v>
      </c>
      <c r="BU22" s="55"/>
      <c r="BV22" s="56"/>
      <c r="BW22" s="58">
        <f t="shared" si="24"/>
        <v>0</v>
      </c>
      <c r="BX22" s="59">
        <f t="shared" si="24"/>
        <v>0</v>
      </c>
      <c r="BY22" s="59">
        <f t="shared" si="24"/>
        <v>47</v>
      </c>
      <c r="BZ22" s="51">
        <f t="shared" si="36"/>
        <v>47</v>
      </c>
      <c r="CA22" s="51"/>
      <c r="CB22" s="60"/>
      <c r="CC22" s="61"/>
    </row>
    <row r="23" spans="1:81" ht="12.75">
      <c r="A23" s="109" t="s">
        <v>41</v>
      </c>
      <c r="B23" s="110"/>
      <c r="C23" s="111"/>
      <c r="D23" s="112"/>
      <c r="E23" s="112">
        <v>646.9</v>
      </c>
      <c r="F23" s="51">
        <f t="shared" si="25"/>
        <v>646.9</v>
      </c>
      <c r="G23" s="51"/>
      <c r="H23" s="52"/>
      <c r="I23" s="113">
        <v>2.5</v>
      </c>
      <c r="J23" s="112">
        <v>2.5</v>
      </c>
      <c r="K23" s="114">
        <v>2.5</v>
      </c>
      <c r="L23" s="51">
        <f t="shared" si="2"/>
        <v>0</v>
      </c>
      <c r="M23" s="55"/>
      <c r="N23" s="56"/>
      <c r="O23" s="115"/>
      <c r="P23" s="112"/>
      <c r="Q23" s="114">
        <v>0.9</v>
      </c>
      <c r="R23" s="51">
        <f t="shared" si="4"/>
        <v>0.9</v>
      </c>
      <c r="S23" s="55"/>
      <c r="T23" s="56"/>
      <c r="U23" s="115"/>
      <c r="V23" s="112"/>
      <c r="W23" s="114"/>
      <c r="X23" s="51">
        <f t="shared" si="6"/>
        <v>0</v>
      </c>
      <c r="Y23" s="55"/>
      <c r="Z23" s="56"/>
      <c r="AA23" s="115"/>
      <c r="AB23" s="112"/>
      <c r="AC23" s="114"/>
      <c r="AD23" s="51">
        <f t="shared" si="8"/>
        <v>0</v>
      </c>
      <c r="AE23" s="55"/>
      <c r="AF23" s="56"/>
      <c r="AG23" s="115"/>
      <c r="AH23" s="112"/>
      <c r="AI23" s="114">
        <v>71.8</v>
      </c>
      <c r="AJ23" s="51">
        <f t="shared" si="10"/>
        <v>71.8</v>
      </c>
      <c r="AK23" s="55"/>
      <c r="AL23" s="56"/>
      <c r="AM23" s="115"/>
      <c r="AN23" s="112"/>
      <c r="AO23" s="114"/>
      <c r="AP23" s="51">
        <f t="shared" si="12"/>
        <v>0</v>
      </c>
      <c r="AQ23" s="55"/>
      <c r="AR23" s="56"/>
      <c r="AS23" s="115"/>
      <c r="AT23" s="112"/>
      <c r="AU23" s="114"/>
      <c r="AV23" s="51">
        <f t="shared" si="14"/>
        <v>0</v>
      </c>
      <c r="AW23" s="55"/>
      <c r="AX23" s="56"/>
      <c r="AY23" s="115"/>
      <c r="AZ23" s="112"/>
      <c r="BA23" s="114">
        <v>49.8</v>
      </c>
      <c r="BB23" s="51">
        <f t="shared" si="16"/>
        <v>49.8</v>
      </c>
      <c r="BC23" s="55"/>
      <c r="BD23" s="56"/>
      <c r="BE23" s="115"/>
      <c r="BF23" s="112"/>
      <c r="BG23" s="114"/>
      <c r="BH23" s="51">
        <f t="shared" si="18"/>
        <v>0</v>
      </c>
      <c r="BI23" s="55"/>
      <c r="BJ23" s="56"/>
      <c r="BK23" s="115"/>
      <c r="BL23" s="112"/>
      <c r="BM23" s="114">
        <v>9.6</v>
      </c>
      <c r="BN23" s="51">
        <v>0</v>
      </c>
      <c r="BO23" s="55"/>
      <c r="BP23" s="56"/>
      <c r="BQ23" s="115"/>
      <c r="BR23" s="112"/>
      <c r="BS23" s="114"/>
      <c r="BT23" s="51">
        <f t="shared" si="22"/>
        <v>0</v>
      </c>
      <c r="BU23" s="55"/>
      <c r="BV23" s="56"/>
      <c r="BW23" s="58">
        <f t="shared" si="24"/>
        <v>2.5</v>
      </c>
      <c r="BX23" s="59">
        <f t="shared" si="24"/>
        <v>2.5</v>
      </c>
      <c r="BY23" s="59">
        <f t="shared" si="24"/>
        <v>781.4999999999999</v>
      </c>
      <c r="BZ23" s="51">
        <f t="shared" si="36"/>
        <v>778.9999999999999</v>
      </c>
      <c r="CA23" s="51"/>
      <c r="CB23" s="60"/>
      <c r="CC23" s="61"/>
    </row>
    <row r="24" spans="1:81" ht="12.75">
      <c r="A24" s="108" t="s">
        <v>42</v>
      </c>
      <c r="B24" s="116"/>
      <c r="C24" s="49"/>
      <c r="D24" s="50"/>
      <c r="E24" s="50">
        <v>989.6</v>
      </c>
      <c r="F24" s="51">
        <f t="shared" si="25"/>
        <v>989.6</v>
      </c>
      <c r="G24" s="51"/>
      <c r="H24" s="52"/>
      <c r="I24" s="53"/>
      <c r="J24" s="50"/>
      <c r="K24" s="54"/>
      <c r="L24" s="51">
        <f t="shared" si="2"/>
        <v>0</v>
      </c>
      <c r="M24" s="55"/>
      <c r="N24" s="56"/>
      <c r="O24" s="57"/>
      <c r="P24" s="50"/>
      <c r="Q24" s="54"/>
      <c r="R24" s="51">
        <f t="shared" si="4"/>
        <v>0</v>
      </c>
      <c r="S24" s="55"/>
      <c r="T24" s="56"/>
      <c r="U24" s="57"/>
      <c r="V24" s="50"/>
      <c r="W24" s="54">
        <v>0.2</v>
      </c>
      <c r="X24" s="51">
        <f t="shared" si="6"/>
        <v>0.2</v>
      </c>
      <c r="Y24" s="55"/>
      <c r="Z24" s="56"/>
      <c r="AA24" s="57"/>
      <c r="AB24" s="50"/>
      <c r="AC24" s="54">
        <v>0</v>
      </c>
      <c r="AD24" s="51">
        <f t="shared" si="8"/>
        <v>0</v>
      </c>
      <c r="AE24" s="55"/>
      <c r="AF24" s="56"/>
      <c r="AG24" s="57"/>
      <c r="AH24" s="50"/>
      <c r="AI24" s="54"/>
      <c r="AJ24" s="51">
        <f t="shared" si="10"/>
        <v>0</v>
      </c>
      <c r="AK24" s="55"/>
      <c r="AL24" s="56"/>
      <c r="AM24" s="57"/>
      <c r="AN24" s="50"/>
      <c r="AO24" s="54"/>
      <c r="AP24" s="51">
        <f t="shared" si="12"/>
        <v>0</v>
      </c>
      <c r="AQ24" s="55"/>
      <c r="AR24" s="56"/>
      <c r="AS24" s="57"/>
      <c r="AT24" s="50"/>
      <c r="AU24" s="54"/>
      <c r="AV24" s="51">
        <f t="shared" si="14"/>
        <v>0</v>
      </c>
      <c r="AW24" s="55"/>
      <c r="AX24" s="56"/>
      <c r="AY24" s="57"/>
      <c r="AZ24" s="50"/>
      <c r="BA24" s="54"/>
      <c r="BB24" s="51">
        <f t="shared" si="16"/>
        <v>0</v>
      </c>
      <c r="BC24" s="55"/>
      <c r="BD24" s="56"/>
      <c r="BE24" s="57"/>
      <c r="BF24" s="50"/>
      <c r="BG24" s="54"/>
      <c r="BH24" s="51">
        <f t="shared" si="18"/>
        <v>0</v>
      </c>
      <c r="BI24" s="55"/>
      <c r="BJ24" s="56"/>
      <c r="BK24" s="57"/>
      <c r="BL24" s="50"/>
      <c r="BM24" s="54"/>
      <c r="BN24" s="51">
        <f t="shared" si="20"/>
        <v>0</v>
      </c>
      <c r="BO24" s="55"/>
      <c r="BP24" s="56"/>
      <c r="BQ24" s="57"/>
      <c r="BR24" s="50"/>
      <c r="BS24" s="54"/>
      <c r="BT24" s="51">
        <f t="shared" si="22"/>
        <v>0</v>
      </c>
      <c r="BU24" s="55"/>
      <c r="BV24" s="56"/>
      <c r="BW24" s="58">
        <f t="shared" si="24"/>
        <v>0</v>
      </c>
      <c r="BX24" s="59">
        <f t="shared" si="24"/>
        <v>0</v>
      </c>
      <c r="BY24" s="59">
        <f t="shared" si="24"/>
        <v>989.8000000000001</v>
      </c>
      <c r="BZ24" s="51">
        <f t="shared" si="36"/>
        <v>989.8000000000001</v>
      </c>
      <c r="CA24" s="51"/>
      <c r="CB24" s="60"/>
      <c r="CC24" s="117"/>
    </row>
    <row r="25" spans="1:81" ht="12.75">
      <c r="A25" s="108" t="s">
        <v>43</v>
      </c>
      <c r="B25" s="116"/>
      <c r="C25" s="49">
        <v>264.7</v>
      </c>
      <c r="D25" s="50">
        <v>177.3</v>
      </c>
      <c r="E25" s="50">
        <v>217.7</v>
      </c>
      <c r="F25" s="51">
        <f t="shared" si="25"/>
        <v>40.39999999999998</v>
      </c>
      <c r="G25" s="51">
        <f>E25/D25%</f>
        <v>122.78623801466439</v>
      </c>
      <c r="H25" s="52">
        <f>E25/C25%</f>
        <v>82.24404986777485</v>
      </c>
      <c r="I25" s="53">
        <v>21</v>
      </c>
      <c r="J25" s="50">
        <v>20.5</v>
      </c>
      <c r="K25" s="54">
        <v>21.5</v>
      </c>
      <c r="L25" s="51">
        <f t="shared" si="2"/>
        <v>1</v>
      </c>
      <c r="M25" s="55"/>
      <c r="N25" s="56">
        <f t="shared" si="26"/>
        <v>102.38095238095238</v>
      </c>
      <c r="O25" s="57">
        <v>2.5</v>
      </c>
      <c r="P25" s="50">
        <v>1.2</v>
      </c>
      <c r="Q25" s="54">
        <v>28.2</v>
      </c>
      <c r="R25" s="51">
        <f t="shared" si="4"/>
        <v>27</v>
      </c>
      <c r="S25" s="55">
        <f>Q25/P25%</f>
        <v>2350</v>
      </c>
      <c r="T25" s="56">
        <f>Q25/O25%</f>
        <v>1128</v>
      </c>
      <c r="U25" s="57">
        <v>1.2</v>
      </c>
      <c r="V25" s="50">
        <v>0.4</v>
      </c>
      <c r="W25" s="54"/>
      <c r="X25" s="51">
        <f t="shared" si="6"/>
        <v>-0.4</v>
      </c>
      <c r="Y25" s="55"/>
      <c r="Z25" s="56"/>
      <c r="AA25" s="57">
        <v>4</v>
      </c>
      <c r="AB25" s="50">
        <v>2</v>
      </c>
      <c r="AC25" s="54">
        <v>38.6</v>
      </c>
      <c r="AD25" s="51">
        <f t="shared" si="8"/>
        <v>36.6</v>
      </c>
      <c r="AE25" s="55"/>
      <c r="AF25" s="56"/>
      <c r="AG25" s="57">
        <v>2.8</v>
      </c>
      <c r="AH25" s="50">
        <v>1.4</v>
      </c>
      <c r="AI25" s="54">
        <v>5.5</v>
      </c>
      <c r="AJ25" s="51">
        <f t="shared" si="10"/>
        <v>4.1</v>
      </c>
      <c r="AK25" s="118" t="s">
        <v>44</v>
      </c>
      <c r="AL25" s="56">
        <f>AI25/AG25%</f>
        <v>196.42857142857144</v>
      </c>
      <c r="AM25" s="57">
        <v>5</v>
      </c>
      <c r="AN25" s="50">
        <v>2.5</v>
      </c>
      <c r="AO25" s="54">
        <v>20</v>
      </c>
      <c r="AP25" s="51">
        <f t="shared" si="12"/>
        <v>17.5</v>
      </c>
      <c r="AQ25" s="55"/>
      <c r="AR25" s="56"/>
      <c r="AS25" s="57">
        <v>6.5</v>
      </c>
      <c r="AT25" s="50">
        <v>3</v>
      </c>
      <c r="AU25" s="54">
        <v>20</v>
      </c>
      <c r="AV25" s="51">
        <f t="shared" si="14"/>
        <v>17</v>
      </c>
      <c r="AW25" s="55"/>
      <c r="AX25" s="56"/>
      <c r="AY25" s="57">
        <v>4</v>
      </c>
      <c r="AZ25" s="50"/>
      <c r="BA25" s="54">
        <v>20.5</v>
      </c>
      <c r="BB25" s="51">
        <f t="shared" si="16"/>
        <v>20.5</v>
      </c>
      <c r="BC25" s="55"/>
      <c r="BD25" s="56"/>
      <c r="BE25" s="57">
        <v>6</v>
      </c>
      <c r="BF25" s="50">
        <v>3</v>
      </c>
      <c r="BG25" s="54">
        <v>0.4</v>
      </c>
      <c r="BH25" s="51">
        <f t="shared" si="18"/>
        <v>-2.6</v>
      </c>
      <c r="BI25" s="55">
        <f>BG25/BF25%</f>
        <v>13.333333333333334</v>
      </c>
      <c r="BJ25" s="56">
        <f>BG25/BE25%</f>
        <v>6.666666666666667</v>
      </c>
      <c r="BK25" s="57">
        <v>2</v>
      </c>
      <c r="BL25" s="50">
        <v>0.5</v>
      </c>
      <c r="BM25" s="54">
        <v>21</v>
      </c>
      <c r="BN25" s="51">
        <f t="shared" si="20"/>
        <v>20.5</v>
      </c>
      <c r="BO25" s="118" t="s">
        <v>44</v>
      </c>
      <c r="BP25" s="119"/>
      <c r="BQ25" s="57">
        <v>10</v>
      </c>
      <c r="BR25" s="50">
        <v>2.7</v>
      </c>
      <c r="BS25" s="54">
        <v>20.2</v>
      </c>
      <c r="BT25" s="51">
        <f t="shared" si="22"/>
        <v>17.5</v>
      </c>
      <c r="BU25" s="55">
        <f>BS25/BR25%</f>
        <v>748.148148148148</v>
      </c>
      <c r="BV25" s="56">
        <f>BS25/BQ25%</f>
        <v>201.99999999999997</v>
      </c>
      <c r="BW25" s="58">
        <f>C25+I25+O25+U25+AA25+AG25+AM25+AS25+AY25+BE25+BK25+BQ25</f>
        <v>329.7</v>
      </c>
      <c r="BX25" s="59">
        <f aca="true" t="shared" si="39" ref="BX25:BY28">D25+J25+P25+V25+AB25+AH25+AN25+AT25+AZ25+BF25+BL25+BR25</f>
        <v>214.5</v>
      </c>
      <c r="BY25" s="59">
        <f t="shared" si="39"/>
        <v>413.59999999999997</v>
      </c>
      <c r="BZ25" s="51">
        <f t="shared" si="36"/>
        <v>199.09999999999997</v>
      </c>
      <c r="CA25" s="51">
        <f t="shared" si="37"/>
        <v>192.8205128205128</v>
      </c>
      <c r="CB25" s="60">
        <f t="shared" si="38"/>
        <v>125.44737640279041</v>
      </c>
      <c r="CC25" s="117"/>
    </row>
    <row r="26" spans="1:80" s="46" customFormat="1" ht="12.75">
      <c r="A26" s="36" t="s">
        <v>45</v>
      </c>
      <c r="B26" s="37"/>
      <c r="C26" s="38">
        <f>SUM(C27:C30)</f>
        <v>84142.4</v>
      </c>
      <c r="D26" s="39">
        <f>SUM(D27:D30)</f>
        <v>0</v>
      </c>
      <c r="E26" s="39">
        <f>SUM(E27:E30)</f>
        <v>1322.5</v>
      </c>
      <c r="F26" s="39"/>
      <c r="G26" s="39"/>
      <c r="H26" s="52">
        <f>E26/C26%</f>
        <v>1.5717402878929054</v>
      </c>
      <c r="I26" s="41">
        <f>SUM(I27:I30)</f>
        <v>9659.199999999999</v>
      </c>
      <c r="J26" s="39">
        <f>SUM(J27:J30)</f>
        <v>0</v>
      </c>
      <c r="K26" s="41">
        <f>SUM(K27:K30)</f>
        <v>3699.8</v>
      </c>
      <c r="L26" s="39"/>
      <c r="M26" s="42"/>
      <c r="N26" s="43">
        <f t="shared" si="26"/>
        <v>38.30337916183536</v>
      </c>
      <c r="O26" s="44">
        <f>SUM(O27:O30)</f>
        <v>223068.2</v>
      </c>
      <c r="P26" s="39">
        <f>SUM(P27:P30)</f>
        <v>0</v>
      </c>
      <c r="Q26" s="41">
        <f>SUM(Q27:Q30)</f>
        <v>17820.7</v>
      </c>
      <c r="R26" s="39"/>
      <c r="S26" s="42"/>
      <c r="T26" s="43">
        <f t="shared" si="27"/>
        <v>7.988902048790459</v>
      </c>
      <c r="U26" s="44">
        <f>SUM(U27:U30)</f>
        <v>4011.8</v>
      </c>
      <c r="V26" s="39">
        <f>SUM(V27:V30)</f>
        <v>0</v>
      </c>
      <c r="W26" s="41">
        <f>SUM(W27:W30)</f>
        <v>149.5</v>
      </c>
      <c r="X26" s="39"/>
      <c r="Y26" s="42"/>
      <c r="Z26" s="43">
        <f>W26/U26%</f>
        <v>3.7265068049254695</v>
      </c>
      <c r="AA26" s="44">
        <f>SUM(AA27:AA30)</f>
        <v>18733.9</v>
      </c>
      <c r="AB26" s="39">
        <f>SUM(AB27:AB30)</f>
        <v>0</v>
      </c>
      <c r="AC26" s="41">
        <f>SUM(AC27:AC30)</f>
        <v>3222</v>
      </c>
      <c r="AD26" s="39"/>
      <c r="AE26" s="42"/>
      <c r="AF26" s="43">
        <f t="shared" si="28"/>
        <v>17.198768008796886</v>
      </c>
      <c r="AG26" s="44">
        <f>SUM(AG27:AG30)</f>
        <v>93661.6</v>
      </c>
      <c r="AH26" s="39">
        <f>SUM(AH27:AH30)</f>
        <v>0</v>
      </c>
      <c r="AI26" s="41">
        <f>SUM(AI27:AI30)</f>
        <v>4681.9</v>
      </c>
      <c r="AJ26" s="39"/>
      <c r="AK26" s="42"/>
      <c r="AL26" s="43">
        <f t="shared" si="29"/>
        <v>4.998740145374411</v>
      </c>
      <c r="AM26" s="44">
        <f>SUM(AM27:AM30)</f>
        <v>6317.5</v>
      </c>
      <c r="AN26" s="39">
        <f>SUM(AN27:AN30)</f>
        <v>0</v>
      </c>
      <c r="AO26" s="41">
        <f>SUM(AO27:AO30)</f>
        <v>2860.5</v>
      </c>
      <c r="AP26" s="39"/>
      <c r="AQ26" s="42"/>
      <c r="AR26" s="43">
        <f t="shared" si="30"/>
        <v>45.278986941036806</v>
      </c>
      <c r="AS26" s="44">
        <f>SUM(AS27:AS30)</f>
        <v>6298.1</v>
      </c>
      <c r="AT26" s="39">
        <f>SUM(AT27:AT30)</f>
        <v>0</v>
      </c>
      <c r="AU26" s="41">
        <f>SUM(AU27:AU30)</f>
        <v>3463.1000000000004</v>
      </c>
      <c r="AV26" s="39"/>
      <c r="AW26" s="42"/>
      <c r="AX26" s="43">
        <f t="shared" si="31"/>
        <v>54.986424477223295</v>
      </c>
      <c r="AY26" s="44">
        <f>SUM(AY27:AY30)</f>
        <v>1281.9</v>
      </c>
      <c r="AZ26" s="39">
        <f>SUM(AZ27:AZ30)</f>
        <v>0</v>
      </c>
      <c r="BA26" s="41">
        <f>SUM(BA27:BA30)</f>
        <v>149.5</v>
      </c>
      <c r="BB26" s="39"/>
      <c r="BC26" s="42"/>
      <c r="BD26" s="43">
        <f t="shared" si="32"/>
        <v>11.662376160386925</v>
      </c>
      <c r="BE26" s="44">
        <f>SUM(BE27:BE30)</f>
        <v>4540.400000000001</v>
      </c>
      <c r="BF26" s="39">
        <f>SUM(BF27:BF30)</f>
        <v>0</v>
      </c>
      <c r="BG26" s="41">
        <f>SUM(BG27:BG30)</f>
        <v>2253.6</v>
      </c>
      <c r="BH26" s="39"/>
      <c r="BI26" s="42"/>
      <c r="BJ26" s="43">
        <f t="shared" si="33"/>
        <v>49.6343934455114</v>
      </c>
      <c r="BK26" s="44">
        <f>SUM(BK27:BK30)</f>
        <v>106890</v>
      </c>
      <c r="BL26" s="39">
        <f>SUM(BL27:BL30)</f>
        <v>0</v>
      </c>
      <c r="BM26" s="41">
        <f>SUM(BM27:BM30)</f>
        <v>6221.8</v>
      </c>
      <c r="BN26" s="39"/>
      <c r="BO26" s="42"/>
      <c r="BP26" s="43">
        <f t="shared" si="34"/>
        <v>5.820750304050893</v>
      </c>
      <c r="BQ26" s="44">
        <f>SUM(BQ27:BQ30)</f>
        <v>67652</v>
      </c>
      <c r="BR26" s="39">
        <f>SUM(BR27:BR30)</f>
        <v>0</v>
      </c>
      <c r="BS26" s="41">
        <f>SUM(BS27:BS30)</f>
        <v>14008.5</v>
      </c>
      <c r="BT26" s="39"/>
      <c r="BU26" s="42"/>
      <c r="BV26" s="43">
        <f t="shared" si="35"/>
        <v>20.706704901555018</v>
      </c>
      <c r="BW26" s="44">
        <f aca="true" t="shared" si="40" ref="BW26:BY31">C26+I26+O26+U26+AA26+AG26+AM26+AS26+AY26+BE26+BK26+BQ26</f>
        <v>626257</v>
      </c>
      <c r="BX26" s="120">
        <f t="shared" si="39"/>
        <v>0</v>
      </c>
      <c r="BY26" s="120">
        <f t="shared" si="39"/>
        <v>59853.4</v>
      </c>
      <c r="BZ26" s="121"/>
      <c r="CA26" s="121"/>
      <c r="CB26" s="45">
        <f t="shared" si="38"/>
        <v>9.557322313363365</v>
      </c>
    </row>
    <row r="27" spans="1:80" s="103" customFormat="1" ht="12.75">
      <c r="A27" s="122" t="s">
        <v>46</v>
      </c>
      <c r="B27" s="123"/>
      <c r="C27" s="49"/>
      <c r="D27" s="50"/>
      <c r="E27" s="50"/>
      <c r="F27" s="51">
        <f>E27-D27</f>
        <v>0</v>
      </c>
      <c r="G27" s="51"/>
      <c r="H27" s="52"/>
      <c r="I27" s="53">
        <v>7808.9</v>
      </c>
      <c r="J27" s="50"/>
      <c r="K27" s="54">
        <v>3453.4</v>
      </c>
      <c r="L27" s="51"/>
      <c r="M27" s="55"/>
      <c r="N27" s="56">
        <f t="shared" si="26"/>
        <v>44.22389837236999</v>
      </c>
      <c r="O27" s="57">
        <v>14064.2</v>
      </c>
      <c r="P27" s="50"/>
      <c r="Q27" s="54">
        <v>5337.2</v>
      </c>
      <c r="R27" s="51"/>
      <c r="S27" s="55"/>
      <c r="T27" s="56">
        <f t="shared" si="27"/>
        <v>37.9488346297692</v>
      </c>
      <c r="U27" s="57"/>
      <c r="V27" s="50"/>
      <c r="W27" s="54"/>
      <c r="X27" s="51">
        <f t="shared" si="6"/>
        <v>0</v>
      </c>
      <c r="Y27" s="55"/>
      <c r="Z27" s="56"/>
      <c r="AA27" s="57">
        <v>4421.6</v>
      </c>
      <c r="AB27" s="50"/>
      <c r="AC27" s="54">
        <v>2952.5</v>
      </c>
      <c r="AD27" s="51"/>
      <c r="AE27" s="55"/>
      <c r="AF27" s="56">
        <f t="shared" si="28"/>
        <v>66.77447077980821</v>
      </c>
      <c r="AG27" s="57">
        <v>8206.7</v>
      </c>
      <c r="AH27" s="50"/>
      <c r="AI27" s="54">
        <v>3631.1</v>
      </c>
      <c r="AJ27" s="51"/>
      <c r="AK27" s="55"/>
      <c r="AL27" s="56">
        <f t="shared" si="29"/>
        <v>44.245555460782036</v>
      </c>
      <c r="AM27" s="57">
        <v>4966.7</v>
      </c>
      <c r="AN27" s="50"/>
      <c r="AO27" s="54">
        <v>2581.2</v>
      </c>
      <c r="AP27" s="51"/>
      <c r="AQ27" s="55"/>
      <c r="AR27" s="56">
        <f t="shared" si="30"/>
        <v>51.97012100589929</v>
      </c>
      <c r="AS27" s="57">
        <v>5337</v>
      </c>
      <c r="AT27" s="50"/>
      <c r="AU27" s="54">
        <v>2916.8</v>
      </c>
      <c r="AV27" s="51"/>
      <c r="AW27" s="55"/>
      <c r="AX27" s="56">
        <f t="shared" si="31"/>
        <v>54.65242645681095</v>
      </c>
      <c r="AY27" s="57"/>
      <c r="AZ27" s="50"/>
      <c r="BA27" s="54"/>
      <c r="BB27" s="51"/>
      <c r="BC27" s="55"/>
      <c r="BD27" s="56"/>
      <c r="BE27" s="57">
        <v>3928.3</v>
      </c>
      <c r="BF27" s="50"/>
      <c r="BG27" s="54">
        <v>2104.1</v>
      </c>
      <c r="BH27" s="51"/>
      <c r="BI27" s="55"/>
      <c r="BJ27" s="56">
        <f t="shared" si="33"/>
        <v>53.56260978031209</v>
      </c>
      <c r="BK27" s="57">
        <v>11871.9</v>
      </c>
      <c r="BL27" s="50"/>
      <c r="BM27" s="54">
        <v>4969.9</v>
      </c>
      <c r="BN27" s="51"/>
      <c r="BO27" s="55"/>
      <c r="BP27" s="56">
        <f t="shared" si="34"/>
        <v>41.862717846343045</v>
      </c>
      <c r="BQ27" s="57">
        <v>6498</v>
      </c>
      <c r="BR27" s="50"/>
      <c r="BS27" s="54">
        <v>2893.7</v>
      </c>
      <c r="BT27" s="51"/>
      <c r="BU27" s="55"/>
      <c r="BV27" s="56">
        <f t="shared" si="35"/>
        <v>44.53216374269005</v>
      </c>
      <c r="BW27" s="58">
        <f t="shared" si="40"/>
        <v>67103.29999999999</v>
      </c>
      <c r="BX27" s="59">
        <f t="shared" si="39"/>
        <v>0</v>
      </c>
      <c r="BY27" s="59">
        <f t="shared" si="39"/>
        <v>30839.899999999998</v>
      </c>
      <c r="BZ27" s="51"/>
      <c r="CA27" s="51"/>
      <c r="CB27" s="60">
        <f t="shared" si="38"/>
        <v>45.95884256064903</v>
      </c>
    </row>
    <row r="28" spans="1:80" s="103" customFormat="1" ht="12.75">
      <c r="A28" s="124" t="s">
        <v>47</v>
      </c>
      <c r="B28" s="123"/>
      <c r="C28" s="49">
        <v>0.2</v>
      </c>
      <c r="D28" s="50"/>
      <c r="E28" s="50">
        <v>0.2</v>
      </c>
      <c r="F28" s="51"/>
      <c r="G28" s="51"/>
      <c r="H28" s="52">
        <f>E28/C28%</f>
        <v>100</v>
      </c>
      <c r="I28" s="53">
        <v>149.5</v>
      </c>
      <c r="J28" s="50"/>
      <c r="K28" s="54">
        <v>149.5</v>
      </c>
      <c r="L28" s="51"/>
      <c r="M28" s="55"/>
      <c r="N28" s="56">
        <f t="shared" si="26"/>
        <v>99.99999999999999</v>
      </c>
      <c r="O28" s="57">
        <v>298.8</v>
      </c>
      <c r="P28" s="50"/>
      <c r="Q28" s="54">
        <v>298.8</v>
      </c>
      <c r="R28" s="51"/>
      <c r="S28" s="55"/>
      <c r="T28" s="56">
        <f t="shared" si="27"/>
        <v>100</v>
      </c>
      <c r="U28" s="57">
        <v>149.5</v>
      </c>
      <c r="V28" s="50"/>
      <c r="W28" s="54">
        <v>149.5</v>
      </c>
      <c r="X28" s="51"/>
      <c r="Y28" s="55"/>
      <c r="Z28" s="56">
        <f>W28/U28%</f>
        <v>99.99999999999999</v>
      </c>
      <c r="AA28" s="57">
        <v>149.5</v>
      </c>
      <c r="AB28" s="50"/>
      <c r="AC28" s="54">
        <v>149.5</v>
      </c>
      <c r="AD28" s="51"/>
      <c r="AE28" s="55"/>
      <c r="AF28" s="56">
        <f t="shared" si="28"/>
        <v>99.99999999999999</v>
      </c>
      <c r="AG28" s="57">
        <v>298.8</v>
      </c>
      <c r="AH28" s="50"/>
      <c r="AI28" s="54">
        <v>298.8</v>
      </c>
      <c r="AJ28" s="51"/>
      <c r="AK28" s="55"/>
      <c r="AL28" s="56">
        <f t="shared" si="29"/>
        <v>100</v>
      </c>
      <c r="AM28" s="57">
        <v>149.5</v>
      </c>
      <c r="AN28" s="50"/>
      <c r="AO28" s="54">
        <v>149.5</v>
      </c>
      <c r="AP28" s="51"/>
      <c r="AQ28" s="55"/>
      <c r="AR28" s="56">
        <f t="shared" si="30"/>
        <v>99.99999999999999</v>
      </c>
      <c r="AS28" s="57">
        <v>149.5</v>
      </c>
      <c r="AT28" s="50"/>
      <c r="AU28" s="54">
        <v>149.5</v>
      </c>
      <c r="AV28" s="51"/>
      <c r="AW28" s="55"/>
      <c r="AX28" s="56">
        <f t="shared" si="31"/>
        <v>99.99999999999999</v>
      </c>
      <c r="AY28" s="57">
        <v>149.5</v>
      </c>
      <c r="AZ28" s="50"/>
      <c r="BA28" s="54">
        <v>149.5</v>
      </c>
      <c r="BB28" s="51"/>
      <c r="BC28" s="55"/>
      <c r="BD28" s="56">
        <f t="shared" si="32"/>
        <v>99.99999999999999</v>
      </c>
      <c r="BE28" s="57">
        <v>149.5</v>
      </c>
      <c r="BF28" s="50"/>
      <c r="BG28" s="54">
        <v>149.5</v>
      </c>
      <c r="BH28" s="51"/>
      <c r="BI28" s="55"/>
      <c r="BJ28" s="56">
        <f t="shared" si="33"/>
        <v>99.99999999999999</v>
      </c>
      <c r="BK28" s="57">
        <v>298.8</v>
      </c>
      <c r="BL28" s="50"/>
      <c r="BM28" s="54">
        <v>298.8</v>
      </c>
      <c r="BN28" s="51"/>
      <c r="BO28" s="55"/>
      <c r="BP28" s="56">
        <f t="shared" si="34"/>
        <v>100</v>
      </c>
      <c r="BQ28" s="57">
        <v>298.8</v>
      </c>
      <c r="BR28" s="50"/>
      <c r="BS28" s="54">
        <v>298.8</v>
      </c>
      <c r="BT28" s="51"/>
      <c r="BU28" s="55"/>
      <c r="BV28" s="56">
        <f t="shared" si="35"/>
        <v>100</v>
      </c>
      <c r="BW28" s="58">
        <f t="shared" si="40"/>
        <v>2241.9</v>
      </c>
      <c r="BX28" s="59"/>
      <c r="BY28" s="59">
        <f t="shared" si="39"/>
        <v>2241.9</v>
      </c>
      <c r="BZ28" s="51"/>
      <c r="CA28" s="51"/>
      <c r="CB28" s="60">
        <f t="shared" si="38"/>
        <v>100</v>
      </c>
    </row>
    <row r="29" spans="1:82" s="103" customFormat="1" ht="12.75">
      <c r="A29" s="122" t="s">
        <v>48</v>
      </c>
      <c r="B29" s="123"/>
      <c r="C29" s="49">
        <v>84142.2</v>
      </c>
      <c r="D29" s="50"/>
      <c r="E29" s="50">
        <v>1322.3</v>
      </c>
      <c r="F29" s="51"/>
      <c r="G29" s="51"/>
      <c r="H29" s="52">
        <f>E29/C29%</f>
        <v>1.5715063309492738</v>
      </c>
      <c r="I29" s="53">
        <v>1700.8</v>
      </c>
      <c r="J29" s="50"/>
      <c r="K29" s="54">
        <v>96.9</v>
      </c>
      <c r="L29" s="51">
        <f t="shared" si="2"/>
        <v>96.9</v>
      </c>
      <c r="M29" s="55"/>
      <c r="N29" s="56">
        <f t="shared" si="26"/>
        <v>5.697318908748825</v>
      </c>
      <c r="O29" s="57">
        <v>208705.2</v>
      </c>
      <c r="P29" s="50"/>
      <c r="Q29" s="54">
        <v>12184.7</v>
      </c>
      <c r="R29" s="51"/>
      <c r="S29" s="55"/>
      <c r="T29" s="56">
        <f t="shared" si="27"/>
        <v>5.838234984082812</v>
      </c>
      <c r="U29" s="57">
        <v>3862.3</v>
      </c>
      <c r="V29" s="50"/>
      <c r="W29" s="54"/>
      <c r="X29" s="51">
        <f t="shared" si="6"/>
        <v>0</v>
      </c>
      <c r="Y29" s="55"/>
      <c r="Z29" s="56">
        <f>W29/U29%</f>
        <v>0</v>
      </c>
      <c r="AA29" s="57">
        <v>14162.8</v>
      </c>
      <c r="AB29" s="50"/>
      <c r="AC29" s="54">
        <v>120</v>
      </c>
      <c r="AD29" s="51"/>
      <c r="AE29" s="55"/>
      <c r="AF29" s="56">
        <f t="shared" si="28"/>
        <v>0.8472900838817183</v>
      </c>
      <c r="AG29" s="57">
        <v>85156.1</v>
      </c>
      <c r="AH29" s="50"/>
      <c r="AI29" s="54">
        <v>752</v>
      </c>
      <c r="AJ29" s="51"/>
      <c r="AK29" s="55"/>
      <c r="AL29" s="56">
        <f t="shared" si="29"/>
        <v>0.8830841243316685</v>
      </c>
      <c r="AM29" s="57">
        <v>1201.3</v>
      </c>
      <c r="AN29" s="50"/>
      <c r="AO29" s="54">
        <v>129.8</v>
      </c>
      <c r="AP29" s="51"/>
      <c r="AQ29" s="55"/>
      <c r="AR29" s="56">
        <f t="shared" si="30"/>
        <v>10.80496129193374</v>
      </c>
      <c r="AS29" s="57">
        <v>811.6</v>
      </c>
      <c r="AT29" s="50"/>
      <c r="AU29" s="54">
        <v>396.8</v>
      </c>
      <c r="AV29" s="51"/>
      <c r="AW29" s="55"/>
      <c r="AX29" s="56">
        <f t="shared" si="31"/>
        <v>48.89107934943322</v>
      </c>
      <c r="AY29" s="57">
        <v>1132.4</v>
      </c>
      <c r="AZ29" s="50"/>
      <c r="BA29" s="54">
        <v>0</v>
      </c>
      <c r="BB29" s="51"/>
      <c r="BC29" s="55"/>
      <c r="BD29" s="56">
        <f t="shared" si="32"/>
        <v>0</v>
      </c>
      <c r="BE29" s="57">
        <v>462.6</v>
      </c>
      <c r="BF29" s="50"/>
      <c r="BG29" s="54"/>
      <c r="BH29" s="51"/>
      <c r="BI29" s="55"/>
      <c r="BJ29" s="56">
        <f t="shared" si="33"/>
        <v>0</v>
      </c>
      <c r="BK29" s="57">
        <v>94719.3</v>
      </c>
      <c r="BL29" s="50"/>
      <c r="BM29" s="54">
        <v>953.1</v>
      </c>
      <c r="BN29" s="51"/>
      <c r="BO29" s="55"/>
      <c r="BP29" s="56">
        <f t="shared" si="34"/>
        <v>1.0062363214255174</v>
      </c>
      <c r="BQ29" s="57">
        <v>60855.2</v>
      </c>
      <c r="BR29" s="50"/>
      <c r="BS29" s="54">
        <v>10816</v>
      </c>
      <c r="BT29" s="51"/>
      <c r="BU29" s="55"/>
      <c r="BV29" s="56">
        <f t="shared" si="35"/>
        <v>17.77333736476094</v>
      </c>
      <c r="BW29" s="58">
        <f t="shared" si="40"/>
        <v>556911.7999999999</v>
      </c>
      <c r="BX29" s="59">
        <f t="shared" si="40"/>
        <v>0</v>
      </c>
      <c r="BY29" s="59">
        <f t="shared" si="40"/>
        <v>26771.6</v>
      </c>
      <c r="BZ29" s="51"/>
      <c r="CA29" s="51"/>
      <c r="CB29" s="60">
        <f t="shared" si="38"/>
        <v>4.807152586818955</v>
      </c>
      <c r="CC29" s="125"/>
      <c r="CD29" s="125"/>
    </row>
    <row r="30" spans="1:82" s="103" customFormat="1" ht="12.75" hidden="1">
      <c r="A30" s="122" t="s">
        <v>49</v>
      </c>
      <c r="B30" s="123"/>
      <c r="C30" s="49"/>
      <c r="D30" s="50"/>
      <c r="E30" s="50"/>
      <c r="F30" s="51">
        <f>E30-D30</f>
        <v>0</v>
      </c>
      <c r="G30" s="51"/>
      <c r="H30" s="52"/>
      <c r="I30" s="53"/>
      <c r="J30" s="50"/>
      <c r="K30" s="54"/>
      <c r="L30" s="51">
        <f t="shared" si="2"/>
        <v>0</v>
      </c>
      <c r="M30" s="55"/>
      <c r="N30" s="56"/>
      <c r="O30" s="57"/>
      <c r="P30" s="50"/>
      <c r="Q30" s="54"/>
      <c r="R30" s="51">
        <f t="shared" si="4"/>
        <v>0</v>
      </c>
      <c r="S30" s="55"/>
      <c r="T30" s="56"/>
      <c r="U30" s="57"/>
      <c r="V30" s="50"/>
      <c r="W30" s="54"/>
      <c r="X30" s="51">
        <f t="shared" si="6"/>
        <v>0</v>
      </c>
      <c r="Y30" s="55" t="e">
        <f>W30/V30%</f>
        <v>#DIV/0!</v>
      </c>
      <c r="Z30" s="56" t="e">
        <f>W30/U30%</f>
        <v>#DIV/0!</v>
      </c>
      <c r="AA30" s="57"/>
      <c r="AB30" s="50"/>
      <c r="AC30" s="54"/>
      <c r="AD30" s="51">
        <f t="shared" si="8"/>
        <v>0</v>
      </c>
      <c r="AE30" s="55" t="e">
        <f>AC30/AB30%</f>
        <v>#DIV/0!</v>
      </c>
      <c r="AF30" s="126" t="e">
        <f t="shared" si="28"/>
        <v>#DIV/0!</v>
      </c>
      <c r="AG30" s="57"/>
      <c r="AH30" s="50"/>
      <c r="AI30" s="54"/>
      <c r="AJ30" s="51">
        <f t="shared" si="10"/>
        <v>0</v>
      </c>
      <c r="AK30" s="55" t="e">
        <f>AI30/AH30%</f>
        <v>#DIV/0!</v>
      </c>
      <c r="AL30" s="56" t="e">
        <f t="shared" si="29"/>
        <v>#DIV/0!</v>
      </c>
      <c r="AM30" s="57"/>
      <c r="AN30" s="50"/>
      <c r="AO30" s="54"/>
      <c r="AP30" s="51">
        <f t="shared" si="12"/>
        <v>0</v>
      </c>
      <c r="AQ30" s="55" t="e">
        <f>AO30/AN30%</f>
        <v>#DIV/0!</v>
      </c>
      <c r="AR30" s="56" t="e">
        <f t="shared" si="30"/>
        <v>#DIV/0!</v>
      </c>
      <c r="AS30" s="57"/>
      <c r="AT30" s="50"/>
      <c r="AU30" s="54"/>
      <c r="AV30" s="51">
        <f t="shared" si="14"/>
        <v>0</v>
      </c>
      <c r="AW30" s="55" t="e">
        <f>AU30/AT30%</f>
        <v>#DIV/0!</v>
      </c>
      <c r="AX30" s="56" t="e">
        <f t="shared" si="31"/>
        <v>#DIV/0!</v>
      </c>
      <c r="AY30" s="57"/>
      <c r="AZ30" s="50"/>
      <c r="BA30" s="54"/>
      <c r="BB30" s="51"/>
      <c r="BC30" s="55"/>
      <c r="BD30" s="56" t="e">
        <f t="shared" si="32"/>
        <v>#DIV/0!</v>
      </c>
      <c r="BE30" s="57"/>
      <c r="BF30" s="50"/>
      <c r="BG30" s="54"/>
      <c r="BH30" s="51"/>
      <c r="BI30" s="55"/>
      <c r="BJ30" s="56" t="e">
        <f t="shared" si="33"/>
        <v>#DIV/0!</v>
      </c>
      <c r="BK30" s="57"/>
      <c r="BL30" s="50"/>
      <c r="BM30" s="54"/>
      <c r="BN30" s="51"/>
      <c r="BO30" s="55"/>
      <c r="BP30" s="56" t="e">
        <f t="shared" si="34"/>
        <v>#DIV/0!</v>
      </c>
      <c r="BQ30" s="57"/>
      <c r="BR30" s="50"/>
      <c r="BS30" s="54"/>
      <c r="BT30" s="51"/>
      <c r="BU30" s="55"/>
      <c r="BV30" s="56" t="e">
        <f t="shared" si="35"/>
        <v>#DIV/0!</v>
      </c>
      <c r="BW30" s="58">
        <f t="shared" si="40"/>
        <v>0</v>
      </c>
      <c r="BX30" s="59">
        <f t="shared" si="40"/>
        <v>0</v>
      </c>
      <c r="BY30" s="59">
        <f t="shared" si="40"/>
        <v>0</v>
      </c>
      <c r="BZ30" s="51"/>
      <c r="CA30" s="55"/>
      <c r="CB30" s="127" t="e">
        <f t="shared" si="38"/>
        <v>#DIV/0!</v>
      </c>
      <c r="CC30" s="125"/>
      <c r="CD30" s="125"/>
    </row>
    <row r="31" spans="1:82" s="139" customFormat="1" ht="13.5" thickBot="1">
      <c r="A31" s="128" t="s">
        <v>50</v>
      </c>
      <c r="B31" s="129"/>
      <c r="C31" s="130">
        <f>C9+C26</f>
        <v>177888.3</v>
      </c>
      <c r="D31" s="131"/>
      <c r="E31" s="131">
        <f>E9+E26</f>
        <v>38826.200000000004</v>
      </c>
      <c r="F31" s="131"/>
      <c r="G31" s="131"/>
      <c r="H31" s="132">
        <f>E31/C31%</f>
        <v>21.826168443905534</v>
      </c>
      <c r="I31" s="133">
        <f>I9+I26</f>
        <v>13563.399999999998</v>
      </c>
      <c r="J31" s="131"/>
      <c r="K31" s="131">
        <f>K9+K26</f>
        <v>4674.1</v>
      </c>
      <c r="L31" s="131"/>
      <c r="M31" s="134"/>
      <c r="N31" s="135">
        <f t="shared" si="26"/>
        <v>34.46112331716237</v>
      </c>
      <c r="O31" s="136">
        <f>O9+O26</f>
        <v>228666.30000000002</v>
      </c>
      <c r="P31" s="131"/>
      <c r="Q31" s="131">
        <f>Q9+Q26</f>
        <v>20191.9</v>
      </c>
      <c r="R31" s="131"/>
      <c r="S31" s="134"/>
      <c r="T31" s="135">
        <f t="shared" si="27"/>
        <v>8.83029112728898</v>
      </c>
      <c r="U31" s="136">
        <f>U9+U26</f>
        <v>14570.399999999998</v>
      </c>
      <c r="V31" s="131"/>
      <c r="W31" s="131">
        <f>W9+W26</f>
        <v>3670.3</v>
      </c>
      <c r="X31" s="131"/>
      <c r="Y31" s="134"/>
      <c r="Z31" s="135">
        <f>W31/U31%</f>
        <v>25.19011145884808</v>
      </c>
      <c r="AA31" s="136">
        <f>AA9+AA26</f>
        <v>24664.9</v>
      </c>
      <c r="AB31" s="131"/>
      <c r="AC31" s="131">
        <f>AC9+AC26</f>
        <v>4352.3</v>
      </c>
      <c r="AD31" s="131"/>
      <c r="AE31" s="134"/>
      <c r="AF31" s="135">
        <f t="shared" si="28"/>
        <v>17.645723274775087</v>
      </c>
      <c r="AG31" s="136">
        <f>AG9+AG26</f>
        <v>97823.5</v>
      </c>
      <c r="AH31" s="131"/>
      <c r="AI31" s="131">
        <f>AI9+AI26</f>
        <v>6232.4</v>
      </c>
      <c r="AJ31" s="131"/>
      <c r="AK31" s="134"/>
      <c r="AL31" s="135">
        <f t="shared" si="29"/>
        <v>6.371066257085465</v>
      </c>
      <c r="AM31" s="136">
        <f>AM9+AM26</f>
        <v>11888.9</v>
      </c>
      <c r="AN31" s="131"/>
      <c r="AO31" s="131">
        <f>AO9+AO26</f>
        <v>3928.8</v>
      </c>
      <c r="AP31" s="131"/>
      <c r="AQ31" s="134"/>
      <c r="AR31" s="135">
        <f t="shared" si="30"/>
        <v>33.0459504243454</v>
      </c>
      <c r="AS31" s="136">
        <f>AS9+AS26</f>
        <v>9768.6</v>
      </c>
      <c r="AT31" s="131"/>
      <c r="AU31" s="131">
        <f>AU9+AU26</f>
        <v>4111.8</v>
      </c>
      <c r="AV31" s="131"/>
      <c r="AW31" s="134"/>
      <c r="AX31" s="135">
        <f t="shared" si="31"/>
        <v>42.092009090350714</v>
      </c>
      <c r="AY31" s="136">
        <f>AY9+AY26</f>
        <v>10438.199999999999</v>
      </c>
      <c r="AZ31" s="131"/>
      <c r="BA31" s="131">
        <f>BA9+BA26</f>
        <v>3464.2999999999997</v>
      </c>
      <c r="BB31" s="131"/>
      <c r="BC31" s="134"/>
      <c r="BD31" s="135">
        <f t="shared" si="32"/>
        <v>33.18867237646337</v>
      </c>
      <c r="BE31" s="136">
        <f>BE9+BE26</f>
        <v>6740.1</v>
      </c>
      <c r="BF31" s="131"/>
      <c r="BG31" s="131">
        <f>BG9+BG26</f>
        <v>2612.8999999999996</v>
      </c>
      <c r="BH31" s="131"/>
      <c r="BI31" s="134"/>
      <c r="BJ31" s="135">
        <f t="shared" si="33"/>
        <v>38.76648714410764</v>
      </c>
      <c r="BK31" s="136">
        <f>BK9+BK26</f>
        <v>111118.3</v>
      </c>
      <c r="BL31" s="131"/>
      <c r="BM31" s="131">
        <f>BM9+BM26</f>
        <v>7610.400000000001</v>
      </c>
      <c r="BN31" s="131"/>
      <c r="BO31" s="134"/>
      <c r="BP31" s="135">
        <f t="shared" si="34"/>
        <v>6.848916875078183</v>
      </c>
      <c r="BQ31" s="136">
        <f>BQ9+BQ26</f>
        <v>78261</v>
      </c>
      <c r="BR31" s="131"/>
      <c r="BS31" s="131">
        <f>BS9+BS26</f>
        <v>16899.9</v>
      </c>
      <c r="BT31" s="131"/>
      <c r="BU31" s="134"/>
      <c r="BV31" s="135">
        <f t="shared" si="35"/>
        <v>21.594280676198874</v>
      </c>
      <c r="BW31" s="131">
        <f t="shared" si="40"/>
        <v>785391.9</v>
      </c>
      <c r="BX31" s="131">
        <f t="shared" si="40"/>
        <v>0</v>
      </c>
      <c r="BY31" s="131">
        <f t="shared" si="40"/>
        <v>116575.29999999999</v>
      </c>
      <c r="BZ31" s="131"/>
      <c r="CA31" s="134"/>
      <c r="CB31" s="137">
        <f t="shared" si="38"/>
        <v>14.842946559545622</v>
      </c>
      <c r="CC31" s="138"/>
      <c r="CD31" s="138"/>
    </row>
    <row r="32" spans="3:82" ht="12.75"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</row>
    <row r="33" spans="2:82" ht="12.75">
      <c r="B33" s="140"/>
      <c r="C33" s="140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</row>
    <row r="34" spans="3:82" ht="12.75"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</row>
    <row r="35" spans="3:82" ht="12.75"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</row>
    <row r="36" spans="3:82" ht="12.75"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</row>
    <row r="37" spans="3:82" ht="12.75"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</row>
    <row r="38" spans="3:82" ht="15"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41"/>
      <c r="BY38" s="117"/>
      <c r="BZ38" s="117"/>
      <c r="CA38" s="117"/>
      <c r="CB38" s="117"/>
      <c r="CC38" s="117"/>
      <c r="CD38" s="117"/>
    </row>
    <row r="39" spans="3:82" ht="12.75"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</row>
    <row r="40" spans="3:82" ht="12.75"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</row>
    <row r="41" spans="3:82" ht="12.75"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</row>
    <row r="42" ht="12.75">
      <c r="BX42" s="142"/>
    </row>
    <row r="43" ht="12.75">
      <c r="BX43" s="142"/>
    </row>
  </sheetData>
  <sheetProtection/>
  <mergeCells count="40">
    <mergeCell ref="D3:Q3"/>
    <mergeCell ref="C6:H6"/>
    <mergeCell ref="I6:M6"/>
    <mergeCell ref="O6:S6"/>
    <mergeCell ref="U6:Y6"/>
    <mergeCell ref="AA6:AE6"/>
    <mergeCell ref="AG6:AK6"/>
    <mergeCell ref="AM6:AQ6"/>
    <mergeCell ref="AS6:AW6"/>
    <mergeCell ref="AY6:BC6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R7:S7"/>
    <mergeCell ref="V7:W7"/>
    <mergeCell ref="X7:Y7"/>
    <mergeCell ref="AB7:AC7"/>
    <mergeCell ref="AD7:AE7"/>
    <mergeCell ref="AH7:AI7"/>
    <mergeCell ref="AJ7:AK7"/>
    <mergeCell ref="AN7:AO7"/>
    <mergeCell ref="AP7:AQ7"/>
    <mergeCell ref="AT7:AU7"/>
    <mergeCell ref="AV7:AW7"/>
    <mergeCell ref="AZ7:BA7"/>
    <mergeCell ref="BB7:BC7"/>
    <mergeCell ref="BF7:BG7"/>
    <mergeCell ref="BH7:BI7"/>
    <mergeCell ref="BL7:BM7"/>
    <mergeCell ref="BN7:BO7"/>
    <mergeCell ref="BR7:BS7"/>
    <mergeCell ref="BT7:BU7"/>
    <mergeCell ref="BX7:BY7"/>
    <mergeCell ref="BZ7:CA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2" man="1"/>
    <brk id="56" max="32" man="1"/>
    <brk id="7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Zeros="0" zoomScale="80" zoomScaleNormal="80" zoomScalePageLayoutView="0" workbookViewId="0" topLeftCell="A1">
      <pane xSplit="2" ySplit="7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24" sqref="P24"/>
    </sheetView>
  </sheetViews>
  <sheetFormatPr defaultColWidth="9.00390625" defaultRowHeight="12.75"/>
  <cols>
    <col min="1" max="1" width="38.125" style="241" customWidth="1"/>
    <col min="2" max="2" width="10.25390625" style="240" hidden="1" customWidth="1"/>
    <col min="3" max="3" width="13.375" style="4" bestFit="1" customWidth="1"/>
    <col min="4" max="4" width="12.125" style="4" customWidth="1"/>
    <col min="5" max="5" width="14.25390625" style="4" bestFit="1" customWidth="1"/>
    <col min="6" max="6" width="9.875" style="4" bestFit="1" customWidth="1"/>
    <col min="7" max="7" width="13.375" style="146" customWidth="1"/>
    <col min="8" max="8" width="11.625" style="146" customWidth="1"/>
    <col min="9" max="9" width="14.25390625" style="146" bestFit="1" customWidth="1"/>
    <col min="10" max="10" width="8.625" style="146" customWidth="1"/>
    <col min="11" max="11" width="12.00390625" style="146" customWidth="1"/>
    <col min="12" max="12" width="11.625" style="146" bestFit="1" customWidth="1"/>
    <col min="13" max="13" width="12.25390625" style="0" bestFit="1" customWidth="1"/>
    <col min="14" max="14" width="7.75390625" style="0" customWidth="1"/>
  </cols>
  <sheetData>
    <row r="1" spans="1:6" ht="15.75">
      <c r="A1" s="143" t="s">
        <v>51</v>
      </c>
      <c r="B1" s="144"/>
      <c r="C1" s="145"/>
      <c r="D1" s="145"/>
      <c r="E1" s="145"/>
      <c r="F1" s="145"/>
    </row>
    <row r="2" spans="1:6" ht="15.75">
      <c r="A2" s="147" t="s">
        <v>52</v>
      </c>
      <c r="B2" s="144"/>
      <c r="C2" s="145"/>
      <c r="D2" s="145"/>
      <c r="E2" s="145"/>
      <c r="F2" s="145"/>
    </row>
    <row r="3" spans="1:12" ht="16.5" thickBot="1">
      <c r="A3" s="148"/>
      <c r="B3" s="149"/>
      <c r="C3" s="450"/>
      <c r="D3" s="450"/>
      <c r="E3" s="450"/>
      <c r="F3" s="450"/>
      <c r="G3" s="150"/>
      <c r="H3" s="150"/>
      <c r="I3" s="150"/>
      <c r="J3" s="150"/>
      <c r="K3" s="150"/>
      <c r="L3" s="151" t="s">
        <v>53</v>
      </c>
    </row>
    <row r="4" spans="1:14" ht="15" customHeight="1">
      <c r="A4" s="152"/>
      <c r="B4" s="153" t="s">
        <v>54</v>
      </c>
      <c r="C4" s="451" t="s">
        <v>55</v>
      </c>
      <c r="D4" s="452"/>
      <c r="E4" s="452"/>
      <c r="F4" s="453"/>
      <c r="G4" s="457" t="s">
        <v>56</v>
      </c>
      <c r="H4" s="458"/>
      <c r="I4" s="458"/>
      <c r="J4" s="459"/>
      <c r="K4" s="463" t="s">
        <v>57</v>
      </c>
      <c r="L4" s="464"/>
      <c r="M4" s="464"/>
      <c r="N4" s="465"/>
    </row>
    <row r="5" spans="1:14" ht="15" customHeight="1">
      <c r="A5" s="154" t="s">
        <v>4</v>
      </c>
      <c r="B5" s="154" t="s">
        <v>58</v>
      </c>
      <c r="C5" s="454"/>
      <c r="D5" s="455"/>
      <c r="E5" s="455"/>
      <c r="F5" s="456"/>
      <c r="G5" s="460"/>
      <c r="H5" s="461"/>
      <c r="I5" s="461"/>
      <c r="J5" s="462"/>
      <c r="K5" s="466"/>
      <c r="L5" s="467"/>
      <c r="M5" s="467"/>
      <c r="N5" s="468"/>
    </row>
    <row r="6" spans="1:14" ht="27" customHeight="1">
      <c r="A6" s="154"/>
      <c r="B6" s="154"/>
      <c r="C6" s="155" t="s">
        <v>59</v>
      </c>
      <c r="D6" s="156" t="s">
        <v>60</v>
      </c>
      <c r="E6" s="440" t="s">
        <v>61</v>
      </c>
      <c r="F6" s="469"/>
      <c r="G6" s="155" t="s">
        <v>59</v>
      </c>
      <c r="H6" s="157" t="s">
        <v>60</v>
      </c>
      <c r="I6" s="440" t="s">
        <v>61</v>
      </c>
      <c r="J6" s="469"/>
      <c r="K6" s="155" t="s">
        <v>59</v>
      </c>
      <c r="L6" s="156" t="s">
        <v>60</v>
      </c>
      <c r="M6" s="470" t="s">
        <v>61</v>
      </c>
      <c r="N6" s="471"/>
    </row>
    <row r="7" spans="1:14" s="165" customFormat="1" ht="12.75">
      <c r="A7" s="158"/>
      <c r="B7" s="158" t="s">
        <v>62</v>
      </c>
      <c r="C7" s="159" t="s">
        <v>63</v>
      </c>
      <c r="D7" s="160"/>
      <c r="E7" s="158" t="s">
        <v>64</v>
      </c>
      <c r="F7" s="161" t="s">
        <v>25</v>
      </c>
      <c r="G7" s="159" t="s">
        <v>63</v>
      </c>
      <c r="H7" s="162"/>
      <c r="I7" s="158" t="s">
        <v>64</v>
      </c>
      <c r="J7" s="161" t="s">
        <v>25</v>
      </c>
      <c r="K7" s="159" t="s">
        <v>63</v>
      </c>
      <c r="L7" s="160"/>
      <c r="M7" s="163" t="s">
        <v>64</v>
      </c>
      <c r="N7" s="164" t="s">
        <v>25</v>
      </c>
    </row>
    <row r="8" spans="1:14" ht="15.75">
      <c r="A8" s="37" t="s">
        <v>65</v>
      </c>
      <c r="B8" s="166" t="s">
        <v>66</v>
      </c>
      <c r="C8" s="167">
        <f aca="true" t="shared" si="0" ref="C8:D23">G8+K8</f>
        <v>621413.6</v>
      </c>
      <c r="D8" s="168">
        <f t="shared" si="0"/>
        <v>209567.7</v>
      </c>
      <c r="E8" s="168">
        <f aca="true" t="shared" si="1" ref="E8:E19">D8-C8</f>
        <v>-411845.89999999997</v>
      </c>
      <c r="F8" s="169">
        <f aca="true" t="shared" si="2" ref="F8:F17">D8/C8%</f>
        <v>33.72435041653418</v>
      </c>
      <c r="G8" s="170">
        <f>SUM(G9:G19)+G25+G26+G27+G30+G31</f>
        <v>462278.69999999995</v>
      </c>
      <c r="H8" s="168">
        <f>SUM(H9:H19)+H25+H26+H27+H30+H31</f>
        <v>152845.80000000002</v>
      </c>
      <c r="I8" s="168">
        <f>H8-G8</f>
        <v>-309432.8999999999</v>
      </c>
      <c r="J8" s="171">
        <f>H8/G8%</f>
        <v>33.06356100767785</v>
      </c>
      <c r="K8" s="170">
        <f>SUM(K9:K19)+K25+K26+K27+K30+K31</f>
        <v>159134.90000000002</v>
      </c>
      <c r="L8" s="168">
        <f>SUM(L9:L19)+L25+L26+L27+L30+L31</f>
        <v>56721.9</v>
      </c>
      <c r="M8" s="168">
        <f>L8-K8</f>
        <v>-102413.00000000003</v>
      </c>
      <c r="N8" s="169">
        <f>L8/K8%</f>
        <v>35.643909664064886</v>
      </c>
    </row>
    <row r="9" spans="1:14" s="181" customFormat="1" ht="15">
      <c r="A9" s="172" t="s">
        <v>67</v>
      </c>
      <c r="B9" s="173"/>
      <c r="C9" s="174">
        <f t="shared" si="0"/>
        <v>7194</v>
      </c>
      <c r="D9" s="175">
        <f t="shared" si="0"/>
        <v>2044.1</v>
      </c>
      <c r="E9" s="175">
        <f>D9-C9</f>
        <v>-5149.9</v>
      </c>
      <c r="F9" s="176">
        <f>D9/C9%</f>
        <v>28.413956074506533</v>
      </c>
      <c r="G9" s="177">
        <v>7194</v>
      </c>
      <c r="H9" s="178">
        <v>2044.1</v>
      </c>
      <c r="I9" s="179">
        <f>H9-G9</f>
        <v>-5149.9</v>
      </c>
      <c r="J9" s="180">
        <f>H9/G9%</f>
        <v>28.413956074506533</v>
      </c>
      <c r="K9" s="177"/>
      <c r="L9" s="179"/>
      <c r="M9" s="179">
        <f>L9-K9</f>
        <v>0</v>
      </c>
      <c r="N9" s="180"/>
    </row>
    <row r="10" spans="1:14" s="185" customFormat="1" ht="15">
      <c r="A10" s="182" t="s">
        <v>28</v>
      </c>
      <c r="B10" s="183" t="s">
        <v>68</v>
      </c>
      <c r="C10" s="174">
        <f t="shared" si="0"/>
        <v>438730.5</v>
      </c>
      <c r="D10" s="175">
        <f t="shared" si="0"/>
        <v>136135.3</v>
      </c>
      <c r="E10" s="175">
        <f t="shared" si="1"/>
        <v>-302595.2</v>
      </c>
      <c r="F10" s="176">
        <f t="shared" si="2"/>
        <v>31.02936768699691</v>
      </c>
      <c r="G10" s="177">
        <v>373269.9</v>
      </c>
      <c r="H10" s="184">
        <v>115713.3</v>
      </c>
      <c r="I10" s="179">
        <f aca="true" t="shared" si="3" ref="I10:I38">H10-G10</f>
        <v>-257556.60000000003</v>
      </c>
      <c r="J10" s="180">
        <f aca="true" t="shared" si="4" ref="J10:J38">H10/G10%</f>
        <v>30.99990114391758</v>
      </c>
      <c r="K10" s="177">
        <v>65460.6</v>
      </c>
      <c r="L10" s="179">
        <v>20422</v>
      </c>
      <c r="M10" s="179">
        <f aca="true" t="shared" si="5" ref="M10:M38">L10-K10</f>
        <v>-45038.6</v>
      </c>
      <c r="N10" s="180">
        <f aca="true" t="shared" si="6" ref="N10:N38">L10/K10%</f>
        <v>31.197392019016018</v>
      </c>
    </row>
    <row r="11" spans="1:14" s="185" customFormat="1" ht="38.25">
      <c r="A11" s="186" t="s">
        <v>29</v>
      </c>
      <c r="B11" s="183" t="s">
        <v>69</v>
      </c>
      <c r="C11" s="174">
        <f t="shared" si="0"/>
        <v>17691.6</v>
      </c>
      <c r="D11" s="175">
        <f t="shared" si="0"/>
        <v>11936</v>
      </c>
      <c r="E11" s="175">
        <f t="shared" si="1"/>
        <v>-5755.5999999999985</v>
      </c>
      <c r="F11" s="176">
        <f t="shared" si="2"/>
        <v>67.46704650794727</v>
      </c>
      <c r="G11" s="177">
        <v>8530.8</v>
      </c>
      <c r="H11" s="184">
        <v>4020.2</v>
      </c>
      <c r="I11" s="179">
        <f t="shared" si="3"/>
        <v>-4510.599999999999</v>
      </c>
      <c r="J11" s="180">
        <f t="shared" si="4"/>
        <v>47.12570919491724</v>
      </c>
      <c r="K11" s="177">
        <v>9160.8</v>
      </c>
      <c r="L11" s="179">
        <v>7915.8</v>
      </c>
      <c r="M11" s="179">
        <f t="shared" si="5"/>
        <v>-1244.999999999999</v>
      </c>
      <c r="N11" s="180">
        <f t="shared" si="6"/>
        <v>86.40948388787007</v>
      </c>
    </row>
    <row r="12" spans="1:14" s="185" customFormat="1" ht="25.5">
      <c r="A12" s="186" t="s">
        <v>70</v>
      </c>
      <c r="B12" s="183" t="s">
        <v>71</v>
      </c>
      <c r="C12" s="174">
        <f t="shared" si="0"/>
        <v>28862</v>
      </c>
      <c r="D12" s="175">
        <f t="shared" si="0"/>
        <v>11710.1</v>
      </c>
      <c r="E12" s="175">
        <f t="shared" si="1"/>
        <v>-17151.9</v>
      </c>
      <c r="F12" s="176">
        <f t="shared" si="2"/>
        <v>40.572725382856355</v>
      </c>
      <c r="G12" s="177">
        <v>28862</v>
      </c>
      <c r="H12" s="184">
        <v>11710.1</v>
      </c>
      <c r="I12" s="179">
        <f t="shared" si="3"/>
        <v>-17151.9</v>
      </c>
      <c r="J12" s="180">
        <f t="shared" si="4"/>
        <v>40.572725382856355</v>
      </c>
      <c r="K12" s="177"/>
      <c r="L12" s="179"/>
      <c r="M12" s="179">
        <f t="shared" si="5"/>
        <v>0</v>
      </c>
      <c r="N12" s="180"/>
    </row>
    <row r="13" spans="1:14" s="185" customFormat="1" ht="15">
      <c r="A13" s="186" t="s">
        <v>30</v>
      </c>
      <c r="B13" s="183" t="s">
        <v>72</v>
      </c>
      <c r="C13" s="174">
        <f t="shared" si="0"/>
        <v>1494.9</v>
      </c>
      <c r="D13" s="175">
        <f t="shared" si="0"/>
        <v>1189.2</v>
      </c>
      <c r="E13" s="175">
        <f t="shared" si="1"/>
        <v>-305.70000000000005</v>
      </c>
      <c r="F13" s="176">
        <f t="shared" si="2"/>
        <v>79.55047160345173</v>
      </c>
      <c r="G13" s="177">
        <v>719.6</v>
      </c>
      <c r="H13" s="184">
        <v>594.6</v>
      </c>
      <c r="I13" s="179">
        <f t="shared" si="3"/>
        <v>-125</v>
      </c>
      <c r="J13" s="180">
        <f t="shared" si="4"/>
        <v>82.62923846581434</v>
      </c>
      <c r="K13" s="177">
        <v>775.3</v>
      </c>
      <c r="L13" s="179">
        <v>594.6</v>
      </c>
      <c r="M13" s="179">
        <f t="shared" si="5"/>
        <v>-180.69999999999993</v>
      </c>
      <c r="N13" s="180">
        <f t="shared" si="6"/>
        <v>76.69289307364892</v>
      </c>
    </row>
    <row r="14" spans="1:14" s="185" customFormat="1" ht="38.25">
      <c r="A14" s="186" t="s">
        <v>73</v>
      </c>
      <c r="B14" s="183"/>
      <c r="C14" s="174"/>
      <c r="D14" s="175"/>
      <c r="E14" s="175"/>
      <c r="F14" s="176"/>
      <c r="G14" s="177">
        <v>1378.1</v>
      </c>
      <c r="H14" s="184">
        <v>307.1</v>
      </c>
      <c r="I14" s="179">
        <f t="shared" si="3"/>
        <v>-1071</v>
      </c>
      <c r="J14" s="180">
        <f t="shared" si="4"/>
        <v>22.28430447717873</v>
      </c>
      <c r="K14" s="177"/>
      <c r="L14" s="179"/>
      <c r="M14" s="179"/>
      <c r="N14" s="180"/>
    </row>
    <row r="15" spans="1:14" s="185" customFormat="1" ht="15">
      <c r="A15" s="186" t="s">
        <v>31</v>
      </c>
      <c r="B15" s="173" t="s">
        <v>74</v>
      </c>
      <c r="C15" s="174">
        <f t="shared" si="0"/>
        <v>8573.9</v>
      </c>
      <c r="D15" s="175">
        <f t="shared" si="0"/>
        <v>411.9</v>
      </c>
      <c r="E15" s="175">
        <f t="shared" si="1"/>
        <v>-8162</v>
      </c>
      <c r="F15" s="176">
        <f t="shared" si="2"/>
        <v>4.80411481356209</v>
      </c>
      <c r="G15" s="177"/>
      <c r="H15" s="184"/>
      <c r="I15" s="179">
        <f t="shared" si="3"/>
        <v>0</v>
      </c>
      <c r="J15" s="180"/>
      <c r="K15" s="177">
        <v>8573.9</v>
      </c>
      <c r="L15" s="179">
        <v>411.9</v>
      </c>
      <c r="M15" s="179">
        <f t="shared" si="5"/>
        <v>-8162</v>
      </c>
      <c r="N15" s="180">
        <f t="shared" si="6"/>
        <v>4.80411481356209</v>
      </c>
    </row>
    <row r="16" spans="1:14" s="185" customFormat="1" ht="15">
      <c r="A16" s="187" t="s">
        <v>32</v>
      </c>
      <c r="B16" s="173" t="s">
        <v>75</v>
      </c>
      <c r="C16" s="174">
        <f t="shared" si="0"/>
        <v>57331.3</v>
      </c>
      <c r="D16" s="175">
        <f t="shared" si="0"/>
        <v>18093.9</v>
      </c>
      <c r="E16" s="175">
        <f t="shared" si="1"/>
        <v>-39237.4</v>
      </c>
      <c r="F16" s="176">
        <f t="shared" si="2"/>
        <v>31.560247194813307</v>
      </c>
      <c r="G16" s="177"/>
      <c r="H16" s="184"/>
      <c r="I16" s="179">
        <f t="shared" si="3"/>
        <v>0</v>
      </c>
      <c r="J16" s="180"/>
      <c r="K16" s="177">
        <v>57331.3</v>
      </c>
      <c r="L16" s="179">
        <v>18093.9</v>
      </c>
      <c r="M16" s="179">
        <f t="shared" si="5"/>
        <v>-39237.4</v>
      </c>
      <c r="N16" s="180">
        <f t="shared" si="6"/>
        <v>31.560247194813307</v>
      </c>
    </row>
    <row r="17" spans="1:14" s="185" customFormat="1" ht="15">
      <c r="A17" s="188" t="s">
        <v>76</v>
      </c>
      <c r="B17" s="189" t="s">
        <v>77</v>
      </c>
      <c r="C17" s="174">
        <f t="shared" si="0"/>
        <v>5804.5</v>
      </c>
      <c r="D17" s="175">
        <f t="shared" si="0"/>
        <v>2000.1</v>
      </c>
      <c r="E17" s="175">
        <f t="shared" si="1"/>
        <v>-3804.4</v>
      </c>
      <c r="F17" s="176">
        <f t="shared" si="2"/>
        <v>34.45774829873374</v>
      </c>
      <c r="G17" s="177">
        <v>5249.8</v>
      </c>
      <c r="H17" s="184">
        <v>1756.8</v>
      </c>
      <c r="I17" s="179">
        <f t="shared" si="3"/>
        <v>-3493</v>
      </c>
      <c r="J17" s="180">
        <f t="shared" si="4"/>
        <v>33.46413196693207</v>
      </c>
      <c r="K17" s="190">
        <v>554.7</v>
      </c>
      <c r="L17" s="179">
        <v>243.3</v>
      </c>
      <c r="M17" s="179">
        <f t="shared" si="5"/>
        <v>-311.40000000000003</v>
      </c>
      <c r="N17" s="180">
        <f t="shared" si="6"/>
        <v>43.86154678204434</v>
      </c>
    </row>
    <row r="18" spans="1:14" s="185" customFormat="1" ht="27" customHeight="1">
      <c r="A18" s="186" t="s">
        <v>78</v>
      </c>
      <c r="B18" s="189" t="s">
        <v>79</v>
      </c>
      <c r="C18" s="174">
        <f t="shared" si="0"/>
        <v>0</v>
      </c>
      <c r="D18" s="175">
        <f t="shared" si="0"/>
        <v>-0.2</v>
      </c>
      <c r="E18" s="175">
        <f t="shared" si="1"/>
        <v>-0.2</v>
      </c>
      <c r="F18" s="176"/>
      <c r="G18" s="177"/>
      <c r="H18" s="178"/>
      <c r="I18" s="179">
        <f t="shared" si="3"/>
        <v>0</v>
      </c>
      <c r="J18" s="180"/>
      <c r="K18" s="190"/>
      <c r="L18" s="179">
        <v>-0.2</v>
      </c>
      <c r="M18" s="179">
        <f t="shared" si="5"/>
        <v>-0.2</v>
      </c>
      <c r="N18" s="180"/>
    </row>
    <row r="19" spans="1:14" s="185" customFormat="1" ht="38.25">
      <c r="A19" s="191" t="s">
        <v>80</v>
      </c>
      <c r="B19" s="192" t="s">
        <v>81</v>
      </c>
      <c r="C19" s="174">
        <f t="shared" si="0"/>
        <v>39023.90000000001</v>
      </c>
      <c r="D19" s="175">
        <f t="shared" si="0"/>
        <v>15731</v>
      </c>
      <c r="E19" s="175">
        <f t="shared" si="1"/>
        <v>-23292.90000000001</v>
      </c>
      <c r="F19" s="176">
        <f>D19/C19%</f>
        <v>40.31119390937348</v>
      </c>
      <c r="G19" s="193">
        <f>SUM(G20:G24)</f>
        <v>22055.300000000003</v>
      </c>
      <c r="H19" s="179">
        <f>SUM(H20:H24)</f>
        <v>8922.3</v>
      </c>
      <c r="I19" s="179">
        <f t="shared" si="3"/>
        <v>-13133.000000000004</v>
      </c>
      <c r="J19" s="180">
        <f t="shared" si="4"/>
        <v>40.45422188770952</v>
      </c>
      <c r="K19" s="177">
        <f>SUM(K20:K24)</f>
        <v>16968.600000000002</v>
      </c>
      <c r="L19" s="179">
        <f>SUM(L20:L24)</f>
        <v>6808.7</v>
      </c>
      <c r="M19" s="179">
        <f t="shared" si="5"/>
        <v>-10159.900000000001</v>
      </c>
      <c r="N19" s="180">
        <f t="shared" si="6"/>
        <v>40.125290241976344</v>
      </c>
    </row>
    <row r="20" spans="1:14" s="200" customFormat="1" ht="25.5" hidden="1">
      <c r="A20" s="194" t="s">
        <v>82</v>
      </c>
      <c r="B20" s="195"/>
      <c r="C20" s="196">
        <f t="shared" si="0"/>
        <v>0</v>
      </c>
      <c r="D20" s="197">
        <f t="shared" si="0"/>
        <v>0</v>
      </c>
      <c r="E20" s="197"/>
      <c r="F20" s="198" t="e">
        <f>D20/C20%</f>
        <v>#DIV/0!</v>
      </c>
      <c r="G20" s="196"/>
      <c r="H20" s="199"/>
      <c r="I20" s="197">
        <f t="shared" si="3"/>
        <v>0</v>
      </c>
      <c r="J20" s="198" t="e">
        <f t="shared" si="4"/>
        <v>#DIV/0!</v>
      </c>
      <c r="K20" s="196"/>
      <c r="L20" s="197"/>
      <c r="M20" s="197">
        <f t="shared" si="5"/>
        <v>0</v>
      </c>
      <c r="N20" s="198"/>
    </row>
    <row r="21" spans="1:14" s="200" customFormat="1" ht="15.75" customHeight="1">
      <c r="A21" s="194" t="s">
        <v>83</v>
      </c>
      <c r="B21" s="201" t="s">
        <v>84</v>
      </c>
      <c r="C21" s="196">
        <f t="shared" si="0"/>
        <v>29833.6</v>
      </c>
      <c r="D21" s="197">
        <f t="shared" si="0"/>
        <v>12479.9</v>
      </c>
      <c r="E21" s="197">
        <f aca="true" t="shared" si="7" ref="E21:E37">D21-C21</f>
        <v>-17353.699999999997</v>
      </c>
      <c r="F21" s="198">
        <f aca="true" t="shared" si="8" ref="F21:F29">D21/C21%</f>
        <v>41.83169312453073</v>
      </c>
      <c r="G21" s="196">
        <v>14542.7</v>
      </c>
      <c r="H21" s="199">
        <v>6223.4</v>
      </c>
      <c r="I21" s="197">
        <f t="shared" si="3"/>
        <v>-8319.300000000001</v>
      </c>
      <c r="J21" s="198">
        <f t="shared" si="4"/>
        <v>42.79397910979391</v>
      </c>
      <c r="K21" s="196">
        <v>15290.9</v>
      </c>
      <c r="L21" s="197">
        <v>6256.5</v>
      </c>
      <c r="M21" s="197">
        <f t="shared" si="5"/>
        <v>-9034.4</v>
      </c>
      <c r="N21" s="198">
        <f t="shared" si="6"/>
        <v>40.9164928159886</v>
      </c>
    </row>
    <row r="22" spans="1:14" s="200" customFormat="1" ht="15">
      <c r="A22" s="202" t="s">
        <v>37</v>
      </c>
      <c r="B22" s="201" t="s">
        <v>85</v>
      </c>
      <c r="C22" s="196">
        <f t="shared" si="0"/>
        <v>8988.2</v>
      </c>
      <c r="D22" s="197">
        <f t="shared" si="0"/>
        <v>3063.5</v>
      </c>
      <c r="E22" s="197">
        <f t="shared" si="7"/>
        <v>-5924.700000000001</v>
      </c>
      <c r="F22" s="198">
        <f t="shared" si="8"/>
        <v>34.083576244409336</v>
      </c>
      <c r="G22" s="196">
        <v>7419.7</v>
      </c>
      <c r="H22" s="199">
        <v>2568.1</v>
      </c>
      <c r="I22" s="197">
        <f t="shared" si="3"/>
        <v>-4851.6</v>
      </c>
      <c r="J22" s="198">
        <f t="shared" si="4"/>
        <v>34.6119115328113</v>
      </c>
      <c r="K22" s="196">
        <v>1568.5</v>
      </c>
      <c r="L22" s="197">
        <v>495.4</v>
      </c>
      <c r="M22" s="197">
        <f t="shared" si="5"/>
        <v>-1073.1</v>
      </c>
      <c r="N22" s="198">
        <f t="shared" si="6"/>
        <v>31.584316225693335</v>
      </c>
    </row>
    <row r="23" spans="1:14" s="200" customFormat="1" ht="38.25">
      <c r="A23" s="202" t="s">
        <v>86</v>
      </c>
      <c r="B23" s="195" t="s">
        <v>87</v>
      </c>
      <c r="C23" s="196">
        <f t="shared" si="0"/>
        <v>176.4</v>
      </c>
      <c r="D23" s="197">
        <f t="shared" si="0"/>
        <v>172.4</v>
      </c>
      <c r="E23" s="197">
        <f t="shared" si="7"/>
        <v>-4</v>
      </c>
      <c r="F23" s="198">
        <f t="shared" si="8"/>
        <v>97.73242630385488</v>
      </c>
      <c r="G23" s="196">
        <v>92.9</v>
      </c>
      <c r="H23" s="199">
        <v>130.8</v>
      </c>
      <c r="I23" s="197">
        <f t="shared" si="3"/>
        <v>37.900000000000006</v>
      </c>
      <c r="J23" s="198">
        <f t="shared" si="4"/>
        <v>140.79655543595265</v>
      </c>
      <c r="K23" s="203">
        <v>83.5</v>
      </c>
      <c r="L23" s="197">
        <v>41.6</v>
      </c>
      <c r="M23" s="197">
        <f t="shared" si="5"/>
        <v>-41.9</v>
      </c>
      <c r="N23" s="198">
        <f t="shared" si="6"/>
        <v>49.82035928143713</v>
      </c>
    </row>
    <row r="24" spans="1:14" s="200" customFormat="1" ht="25.5">
      <c r="A24" s="204" t="s">
        <v>88</v>
      </c>
      <c r="B24" s="195"/>
      <c r="C24" s="196">
        <f aca="true" t="shared" si="9" ref="C24:D31">G24+K24</f>
        <v>25.7</v>
      </c>
      <c r="D24" s="197">
        <f t="shared" si="9"/>
        <v>15.2</v>
      </c>
      <c r="E24" s="197">
        <f>D24-C24</f>
        <v>-10.5</v>
      </c>
      <c r="F24" s="198">
        <f>D24/C24%</f>
        <v>59.14396887159533</v>
      </c>
      <c r="G24" s="196"/>
      <c r="H24" s="199"/>
      <c r="I24" s="197">
        <f t="shared" si="3"/>
        <v>0</v>
      </c>
      <c r="J24" s="198"/>
      <c r="K24" s="205">
        <v>25.7</v>
      </c>
      <c r="L24" s="197">
        <v>15.2</v>
      </c>
      <c r="M24" s="197">
        <f t="shared" si="5"/>
        <v>-10.5</v>
      </c>
      <c r="N24" s="198">
        <f t="shared" si="6"/>
        <v>59.14396887159533</v>
      </c>
    </row>
    <row r="25" spans="1:14" s="185" customFormat="1" ht="25.5">
      <c r="A25" s="186" t="s">
        <v>89</v>
      </c>
      <c r="B25" s="183" t="s">
        <v>90</v>
      </c>
      <c r="C25" s="174">
        <f t="shared" si="9"/>
        <v>4281.9</v>
      </c>
      <c r="D25" s="175">
        <f t="shared" si="9"/>
        <v>1499.7</v>
      </c>
      <c r="E25" s="175">
        <f t="shared" si="7"/>
        <v>-2782.2</v>
      </c>
      <c r="F25" s="176">
        <f t="shared" si="8"/>
        <v>35.02417151264626</v>
      </c>
      <c r="G25" s="177">
        <v>4281.9</v>
      </c>
      <c r="H25" s="178">
        <v>1499.7</v>
      </c>
      <c r="I25" s="179">
        <f t="shared" si="3"/>
        <v>-2782.2</v>
      </c>
      <c r="J25" s="180">
        <f t="shared" si="4"/>
        <v>35.02417151264626</v>
      </c>
      <c r="K25" s="206"/>
      <c r="L25" s="179"/>
      <c r="M25" s="179">
        <f t="shared" si="5"/>
        <v>0</v>
      </c>
      <c r="N25" s="180"/>
    </row>
    <row r="26" spans="1:14" s="185" customFormat="1" ht="25.5">
      <c r="A26" s="186" t="s">
        <v>91</v>
      </c>
      <c r="B26" s="183"/>
      <c r="C26" s="174">
        <f t="shared" si="9"/>
        <v>845.5</v>
      </c>
      <c r="D26" s="175">
        <f t="shared" si="9"/>
        <v>1061.9</v>
      </c>
      <c r="E26" s="175">
        <f t="shared" si="7"/>
        <v>216.4000000000001</v>
      </c>
      <c r="F26" s="176"/>
      <c r="G26" s="177">
        <v>845.5</v>
      </c>
      <c r="H26" s="184">
        <v>1061.9</v>
      </c>
      <c r="I26" s="179">
        <f t="shared" si="3"/>
        <v>216.4000000000001</v>
      </c>
      <c r="J26" s="180">
        <f t="shared" si="4"/>
        <v>125.59432288586636</v>
      </c>
      <c r="K26" s="206"/>
      <c r="L26" s="179">
        <v>0</v>
      </c>
      <c r="M26" s="179">
        <f t="shared" si="5"/>
        <v>0</v>
      </c>
      <c r="N26" s="180"/>
    </row>
    <row r="27" spans="1:14" s="185" customFormat="1" ht="38.25">
      <c r="A27" s="207" t="s">
        <v>92</v>
      </c>
      <c r="B27" s="189" t="s">
        <v>93</v>
      </c>
      <c r="C27" s="174">
        <f t="shared" si="9"/>
        <v>2480</v>
      </c>
      <c r="D27" s="175">
        <f t="shared" si="9"/>
        <v>2508</v>
      </c>
      <c r="E27" s="175">
        <f t="shared" si="7"/>
        <v>28</v>
      </c>
      <c r="F27" s="176">
        <f t="shared" si="8"/>
        <v>101.12903225806451</v>
      </c>
      <c r="G27" s="193">
        <f>SUM(G28:G29)</f>
        <v>2480</v>
      </c>
      <c r="H27" s="179">
        <f>SUM(H28:H29)</f>
        <v>1679.5</v>
      </c>
      <c r="I27" s="179">
        <f t="shared" si="3"/>
        <v>-800.5</v>
      </c>
      <c r="J27" s="180">
        <f t="shared" si="4"/>
        <v>67.72177419354838</v>
      </c>
      <c r="K27" s="193">
        <f>SUM(K28:K29)</f>
        <v>0</v>
      </c>
      <c r="L27" s="179">
        <f>SUM(L28:L29)</f>
        <v>828.5</v>
      </c>
      <c r="M27" s="179">
        <f t="shared" si="5"/>
        <v>828.5</v>
      </c>
      <c r="N27" s="180"/>
    </row>
    <row r="28" spans="1:14" s="200" customFormat="1" ht="15">
      <c r="A28" s="208" t="s">
        <v>94</v>
      </c>
      <c r="B28" s="209" t="s">
        <v>95</v>
      </c>
      <c r="C28" s="210">
        <f t="shared" si="9"/>
        <v>1000</v>
      </c>
      <c r="D28" s="211">
        <f t="shared" si="9"/>
        <v>945.9</v>
      </c>
      <c r="E28" s="197">
        <f t="shared" si="7"/>
        <v>-54.10000000000002</v>
      </c>
      <c r="F28" s="198">
        <f t="shared" si="8"/>
        <v>94.59</v>
      </c>
      <c r="G28" s="210">
        <v>1000</v>
      </c>
      <c r="H28" s="212">
        <v>898.9</v>
      </c>
      <c r="I28" s="197">
        <f t="shared" si="3"/>
        <v>-101.10000000000002</v>
      </c>
      <c r="J28" s="198">
        <f t="shared" si="4"/>
        <v>89.89</v>
      </c>
      <c r="K28" s="210"/>
      <c r="L28" s="211">
        <v>47</v>
      </c>
      <c r="M28" s="197">
        <f t="shared" si="5"/>
        <v>47</v>
      </c>
      <c r="N28" s="198"/>
    </row>
    <row r="29" spans="1:14" s="200" customFormat="1" ht="32.25" customHeight="1">
      <c r="A29" s="208" t="s">
        <v>41</v>
      </c>
      <c r="B29" s="209" t="s">
        <v>96</v>
      </c>
      <c r="C29" s="213">
        <f t="shared" si="9"/>
        <v>1480</v>
      </c>
      <c r="D29" s="211">
        <f t="shared" si="9"/>
        <v>1562.1</v>
      </c>
      <c r="E29" s="197">
        <f t="shared" si="7"/>
        <v>82.09999999999991</v>
      </c>
      <c r="F29" s="198">
        <f t="shared" si="8"/>
        <v>105.54729729729729</v>
      </c>
      <c r="G29" s="210">
        <v>1480</v>
      </c>
      <c r="H29" s="212">
        <v>780.6</v>
      </c>
      <c r="I29" s="197">
        <f t="shared" si="3"/>
        <v>-699.4</v>
      </c>
      <c r="J29" s="198">
        <f t="shared" si="4"/>
        <v>52.74324324324324</v>
      </c>
      <c r="K29" s="210"/>
      <c r="L29" s="211">
        <v>781.5</v>
      </c>
      <c r="M29" s="197">
        <f t="shared" si="5"/>
        <v>781.5</v>
      </c>
      <c r="N29" s="198"/>
    </row>
    <row r="30" spans="1:14" s="185" customFormat="1" ht="15.75" customHeight="1">
      <c r="A30" s="207" t="s">
        <v>97</v>
      </c>
      <c r="B30" s="189" t="s">
        <v>98</v>
      </c>
      <c r="C30" s="214">
        <f t="shared" si="9"/>
        <v>7721.5</v>
      </c>
      <c r="D30" s="175">
        <f t="shared" si="9"/>
        <v>3935.7999999999997</v>
      </c>
      <c r="E30" s="175">
        <f t="shared" si="7"/>
        <v>-3785.7000000000003</v>
      </c>
      <c r="F30" s="176">
        <f>D30/C30%</f>
        <v>50.97196140646247</v>
      </c>
      <c r="G30" s="177">
        <v>7411.8</v>
      </c>
      <c r="H30" s="184">
        <v>3522.2</v>
      </c>
      <c r="I30" s="179">
        <f t="shared" si="3"/>
        <v>-3889.6000000000004</v>
      </c>
      <c r="J30" s="180">
        <f t="shared" si="4"/>
        <v>47.52151973879489</v>
      </c>
      <c r="K30" s="215">
        <v>309.7</v>
      </c>
      <c r="L30" s="179">
        <v>413.6</v>
      </c>
      <c r="M30" s="179">
        <f t="shared" si="5"/>
        <v>103.90000000000003</v>
      </c>
      <c r="N30" s="180">
        <f t="shared" si="6"/>
        <v>133.54859541491768</v>
      </c>
    </row>
    <row r="31" spans="1:14" s="185" customFormat="1" ht="15">
      <c r="A31" s="188" t="s">
        <v>99</v>
      </c>
      <c r="B31" s="189" t="s">
        <v>100</v>
      </c>
      <c r="C31" s="174">
        <f t="shared" si="9"/>
        <v>0</v>
      </c>
      <c r="D31" s="175">
        <f t="shared" si="9"/>
        <v>1003.8</v>
      </c>
      <c r="E31" s="175">
        <f t="shared" si="7"/>
        <v>1003.8</v>
      </c>
      <c r="F31" s="176"/>
      <c r="G31" s="177"/>
      <c r="H31" s="184">
        <v>14</v>
      </c>
      <c r="I31" s="179">
        <f t="shared" si="3"/>
        <v>14</v>
      </c>
      <c r="J31" s="180"/>
      <c r="K31" s="206"/>
      <c r="L31" s="179">
        <v>989.8</v>
      </c>
      <c r="M31" s="179">
        <f t="shared" si="5"/>
        <v>989.8</v>
      </c>
      <c r="N31" s="180"/>
    </row>
    <row r="32" spans="1:14" s="224" customFormat="1" ht="15.75">
      <c r="A32" s="216" t="s">
        <v>45</v>
      </c>
      <c r="B32" s="217"/>
      <c r="C32" s="218">
        <f>SUM(C33:C37)</f>
        <v>2919561.8</v>
      </c>
      <c r="D32" s="219">
        <f>SUM(D33:D37)</f>
        <v>770426.1</v>
      </c>
      <c r="E32" s="220">
        <f t="shared" si="7"/>
        <v>-2149135.6999999997</v>
      </c>
      <c r="F32" s="221">
        <f aca="true" t="shared" si="10" ref="F32:F37">D32/C32%</f>
        <v>26.38841554921016</v>
      </c>
      <c r="G32" s="218">
        <f>SUM(G33:G37)</f>
        <v>2293304.8000000003</v>
      </c>
      <c r="H32" s="222">
        <f>SUM(H33:H37)</f>
        <v>710572.7000000001</v>
      </c>
      <c r="I32" s="220">
        <f t="shared" si="3"/>
        <v>-1582732.1</v>
      </c>
      <c r="J32" s="221">
        <f t="shared" si="4"/>
        <v>30.984660216121295</v>
      </c>
      <c r="K32" s="223">
        <f>SUM(K33:K37)</f>
        <v>626257</v>
      </c>
      <c r="L32" s="219">
        <f>SUM(L33:L37)</f>
        <v>59853.4</v>
      </c>
      <c r="M32" s="220">
        <f t="shared" si="5"/>
        <v>-566403.6</v>
      </c>
      <c r="N32" s="221">
        <f t="shared" si="6"/>
        <v>9.557322313363365</v>
      </c>
    </row>
    <row r="33" spans="1:14" ht="15">
      <c r="A33" s="50" t="s">
        <v>46</v>
      </c>
      <c r="B33" s="225" t="s">
        <v>101</v>
      </c>
      <c r="C33" s="174">
        <f aca="true" t="shared" si="11" ref="C33:D37">G33+K33</f>
        <v>287407.4</v>
      </c>
      <c r="D33" s="175">
        <f t="shared" si="11"/>
        <v>105418.9</v>
      </c>
      <c r="E33" s="175">
        <f t="shared" si="7"/>
        <v>-181988.50000000003</v>
      </c>
      <c r="F33" s="176">
        <f t="shared" si="10"/>
        <v>36.67925738864065</v>
      </c>
      <c r="G33" s="226">
        <v>220304.1</v>
      </c>
      <c r="H33" s="227">
        <v>74579</v>
      </c>
      <c r="I33" s="179">
        <f t="shared" si="3"/>
        <v>-145725.1</v>
      </c>
      <c r="J33" s="180">
        <f t="shared" si="4"/>
        <v>33.852751719101</v>
      </c>
      <c r="K33" s="226">
        <v>67103.3</v>
      </c>
      <c r="L33" s="228">
        <v>30839.9</v>
      </c>
      <c r="M33" s="179">
        <f t="shared" si="5"/>
        <v>-36263.4</v>
      </c>
      <c r="N33" s="180">
        <f t="shared" si="6"/>
        <v>45.95884256064903</v>
      </c>
    </row>
    <row r="34" spans="1:14" ht="15">
      <c r="A34" s="50" t="s">
        <v>102</v>
      </c>
      <c r="B34" s="225" t="s">
        <v>103</v>
      </c>
      <c r="C34" s="174">
        <f t="shared" si="11"/>
        <v>679614.3</v>
      </c>
      <c r="D34" s="175">
        <f t="shared" si="11"/>
        <v>15531.4</v>
      </c>
      <c r="E34" s="175">
        <f t="shared" si="7"/>
        <v>-664082.9</v>
      </c>
      <c r="F34" s="176">
        <f t="shared" si="10"/>
        <v>2.285325661923241</v>
      </c>
      <c r="G34" s="226">
        <v>679614.3</v>
      </c>
      <c r="H34" s="227">
        <v>15531.4</v>
      </c>
      <c r="I34" s="179">
        <f t="shared" si="3"/>
        <v>-664082.9</v>
      </c>
      <c r="J34" s="180">
        <f t="shared" si="4"/>
        <v>2.285325661923241</v>
      </c>
      <c r="K34" s="226"/>
      <c r="L34" s="228"/>
      <c r="M34" s="179">
        <f t="shared" si="5"/>
        <v>0</v>
      </c>
      <c r="N34" s="180"/>
    </row>
    <row r="35" spans="1:14" ht="15">
      <c r="A35" s="50" t="s">
        <v>104</v>
      </c>
      <c r="B35" s="225" t="s">
        <v>105</v>
      </c>
      <c r="C35" s="174">
        <f t="shared" si="11"/>
        <v>1194615.5999999999</v>
      </c>
      <c r="D35" s="175">
        <f t="shared" si="11"/>
        <v>574076.2000000001</v>
      </c>
      <c r="E35" s="175">
        <f t="shared" si="7"/>
        <v>-620539.3999999998</v>
      </c>
      <c r="F35" s="176">
        <f t="shared" si="10"/>
        <v>48.05530749807721</v>
      </c>
      <c r="G35" s="229">
        <v>1192373.7</v>
      </c>
      <c r="H35" s="230">
        <v>571834.3</v>
      </c>
      <c r="I35" s="179">
        <f t="shared" si="3"/>
        <v>-620539.3999999999</v>
      </c>
      <c r="J35" s="180">
        <f t="shared" si="4"/>
        <v>47.95764113213836</v>
      </c>
      <c r="K35" s="229">
        <v>2241.9</v>
      </c>
      <c r="L35" s="231">
        <v>2241.9</v>
      </c>
      <c r="M35" s="179">
        <f t="shared" si="5"/>
        <v>0</v>
      </c>
      <c r="N35" s="180">
        <f t="shared" si="6"/>
        <v>100</v>
      </c>
    </row>
    <row r="36" spans="1:14" ht="15">
      <c r="A36" s="232" t="s">
        <v>48</v>
      </c>
      <c r="B36" s="225"/>
      <c r="C36" s="174">
        <f t="shared" si="11"/>
        <v>757924.5</v>
      </c>
      <c r="D36" s="175">
        <f t="shared" si="11"/>
        <v>75399.6</v>
      </c>
      <c r="E36" s="175">
        <f t="shared" si="7"/>
        <v>-682524.9</v>
      </c>
      <c r="F36" s="176">
        <f t="shared" si="10"/>
        <v>9.948167660499166</v>
      </c>
      <c r="G36" s="229">
        <v>201012.7</v>
      </c>
      <c r="H36" s="230">
        <v>48628</v>
      </c>
      <c r="I36" s="179">
        <f t="shared" si="3"/>
        <v>-152384.7</v>
      </c>
      <c r="J36" s="180">
        <f t="shared" si="4"/>
        <v>24.1915063078104</v>
      </c>
      <c r="K36" s="229">
        <v>556911.8</v>
      </c>
      <c r="L36" s="231">
        <v>26771.6</v>
      </c>
      <c r="M36" s="179">
        <f t="shared" si="5"/>
        <v>-530140.2000000001</v>
      </c>
      <c r="N36" s="180">
        <f t="shared" si="6"/>
        <v>4.807152586818954</v>
      </c>
    </row>
    <row r="37" spans="1:14" ht="15" hidden="1">
      <c r="A37" s="232" t="s">
        <v>49</v>
      </c>
      <c r="B37" s="225" t="s">
        <v>106</v>
      </c>
      <c r="C37" s="174">
        <f t="shared" si="11"/>
        <v>0</v>
      </c>
      <c r="D37" s="175">
        <f t="shared" si="11"/>
        <v>0</v>
      </c>
      <c r="E37" s="175">
        <f t="shared" si="7"/>
        <v>0</v>
      </c>
      <c r="F37" s="176" t="e">
        <f t="shared" si="10"/>
        <v>#DIV/0!</v>
      </c>
      <c r="G37" s="229"/>
      <c r="H37" s="230"/>
      <c r="I37" s="179">
        <f t="shared" si="3"/>
        <v>0</v>
      </c>
      <c r="J37" s="180" t="e">
        <f t="shared" si="4"/>
        <v>#DIV/0!</v>
      </c>
      <c r="K37" s="233"/>
      <c r="L37" s="231"/>
      <c r="M37" s="179">
        <f t="shared" si="5"/>
        <v>0</v>
      </c>
      <c r="N37" s="180"/>
    </row>
    <row r="38" spans="1:14" s="25" customFormat="1" ht="16.5" thickBot="1">
      <c r="A38" s="234" t="s">
        <v>50</v>
      </c>
      <c r="B38" s="235"/>
      <c r="C38" s="236">
        <f>C8+C32</f>
        <v>3540975.4</v>
      </c>
      <c r="D38" s="236">
        <f>D8+D32</f>
        <v>979993.8</v>
      </c>
      <c r="E38" s="237">
        <f>D38-C38</f>
        <v>-2560981.5999999996</v>
      </c>
      <c r="F38" s="238">
        <f>D38/C38%</f>
        <v>27.675814974597113</v>
      </c>
      <c r="G38" s="236">
        <f>G8+G32</f>
        <v>2755583.5</v>
      </c>
      <c r="H38" s="236">
        <f>H8+H32</f>
        <v>863418.5000000001</v>
      </c>
      <c r="I38" s="237">
        <f t="shared" si="3"/>
        <v>-1892165</v>
      </c>
      <c r="J38" s="238">
        <f t="shared" si="4"/>
        <v>31.333418130860494</v>
      </c>
      <c r="K38" s="236">
        <f>K8+K32</f>
        <v>785391.9</v>
      </c>
      <c r="L38" s="236">
        <f>L8+L32</f>
        <v>116575.3</v>
      </c>
      <c r="M38" s="237">
        <f t="shared" si="5"/>
        <v>-668816.6</v>
      </c>
      <c r="N38" s="238">
        <f t="shared" si="6"/>
        <v>14.842946559545624</v>
      </c>
    </row>
    <row r="39" ht="15">
      <c r="A39" s="239"/>
    </row>
    <row r="40" ht="15">
      <c r="H40" s="146" t="s">
        <v>107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/>
  <pageMargins left="0.21" right="0.1968503937007874" top="0.39" bottom="0.2" header="0.21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Zeros="0" tabSelected="1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3" sqref="D23"/>
    </sheetView>
  </sheetViews>
  <sheetFormatPr defaultColWidth="9.00390625" defaultRowHeight="12.75"/>
  <cols>
    <col min="1" max="1" width="25.125" style="472" customWidth="1"/>
    <col min="2" max="3" width="14.25390625" style="472" customWidth="1"/>
    <col min="4" max="4" width="12.875" style="472" bestFit="1" customWidth="1"/>
    <col min="5" max="5" width="12.25390625" style="472" customWidth="1"/>
    <col min="6" max="6" width="7.75390625" style="472" customWidth="1"/>
    <col min="7" max="7" width="13.00390625" style="472" customWidth="1"/>
    <col min="8" max="8" width="12.875" style="472" customWidth="1"/>
    <col min="9" max="9" width="13.75390625" style="472" customWidth="1"/>
    <col min="10" max="10" width="7.75390625" style="472" customWidth="1"/>
    <col min="11" max="11" width="15.00390625" style="472" customWidth="1"/>
    <col min="12" max="12" width="12.875" style="472" customWidth="1"/>
    <col min="13" max="13" width="16.00390625" style="472" customWidth="1"/>
    <col min="14" max="14" width="8.00390625" style="472" customWidth="1"/>
    <col min="15" max="15" width="15.00390625" style="472" bestFit="1" customWidth="1"/>
    <col min="16" max="16" width="12.875" style="472" bestFit="1" customWidth="1"/>
    <col min="17" max="17" width="16.00390625" style="472" bestFit="1" customWidth="1"/>
    <col min="18" max="18" width="7.375" style="472" customWidth="1"/>
    <col min="19" max="16384" width="9.125" style="472" customWidth="1"/>
  </cols>
  <sheetData>
    <row r="1" spans="2:10" ht="18.75">
      <c r="B1" s="473" t="s">
        <v>148</v>
      </c>
      <c r="C1" s="473"/>
      <c r="D1" s="473"/>
      <c r="E1" s="473"/>
      <c r="F1" s="473"/>
      <c r="G1" s="473"/>
      <c r="H1" s="473"/>
      <c r="I1" s="473"/>
      <c r="J1" s="473"/>
    </row>
    <row r="2" spans="1:5" ht="18.75">
      <c r="A2" s="474" t="s">
        <v>149</v>
      </c>
      <c r="D2" s="475"/>
      <c r="E2" s="475"/>
    </row>
    <row r="3" spans="1:10" ht="19.5" thickBot="1">
      <c r="A3" s="476"/>
      <c r="D3" s="475"/>
      <c r="E3" s="477"/>
      <c r="F3" s="475"/>
      <c r="J3" s="475" t="s">
        <v>64</v>
      </c>
    </row>
    <row r="4" spans="2:18" s="478" customFormat="1" ht="18.75">
      <c r="B4" s="479" t="s">
        <v>150</v>
      </c>
      <c r="C4" s="480"/>
      <c r="D4" s="481"/>
      <c r="E4" s="481"/>
      <c r="F4" s="482"/>
      <c r="G4" s="480" t="s">
        <v>151</v>
      </c>
      <c r="H4" s="481"/>
      <c r="I4" s="481"/>
      <c r="J4" s="482"/>
      <c r="K4" s="479" t="s">
        <v>48</v>
      </c>
      <c r="L4" s="481"/>
      <c r="M4" s="481"/>
      <c r="N4" s="482"/>
      <c r="O4" s="479" t="s">
        <v>152</v>
      </c>
      <c r="P4" s="481"/>
      <c r="Q4" s="481"/>
      <c r="R4" s="482"/>
    </row>
    <row r="5" spans="1:18" s="490" customFormat="1" ht="42.75" customHeight="1">
      <c r="A5" s="483" t="s">
        <v>153</v>
      </c>
      <c r="B5" s="484" t="s">
        <v>154</v>
      </c>
      <c r="C5" s="485" t="s">
        <v>155</v>
      </c>
      <c r="D5" s="485" t="s">
        <v>60</v>
      </c>
      <c r="E5" s="485" t="s">
        <v>156</v>
      </c>
      <c r="F5" s="486"/>
      <c r="G5" s="487" t="s">
        <v>154</v>
      </c>
      <c r="H5" s="488" t="s">
        <v>60</v>
      </c>
      <c r="I5" s="483" t="s">
        <v>157</v>
      </c>
      <c r="J5" s="489"/>
      <c r="K5" s="487" t="s">
        <v>154</v>
      </c>
      <c r="L5" s="488" t="s">
        <v>60</v>
      </c>
      <c r="M5" s="483" t="s">
        <v>157</v>
      </c>
      <c r="N5" s="489"/>
      <c r="O5" s="487" t="s">
        <v>154</v>
      </c>
      <c r="P5" s="488" t="s">
        <v>23</v>
      </c>
      <c r="Q5" s="483" t="s">
        <v>157</v>
      </c>
      <c r="R5" s="489"/>
    </row>
    <row r="6" spans="1:18" s="490" customFormat="1" ht="21.75" customHeight="1">
      <c r="A6" s="483"/>
      <c r="B6" s="484"/>
      <c r="C6" s="485"/>
      <c r="D6" s="485"/>
      <c r="E6" s="491" t="s">
        <v>64</v>
      </c>
      <c r="F6" s="492" t="s">
        <v>25</v>
      </c>
      <c r="G6" s="487"/>
      <c r="H6" s="493"/>
      <c r="I6" s="491" t="s">
        <v>64</v>
      </c>
      <c r="J6" s="492" t="s">
        <v>25</v>
      </c>
      <c r="K6" s="487"/>
      <c r="L6" s="493"/>
      <c r="M6" s="491" t="s">
        <v>64</v>
      </c>
      <c r="N6" s="492" t="s">
        <v>25</v>
      </c>
      <c r="O6" s="487"/>
      <c r="P6" s="493"/>
      <c r="Q6" s="491" t="s">
        <v>64</v>
      </c>
      <c r="R6" s="492" t="s">
        <v>25</v>
      </c>
    </row>
    <row r="7" spans="1:18" s="478" customFormat="1" ht="37.5">
      <c r="A7" s="494" t="s">
        <v>158</v>
      </c>
      <c r="B7" s="495">
        <f>B8+B9</f>
        <v>621413.6</v>
      </c>
      <c r="C7" s="496">
        <f>C8+C9</f>
        <v>248807.9</v>
      </c>
      <c r="D7" s="496">
        <f>D8+D9</f>
        <v>209567.7</v>
      </c>
      <c r="E7" s="496">
        <f>D7-C7</f>
        <v>-39240.19999999998</v>
      </c>
      <c r="F7" s="497">
        <f>D7/C7%</f>
        <v>84.22871621037758</v>
      </c>
      <c r="G7" s="498">
        <f>G8+G9</f>
        <v>287407.4</v>
      </c>
      <c r="H7" s="496">
        <f>H8+H9</f>
        <v>105418.9</v>
      </c>
      <c r="I7" s="496">
        <f aca="true" t="shared" si="0" ref="I7:I22">H7-G7</f>
        <v>-181988.50000000003</v>
      </c>
      <c r="J7" s="497">
        <f>H7/G7%</f>
        <v>36.67925738864065</v>
      </c>
      <c r="K7" s="495">
        <f>O7-B7-G7</f>
        <v>2632154.4</v>
      </c>
      <c r="L7" s="496">
        <f>P7-D7-H7</f>
        <v>665007.2000000001</v>
      </c>
      <c r="M7" s="496">
        <f aca="true" t="shared" si="1" ref="M7:M22">L7-K7</f>
        <v>-1967147.1999999997</v>
      </c>
      <c r="N7" s="497">
        <f>L7/K7%</f>
        <v>25.26474890682705</v>
      </c>
      <c r="O7" s="495">
        <f>O8+O9</f>
        <v>3540975.4</v>
      </c>
      <c r="P7" s="496">
        <f>P8+P9</f>
        <v>979993.8</v>
      </c>
      <c r="Q7" s="496">
        <f aca="true" t="shared" si="2" ref="Q7:Q22">P7-O7</f>
        <v>-2560981.5999999996</v>
      </c>
      <c r="R7" s="497">
        <f>P7/O7%</f>
        <v>27.675814974597113</v>
      </c>
    </row>
    <row r="8" spans="1:18" s="505" customFormat="1" ht="18.75">
      <c r="A8" s="499" t="s">
        <v>56</v>
      </c>
      <c r="B8" s="500">
        <v>462278.7</v>
      </c>
      <c r="C8" s="501">
        <v>185746.7</v>
      </c>
      <c r="D8" s="502">
        <v>152845.8</v>
      </c>
      <c r="E8" s="496">
        <f>D8-C8</f>
        <v>-32900.90000000002</v>
      </c>
      <c r="F8" s="497">
        <f>D8/C8%</f>
        <v>82.28722233019482</v>
      </c>
      <c r="G8" s="501">
        <v>220304.1</v>
      </c>
      <c r="H8" s="502">
        <v>74579</v>
      </c>
      <c r="I8" s="502">
        <f t="shared" si="0"/>
        <v>-145725.1</v>
      </c>
      <c r="J8" s="503">
        <f>H8/G8%</f>
        <v>33.852751719101</v>
      </c>
      <c r="K8" s="504">
        <f>O8-B8-G8</f>
        <v>2073000.6999999997</v>
      </c>
      <c r="L8" s="502">
        <f>P8-D8-H8</f>
        <v>635993.7</v>
      </c>
      <c r="M8" s="502">
        <f t="shared" si="1"/>
        <v>-1437006.9999999998</v>
      </c>
      <c r="N8" s="503">
        <f>L8/K8%</f>
        <v>30.67985939416229</v>
      </c>
      <c r="O8" s="504">
        <v>2755583.5</v>
      </c>
      <c r="P8" s="502">
        <v>863418.5</v>
      </c>
      <c r="Q8" s="502">
        <f t="shared" si="2"/>
        <v>-1892165</v>
      </c>
      <c r="R8" s="503">
        <f>P8/O8%</f>
        <v>31.333418130860487</v>
      </c>
    </row>
    <row r="9" spans="1:18" s="478" customFormat="1" ht="18.75">
      <c r="A9" s="506" t="s">
        <v>159</v>
      </c>
      <c r="B9" s="500">
        <f>SUM(B11:B22)</f>
        <v>159134.89999999997</v>
      </c>
      <c r="C9" s="500">
        <f>SUM(C11:C22)</f>
        <v>63061.19999999999</v>
      </c>
      <c r="D9" s="496">
        <f>SUM(D11:D22)</f>
        <v>56721.90000000001</v>
      </c>
      <c r="E9" s="496">
        <f aca="true" t="shared" si="3" ref="E9:E22">D9-C9</f>
        <v>-6339.299999999981</v>
      </c>
      <c r="F9" s="497">
        <f aca="true" t="shared" si="4" ref="F9:F22">D9/C9%</f>
        <v>89.94738444558622</v>
      </c>
      <c r="G9" s="501">
        <f>SUM(G11:G22)</f>
        <v>67103.29999999999</v>
      </c>
      <c r="H9" s="496">
        <f>SUM(H11:H22)</f>
        <v>30839.899999999998</v>
      </c>
      <c r="I9" s="496">
        <f t="shared" si="0"/>
        <v>-36263.399999999994</v>
      </c>
      <c r="J9" s="497">
        <f>H9/G9%</f>
        <v>45.95884256064903</v>
      </c>
      <c r="K9" s="495">
        <f>O9-B9-G9</f>
        <v>559153.7</v>
      </c>
      <c r="L9" s="496">
        <f>P9-D9-H9</f>
        <v>29013.49999999998</v>
      </c>
      <c r="M9" s="496">
        <f t="shared" si="1"/>
        <v>-530140.2</v>
      </c>
      <c r="N9" s="497">
        <f>L9/K9%</f>
        <v>5.188823752753489</v>
      </c>
      <c r="O9" s="495">
        <f>SUM(O11:O22)</f>
        <v>785391.9</v>
      </c>
      <c r="P9" s="496">
        <f>SUM(P11:P22)</f>
        <v>116575.29999999999</v>
      </c>
      <c r="Q9" s="496">
        <f t="shared" si="2"/>
        <v>-668816.6000000001</v>
      </c>
      <c r="R9" s="497">
        <f>P9/O9%</f>
        <v>14.842946559545622</v>
      </c>
    </row>
    <row r="10" spans="1:18" s="514" customFormat="1" ht="18.75">
      <c r="A10" s="507" t="s">
        <v>160</v>
      </c>
      <c r="B10" s="508"/>
      <c r="C10" s="509"/>
      <c r="D10" s="510"/>
      <c r="E10" s="496">
        <f t="shared" si="3"/>
        <v>0</v>
      </c>
      <c r="F10" s="497"/>
      <c r="G10" s="509"/>
      <c r="H10" s="511"/>
      <c r="I10" s="496">
        <f t="shared" si="0"/>
        <v>0</v>
      </c>
      <c r="J10" s="497"/>
      <c r="K10" s="508"/>
      <c r="L10" s="512"/>
      <c r="M10" s="496">
        <f t="shared" si="1"/>
        <v>0</v>
      </c>
      <c r="N10" s="497"/>
      <c r="O10" s="513">
        <f>B10+G10+K10</f>
        <v>0</v>
      </c>
      <c r="P10" s="496">
        <f>D10+H10+L10</f>
        <v>0</v>
      </c>
      <c r="Q10" s="496">
        <f t="shared" si="2"/>
        <v>0</v>
      </c>
      <c r="R10" s="497"/>
    </row>
    <row r="11" spans="1:18" s="514" customFormat="1" ht="18.75">
      <c r="A11" s="507" t="s">
        <v>5</v>
      </c>
      <c r="B11" s="508">
        <v>93745.9</v>
      </c>
      <c r="C11" s="509">
        <v>39980.6</v>
      </c>
      <c r="D11" s="511">
        <v>37503.7</v>
      </c>
      <c r="E11" s="512">
        <f t="shared" si="3"/>
        <v>-2476.9000000000015</v>
      </c>
      <c r="F11" s="515">
        <f t="shared" si="4"/>
        <v>93.80474530147121</v>
      </c>
      <c r="G11" s="509"/>
      <c r="H11" s="511"/>
      <c r="I11" s="512">
        <f t="shared" si="0"/>
        <v>0</v>
      </c>
      <c r="J11" s="515"/>
      <c r="K11" s="516">
        <f aca="true" t="shared" si="5" ref="K11:K22">O11-B11-G11</f>
        <v>84142.4</v>
      </c>
      <c r="L11" s="512">
        <f aca="true" t="shared" si="6" ref="L11:L22">P11-D11-H11</f>
        <v>1322.5</v>
      </c>
      <c r="M11" s="512">
        <f t="shared" si="1"/>
        <v>-82819.9</v>
      </c>
      <c r="N11" s="515">
        <f aca="true" t="shared" si="7" ref="N11:N22">L11/K11%</f>
        <v>1.5717402878929054</v>
      </c>
      <c r="O11" s="508">
        <v>177888.3</v>
      </c>
      <c r="P11" s="512">
        <v>38826.2</v>
      </c>
      <c r="Q11" s="512">
        <f t="shared" si="2"/>
        <v>-139062.09999999998</v>
      </c>
      <c r="R11" s="515">
        <f aca="true" t="shared" si="8" ref="R11:R22">P11/O11%</f>
        <v>21.82616844390553</v>
      </c>
    </row>
    <row r="12" spans="1:18" s="514" customFormat="1" ht="18.75">
      <c r="A12" s="507" t="s">
        <v>6</v>
      </c>
      <c r="B12" s="508">
        <v>3904.2</v>
      </c>
      <c r="C12" s="509">
        <v>1169.5</v>
      </c>
      <c r="D12" s="511">
        <v>974.3</v>
      </c>
      <c r="E12" s="512">
        <f t="shared" si="3"/>
        <v>-195.20000000000005</v>
      </c>
      <c r="F12" s="515">
        <f t="shared" si="4"/>
        <v>83.30910645575031</v>
      </c>
      <c r="G12" s="517">
        <v>7808.9</v>
      </c>
      <c r="H12" s="512">
        <v>3453.4</v>
      </c>
      <c r="I12" s="512">
        <f t="shared" si="0"/>
        <v>-4355.5</v>
      </c>
      <c r="J12" s="515">
        <f>H12/G12%</f>
        <v>44.22389837236999</v>
      </c>
      <c r="K12" s="516">
        <f t="shared" si="5"/>
        <v>1850.300000000001</v>
      </c>
      <c r="L12" s="512">
        <f t="shared" si="6"/>
        <v>246.4000000000001</v>
      </c>
      <c r="M12" s="512">
        <f t="shared" si="1"/>
        <v>-1603.900000000001</v>
      </c>
      <c r="N12" s="515">
        <f t="shared" si="7"/>
        <v>13.316759444414416</v>
      </c>
      <c r="O12" s="508">
        <v>13563.4</v>
      </c>
      <c r="P12" s="512">
        <v>4674.1</v>
      </c>
      <c r="Q12" s="512">
        <f t="shared" si="2"/>
        <v>-8889.3</v>
      </c>
      <c r="R12" s="515">
        <f t="shared" si="8"/>
        <v>34.46112331716237</v>
      </c>
    </row>
    <row r="13" spans="1:18" s="514" customFormat="1" ht="18.75">
      <c r="A13" s="507" t="s">
        <v>7</v>
      </c>
      <c r="B13" s="508">
        <v>5598.1</v>
      </c>
      <c r="C13" s="509">
        <v>2527.3</v>
      </c>
      <c r="D13" s="511">
        <v>2371.2</v>
      </c>
      <c r="E13" s="512">
        <f t="shared" si="3"/>
        <v>-156.10000000000036</v>
      </c>
      <c r="F13" s="515">
        <f t="shared" si="4"/>
        <v>93.82344794840341</v>
      </c>
      <c r="G13" s="517">
        <v>14064.2</v>
      </c>
      <c r="H13" s="512">
        <v>5337.2</v>
      </c>
      <c r="I13" s="512">
        <f t="shared" si="0"/>
        <v>-8727</v>
      </c>
      <c r="J13" s="515">
        <f>H13/G13%</f>
        <v>37.9488346297692</v>
      </c>
      <c r="K13" s="516">
        <f t="shared" si="5"/>
        <v>209003.99999999997</v>
      </c>
      <c r="L13" s="512">
        <f t="shared" si="6"/>
        <v>12483.5</v>
      </c>
      <c r="M13" s="512">
        <f t="shared" si="1"/>
        <v>-196520.49999999997</v>
      </c>
      <c r="N13" s="515">
        <f t="shared" si="7"/>
        <v>5.97285219421638</v>
      </c>
      <c r="O13" s="508">
        <v>228666.3</v>
      </c>
      <c r="P13" s="512">
        <v>20191.9</v>
      </c>
      <c r="Q13" s="512">
        <f t="shared" si="2"/>
        <v>-208474.4</v>
      </c>
      <c r="R13" s="515">
        <f t="shared" si="8"/>
        <v>8.83029112728898</v>
      </c>
    </row>
    <row r="14" spans="1:18" s="514" customFormat="1" ht="18.75">
      <c r="A14" s="507" t="s">
        <v>8</v>
      </c>
      <c r="B14" s="508">
        <v>10558.6</v>
      </c>
      <c r="C14" s="509">
        <v>4244.2</v>
      </c>
      <c r="D14" s="511">
        <v>3520.8</v>
      </c>
      <c r="E14" s="512">
        <f t="shared" si="3"/>
        <v>-723.3999999999996</v>
      </c>
      <c r="F14" s="515">
        <f t="shared" si="4"/>
        <v>82.95556288582065</v>
      </c>
      <c r="G14" s="517"/>
      <c r="H14" s="512"/>
      <c r="I14" s="512">
        <f t="shared" si="0"/>
        <v>0</v>
      </c>
      <c r="J14" s="515"/>
      <c r="K14" s="516">
        <f t="shared" si="5"/>
        <v>4011.7999999999993</v>
      </c>
      <c r="L14" s="512">
        <f t="shared" si="6"/>
        <v>149.5</v>
      </c>
      <c r="M14" s="512">
        <f t="shared" si="1"/>
        <v>-3862.2999999999993</v>
      </c>
      <c r="N14" s="515">
        <f t="shared" si="7"/>
        <v>3.7265068049254704</v>
      </c>
      <c r="O14" s="508">
        <v>14570.4</v>
      </c>
      <c r="P14" s="512">
        <v>3670.3</v>
      </c>
      <c r="Q14" s="512">
        <f t="shared" si="2"/>
        <v>-10900.099999999999</v>
      </c>
      <c r="R14" s="515">
        <f t="shared" si="8"/>
        <v>25.190111458848076</v>
      </c>
    </row>
    <row r="15" spans="1:18" s="514" customFormat="1" ht="18.75">
      <c r="A15" s="507" t="s">
        <v>9</v>
      </c>
      <c r="B15" s="508">
        <v>5931</v>
      </c>
      <c r="C15" s="509">
        <v>1165.6</v>
      </c>
      <c r="D15" s="511">
        <v>1130.3</v>
      </c>
      <c r="E15" s="512">
        <f t="shared" si="3"/>
        <v>-35.299999999999955</v>
      </c>
      <c r="F15" s="515">
        <f t="shared" si="4"/>
        <v>96.97151681537406</v>
      </c>
      <c r="G15" s="517">
        <v>4421.6</v>
      </c>
      <c r="H15" s="512">
        <v>2952.5</v>
      </c>
      <c r="I15" s="512">
        <f t="shared" si="0"/>
        <v>-1469.1000000000004</v>
      </c>
      <c r="J15" s="515">
        <f>H15/G15%</f>
        <v>66.77447077980821</v>
      </c>
      <c r="K15" s="516">
        <f t="shared" si="5"/>
        <v>14312.300000000001</v>
      </c>
      <c r="L15" s="512">
        <f t="shared" si="6"/>
        <v>269.5</v>
      </c>
      <c r="M15" s="512">
        <f t="shared" si="1"/>
        <v>-14042.800000000001</v>
      </c>
      <c r="N15" s="515">
        <f t="shared" si="7"/>
        <v>1.882995744918706</v>
      </c>
      <c r="O15" s="508">
        <v>24664.9</v>
      </c>
      <c r="P15" s="512">
        <v>4352.3</v>
      </c>
      <c r="Q15" s="512">
        <f t="shared" si="2"/>
        <v>-20312.600000000002</v>
      </c>
      <c r="R15" s="515">
        <f t="shared" si="8"/>
        <v>17.645723274775087</v>
      </c>
    </row>
    <row r="16" spans="1:18" s="514" customFormat="1" ht="18.75">
      <c r="A16" s="507" t="s">
        <v>10</v>
      </c>
      <c r="B16" s="508">
        <v>4161.9</v>
      </c>
      <c r="C16" s="509">
        <v>1700.6</v>
      </c>
      <c r="D16" s="511">
        <v>1550.5</v>
      </c>
      <c r="E16" s="512">
        <f t="shared" si="3"/>
        <v>-150.0999999999999</v>
      </c>
      <c r="F16" s="515">
        <f t="shared" si="4"/>
        <v>91.17370339880043</v>
      </c>
      <c r="G16" s="517">
        <v>8206.7</v>
      </c>
      <c r="H16" s="512">
        <v>3631.1</v>
      </c>
      <c r="I16" s="512">
        <f t="shared" si="0"/>
        <v>-4575.6</v>
      </c>
      <c r="J16" s="515">
        <f>H16/G16%</f>
        <v>44.245555460782036</v>
      </c>
      <c r="K16" s="516">
        <f t="shared" si="5"/>
        <v>85454.90000000001</v>
      </c>
      <c r="L16" s="512">
        <f t="shared" si="6"/>
        <v>1050.7999999999997</v>
      </c>
      <c r="M16" s="512">
        <f t="shared" si="1"/>
        <v>-84404.1</v>
      </c>
      <c r="N16" s="515">
        <f t="shared" si="7"/>
        <v>1.229654472710166</v>
      </c>
      <c r="O16" s="508">
        <v>97823.5</v>
      </c>
      <c r="P16" s="512">
        <v>6232.4</v>
      </c>
      <c r="Q16" s="512">
        <f t="shared" si="2"/>
        <v>-91591.1</v>
      </c>
      <c r="R16" s="515">
        <f t="shared" si="8"/>
        <v>6.371066257085465</v>
      </c>
    </row>
    <row r="17" spans="1:18" s="514" customFormat="1" ht="18.75">
      <c r="A17" s="507" t="s">
        <v>11</v>
      </c>
      <c r="B17" s="508">
        <v>5571.4</v>
      </c>
      <c r="C17" s="509">
        <v>1926.7</v>
      </c>
      <c r="D17" s="511">
        <v>1068.3</v>
      </c>
      <c r="E17" s="512">
        <f t="shared" si="3"/>
        <v>-858.4000000000001</v>
      </c>
      <c r="F17" s="515">
        <f t="shared" si="4"/>
        <v>55.44713759277521</v>
      </c>
      <c r="G17" s="517">
        <v>4966.7</v>
      </c>
      <c r="H17" s="512">
        <v>2581.2</v>
      </c>
      <c r="I17" s="512">
        <f t="shared" si="0"/>
        <v>-2385.5</v>
      </c>
      <c r="J17" s="515">
        <f>H17/G17%</f>
        <v>51.97012100589929</v>
      </c>
      <c r="K17" s="516">
        <f t="shared" si="5"/>
        <v>1350.8000000000002</v>
      </c>
      <c r="L17" s="512">
        <f t="shared" si="6"/>
        <v>279.3000000000002</v>
      </c>
      <c r="M17" s="512">
        <f t="shared" si="1"/>
        <v>-1071.5</v>
      </c>
      <c r="N17" s="515">
        <f t="shared" si="7"/>
        <v>20.676636067515556</v>
      </c>
      <c r="O17" s="508">
        <v>11888.9</v>
      </c>
      <c r="P17" s="512">
        <v>3928.8</v>
      </c>
      <c r="Q17" s="512">
        <f t="shared" si="2"/>
        <v>-7960.099999999999</v>
      </c>
      <c r="R17" s="515">
        <f t="shared" si="8"/>
        <v>33.0459504243454</v>
      </c>
    </row>
    <row r="18" spans="1:18" s="514" customFormat="1" ht="18.75">
      <c r="A18" s="507" t="s">
        <v>12</v>
      </c>
      <c r="B18" s="508">
        <v>3470.5</v>
      </c>
      <c r="C18" s="509">
        <v>705.3</v>
      </c>
      <c r="D18" s="511">
        <v>648.7</v>
      </c>
      <c r="E18" s="512">
        <f t="shared" si="3"/>
        <v>-56.59999999999991</v>
      </c>
      <c r="F18" s="515">
        <f t="shared" si="4"/>
        <v>91.97504607968241</v>
      </c>
      <c r="G18" s="517">
        <v>5337</v>
      </c>
      <c r="H18" s="512">
        <v>2916.8</v>
      </c>
      <c r="I18" s="512">
        <f t="shared" si="0"/>
        <v>-2420.2</v>
      </c>
      <c r="J18" s="515">
        <f>H18/G18%</f>
        <v>54.65242645681095</v>
      </c>
      <c r="K18" s="516">
        <f t="shared" si="5"/>
        <v>961.1000000000004</v>
      </c>
      <c r="L18" s="512">
        <f t="shared" si="6"/>
        <v>546.3000000000002</v>
      </c>
      <c r="M18" s="512">
        <f t="shared" si="1"/>
        <v>-414.8000000000002</v>
      </c>
      <c r="N18" s="515">
        <f t="shared" si="7"/>
        <v>56.84111955051503</v>
      </c>
      <c r="O18" s="508">
        <v>9768.6</v>
      </c>
      <c r="P18" s="512">
        <v>4111.8</v>
      </c>
      <c r="Q18" s="512">
        <f t="shared" si="2"/>
        <v>-5656.8</v>
      </c>
      <c r="R18" s="515">
        <f t="shared" si="8"/>
        <v>42.092009090350714</v>
      </c>
    </row>
    <row r="19" spans="1:18" s="514" customFormat="1" ht="18.75">
      <c r="A19" s="507" t="s">
        <v>13</v>
      </c>
      <c r="B19" s="508">
        <v>9156.3</v>
      </c>
      <c r="C19" s="509">
        <v>3396.2</v>
      </c>
      <c r="D19" s="511">
        <v>3314.8</v>
      </c>
      <c r="E19" s="512">
        <f t="shared" si="3"/>
        <v>-81.39999999999964</v>
      </c>
      <c r="F19" s="515">
        <f t="shared" si="4"/>
        <v>97.60320358047231</v>
      </c>
      <c r="G19" s="517"/>
      <c r="H19" s="512"/>
      <c r="I19" s="512">
        <f t="shared" si="0"/>
        <v>0</v>
      </c>
      <c r="J19" s="515"/>
      <c r="K19" s="516">
        <f t="shared" si="5"/>
        <v>1281.9000000000015</v>
      </c>
      <c r="L19" s="512">
        <f t="shared" si="6"/>
        <v>149.5</v>
      </c>
      <c r="M19" s="512">
        <f t="shared" si="1"/>
        <v>-1132.4000000000015</v>
      </c>
      <c r="N19" s="515">
        <f t="shared" si="7"/>
        <v>11.662376160386913</v>
      </c>
      <c r="O19" s="508">
        <v>10438.2</v>
      </c>
      <c r="P19" s="512">
        <v>3464.3</v>
      </c>
      <c r="Q19" s="512">
        <f t="shared" si="2"/>
        <v>-6973.900000000001</v>
      </c>
      <c r="R19" s="515">
        <f t="shared" si="8"/>
        <v>33.18867237646337</v>
      </c>
    </row>
    <row r="20" spans="1:18" s="514" customFormat="1" ht="18.75">
      <c r="A20" s="507" t="s">
        <v>14</v>
      </c>
      <c r="B20" s="508">
        <v>2199.7</v>
      </c>
      <c r="C20" s="509">
        <v>488</v>
      </c>
      <c r="D20" s="511">
        <v>359.3</v>
      </c>
      <c r="E20" s="512">
        <f t="shared" si="3"/>
        <v>-128.7</v>
      </c>
      <c r="F20" s="515">
        <f t="shared" si="4"/>
        <v>73.62704918032787</v>
      </c>
      <c r="G20" s="517">
        <v>3928.3</v>
      </c>
      <c r="H20" s="512">
        <v>2104.1</v>
      </c>
      <c r="I20" s="512">
        <f t="shared" si="0"/>
        <v>-1824.2000000000003</v>
      </c>
      <c r="J20" s="515">
        <f>H20/G20%</f>
        <v>53.56260978031209</v>
      </c>
      <c r="K20" s="516">
        <f t="shared" si="5"/>
        <v>612.1000000000004</v>
      </c>
      <c r="L20" s="512">
        <f t="shared" si="6"/>
        <v>149.5</v>
      </c>
      <c r="M20" s="512">
        <f t="shared" si="1"/>
        <v>-462.60000000000036</v>
      </c>
      <c r="N20" s="515">
        <f t="shared" si="7"/>
        <v>24.42411370691062</v>
      </c>
      <c r="O20" s="508">
        <v>6740.1</v>
      </c>
      <c r="P20" s="512">
        <v>2612.9</v>
      </c>
      <c r="Q20" s="512">
        <f t="shared" si="2"/>
        <v>-4127.200000000001</v>
      </c>
      <c r="R20" s="515">
        <f t="shared" si="8"/>
        <v>38.76648714410765</v>
      </c>
    </row>
    <row r="21" spans="1:18" s="514" customFormat="1" ht="18.75">
      <c r="A21" s="507" t="s">
        <v>15</v>
      </c>
      <c r="B21" s="508">
        <v>4228.3</v>
      </c>
      <c r="C21" s="509">
        <v>1443.5</v>
      </c>
      <c r="D21" s="511">
        <v>1388.6</v>
      </c>
      <c r="E21" s="512">
        <f t="shared" si="3"/>
        <v>-54.90000000000009</v>
      </c>
      <c r="F21" s="515">
        <f t="shared" si="4"/>
        <v>96.19674402493938</v>
      </c>
      <c r="G21" s="517">
        <v>11871.9</v>
      </c>
      <c r="H21" s="512">
        <v>4969.9</v>
      </c>
      <c r="I21" s="512">
        <f t="shared" si="0"/>
        <v>-6902</v>
      </c>
      <c r="J21" s="515">
        <f>H21/G21%</f>
        <v>41.862717846343045</v>
      </c>
      <c r="K21" s="516">
        <f t="shared" si="5"/>
        <v>95018.1</v>
      </c>
      <c r="L21" s="512">
        <f t="shared" si="6"/>
        <v>1251.8999999999996</v>
      </c>
      <c r="M21" s="512">
        <f t="shared" si="1"/>
        <v>-93766.20000000001</v>
      </c>
      <c r="N21" s="515">
        <f t="shared" si="7"/>
        <v>1.3175384479378136</v>
      </c>
      <c r="O21" s="508">
        <v>111118.3</v>
      </c>
      <c r="P21" s="512">
        <v>7610.4</v>
      </c>
      <c r="Q21" s="512">
        <f t="shared" si="2"/>
        <v>-103507.90000000001</v>
      </c>
      <c r="R21" s="515">
        <f t="shared" si="8"/>
        <v>6.848916875078182</v>
      </c>
    </row>
    <row r="22" spans="1:18" s="514" customFormat="1" ht="19.5" thickBot="1">
      <c r="A22" s="507" t="s">
        <v>16</v>
      </c>
      <c r="B22" s="518">
        <v>10609</v>
      </c>
      <c r="C22" s="519">
        <v>4313.7</v>
      </c>
      <c r="D22" s="520">
        <v>2891.4</v>
      </c>
      <c r="E22" s="512">
        <f t="shared" si="3"/>
        <v>-1422.2999999999997</v>
      </c>
      <c r="F22" s="521">
        <f t="shared" si="4"/>
        <v>67.02830516725781</v>
      </c>
      <c r="G22" s="519">
        <v>6498</v>
      </c>
      <c r="H22" s="518">
        <v>2893.7</v>
      </c>
      <c r="I22" s="522">
        <f t="shared" si="0"/>
        <v>-3604.3</v>
      </c>
      <c r="J22" s="521">
        <f>H22/G22%</f>
        <v>44.53216374269005</v>
      </c>
      <c r="K22" s="523">
        <f t="shared" si="5"/>
        <v>61154</v>
      </c>
      <c r="L22" s="522">
        <f t="shared" si="6"/>
        <v>11114.800000000003</v>
      </c>
      <c r="M22" s="522">
        <f t="shared" si="1"/>
        <v>-50039.2</v>
      </c>
      <c r="N22" s="521">
        <f t="shared" si="7"/>
        <v>18.175098930568733</v>
      </c>
      <c r="O22" s="518">
        <v>78261</v>
      </c>
      <c r="P22" s="522">
        <v>16899.9</v>
      </c>
      <c r="Q22" s="522">
        <f t="shared" si="2"/>
        <v>-61361.1</v>
      </c>
      <c r="R22" s="521">
        <f t="shared" si="8"/>
        <v>21.594280676198874</v>
      </c>
    </row>
    <row r="23" spans="4:7" ht="12.75">
      <c r="D23" s="524"/>
      <c r="E23" s="524"/>
      <c r="F23" s="524"/>
      <c r="G23" s="524"/>
    </row>
    <row r="24" spans="4:7" ht="12.75">
      <c r="D24" s="524"/>
      <c r="E24" s="524"/>
      <c r="F24" s="524"/>
      <c r="G24" s="524"/>
    </row>
  </sheetData>
  <sheetProtection/>
  <mergeCells count="19">
    <mergeCell ref="O5:O6"/>
    <mergeCell ref="P5:P6"/>
    <mergeCell ref="Q5:R5"/>
    <mergeCell ref="G5:G6"/>
    <mergeCell ref="H5:H6"/>
    <mergeCell ref="I5:J5"/>
    <mergeCell ref="K5:K6"/>
    <mergeCell ref="L5:L6"/>
    <mergeCell ref="M5:N5"/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</mergeCells>
  <printOptions/>
  <pageMargins left="0.1968503937007874" right="0.2362204724409449" top="0.8267716535433072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2013-06-07T11:13:10Z</dcterms:created>
  <dcterms:modified xsi:type="dcterms:W3CDTF">2013-06-07T12:21:22Z</dcterms:modified>
  <cp:category/>
  <cp:version/>
  <cp:contentType/>
  <cp:contentStatus/>
</cp:coreProperties>
</file>