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80" windowHeight="10050" activeTab="3"/>
  </bookViews>
  <sheets>
    <sheet name="район" sheetId="1" r:id="rId1"/>
    <sheet name="поселения" sheetId="2" r:id="rId2"/>
    <sheet name="консолидированный " sheetId="3" r:id="rId3"/>
    <sheet name="свод по району" sheetId="4" r:id="rId4"/>
  </sheets>
  <definedNames>
    <definedName name="_xlnm.Print_Titles" localSheetId="1">'поселения'!$A:$A,'поселения'!$2:$2</definedName>
    <definedName name="_xlnm.Print_Titles" localSheetId="0">'район'!$A:$A,'район'!$3:$5</definedName>
    <definedName name="_xlnm.Print_Titles" localSheetId="3">'свод по району'!$A:$A</definedName>
    <definedName name="_xlnm.Print_Area" localSheetId="2">'консолидированный '!$A$1:$N$38</definedName>
    <definedName name="_xlnm.Print_Area" localSheetId="1">'поселения'!$A$1:$CB$31</definedName>
    <definedName name="_xlnm.Print_Area" localSheetId="0">'район'!$A$1:$CB$35</definedName>
  </definedNames>
  <calcPr fullCalcOnLoad="1"/>
</workbook>
</file>

<file path=xl/sharedStrings.xml><?xml version="1.0" encoding="utf-8"?>
<sst xmlns="http://schemas.openxmlformats.org/spreadsheetml/2006/main" count="457" uniqueCount="163">
  <si>
    <t>Исполнение  бюджета Белокалитвинского района по доходам на 1 марта 2013 года</t>
  </si>
  <si>
    <t>Наименование показателей</t>
  </si>
  <si>
    <t>2013 год</t>
  </si>
  <si>
    <t>I полугодие</t>
  </si>
  <si>
    <t>I квартал</t>
  </si>
  <si>
    <t>январь</t>
  </si>
  <si>
    <t>февраль</t>
  </si>
  <si>
    <t>март</t>
  </si>
  <si>
    <t>II квартал</t>
  </si>
  <si>
    <t>апрель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</si>
  <si>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</si>
  <si>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</si>
  <si>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</si>
  <si>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</si>
  <si>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</si>
  <si>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</si>
  <si>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</si>
  <si>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</si>
  <si>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</si>
  <si>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</si>
  <si>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</si>
  <si>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2011 год</t>
  </si>
  <si>
    <t>план</t>
  </si>
  <si>
    <t>факт</t>
  </si>
  <si>
    <t>Отклонение</t>
  </si>
  <si>
    <t>т.р.</t>
  </si>
  <si>
    <t>%</t>
  </si>
  <si>
    <t>ДОХОДЫ</t>
  </si>
  <si>
    <t xml:space="preserve">НАЛОГИ НА ПРИБЫЛЬ, ДОХОДЫ </t>
  </si>
  <si>
    <t>Налог на прибыль организаций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</si>
  <si>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</si>
  <si>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</si>
  <si>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</si>
  <si>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</si>
  <si>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</si>
  <si>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4,4 р.</t>
  </si>
  <si>
    <t>Налог, взимаемый в связи с применением патентной системы налогообложения</t>
  </si>
  <si>
    <t>ГОСУДАРСТВЕННАЯ ПОШЛИНА</t>
  </si>
  <si>
    <t xml:space="preserve"> - по делам, рассматриваемым в судах общей юрисдикции, мировыми судьями </t>
  </si>
  <si>
    <t>-  за совершение действий, связанных с лицензированием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</si>
  <si>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</si>
  <si>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</si>
  <si>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</si>
  <si>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</si>
  <si>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</si>
  <si>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</si>
  <si>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</si>
  <si>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</si>
  <si>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</si>
  <si>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</si>
  <si>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</si>
  <si>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</si>
  <si>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169 р.</t>
  </si>
  <si>
    <t xml:space="preserve">Прочие доходы от оказания платных услуг и компенсации затрат бюджетов </t>
  </si>
  <si>
    <t>ДОХОДЫ ОТ ПРОДАЖИ МАТЕРИАЛЬНЫХ И НЕМАТЕРИАЛЬНЫХ АКТИВОВ</t>
  </si>
  <si>
    <t>Доходы от продажи земельных участков</t>
  </si>
  <si>
    <t>Доходы от реализации иного имущества</t>
  </si>
  <si>
    <t>ШТРАФЫ, САНКЦИИ, ВОЗМЕЩЕНИЕ УЩЕРБА</t>
  </si>
  <si>
    <t>ПРОЧИЕ НЕНАЛОГОВЫЕ ДОХОДЫ</t>
  </si>
  <si>
    <t xml:space="preserve"> 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</si>
  <si>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</si>
  <si>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 xml:space="preserve">Информация о выполнении плановых назначений по доходам за январь-февраль 2013 года по поселениям </t>
  </si>
  <si>
    <t>Белокалитвинского района</t>
  </si>
  <si>
    <t>по состоянию на 01.03.2013 года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</si>
  <si>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</si>
  <si>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</si>
  <si>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</si>
  <si>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</si>
  <si>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</si>
  <si>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</si>
  <si>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</si>
  <si>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</si>
  <si>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</si>
  <si>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</si>
  <si>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</si>
  <si>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</si>
  <si>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</si>
  <si>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 xml:space="preserve">   2013 год</t>
  </si>
  <si>
    <t>1 квартал 2013 года</t>
  </si>
  <si>
    <t>Откл. к пл. кварт.</t>
  </si>
  <si>
    <t>% исп.</t>
  </si>
  <si>
    <t>т.р</t>
  </si>
  <si>
    <t>год. плана</t>
  </si>
  <si>
    <t>Собственные доходы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</si>
  <si>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</si>
  <si>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</si>
  <si>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</si>
  <si>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</si>
  <si>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</si>
  <si>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</si>
  <si>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</si>
  <si>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</si>
  <si>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 xml:space="preserve">Доходы от реализации имущества </t>
  </si>
  <si>
    <t>Невыясненные поступления</t>
  </si>
  <si>
    <t>Прочие неналоговые доходы, штрафы</t>
  </si>
  <si>
    <t>&gt; 100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</si>
  <si>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</si>
  <si>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</si>
  <si>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</si>
  <si>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</si>
  <si>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</si>
  <si>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</si>
  <si>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</si>
  <si>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 xml:space="preserve">по состоянию на 01.03.2013. 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</si>
  <si>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</si>
  <si>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</si>
  <si>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</si>
  <si>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</si>
  <si>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</si>
  <si>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</si>
  <si>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</si>
  <si>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</si>
  <si>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</si>
  <si>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</si>
  <si>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</si>
  <si>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</si>
  <si>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</si>
  <si>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</si>
  <si>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</si>
  <si>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</si>
  <si>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</si>
  <si>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</si>
  <si>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</si>
  <si>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</si>
  <si>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</si>
  <si>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</si>
  <si>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</si>
  <si>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</si>
  <si>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</si>
  <si>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</si>
  <si>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</si>
  <si>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</si>
  <si>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</si>
  <si>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</si>
  <si>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</si>
  <si>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</si>
  <si>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</si>
  <si>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>Доходы от реализации  имущества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</si>
  <si>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</si>
  <si>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</si>
  <si>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</si>
  <si>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</si>
  <si>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</si>
  <si>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</si>
  <si>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</si>
  <si>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</si>
  <si>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</si>
  <si>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</si>
  <si>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</si>
  <si>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.</t>
  </si>
  <si>
    <t>Выполнение плана  доходов за январь-февраль 2013 года.</t>
  </si>
  <si>
    <t xml:space="preserve">по  состоянию на 01.03.2013г.  </t>
  </si>
  <si>
    <t>СОБСТВЕННЫЕ ДОХОДЫ</t>
  </si>
  <si>
    <t>ДОТАЦИИ</t>
  </si>
  <si>
    <t>ВСЕГО ДОХОДОВ</t>
  </si>
  <si>
    <t>Наименование бюджетов</t>
  </si>
  <si>
    <t>план               2013 года</t>
  </si>
  <si>
    <t>план               1 квартала</t>
  </si>
  <si>
    <t xml:space="preserve">Отклонение от плана </t>
  </si>
  <si>
    <t>Отклонение от годового плана</t>
  </si>
  <si>
    <t>Консолидиров. бюджет района</t>
  </si>
  <si>
    <t>Бюджеты поселений</t>
  </si>
  <si>
    <t>в том числе: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</si>
</sst>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5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 Cyr"/>
      <family val="0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0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0" fillId="0" borderId="0">
      <alignment/>
      <protection/>
    </xf>
    <xf numFmtId="0" fontId="48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48" fillId="31" borderId="8" applyNumberFormat="0" applyFont="0" applyAlignment="0" applyProtection="0"/>
    <xf numFmtId="9" fontId="48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15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 horizontal="centerContinuous" vertical="top"/>
    </xf>
    <xf numFmtId="0" fontId="3" fillId="0" borderId="0" xfId="0" applyFont="1" applyFill="1" applyAlignment="1">
      <alignment horizontal="centerContinuous" vertical="top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7" fillId="34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49" fontId="6" fillId="0" borderId="13" xfId="0" applyNumberFormat="1" applyFont="1" applyBorder="1" applyAlignment="1">
      <alignment vertical="top"/>
    </xf>
    <xf numFmtId="164" fontId="5" fillId="0" borderId="14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164" fontId="5" fillId="0" borderId="12" xfId="0" applyNumberFormat="1" applyFont="1" applyBorder="1" applyAlignment="1" applyProtection="1">
      <alignment horizontal="right"/>
      <protection/>
    </xf>
    <xf numFmtId="164" fontId="5" fillId="33" borderId="14" xfId="0" applyNumberFormat="1" applyFont="1" applyFill="1" applyBorder="1" applyAlignment="1" applyProtection="1">
      <alignment horizontal="right"/>
      <protection/>
    </xf>
    <xf numFmtId="164" fontId="5" fillId="33" borderId="10" xfId="0" applyNumberFormat="1" applyFont="1" applyFill="1" applyBorder="1" applyAlignment="1" applyProtection="1">
      <alignment horizontal="right"/>
      <protection/>
    </xf>
    <xf numFmtId="164" fontId="5" fillId="33" borderId="11" xfId="0" applyNumberFormat="1" applyFont="1" applyFill="1" applyBorder="1" applyAlignment="1" applyProtection="1">
      <alignment horizontal="right"/>
      <protection/>
    </xf>
    <xf numFmtId="164" fontId="5" fillId="35" borderId="14" xfId="0" applyNumberFormat="1" applyFont="1" applyFill="1" applyBorder="1" applyAlignment="1" applyProtection="1">
      <alignment horizontal="right"/>
      <protection/>
    </xf>
    <xf numFmtId="164" fontId="5" fillId="34" borderId="10" xfId="0" applyNumberFormat="1" applyFont="1" applyFill="1" applyBorder="1" applyAlignment="1" applyProtection="1">
      <alignment horizontal="right"/>
      <protection/>
    </xf>
    <xf numFmtId="164" fontId="5" fillId="34" borderId="12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Fill="1" applyBorder="1" applyAlignment="1" applyProtection="1">
      <alignment horizontal="right"/>
      <protection/>
    </xf>
    <xf numFmtId="164" fontId="6" fillId="0" borderId="10" xfId="0" applyNumberFormat="1" applyFont="1" applyFill="1" applyBorder="1" applyAlignment="1" applyProtection="1">
      <alignment horizontal="right"/>
      <protection/>
    </xf>
    <xf numFmtId="164" fontId="5" fillId="35" borderId="10" xfId="0" applyNumberFormat="1" applyFont="1" applyFill="1" applyBorder="1" applyAlignment="1" applyProtection="1">
      <alignment horizontal="right"/>
      <protection/>
    </xf>
    <xf numFmtId="164" fontId="5" fillId="36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right"/>
    </xf>
    <xf numFmtId="164" fontId="5" fillId="34" borderId="15" xfId="0" applyNumberFormat="1" applyFont="1" applyFill="1" applyBorder="1" applyAlignment="1" applyProtection="1">
      <alignment horizontal="right"/>
      <protection/>
    </xf>
    <xf numFmtId="164" fontId="5" fillId="0" borderId="14" xfId="0" applyNumberFormat="1" applyFont="1" applyFill="1" applyBorder="1" applyAlignment="1">
      <alignment horizontal="right"/>
    </xf>
    <xf numFmtId="164" fontId="5" fillId="34" borderId="10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 applyProtection="1">
      <alignment horizontal="right"/>
      <protection/>
    </xf>
    <xf numFmtId="164" fontId="5" fillId="0" borderId="15" xfId="0" applyNumberFormat="1" applyFont="1" applyFill="1" applyBorder="1" applyAlignment="1" applyProtection="1">
      <alignment horizontal="right"/>
      <protection/>
    </xf>
    <xf numFmtId="164" fontId="5" fillId="0" borderId="12" xfId="0" applyNumberFormat="1" applyFont="1" applyFill="1" applyBorder="1" applyAlignment="1" applyProtection="1">
      <alignment horizontal="right"/>
      <protection/>
    </xf>
    <xf numFmtId="164" fontId="5" fillId="0" borderId="15" xfId="0" applyNumberFormat="1" applyFont="1" applyFill="1" applyBorder="1" applyAlignment="1">
      <alignment horizontal="right"/>
    </xf>
    <xf numFmtId="164" fontId="5" fillId="9" borderId="10" xfId="0" applyNumberFormat="1" applyFont="1" applyFill="1" applyBorder="1" applyAlignment="1">
      <alignment horizontal="right"/>
    </xf>
    <xf numFmtId="164" fontId="5" fillId="9" borderId="10" xfId="0" applyNumberFormat="1" applyFont="1" applyFill="1" applyBorder="1" applyAlignment="1">
      <alignment/>
    </xf>
    <xf numFmtId="165" fontId="5" fillId="9" borderId="10" xfId="0" applyNumberFormat="1" applyFont="1" applyFill="1" applyBorder="1" applyAlignment="1">
      <alignment/>
    </xf>
    <xf numFmtId="49" fontId="4" fillId="0" borderId="13" xfId="0" applyNumberFormat="1" applyFont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0" borderId="12" xfId="0" applyNumberFormat="1" applyFont="1" applyBorder="1" applyAlignment="1" applyProtection="1">
      <alignment horizontal="right"/>
      <protection/>
    </xf>
    <xf numFmtId="164" fontId="3" fillId="33" borderId="14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33" borderId="11" xfId="0" applyNumberFormat="1" applyFont="1" applyFill="1" applyBorder="1" applyAlignment="1" applyProtection="1">
      <alignment horizontal="right"/>
      <protection/>
    </xf>
    <xf numFmtId="164" fontId="3" fillId="34" borderId="15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34" borderId="12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4" fillId="0" borderId="10" xfId="0" applyNumberFormat="1" applyFont="1" applyFill="1" applyBorder="1" applyAlignment="1" applyProtection="1">
      <alignment horizontal="right"/>
      <protection/>
    </xf>
    <xf numFmtId="164" fontId="3" fillId="0" borderId="11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164" fontId="3" fillId="0" borderId="12" xfId="0" applyNumberFormat="1" applyFont="1" applyFill="1" applyBorder="1" applyAlignment="1" applyProtection="1">
      <alignment horizontal="right"/>
      <protection/>
    </xf>
    <xf numFmtId="164" fontId="3" fillId="34" borderId="14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>
      <alignment horizontal="right"/>
    </xf>
    <xf numFmtId="164" fontId="3" fillId="9" borderId="10" xfId="0" applyNumberFormat="1" applyFont="1" applyFill="1" applyBorder="1" applyAlignment="1">
      <alignment horizontal="right"/>
    </xf>
    <xf numFmtId="164" fontId="3" fillId="9" borderId="10" xfId="0" applyNumberFormat="1" applyFont="1" applyFill="1" applyBorder="1" applyAlignment="1">
      <alignment/>
    </xf>
    <xf numFmtId="165" fontId="3" fillId="9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Border="1" applyAlignment="1">
      <alignment vertical="top"/>
    </xf>
    <xf numFmtId="164" fontId="5" fillId="34" borderId="16" xfId="0" applyNumberFormat="1" applyFont="1" applyFill="1" applyBorder="1" applyAlignment="1" applyProtection="1">
      <alignment horizontal="right"/>
      <protection/>
    </xf>
    <xf numFmtId="164" fontId="8" fillId="0" borderId="10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vertical="top" wrapText="1"/>
    </xf>
    <xf numFmtId="49" fontId="3" fillId="9" borderId="10" xfId="0" applyNumberFormat="1" applyFont="1" applyFill="1" applyBorder="1" applyAlignment="1">
      <alignment horizontal="right"/>
    </xf>
    <xf numFmtId="49" fontId="3" fillId="0" borderId="13" xfId="0" applyNumberFormat="1" applyFont="1" applyBorder="1" applyAlignment="1">
      <alignment vertical="top" wrapText="1"/>
    </xf>
    <xf numFmtId="49" fontId="6" fillId="0" borderId="13" xfId="0" applyNumberFormat="1" applyFont="1" applyBorder="1" applyAlignment="1">
      <alignment vertical="top" wrapText="1"/>
    </xf>
    <xf numFmtId="49" fontId="3" fillId="37" borderId="13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9" borderId="10" xfId="0" applyFont="1" applyFill="1" applyBorder="1" applyAlignment="1">
      <alignment/>
    </xf>
    <xf numFmtId="164" fontId="3" fillId="37" borderId="10" xfId="0" applyNumberFormat="1" applyFont="1" applyFill="1" applyBorder="1" applyAlignment="1" applyProtection="1">
      <alignment horizontal="right"/>
      <protection/>
    </xf>
    <xf numFmtId="0" fontId="3" fillId="37" borderId="0" xfId="0" applyFont="1" applyFill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49" fontId="5" fillId="0" borderId="13" xfId="0" applyNumberFormat="1" applyFont="1" applyBorder="1" applyAlignment="1">
      <alignment vertical="top" wrapText="1"/>
    </xf>
    <xf numFmtId="164" fontId="5" fillId="0" borderId="10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49" fontId="3" fillId="34" borderId="10" xfId="0" applyNumberFormat="1" applyFont="1" applyFill="1" applyBorder="1" applyAlignment="1" applyProtection="1">
      <alignment horizontal="right"/>
      <protection/>
    </xf>
    <xf numFmtId="49" fontId="9" fillId="0" borderId="13" xfId="0" applyNumberFormat="1" applyFont="1" applyBorder="1" applyAlignment="1">
      <alignment vertical="top" wrapText="1"/>
    </xf>
    <xf numFmtId="49" fontId="10" fillId="0" borderId="13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164" fontId="5" fillId="34" borderId="17" xfId="0" applyNumberFormat="1" applyFont="1" applyFill="1" applyBorder="1" applyAlignment="1" applyProtection="1">
      <alignment horizontal="right"/>
      <protection/>
    </xf>
    <xf numFmtId="164" fontId="5" fillId="34" borderId="18" xfId="0" applyNumberFormat="1" applyFont="1" applyFill="1" applyBorder="1" applyAlignment="1" applyProtection="1">
      <alignment horizontal="right"/>
      <protection/>
    </xf>
    <xf numFmtId="164" fontId="5" fillId="34" borderId="19" xfId="0" applyNumberFormat="1" applyFont="1" applyFill="1" applyBorder="1" applyAlignment="1" applyProtection="1">
      <alignment horizontal="right"/>
      <protection/>
    </xf>
    <xf numFmtId="164" fontId="5" fillId="0" borderId="17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164" fontId="5" fillId="0" borderId="18" xfId="0" applyNumberFormat="1" applyFont="1" applyFill="1" applyBorder="1" applyAlignment="1" applyProtection="1">
      <alignment horizontal="right"/>
      <protection/>
    </xf>
    <xf numFmtId="164" fontId="5" fillId="0" borderId="19" xfId="0" applyNumberFormat="1" applyFont="1" applyFill="1" applyBorder="1" applyAlignment="1" applyProtection="1">
      <alignment horizontal="right"/>
      <protection/>
    </xf>
    <xf numFmtId="164" fontId="5" fillId="0" borderId="20" xfId="0" applyNumberFormat="1" applyFont="1" applyFill="1" applyBorder="1" applyAlignment="1">
      <alignment/>
    </xf>
    <xf numFmtId="164" fontId="3" fillId="0" borderId="18" xfId="0" applyNumberFormat="1" applyFont="1" applyFill="1" applyBorder="1" applyAlignment="1" applyProtection="1">
      <alignment horizontal="right"/>
      <protection/>
    </xf>
    <xf numFmtId="164" fontId="5" fillId="0" borderId="21" xfId="0" applyNumberFormat="1" applyFont="1" applyFill="1" applyBorder="1" applyAlignment="1" applyProtection="1">
      <alignment horizontal="right"/>
      <protection/>
    </xf>
    <xf numFmtId="49" fontId="5" fillId="0" borderId="22" xfId="0" applyNumberFormat="1" applyFont="1" applyBorder="1" applyAlignment="1">
      <alignment vertical="top" wrapText="1"/>
    </xf>
    <xf numFmtId="164" fontId="3" fillId="0" borderId="20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164" fontId="5" fillId="0" borderId="18" xfId="0" applyNumberFormat="1" applyFont="1" applyBorder="1" applyAlignment="1" applyProtection="1">
      <alignment horizontal="right"/>
      <protection/>
    </xf>
    <xf numFmtId="164" fontId="3" fillId="0" borderId="19" xfId="0" applyNumberFormat="1" applyFont="1" applyBorder="1" applyAlignment="1" applyProtection="1">
      <alignment horizontal="right"/>
      <protection/>
    </xf>
    <xf numFmtId="164" fontId="3" fillId="33" borderId="17" xfId="0" applyNumberFormat="1" applyFont="1" applyFill="1" applyBorder="1" applyAlignment="1" applyProtection="1">
      <alignment horizontal="right"/>
      <protection/>
    </xf>
    <xf numFmtId="164" fontId="3" fillId="33" borderId="18" xfId="0" applyNumberFormat="1" applyFont="1" applyFill="1" applyBorder="1" applyAlignment="1" applyProtection="1">
      <alignment horizontal="right"/>
      <protection/>
    </xf>
    <xf numFmtId="164" fontId="3" fillId="33" borderId="21" xfId="0" applyNumberFormat="1" applyFont="1" applyFill="1" applyBorder="1" applyAlignment="1" applyProtection="1">
      <alignment horizontal="right"/>
      <protection/>
    </xf>
    <xf numFmtId="164" fontId="5" fillId="34" borderId="20" xfId="0" applyNumberFormat="1" applyFont="1" applyFill="1" applyBorder="1" applyAlignment="1" applyProtection="1">
      <alignment horizontal="right"/>
      <protection/>
    </xf>
    <xf numFmtId="164" fontId="4" fillId="0" borderId="18" xfId="0" applyNumberFormat="1" applyFont="1" applyFill="1" applyBorder="1" applyAlignment="1" applyProtection="1">
      <alignment horizontal="right"/>
      <protection/>
    </xf>
    <xf numFmtId="164" fontId="3" fillId="0" borderId="21" xfId="0" applyNumberFormat="1" applyFont="1" applyFill="1" applyBorder="1" applyAlignment="1" applyProtection="1">
      <alignment horizontal="right"/>
      <protection/>
    </xf>
    <xf numFmtId="164" fontId="5" fillId="0" borderId="20" xfId="0" applyNumberFormat="1" applyFont="1" applyFill="1" applyBorder="1" applyAlignment="1" applyProtection="1">
      <alignment horizontal="right"/>
      <protection/>
    </xf>
    <xf numFmtId="164" fontId="3" fillId="0" borderId="19" xfId="0" applyNumberFormat="1" applyFont="1" applyFill="1" applyBorder="1" applyAlignment="1" applyProtection="1">
      <alignment horizontal="right"/>
      <protection/>
    </xf>
    <xf numFmtId="0" fontId="3" fillId="0" borderId="23" xfId="0" applyFont="1" applyBorder="1" applyAlignment="1">
      <alignment/>
    </xf>
    <xf numFmtId="49" fontId="3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24" xfId="0" applyFont="1" applyBorder="1" applyAlignment="1">
      <alignment/>
    </xf>
    <xf numFmtId="49" fontId="3" fillId="0" borderId="0" xfId="0" applyNumberFormat="1" applyFont="1" applyAlignment="1">
      <alignment vertical="top"/>
    </xf>
    <xf numFmtId="164" fontId="4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3" fillId="0" borderId="24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6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8" borderId="15" xfId="0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wrapText="1"/>
    </xf>
    <xf numFmtId="0" fontId="0" fillId="38" borderId="23" xfId="0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wrapText="1"/>
    </xf>
    <xf numFmtId="0" fontId="0" fillId="38" borderId="28" xfId="0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8" borderId="3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4" borderId="31" xfId="0" applyFont="1" applyFill="1" applyBorder="1" applyAlignment="1">
      <alignment horizontal="center" wrapText="1"/>
    </xf>
    <xf numFmtId="0" fontId="0" fillId="38" borderId="16" xfId="0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6" fillId="38" borderId="10" xfId="0" applyFont="1" applyFill="1" applyBorder="1" applyAlignment="1">
      <alignment/>
    </xf>
    <xf numFmtId="0" fontId="16" fillId="38" borderId="11" xfId="0" applyFont="1" applyFill="1" applyBorder="1" applyAlignment="1">
      <alignment/>
    </xf>
    <xf numFmtId="164" fontId="16" fillId="38" borderId="15" xfId="0" applyNumberFormat="1" applyFont="1" applyFill="1" applyBorder="1" applyAlignment="1">
      <alignment/>
    </xf>
    <xf numFmtId="164" fontId="16" fillId="38" borderId="10" xfId="0" applyNumberFormat="1" applyFont="1" applyFill="1" applyBorder="1" applyAlignment="1">
      <alignment/>
    </xf>
    <xf numFmtId="164" fontId="16" fillId="4" borderId="12" xfId="0" applyNumberFormat="1" applyFont="1" applyFill="1" applyBorder="1" applyAlignment="1">
      <alignment/>
    </xf>
    <xf numFmtId="164" fontId="16" fillId="38" borderId="30" xfId="0" applyNumberFormat="1" applyFont="1" applyFill="1" applyBorder="1" applyAlignment="1">
      <alignment/>
    </xf>
    <xf numFmtId="164" fontId="16" fillId="38" borderId="11" xfId="0" applyNumberFormat="1" applyFont="1" applyFill="1" applyBorder="1" applyAlignment="1">
      <alignment/>
    </xf>
    <xf numFmtId="164" fontId="16" fillId="4" borderId="10" xfId="0" applyNumberFormat="1" applyFont="1" applyFill="1" applyBorder="1" applyAlignment="1">
      <alignment/>
    </xf>
    <xf numFmtId="164" fontId="16" fillId="38" borderId="16" xfId="0" applyNumberFormat="1" applyFont="1" applyFill="1" applyBorder="1" applyAlignment="1">
      <alignment/>
    </xf>
    <xf numFmtId="164" fontId="16" fillId="4" borderId="33" xfId="0" applyNumberFormat="1" applyFont="1" applyFill="1" applyBorder="1" applyAlignment="1">
      <alignment/>
    </xf>
    <xf numFmtId="0" fontId="16" fillId="38" borderId="0" xfId="0" applyFont="1" applyFill="1" applyAlignment="1">
      <alignment/>
    </xf>
    <xf numFmtId="0" fontId="15" fillId="0" borderId="10" xfId="0" applyFont="1" applyBorder="1" applyAlignment="1">
      <alignment/>
    </xf>
    <xf numFmtId="0" fontId="17" fillId="0" borderId="11" xfId="0" applyFont="1" applyBorder="1" applyAlignment="1">
      <alignment/>
    </xf>
    <xf numFmtId="164" fontId="0" fillId="38" borderId="15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4" borderId="12" xfId="0" applyNumberFormat="1" applyFont="1" applyFill="1" applyBorder="1" applyAlignment="1">
      <alignment/>
    </xf>
    <xf numFmtId="164" fontId="0" fillId="38" borderId="30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0" fillId="38" borderId="16" xfId="0" applyNumberFormat="1" applyFont="1" applyFill="1" applyBorder="1" applyAlignment="1">
      <alignment/>
    </xf>
    <xf numFmtId="164" fontId="0" fillId="38" borderId="16" xfId="0" applyNumberFormat="1" applyFont="1" applyFill="1" applyBorder="1" applyAlignment="1">
      <alignment/>
    </xf>
    <xf numFmtId="164" fontId="18" fillId="0" borderId="10" xfId="0" applyNumberFormat="1" applyFont="1" applyFill="1" applyBorder="1" applyAlignment="1">
      <alignment/>
    </xf>
    <xf numFmtId="164" fontId="0" fillId="4" borderId="33" xfId="0" applyNumberFormat="1" applyFont="1" applyFill="1" applyBorder="1" applyAlignment="1">
      <alignment/>
    </xf>
    <xf numFmtId="164" fontId="18" fillId="0" borderId="0" xfId="0" applyNumberFormat="1" applyFont="1" applyAlignment="1">
      <alignment/>
    </xf>
    <xf numFmtId="0" fontId="15" fillId="0" borderId="10" xfId="0" applyFont="1" applyBorder="1" applyAlignment="1">
      <alignment wrapText="1"/>
    </xf>
    <xf numFmtId="0" fontId="15" fillId="0" borderId="11" xfId="0" applyFont="1" applyBorder="1" applyAlignment="1">
      <alignment/>
    </xf>
    <xf numFmtId="164" fontId="0" fillId="38" borderId="15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38" borderId="30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38" borderId="16" xfId="0" applyNumberFormat="1" applyFont="1" applyFill="1" applyBorder="1" applyAlignment="1">
      <alignment/>
    </xf>
    <xf numFmtId="0" fontId="15" fillId="0" borderId="10" xfId="0" applyFont="1" applyBorder="1" applyAlignment="1">
      <alignment vertical="top"/>
    </xf>
    <xf numFmtId="0" fontId="15" fillId="0" borderId="10" xfId="0" applyFont="1" applyFill="1" applyBorder="1" applyAlignment="1">
      <alignment vertical="top"/>
    </xf>
    <xf numFmtId="0" fontId="15" fillId="0" borderId="11" xfId="0" applyFont="1" applyFill="1" applyBorder="1" applyAlignment="1">
      <alignment vertical="top"/>
    </xf>
    <xf numFmtId="164" fontId="0" fillId="38" borderId="15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38" borderId="30" xfId="0" applyNumberFormat="1" applyFont="1" applyFill="1" applyBorder="1" applyAlignment="1">
      <alignment vertical="top"/>
    </xf>
    <xf numFmtId="164" fontId="0" fillId="0" borderId="14" xfId="0" applyNumberFormat="1" applyFont="1" applyFill="1" applyBorder="1" applyAlignment="1">
      <alignment vertical="top"/>
    </xf>
    <xf numFmtId="164" fontId="0" fillId="38" borderId="16" xfId="0" applyNumberFormat="1" applyFont="1" applyFill="1" applyBorder="1" applyAlignment="1">
      <alignment vertical="top"/>
    </xf>
    <xf numFmtId="164" fontId="1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5" fillId="0" borderId="10" xfId="0" applyFont="1" applyBorder="1" applyAlignment="1">
      <alignment vertical="top" wrapText="1"/>
    </xf>
    <xf numFmtId="0" fontId="15" fillId="0" borderId="11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0" fillId="0" borderId="14" xfId="0" applyNumberFormat="1" applyFont="1" applyBorder="1" applyAlignment="1">
      <alignment vertical="top"/>
    </xf>
    <xf numFmtId="164" fontId="0" fillId="0" borderId="10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16" fillId="0" borderId="10" xfId="0" applyFont="1" applyFill="1" applyBorder="1" applyAlignment="1">
      <alignment/>
    </xf>
    <xf numFmtId="0" fontId="19" fillId="0" borderId="11" xfId="0" applyFont="1" applyBorder="1" applyAlignment="1">
      <alignment/>
    </xf>
    <xf numFmtId="164" fontId="16" fillId="38" borderId="15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164" fontId="16" fillId="38" borderId="30" xfId="0" applyNumberFormat="1" applyFont="1" applyFill="1" applyBorder="1" applyAlignment="1">
      <alignment/>
    </xf>
    <xf numFmtId="164" fontId="16" fillId="0" borderId="11" xfId="0" applyNumberFormat="1" applyFont="1" applyFill="1" applyBorder="1" applyAlignment="1">
      <alignment/>
    </xf>
    <xf numFmtId="164" fontId="16" fillId="38" borderId="16" xfId="0" applyNumberFormat="1" applyFont="1" applyFill="1" applyBorder="1" applyAlignment="1">
      <alignment/>
    </xf>
    <xf numFmtId="164" fontId="20" fillId="0" borderId="1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16" fillId="0" borderId="0" xfId="0" applyFont="1" applyAlignment="1">
      <alignment/>
    </xf>
    <xf numFmtId="0" fontId="21" fillId="0" borderId="10" xfId="0" applyFont="1" applyFill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164" fontId="18" fillId="38" borderId="15" xfId="0" applyNumberFormat="1" applyFont="1" applyFill="1" applyBorder="1" applyAlignment="1">
      <alignment vertical="top" wrapText="1"/>
    </xf>
    <xf numFmtId="164" fontId="18" fillId="0" borderId="10" xfId="0" applyNumberFormat="1" applyFont="1" applyBorder="1" applyAlignment="1">
      <alignment vertical="top" wrapText="1"/>
    </xf>
    <xf numFmtId="164" fontId="18" fillId="38" borderId="30" xfId="0" applyNumberFormat="1" applyFont="1" applyFill="1" applyBorder="1" applyAlignment="1">
      <alignment vertical="top" wrapText="1"/>
    </xf>
    <xf numFmtId="164" fontId="18" fillId="0" borderId="14" xfId="0" applyNumberFormat="1" applyFont="1" applyBorder="1" applyAlignment="1">
      <alignment vertical="top" wrapText="1"/>
    </xf>
    <xf numFmtId="164" fontId="18" fillId="38" borderId="16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vertical="top" wrapText="1"/>
    </xf>
    <xf numFmtId="164" fontId="18" fillId="0" borderId="10" xfId="0" applyNumberFormat="1" applyFont="1" applyFill="1" applyBorder="1" applyAlignment="1">
      <alignment vertical="top" wrapText="1"/>
    </xf>
    <xf numFmtId="164" fontId="18" fillId="0" borderId="14" xfId="0" applyNumberFormat="1" applyFont="1" applyFill="1" applyBorder="1" applyAlignment="1">
      <alignment vertical="top" wrapText="1"/>
    </xf>
    <xf numFmtId="0" fontId="15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164" fontId="24" fillId="38" borderId="15" xfId="0" applyNumberFormat="1" applyFont="1" applyFill="1" applyBorder="1" applyAlignment="1">
      <alignment wrapText="1"/>
    </xf>
    <xf numFmtId="164" fontId="24" fillId="0" borderId="10" xfId="0" applyNumberFormat="1" applyFont="1" applyBorder="1" applyAlignment="1">
      <alignment wrapText="1"/>
    </xf>
    <xf numFmtId="164" fontId="24" fillId="38" borderId="30" xfId="0" applyNumberFormat="1" applyFont="1" applyFill="1" applyBorder="1" applyAlignment="1">
      <alignment wrapText="1"/>
    </xf>
    <xf numFmtId="164" fontId="24" fillId="0" borderId="14" xfId="0" applyNumberFormat="1" applyFont="1" applyBorder="1" applyAlignment="1">
      <alignment wrapText="1"/>
    </xf>
    <xf numFmtId="164" fontId="24" fillId="38" borderId="16" xfId="0" applyNumberFormat="1" applyFont="1" applyFill="1" applyBorder="1" applyAlignment="1">
      <alignment wrapText="1"/>
    </xf>
    <xf numFmtId="0" fontId="15" fillId="0" borderId="11" xfId="0" applyFont="1" applyBorder="1" applyAlignment="1">
      <alignment/>
    </xf>
    <xf numFmtId="164" fontId="0" fillId="0" borderId="0" xfId="0" applyNumberFormat="1" applyAlignment="1">
      <alignment/>
    </xf>
    <xf numFmtId="164" fontId="0" fillId="0" borderId="11" xfId="0" applyNumberFormat="1" applyFill="1" applyBorder="1" applyAlignment="1">
      <alignment horizontal="right"/>
    </xf>
    <xf numFmtId="164" fontId="0" fillId="4" borderId="11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4" fontId="20" fillId="10" borderId="10" xfId="0" applyNumberFormat="1" applyFont="1" applyFill="1" applyBorder="1" applyAlignment="1">
      <alignment/>
    </xf>
    <xf numFmtId="164" fontId="16" fillId="1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Font="1" applyAlignment="1">
      <alignment/>
    </xf>
    <xf numFmtId="164" fontId="0" fillId="39" borderId="10" xfId="0" applyNumberFormat="1" applyFont="1" applyFill="1" applyBorder="1" applyAlignment="1">
      <alignment/>
    </xf>
    <xf numFmtId="164" fontId="0" fillId="4" borderId="13" xfId="0" applyNumberFormat="1" applyFont="1" applyFill="1" applyBorder="1" applyAlignment="1">
      <alignment/>
    </xf>
    <xf numFmtId="0" fontId="16" fillId="38" borderId="18" xfId="0" applyFont="1" applyFill="1" applyBorder="1" applyAlignment="1">
      <alignment/>
    </xf>
    <xf numFmtId="0" fontId="16" fillId="38" borderId="21" xfId="0" applyFont="1" applyFill="1" applyBorder="1" applyAlignment="1">
      <alignment/>
    </xf>
    <xf numFmtId="164" fontId="16" fillId="38" borderId="20" xfId="0" applyNumberFormat="1" applyFont="1" applyFill="1" applyBorder="1" applyAlignment="1">
      <alignment/>
    </xf>
    <xf numFmtId="164" fontId="16" fillId="38" borderId="18" xfId="0" applyNumberFormat="1" applyFont="1" applyFill="1" applyBorder="1" applyAlignment="1">
      <alignment/>
    </xf>
    <xf numFmtId="164" fontId="16" fillId="4" borderId="19" xfId="0" applyNumberFormat="1" applyFont="1" applyFill="1" applyBorder="1" applyAlignment="1">
      <alignment/>
    </xf>
    <xf numFmtId="164" fontId="16" fillId="38" borderId="34" xfId="0" applyNumberFormat="1" applyFont="1" applyFill="1" applyBorder="1" applyAlignment="1">
      <alignment/>
    </xf>
    <xf numFmtId="164" fontId="16" fillId="38" borderId="21" xfId="0" applyNumberFormat="1" applyFont="1" applyFill="1" applyBorder="1" applyAlignment="1">
      <alignment/>
    </xf>
    <xf numFmtId="164" fontId="16" fillId="4" borderId="18" xfId="0" applyNumberFormat="1" applyFont="1" applyFill="1" applyBorder="1" applyAlignment="1">
      <alignment/>
    </xf>
    <xf numFmtId="164" fontId="16" fillId="38" borderId="35" xfId="0" applyNumberFormat="1" applyFont="1" applyFill="1" applyBorder="1" applyAlignment="1">
      <alignment/>
    </xf>
    <xf numFmtId="164" fontId="16" fillId="4" borderId="22" xfId="0" applyNumberFormat="1" applyFont="1" applyFill="1" applyBorder="1" applyAlignment="1">
      <alignment/>
    </xf>
    <xf numFmtId="164" fontId="16" fillId="38" borderId="36" xfId="0" applyNumberFormat="1" applyFont="1" applyFill="1" applyBorder="1" applyAlignment="1">
      <alignment/>
    </xf>
    <xf numFmtId="0" fontId="16" fillId="38" borderId="36" xfId="0" applyFont="1" applyFill="1" applyBorder="1" applyAlignment="1">
      <alignment/>
    </xf>
    <xf numFmtId="164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37" xfId="0" applyFont="1" applyFill="1" applyBorder="1" applyAlignment="1">
      <alignment/>
    </xf>
    <xf numFmtId="0" fontId="14" fillId="0" borderId="37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4" fillId="38" borderId="11" xfId="0" applyFont="1" applyFill="1" applyBorder="1" applyAlignment="1">
      <alignment horizontal="right"/>
    </xf>
    <xf numFmtId="164" fontId="11" fillId="38" borderId="15" xfId="0" applyNumberFormat="1" applyFont="1" applyFill="1" applyBorder="1" applyAlignment="1" applyProtection="1">
      <alignment horizontal="right"/>
      <protection/>
    </xf>
    <xf numFmtId="164" fontId="11" fillId="38" borderId="10" xfId="0" applyNumberFormat="1" applyFont="1" applyFill="1" applyBorder="1" applyAlignment="1" applyProtection="1">
      <alignment horizontal="right"/>
      <protection/>
    </xf>
    <xf numFmtId="164" fontId="11" fillId="38" borderId="12" xfId="0" applyNumberFormat="1" applyFont="1" applyFill="1" applyBorder="1" applyAlignment="1" applyProtection="1">
      <alignment horizontal="right"/>
      <protection/>
    </xf>
    <xf numFmtId="164" fontId="11" fillId="38" borderId="16" xfId="0" applyNumberFormat="1" applyFont="1" applyFill="1" applyBorder="1" applyAlignment="1" applyProtection="1">
      <alignment horizontal="right"/>
      <protection/>
    </xf>
    <xf numFmtId="164" fontId="11" fillId="38" borderId="33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right"/>
    </xf>
    <xf numFmtId="164" fontId="14" fillId="0" borderId="15" xfId="0" applyNumberFormat="1" applyFont="1" applyBorder="1" applyAlignment="1" applyProtection="1">
      <alignment horizontal="right"/>
      <protection/>
    </xf>
    <xf numFmtId="164" fontId="14" fillId="0" borderId="10" xfId="0" applyNumberFormat="1" applyFont="1" applyBorder="1" applyAlignment="1" applyProtection="1">
      <alignment horizontal="right"/>
      <protection/>
    </xf>
    <xf numFmtId="164" fontId="14" fillId="0" borderId="12" xfId="0" applyNumberFormat="1" applyFont="1" applyBorder="1" applyAlignment="1" applyProtection="1">
      <alignment horizontal="right"/>
      <protection/>
    </xf>
    <xf numFmtId="164" fontId="14" fillId="0" borderId="15" xfId="0" applyNumberFormat="1" applyFont="1" applyFill="1" applyBorder="1" applyAlignment="1" applyProtection="1">
      <alignment horizontal="right"/>
      <protection/>
    </xf>
    <xf numFmtId="164" fontId="14" fillId="0" borderId="30" xfId="0" applyNumberFormat="1" applyFont="1" applyFill="1" applyBorder="1" applyAlignment="1" applyProtection="1">
      <alignment horizontal="right"/>
      <protection/>
    </xf>
    <xf numFmtId="164" fontId="14" fillId="0" borderId="10" xfId="0" applyNumberFormat="1" applyFont="1" applyFill="1" applyBorder="1" applyAlignment="1" applyProtection="1">
      <alignment horizontal="right"/>
      <protection/>
    </xf>
    <xf numFmtId="164" fontId="14" fillId="0" borderId="12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 horizontal="right"/>
    </xf>
    <xf numFmtId="164" fontId="14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 horizontal="right"/>
    </xf>
    <xf numFmtId="164" fontId="14" fillId="0" borderId="15" xfId="0" applyNumberFormat="1" applyFont="1" applyFill="1" applyBorder="1" applyAlignment="1" applyProtection="1">
      <alignment horizontal="right"/>
      <protection locked="0"/>
    </xf>
    <xf numFmtId="0" fontId="18" fillId="0" borderId="11" xfId="0" applyFont="1" applyBorder="1" applyAlignment="1">
      <alignment vertical="top" wrapText="1"/>
    </xf>
    <xf numFmtId="0" fontId="14" fillId="0" borderId="11" xfId="0" applyFont="1" applyFill="1" applyBorder="1" applyAlignment="1">
      <alignment horizontal="right"/>
    </xf>
    <xf numFmtId="164" fontId="14" fillId="0" borderId="16" xfId="0" applyNumberFormat="1" applyFont="1" applyFill="1" applyBorder="1" applyAlignment="1" applyProtection="1">
      <alignment horizontal="right"/>
      <protection/>
    </xf>
    <xf numFmtId="0" fontId="26" fillId="40" borderId="11" xfId="0" applyFont="1" applyFill="1" applyBorder="1" applyAlignment="1">
      <alignment vertical="top" wrapText="1"/>
    </xf>
    <xf numFmtId="0" fontId="14" fillId="40" borderId="11" xfId="0" applyFont="1" applyFill="1" applyBorder="1" applyAlignment="1">
      <alignment horizontal="right"/>
    </xf>
    <xf numFmtId="164" fontId="14" fillId="40" borderId="15" xfId="0" applyNumberFormat="1" applyFont="1" applyFill="1" applyBorder="1" applyAlignment="1" applyProtection="1">
      <alignment horizontal="right"/>
      <protection/>
    </xf>
    <xf numFmtId="164" fontId="14" fillId="40" borderId="10" xfId="0" applyNumberFormat="1" applyFont="1" applyFill="1" applyBorder="1" applyAlignment="1" applyProtection="1">
      <alignment horizontal="right"/>
      <protection/>
    </xf>
    <xf numFmtId="164" fontId="14" fillId="40" borderId="12" xfId="0" applyNumberFormat="1" applyFont="1" applyFill="1" applyBorder="1" applyAlignment="1" applyProtection="1">
      <alignment horizontal="right"/>
      <protection/>
    </xf>
    <xf numFmtId="164" fontId="14" fillId="40" borderId="30" xfId="0" applyNumberFormat="1" applyFont="1" applyFill="1" applyBorder="1" applyAlignment="1" applyProtection="1">
      <alignment horizontal="right"/>
      <protection/>
    </xf>
    <xf numFmtId="0" fontId="0" fillId="40" borderId="0" xfId="0" applyFont="1" applyFill="1" applyAlignment="1">
      <alignment/>
    </xf>
    <xf numFmtId="0" fontId="27" fillId="40" borderId="11" xfId="0" applyFont="1" applyFill="1" applyBorder="1" applyAlignment="1">
      <alignment horizontal="right"/>
    </xf>
    <xf numFmtId="0" fontId="28" fillId="40" borderId="11" xfId="0" applyFont="1" applyFill="1" applyBorder="1" applyAlignment="1">
      <alignment horizontal="left" vertical="top" wrapText="1"/>
    </xf>
    <xf numFmtId="165" fontId="14" fillId="40" borderId="15" xfId="0" applyNumberFormat="1" applyFont="1" applyFill="1" applyBorder="1" applyAlignment="1">
      <alignment horizontal="right"/>
    </xf>
    <xf numFmtId="0" fontId="29" fillId="40" borderId="11" xfId="0" applyFont="1" applyFill="1" applyBorder="1" applyAlignment="1">
      <alignment wrapText="1"/>
    </xf>
    <xf numFmtId="0" fontId="14" fillId="40" borderId="15" xfId="0" applyFont="1" applyFill="1" applyBorder="1" applyAlignment="1">
      <alignment horizontal="right"/>
    </xf>
    <xf numFmtId="0" fontId="14" fillId="0" borderId="15" xfId="0" applyFont="1" applyFill="1" applyBorder="1" applyAlignment="1">
      <alignment/>
    </xf>
    <xf numFmtId="0" fontId="24" fillId="0" borderId="11" xfId="0" applyFont="1" applyBorder="1" applyAlignment="1">
      <alignment wrapText="1"/>
    </xf>
    <xf numFmtId="0" fontId="29" fillId="40" borderId="11" xfId="0" applyFont="1" applyFill="1" applyBorder="1" applyAlignment="1">
      <alignment wrapText="1"/>
    </xf>
    <xf numFmtId="0" fontId="0" fillId="40" borderId="11" xfId="0" applyFont="1" applyFill="1" applyBorder="1" applyAlignment="1">
      <alignment horizontal="center"/>
    </xf>
    <xf numFmtId="164" fontId="14" fillId="40" borderId="15" xfId="0" applyNumberFormat="1" applyFont="1" applyFill="1" applyBorder="1" applyAlignment="1" applyProtection="1">
      <alignment horizontal="right"/>
      <protection/>
    </xf>
    <xf numFmtId="164" fontId="14" fillId="40" borderId="10" xfId="0" applyNumberFormat="1" applyFont="1" applyFill="1" applyBorder="1" applyAlignment="1" applyProtection="1">
      <alignment horizontal="right"/>
      <protection/>
    </xf>
    <xf numFmtId="164" fontId="14" fillId="40" borderId="11" xfId="0" applyNumberFormat="1" applyFont="1" applyFill="1" applyBorder="1" applyAlignment="1" applyProtection="1">
      <alignment horizontal="right"/>
      <protection/>
    </xf>
    <xf numFmtId="164" fontId="14" fillId="40" borderId="16" xfId="0" applyNumberFormat="1" applyFont="1" applyFill="1" applyBorder="1" applyAlignment="1" applyProtection="1">
      <alignment horizontal="right"/>
      <protection/>
    </xf>
    <xf numFmtId="164" fontId="14" fillId="0" borderId="16" xfId="0" applyNumberFormat="1" applyFont="1" applyBorder="1" applyAlignment="1" applyProtection="1">
      <alignment horizontal="right"/>
      <protection/>
    </xf>
    <xf numFmtId="165" fontId="14" fillId="0" borderId="15" xfId="0" applyNumberFormat="1" applyFont="1" applyFill="1" applyBorder="1" applyAlignment="1">
      <alignment/>
    </xf>
    <xf numFmtId="0" fontId="11" fillId="16" borderId="10" xfId="0" applyFont="1" applyFill="1" applyBorder="1" applyAlignment="1">
      <alignment/>
    </xf>
    <xf numFmtId="0" fontId="11" fillId="16" borderId="11" xfId="0" applyFont="1" applyFill="1" applyBorder="1" applyAlignment="1">
      <alignment horizontal="right"/>
    </xf>
    <xf numFmtId="164" fontId="11" fillId="16" borderId="15" xfId="0" applyNumberFormat="1" applyFont="1" applyFill="1" applyBorder="1" applyAlignment="1">
      <alignment/>
    </xf>
    <xf numFmtId="164" fontId="11" fillId="16" borderId="10" xfId="0" applyNumberFormat="1" applyFont="1" applyFill="1" applyBorder="1" applyAlignment="1">
      <alignment/>
    </xf>
    <xf numFmtId="164" fontId="11" fillId="16" borderId="10" xfId="0" applyNumberFormat="1" applyFont="1" applyFill="1" applyBorder="1" applyAlignment="1" applyProtection="1">
      <alignment horizontal="right"/>
      <protection/>
    </xf>
    <xf numFmtId="164" fontId="11" fillId="16" borderId="12" xfId="0" applyNumberFormat="1" applyFont="1" applyFill="1" applyBorder="1" applyAlignment="1" applyProtection="1">
      <alignment horizontal="right"/>
      <protection/>
    </xf>
    <xf numFmtId="164" fontId="11" fillId="16" borderId="11" xfId="0" applyNumberFormat="1" applyFont="1" applyFill="1" applyBorder="1" applyAlignment="1">
      <alignment/>
    </xf>
    <xf numFmtId="164" fontId="11" fillId="16" borderId="16" xfId="0" applyNumberFormat="1" applyFont="1" applyFill="1" applyBorder="1" applyAlignment="1">
      <alignment/>
    </xf>
    <xf numFmtId="0" fontId="16" fillId="39" borderId="0" xfId="0" applyFont="1" applyFill="1" applyAlignment="1">
      <alignment/>
    </xf>
    <xf numFmtId="164" fontId="14" fillId="0" borderId="11" xfId="0" applyNumberFormat="1" applyFont="1" applyBorder="1" applyAlignment="1">
      <alignment horizontal="right"/>
    </xf>
    <xf numFmtId="164" fontId="14" fillId="0" borderId="15" xfId="0" applyNumberFormat="1" applyFont="1" applyFill="1" applyBorder="1" applyAlignment="1">
      <alignment/>
    </xf>
    <xf numFmtId="164" fontId="14" fillId="0" borderId="11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4" fontId="14" fillId="0" borderId="11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14" fillId="37" borderId="15" xfId="0" applyNumberFormat="1" applyFont="1" applyFill="1" applyBorder="1" applyAlignment="1">
      <alignment/>
    </xf>
    <xf numFmtId="164" fontId="11" fillId="18" borderId="10" xfId="0" applyNumberFormat="1" applyFont="1" applyFill="1" applyBorder="1" applyAlignment="1">
      <alignment/>
    </xf>
    <xf numFmtId="164" fontId="11" fillId="18" borderId="11" xfId="0" applyNumberFormat="1" applyFont="1" applyFill="1" applyBorder="1" applyAlignment="1">
      <alignment horizontal="right"/>
    </xf>
    <xf numFmtId="164" fontId="11" fillId="18" borderId="20" xfId="0" applyNumberFormat="1" applyFont="1" applyFill="1" applyBorder="1" applyAlignment="1">
      <alignment/>
    </xf>
    <xf numFmtId="164" fontId="11" fillId="18" borderId="18" xfId="0" applyNumberFormat="1" applyFont="1" applyFill="1" applyBorder="1" applyAlignment="1" applyProtection="1">
      <alignment horizontal="right"/>
      <protection/>
    </xf>
    <xf numFmtId="164" fontId="11" fillId="18" borderId="19" xfId="0" applyNumberFormat="1" applyFont="1" applyFill="1" applyBorder="1" applyAlignment="1" applyProtection="1">
      <alignment horizontal="right"/>
      <protection/>
    </xf>
    <xf numFmtId="0" fontId="16" fillId="0" borderId="24" xfId="0" applyFont="1" applyFill="1" applyBorder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30" fillId="0" borderId="0" xfId="52">
      <alignment/>
      <protection/>
    </xf>
    <xf numFmtId="0" fontId="30" fillId="0" borderId="0" xfId="52" applyFont="1">
      <alignment/>
      <protection/>
    </xf>
    <xf numFmtId="0" fontId="3" fillId="0" borderId="0" xfId="52" applyFont="1">
      <alignment/>
      <protection/>
    </xf>
    <xf numFmtId="0" fontId="31" fillId="0" borderId="0" xfId="52" applyFont="1">
      <alignment/>
      <protection/>
    </xf>
    <xf numFmtId="0" fontId="30" fillId="0" borderId="0" xfId="52" applyFont="1">
      <alignment/>
      <protection/>
    </xf>
    <xf numFmtId="164" fontId="5" fillId="0" borderId="0" xfId="52" applyNumberFormat="1" applyFont="1">
      <alignment/>
      <protection/>
    </xf>
    <xf numFmtId="164" fontId="4" fillId="0" borderId="0" xfId="52" applyNumberFormat="1" applyFont="1">
      <alignment/>
      <protection/>
    </xf>
    <xf numFmtId="164" fontId="4" fillId="0" borderId="10" xfId="52" applyNumberFormat="1" applyFont="1" applyBorder="1" applyAlignment="1">
      <alignment horizontal="center"/>
      <protection/>
    </xf>
    <xf numFmtId="164" fontId="4" fillId="0" borderId="12" xfId="52" applyNumberFormat="1" applyFont="1" applyBorder="1" applyAlignment="1">
      <alignment horizontal="center"/>
      <protection/>
    </xf>
    <xf numFmtId="164" fontId="5" fillId="0" borderId="11" xfId="52" applyNumberFormat="1" applyFont="1" applyBorder="1" applyAlignment="1">
      <alignment wrapText="1"/>
      <protection/>
    </xf>
    <xf numFmtId="164" fontId="5" fillId="0" borderId="16" xfId="52" applyNumberFormat="1" applyFont="1" applyBorder="1">
      <alignment/>
      <protection/>
    </xf>
    <xf numFmtId="164" fontId="5" fillId="0" borderId="10" xfId="52" applyNumberFormat="1" applyFont="1" applyBorder="1">
      <alignment/>
      <protection/>
    </xf>
    <xf numFmtId="164" fontId="5" fillId="0" borderId="12" xfId="52" applyNumberFormat="1" applyFont="1" applyBorder="1">
      <alignment/>
      <protection/>
    </xf>
    <xf numFmtId="164" fontId="5" fillId="0" borderId="14" xfId="52" applyNumberFormat="1" applyFont="1" applyBorder="1">
      <alignment/>
      <protection/>
    </xf>
    <xf numFmtId="164" fontId="5" fillId="0" borderId="11" xfId="52" applyNumberFormat="1" applyFont="1" applyFill="1" applyBorder="1">
      <alignment/>
      <protection/>
    </xf>
    <xf numFmtId="164" fontId="5" fillId="0" borderId="15" xfId="52" applyNumberFormat="1" applyFont="1" applyFill="1" applyBorder="1">
      <alignment/>
      <protection/>
    </xf>
    <xf numFmtId="164" fontId="5" fillId="0" borderId="14" xfId="52" applyNumberFormat="1" applyFont="1" applyFill="1" applyBorder="1">
      <alignment/>
      <protection/>
    </xf>
    <xf numFmtId="164" fontId="5" fillId="0" borderId="10" xfId="52" applyNumberFormat="1" applyFont="1" applyFill="1" applyBorder="1">
      <alignment/>
      <protection/>
    </xf>
    <xf numFmtId="164" fontId="5" fillId="0" borderId="12" xfId="52" applyNumberFormat="1" applyFont="1" applyFill="1" applyBorder="1">
      <alignment/>
      <protection/>
    </xf>
    <xf numFmtId="164" fontId="5" fillId="0" borderId="16" xfId="52" applyNumberFormat="1" applyFont="1" applyFill="1" applyBorder="1">
      <alignment/>
      <protection/>
    </xf>
    <xf numFmtId="164" fontId="5" fillId="0" borderId="0" xfId="52" applyNumberFormat="1" applyFont="1" applyFill="1">
      <alignment/>
      <protection/>
    </xf>
    <xf numFmtId="164" fontId="5" fillId="0" borderId="11" xfId="52" applyNumberFormat="1" applyFont="1" applyBorder="1">
      <alignment/>
      <protection/>
    </xf>
    <xf numFmtId="164" fontId="3" fillId="0" borderId="11" xfId="52" applyNumberFormat="1" applyFont="1" applyBorder="1">
      <alignment/>
      <protection/>
    </xf>
    <xf numFmtId="164" fontId="3" fillId="0" borderId="15" xfId="52" applyNumberFormat="1" applyFont="1" applyBorder="1">
      <alignment/>
      <protection/>
    </xf>
    <xf numFmtId="164" fontId="3" fillId="0" borderId="14" xfId="52" applyNumberFormat="1" applyFont="1" applyBorder="1">
      <alignment/>
      <protection/>
    </xf>
    <xf numFmtId="164" fontId="4" fillId="0" borderId="10" xfId="52" applyNumberFormat="1" applyFont="1" applyBorder="1">
      <alignment/>
      <protection/>
    </xf>
    <xf numFmtId="164" fontId="3" fillId="0" borderId="10" xfId="52" applyNumberFormat="1" applyFont="1" applyFill="1" applyBorder="1">
      <alignment/>
      <protection/>
    </xf>
    <xf numFmtId="164" fontId="3" fillId="0" borderId="10" xfId="52" applyNumberFormat="1" applyFont="1" applyBorder="1">
      <alignment/>
      <protection/>
    </xf>
    <xf numFmtId="164" fontId="5" fillId="0" borderId="15" xfId="52" applyNumberFormat="1" applyFont="1" applyBorder="1">
      <alignment/>
      <protection/>
    </xf>
    <xf numFmtId="164" fontId="3" fillId="0" borderId="0" xfId="52" applyNumberFormat="1" applyFont="1">
      <alignment/>
      <protection/>
    </xf>
    <xf numFmtId="164" fontId="3" fillId="0" borderId="12" xfId="52" applyNumberFormat="1" applyFont="1" applyBorder="1">
      <alignment/>
      <protection/>
    </xf>
    <xf numFmtId="164" fontId="3" fillId="0" borderId="16" xfId="52" applyNumberFormat="1" applyFont="1" applyBorder="1">
      <alignment/>
      <protection/>
    </xf>
    <xf numFmtId="164" fontId="3" fillId="0" borderId="30" xfId="52" applyNumberFormat="1" applyFont="1" applyBorder="1">
      <alignment/>
      <protection/>
    </xf>
    <xf numFmtId="164" fontId="3" fillId="0" borderId="20" xfId="52" applyNumberFormat="1" applyFont="1" applyBorder="1">
      <alignment/>
      <protection/>
    </xf>
    <xf numFmtId="164" fontId="3" fillId="0" borderId="17" xfId="52" applyNumberFormat="1" applyFont="1" applyBorder="1">
      <alignment/>
      <protection/>
    </xf>
    <xf numFmtId="164" fontId="3" fillId="0" borderId="18" xfId="52" applyNumberFormat="1" applyFont="1" applyFill="1" applyBorder="1">
      <alignment/>
      <protection/>
    </xf>
    <xf numFmtId="164" fontId="3" fillId="0" borderId="18" xfId="52" applyNumberFormat="1" applyFont="1" applyBorder="1">
      <alignment/>
      <protection/>
    </xf>
    <xf numFmtId="164" fontId="3" fillId="0" borderId="19" xfId="52" applyNumberFormat="1" applyFont="1" applyBorder="1">
      <alignment/>
      <protection/>
    </xf>
    <xf numFmtId="164" fontId="3" fillId="0" borderId="35" xfId="52" applyNumberFormat="1" applyFont="1" applyBorder="1">
      <alignment/>
      <protection/>
    </xf>
    <xf numFmtId="164" fontId="30" fillId="0" borderId="0" xfId="52" applyNumberFormat="1">
      <alignment/>
      <protection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7" fillId="33" borderId="14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4" borderId="44" xfId="0" applyFont="1" applyFill="1" applyBorder="1" applyAlignment="1">
      <alignment horizontal="center"/>
    </xf>
    <xf numFmtId="0" fontId="7" fillId="34" borderId="45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34" borderId="47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/>
    </xf>
    <xf numFmtId="0" fontId="0" fillId="0" borderId="48" xfId="0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1" fillId="0" borderId="49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 wrapText="1"/>
    </xf>
    <xf numFmtId="0" fontId="11" fillId="0" borderId="50" xfId="0" applyFont="1" applyFill="1" applyBorder="1" applyAlignment="1">
      <alignment horizontal="center" wrapText="1"/>
    </xf>
    <xf numFmtId="0" fontId="11" fillId="0" borderId="51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44" xfId="0" applyFont="1" applyFill="1" applyBorder="1" applyAlignment="1">
      <alignment horizontal="center" wrapText="1"/>
    </xf>
    <xf numFmtId="0" fontId="11" fillId="0" borderId="45" xfId="0" applyFont="1" applyFill="1" applyBorder="1" applyAlignment="1">
      <alignment horizontal="center" wrapText="1"/>
    </xf>
    <xf numFmtId="0" fontId="11" fillId="0" borderId="46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4" fontId="4" fillId="0" borderId="15" xfId="52" applyNumberFormat="1" applyFont="1" applyBorder="1" applyAlignment="1">
      <alignment horizontal="center" vertical="center" wrapText="1"/>
      <protection/>
    </xf>
    <xf numFmtId="164" fontId="4" fillId="0" borderId="27" xfId="52" applyNumberFormat="1" applyFont="1" applyBorder="1" applyAlignment="1">
      <alignment horizontal="center" vertical="center" wrapText="1"/>
      <protection/>
    </xf>
    <xf numFmtId="164" fontId="4" fillId="0" borderId="31" xfId="52" applyNumberFormat="1" applyFont="1" applyBorder="1" applyAlignment="1">
      <alignment horizontal="center" vertical="center" wrapText="1"/>
      <protection/>
    </xf>
    <xf numFmtId="164" fontId="4" fillId="0" borderId="11" xfId="52" applyNumberFormat="1" applyFont="1" applyBorder="1" applyAlignment="1">
      <alignment horizontal="center" vertical="center" wrapText="1"/>
      <protection/>
    </xf>
    <xf numFmtId="164" fontId="4" fillId="0" borderId="33" xfId="52" applyNumberFormat="1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center"/>
      <protection/>
    </xf>
    <xf numFmtId="164" fontId="5" fillId="0" borderId="44" xfId="52" applyNumberFormat="1" applyFont="1" applyBorder="1" applyAlignment="1">
      <alignment horizontal="center"/>
      <protection/>
    </xf>
    <xf numFmtId="164" fontId="5" fillId="0" borderId="47" xfId="52" applyNumberFormat="1" applyFont="1" applyBorder="1" applyAlignment="1">
      <alignment horizontal="center"/>
      <protection/>
    </xf>
    <xf numFmtId="164" fontId="5" fillId="0" borderId="45" xfId="52" applyNumberFormat="1" applyFont="1" applyBorder="1" applyAlignment="1">
      <alignment horizontal="center"/>
      <protection/>
    </xf>
    <xf numFmtId="164" fontId="5" fillId="0" borderId="46" xfId="52" applyNumberFormat="1" applyFont="1" applyBorder="1" applyAlignment="1">
      <alignment horizontal="center"/>
      <protection/>
    </xf>
    <xf numFmtId="164" fontId="4" fillId="0" borderId="16" xfId="52" applyNumberFormat="1" applyFont="1" applyBorder="1" applyAlignment="1">
      <alignment horizontal="center" vertical="center" wrapText="1"/>
      <protection/>
    </xf>
    <xf numFmtId="164" fontId="4" fillId="0" borderId="10" xfId="52" applyNumberFormat="1" applyFont="1" applyBorder="1" applyAlignment="1">
      <alignment horizontal="center" vertical="center" wrapText="1"/>
      <protection/>
    </xf>
    <xf numFmtId="164" fontId="4" fillId="0" borderId="12" xfId="52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6"/>
  <sheetViews>
    <sheetView showZeros="0" zoomScale="70" zoomScaleNormal="70" zoomScaleSheetLayoutView="5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9" sqref="A29"/>
    </sheetView>
  </sheetViews>
  <sheetFormatPr defaultColWidth="9.00390625" defaultRowHeight="12.75"/>
  <cols>
    <col min="1" max="1" width="54.125" style="134" customWidth="1"/>
    <col min="2" max="2" width="13.00390625" style="74" bestFit="1" customWidth="1"/>
    <col min="3" max="3" width="12.875" style="2" customWidth="1"/>
    <col min="4" max="4" width="13.875" style="74" bestFit="1" customWidth="1"/>
    <col min="5" max="5" width="9.625" style="74" customWidth="1"/>
    <col min="6" max="9" width="16.25390625" style="74" hidden="1" customWidth="1"/>
    <col min="10" max="11" width="12.875" style="74" customWidth="1"/>
    <col min="12" max="12" width="12.375" style="74" customWidth="1"/>
    <col min="13" max="13" width="9.625" style="74" customWidth="1"/>
    <col min="14" max="14" width="12.875" style="2" hidden="1" customWidth="1"/>
    <col min="15" max="15" width="11.625" style="2" hidden="1" customWidth="1"/>
    <col min="16" max="16" width="11.00390625" style="2" hidden="1" customWidth="1"/>
    <col min="17" max="17" width="9.125" style="3" hidden="1" customWidth="1"/>
    <col min="18" max="20" width="12.375" style="2" customWidth="1"/>
    <col min="21" max="21" width="9.75390625" style="2" customWidth="1"/>
    <col min="22" max="22" width="11.25390625" style="2" hidden="1" customWidth="1"/>
    <col min="23" max="23" width="7.375" style="2" hidden="1" customWidth="1"/>
    <col min="24" max="24" width="12.25390625" style="2" hidden="1" customWidth="1"/>
    <col min="25" max="25" width="9.375" style="5" hidden="1" customWidth="1"/>
    <col min="26" max="26" width="16.25390625" style="74" hidden="1" customWidth="1"/>
    <col min="27" max="27" width="7.75390625" style="74" hidden="1" customWidth="1"/>
    <col min="28" max="28" width="16.25390625" style="74" hidden="1" customWidth="1"/>
    <col min="29" max="29" width="11.25390625" style="74" hidden="1" customWidth="1"/>
    <col min="30" max="30" width="16.25390625" style="2" hidden="1" customWidth="1"/>
    <col min="31" max="31" width="17.00390625" style="2" hidden="1" customWidth="1"/>
    <col min="32" max="39" width="16.25390625" style="2" hidden="1" customWidth="1"/>
    <col min="40" max="41" width="15.625" style="2" hidden="1" customWidth="1"/>
    <col min="42" max="45" width="16.25390625" style="2" hidden="1" customWidth="1"/>
    <col min="46" max="48" width="16.25390625" style="74" hidden="1" customWidth="1"/>
    <col min="49" max="49" width="16.25390625" style="137" hidden="1" customWidth="1"/>
    <col min="50" max="62" width="16.25390625" style="2" hidden="1" customWidth="1"/>
    <col min="63" max="65" width="16.25390625" style="74" hidden="1" customWidth="1"/>
    <col min="66" max="68" width="16.25390625" style="2" hidden="1" customWidth="1"/>
    <col min="69" max="69" width="15.625" style="2" hidden="1" customWidth="1"/>
    <col min="70" max="77" width="16.25390625" style="2" hidden="1" customWidth="1"/>
    <col min="78" max="78" width="16.25390625" style="74" hidden="1" customWidth="1"/>
    <col min="79" max="80" width="15.625" style="74" hidden="1" customWidth="1"/>
    <col min="81" max="16384" width="9.125" style="74" customWidth="1"/>
  </cols>
  <sheetData>
    <row r="1" spans="1:49" s="2" customFormat="1" ht="22.5">
      <c r="A1" s="1" t="s">
        <v>0</v>
      </c>
      <c r="Q1" s="3"/>
      <c r="V1" s="4"/>
      <c r="W1" s="4"/>
      <c r="X1" s="4"/>
      <c r="Y1" s="5"/>
      <c r="AW1" s="4"/>
    </row>
    <row r="2" spans="1:77" s="2" customFormat="1" ht="15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8"/>
      <c r="S2" s="8"/>
      <c r="T2" s="8"/>
      <c r="U2" s="8"/>
      <c r="V2" s="10"/>
      <c r="W2" s="10"/>
      <c r="X2" s="10"/>
      <c r="Y2" s="1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10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12"/>
      <c r="BR2" s="8"/>
      <c r="BS2" s="8"/>
      <c r="BT2" s="8"/>
      <c r="BU2" s="8"/>
      <c r="BV2" s="8"/>
      <c r="BW2" s="8"/>
      <c r="BX2" s="8"/>
      <c r="BY2" s="8"/>
    </row>
    <row r="3" spans="1:80" s="18" customFormat="1" ht="21" customHeight="1">
      <c r="A3" s="419" t="s">
        <v>1</v>
      </c>
      <c r="B3" s="421" t="s">
        <v>2</v>
      </c>
      <c r="C3" s="422"/>
      <c r="D3" s="422"/>
      <c r="E3" s="423"/>
      <c r="F3" s="424" t="s">
        <v>3</v>
      </c>
      <c r="G3" s="425"/>
      <c r="H3" s="425"/>
      <c r="I3" s="426"/>
      <c r="J3" s="427" t="s">
        <v>4</v>
      </c>
      <c r="K3" s="428"/>
      <c r="L3" s="428"/>
      <c r="M3" s="429"/>
      <c r="N3" s="430" t="s">
        <v>5</v>
      </c>
      <c r="O3" s="431"/>
      <c r="P3" s="431"/>
      <c r="Q3" s="431"/>
      <c r="R3" s="431" t="s">
        <v>6</v>
      </c>
      <c r="S3" s="431"/>
      <c r="T3" s="431"/>
      <c r="U3" s="431"/>
      <c r="V3" s="431" t="s">
        <v>7</v>
      </c>
      <c r="W3" s="431"/>
      <c r="X3" s="431"/>
      <c r="Y3" s="431"/>
      <c r="Z3" s="433" t="s">
        <v>8</v>
      </c>
      <c r="AA3" s="433"/>
      <c r="AB3" s="433"/>
      <c r="AC3" s="433"/>
      <c r="AD3" s="431" t="s">
        <v>9</v>
      </c>
      <c r="AE3" s="431"/>
      <c r="AF3" s="431"/>
      <c r="AG3" s="431"/>
      <c r="AH3" s="431" t="s">
        <v>10</v>
      </c>
      <c r="AI3" s="431"/>
      <c r="AJ3" s="431"/>
      <c r="AK3" s="431"/>
      <c r="AL3" s="431" t="s">
        <v>11</v>
      </c>
      <c r="AM3" s="431"/>
      <c r="AN3" s="431"/>
      <c r="AO3" s="437"/>
      <c r="AP3" s="421" t="s">
        <v>12</v>
      </c>
      <c r="AQ3" s="438"/>
      <c r="AR3" s="438"/>
      <c r="AS3" s="439"/>
      <c r="AT3" s="440" t="s">
        <v>13</v>
      </c>
      <c r="AU3" s="428"/>
      <c r="AV3" s="428"/>
      <c r="AW3" s="429"/>
      <c r="AX3" s="441" t="s">
        <v>14</v>
      </c>
      <c r="AY3" s="438"/>
      <c r="AZ3" s="438"/>
      <c r="BA3" s="439"/>
      <c r="BB3" s="421" t="s">
        <v>15</v>
      </c>
      <c r="BC3" s="438"/>
      <c r="BD3" s="438"/>
      <c r="BE3" s="439"/>
      <c r="BF3" s="421" t="s">
        <v>16</v>
      </c>
      <c r="BG3" s="438"/>
      <c r="BH3" s="438"/>
      <c r="BI3" s="442"/>
      <c r="BJ3" s="427" t="s">
        <v>17</v>
      </c>
      <c r="BK3" s="428"/>
      <c r="BL3" s="428"/>
      <c r="BM3" s="429"/>
      <c r="BN3" s="421" t="s">
        <v>18</v>
      </c>
      <c r="BO3" s="438"/>
      <c r="BP3" s="438"/>
      <c r="BQ3" s="439"/>
      <c r="BR3" s="443" t="s">
        <v>19</v>
      </c>
      <c r="BS3" s="444"/>
      <c r="BT3" s="444"/>
      <c r="BU3" s="445"/>
      <c r="BV3" s="443" t="s">
        <v>20</v>
      </c>
      <c r="BW3" s="444"/>
      <c r="BX3" s="444"/>
      <c r="BY3" s="445"/>
      <c r="BZ3" s="446" t="s">
        <v>21</v>
      </c>
      <c r="CA3" s="446"/>
      <c r="CB3" s="446"/>
    </row>
    <row r="4" spans="1:80" s="18" customFormat="1" ht="27" customHeight="1">
      <c r="A4" s="420"/>
      <c r="B4" s="447" t="s">
        <v>22</v>
      </c>
      <c r="C4" s="436" t="s">
        <v>23</v>
      </c>
      <c r="D4" s="450" t="s">
        <v>24</v>
      </c>
      <c r="E4" s="451"/>
      <c r="F4" s="452" t="s">
        <v>22</v>
      </c>
      <c r="G4" s="453" t="s">
        <v>23</v>
      </c>
      <c r="H4" s="425" t="s">
        <v>24</v>
      </c>
      <c r="I4" s="426"/>
      <c r="J4" s="454" t="s">
        <v>22</v>
      </c>
      <c r="K4" s="432" t="s">
        <v>23</v>
      </c>
      <c r="L4" s="433" t="s">
        <v>24</v>
      </c>
      <c r="M4" s="434"/>
      <c r="N4" s="435" t="s">
        <v>22</v>
      </c>
      <c r="O4" s="436" t="s">
        <v>23</v>
      </c>
      <c r="P4" s="431" t="s">
        <v>24</v>
      </c>
      <c r="Q4" s="431"/>
      <c r="R4" s="436" t="s">
        <v>22</v>
      </c>
      <c r="S4" s="436" t="s">
        <v>23</v>
      </c>
      <c r="T4" s="431" t="s">
        <v>24</v>
      </c>
      <c r="U4" s="431"/>
      <c r="V4" s="436" t="s">
        <v>22</v>
      </c>
      <c r="W4" s="436" t="s">
        <v>23</v>
      </c>
      <c r="X4" s="431" t="s">
        <v>24</v>
      </c>
      <c r="Y4" s="431"/>
      <c r="Z4" s="432" t="s">
        <v>22</v>
      </c>
      <c r="AA4" s="432" t="s">
        <v>23</v>
      </c>
      <c r="AB4" s="433" t="s">
        <v>24</v>
      </c>
      <c r="AC4" s="433"/>
      <c r="AD4" s="436" t="s">
        <v>22</v>
      </c>
      <c r="AE4" s="436" t="s">
        <v>23</v>
      </c>
      <c r="AF4" s="431" t="s">
        <v>24</v>
      </c>
      <c r="AG4" s="431"/>
      <c r="AH4" s="436" t="s">
        <v>22</v>
      </c>
      <c r="AI4" s="436" t="s">
        <v>23</v>
      </c>
      <c r="AJ4" s="431" t="s">
        <v>24</v>
      </c>
      <c r="AK4" s="431"/>
      <c r="AL4" s="436" t="s">
        <v>22</v>
      </c>
      <c r="AM4" s="436" t="s">
        <v>23</v>
      </c>
      <c r="AN4" s="431" t="s">
        <v>24</v>
      </c>
      <c r="AO4" s="437"/>
      <c r="AP4" s="447" t="s">
        <v>22</v>
      </c>
      <c r="AQ4" s="436" t="s">
        <v>23</v>
      </c>
      <c r="AR4" s="431" t="s">
        <v>24</v>
      </c>
      <c r="AS4" s="455"/>
      <c r="AT4" s="456" t="s">
        <v>22</v>
      </c>
      <c r="AU4" s="432" t="s">
        <v>23</v>
      </c>
      <c r="AV4" s="433" t="s">
        <v>24</v>
      </c>
      <c r="AW4" s="434"/>
      <c r="AX4" s="435" t="s">
        <v>22</v>
      </c>
      <c r="AY4" s="436" t="s">
        <v>23</v>
      </c>
      <c r="AZ4" s="431" t="s">
        <v>24</v>
      </c>
      <c r="BA4" s="455"/>
      <c r="BB4" s="447" t="s">
        <v>22</v>
      </c>
      <c r="BC4" s="436" t="s">
        <v>23</v>
      </c>
      <c r="BD4" s="431" t="s">
        <v>24</v>
      </c>
      <c r="BE4" s="455"/>
      <c r="BF4" s="447" t="s">
        <v>22</v>
      </c>
      <c r="BG4" s="436" t="s">
        <v>23</v>
      </c>
      <c r="BH4" s="431" t="s">
        <v>24</v>
      </c>
      <c r="BI4" s="437"/>
      <c r="BJ4" s="454" t="s">
        <v>22</v>
      </c>
      <c r="BK4" s="432" t="s">
        <v>23</v>
      </c>
      <c r="BL4" s="433" t="s">
        <v>24</v>
      </c>
      <c r="BM4" s="434"/>
      <c r="BN4" s="447" t="s">
        <v>22</v>
      </c>
      <c r="BO4" s="436" t="s">
        <v>23</v>
      </c>
      <c r="BP4" s="431" t="s">
        <v>24</v>
      </c>
      <c r="BQ4" s="455"/>
      <c r="BR4" s="457" t="s">
        <v>22</v>
      </c>
      <c r="BS4" s="458" t="s">
        <v>23</v>
      </c>
      <c r="BT4" s="459" t="s">
        <v>24</v>
      </c>
      <c r="BU4" s="460"/>
      <c r="BV4" s="457" t="s">
        <v>22</v>
      </c>
      <c r="BW4" s="458" t="s">
        <v>23</v>
      </c>
      <c r="BX4" s="459" t="s">
        <v>24</v>
      </c>
      <c r="BY4" s="461"/>
      <c r="BZ4" s="462" t="s">
        <v>23</v>
      </c>
      <c r="CA4" s="463" t="s">
        <v>24</v>
      </c>
      <c r="CB4" s="463"/>
    </row>
    <row r="5" spans="1:80" s="18" customFormat="1" ht="15" customHeight="1">
      <c r="A5" s="420"/>
      <c r="B5" s="448"/>
      <c r="C5" s="449"/>
      <c r="D5" s="15" t="s">
        <v>25</v>
      </c>
      <c r="E5" s="20" t="s">
        <v>26</v>
      </c>
      <c r="F5" s="452"/>
      <c r="G5" s="453"/>
      <c r="H5" s="13" t="s">
        <v>25</v>
      </c>
      <c r="I5" s="14" t="s">
        <v>26</v>
      </c>
      <c r="J5" s="454"/>
      <c r="K5" s="432"/>
      <c r="L5" s="16" t="s">
        <v>25</v>
      </c>
      <c r="M5" s="19" t="s">
        <v>26</v>
      </c>
      <c r="N5" s="435"/>
      <c r="O5" s="436"/>
      <c r="P5" s="15" t="s">
        <v>25</v>
      </c>
      <c r="Q5" s="24" t="s">
        <v>26</v>
      </c>
      <c r="R5" s="436"/>
      <c r="S5" s="436"/>
      <c r="T5" s="15" t="s">
        <v>25</v>
      </c>
      <c r="U5" s="21" t="s">
        <v>26</v>
      </c>
      <c r="V5" s="436"/>
      <c r="W5" s="436"/>
      <c r="X5" s="15" t="s">
        <v>25</v>
      </c>
      <c r="Y5" s="24" t="s">
        <v>26</v>
      </c>
      <c r="Z5" s="432"/>
      <c r="AA5" s="432"/>
      <c r="AB5" s="16" t="s">
        <v>25</v>
      </c>
      <c r="AC5" s="16" t="s">
        <v>26</v>
      </c>
      <c r="AD5" s="436"/>
      <c r="AE5" s="436"/>
      <c r="AF5" s="15" t="s">
        <v>25</v>
      </c>
      <c r="AG5" s="15" t="s">
        <v>26</v>
      </c>
      <c r="AH5" s="436"/>
      <c r="AI5" s="436"/>
      <c r="AJ5" s="15" t="s">
        <v>25</v>
      </c>
      <c r="AK5" s="15" t="s">
        <v>26</v>
      </c>
      <c r="AL5" s="436"/>
      <c r="AM5" s="436"/>
      <c r="AN5" s="15" t="s">
        <v>25</v>
      </c>
      <c r="AO5" s="17" t="s">
        <v>26</v>
      </c>
      <c r="AP5" s="447"/>
      <c r="AQ5" s="436"/>
      <c r="AR5" s="15" t="s">
        <v>25</v>
      </c>
      <c r="AS5" s="20" t="s">
        <v>26</v>
      </c>
      <c r="AT5" s="456"/>
      <c r="AU5" s="432"/>
      <c r="AV5" s="16" t="s">
        <v>25</v>
      </c>
      <c r="AW5" s="19" t="s">
        <v>26</v>
      </c>
      <c r="AX5" s="435"/>
      <c r="AY5" s="436"/>
      <c r="AZ5" s="15" t="s">
        <v>25</v>
      </c>
      <c r="BA5" s="20" t="s">
        <v>26</v>
      </c>
      <c r="BB5" s="447"/>
      <c r="BC5" s="436"/>
      <c r="BD5" s="15" t="s">
        <v>25</v>
      </c>
      <c r="BE5" s="20" t="s">
        <v>26</v>
      </c>
      <c r="BF5" s="447"/>
      <c r="BG5" s="436"/>
      <c r="BH5" s="15" t="s">
        <v>25</v>
      </c>
      <c r="BI5" s="17" t="s">
        <v>26</v>
      </c>
      <c r="BJ5" s="454"/>
      <c r="BK5" s="432"/>
      <c r="BL5" s="16" t="s">
        <v>25</v>
      </c>
      <c r="BM5" s="19" t="s">
        <v>26</v>
      </c>
      <c r="BN5" s="447"/>
      <c r="BO5" s="436"/>
      <c r="BP5" s="15" t="s">
        <v>25</v>
      </c>
      <c r="BQ5" s="20" t="s">
        <v>26</v>
      </c>
      <c r="BR5" s="457"/>
      <c r="BS5" s="458"/>
      <c r="BT5" s="21" t="s">
        <v>25</v>
      </c>
      <c r="BU5" s="22" t="s">
        <v>26</v>
      </c>
      <c r="BV5" s="457"/>
      <c r="BW5" s="458"/>
      <c r="BX5" s="21" t="s">
        <v>25</v>
      </c>
      <c r="BY5" s="23" t="s">
        <v>26</v>
      </c>
      <c r="BZ5" s="462"/>
      <c r="CA5" s="25" t="s">
        <v>25</v>
      </c>
      <c r="CB5" s="26" t="s">
        <v>26</v>
      </c>
    </row>
    <row r="6" spans="1:80" s="41" customFormat="1" ht="18.75">
      <c r="A6" s="27" t="s">
        <v>27</v>
      </c>
      <c r="B6" s="28">
        <f>B7+B10+B15+B19+B22+B27+B29+B31+B34+B35</f>
        <v>455547.80000000005</v>
      </c>
      <c r="C6" s="28">
        <f>C7+C10+C15+C19+C22+C27+C29+C31+C34+C35</f>
        <v>55489.09999999999</v>
      </c>
      <c r="D6" s="29">
        <f aca="true" t="shared" si="0" ref="D6:D35">C6-B6</f>
        <v>-400058.70000000007</v>
      </c>
      <c r="E6" s="30">
        <f aca="true" t="shared" si="1" ref="E6:E34">C6/B6%</f>
        <v>12.180741516038491</v>
      </c>
      <c r="F6" s="31">
        <f>SUM(F7,F10,F15,F22,F27,F29,F31,F34)</f>
        <v>185071.60000000003</v>
      </c>
      <c r="G6" s="31">
        <f>SUM(G7,G10,G15,G22,G27,G29,G31,G34)</f>
        <v>55475.09999999999</v>
      </c>
      <c r="H6" s="32">
        <f aca="true" t="shared" si="2" ref="H6:H33">G6-F6</f>
        <v>-129596.50000000004</v>
      </c>
      <c r="I6" s="33">
        <f aca="true" t="shared" si="3" ref="I6:I14">G6/F6%</f>
        <v>29.974939428848067</v>
      </c>
      <c r="J6" s="34">
        <f>SUM(J7,J10,J15,J22,J27,J29,J31,J34)</f>
        <v>84014.29999999999</v>
      </c>
      <c r="K6" s="34">
        <f>SUM(K7,K10,K15,K22,K27,K29,K31,K34)</f>
        <v>55475.09999999999</v>
      </c>
      <c r="L6" s="35">
        <f aca="true" t="shared" si="4" ref="L6:L21">K6-J6</f>
        <v>-28539.199999999997</v>
      </c>
      <c r="M6" s="36">
        <f aca="true" t="shared" si="5" ref="M6:M14">K6/J6%</f>
        <v>66.0305448001114</v>
      </c>
      <c r="N6" s="28">
        <f>N7+N10+N15+N19+N22+N27+N29+N31+N34+N35</f>
        <v>20883.999999999996</v>
      </c>
      <c r="O6" s="28">
        <f>O7+O10+O15+O19+O22+O27+O29+O31+O34+O35</f>
        <v>25091.6</v>
      </c>
      <c r="P6" s="37">
        <f aca="true" t="shared" si="6" ref="P6:P19">O6-N6</f>
        <v>4207.600000000002</v>
      </c>
      <c r="Q6" s="38">
        <f aca="true" t="shared" si="7" ref="Q6:Q16">O6/N6%</f>
        <v>120.14748132541659</v>
      </c>
      <c r="R6" s="37">
        <f>SUM(R10,R7,R15,R22,R27,R34,R31)</f>
        <v>31815.9</v>
      </c>
      <c r="S6" s="37">
        <f>SUM(S7,S10,S15,S22,S27,S29,S31,S34,S35)</f>
        <v>30397.499999999996</v>
      </c>
      <c r="T6" s="37">
        <f aca="true" t="shared" si="8" ref="T6:T34">S6-R6</f>
        <v>-1418.400000000005</v>
      </c>
      <c r="U6" s="37">
        <f aca="true" t="shared" si="9" ref="U6:U25">S6/R6%</f>
        <v>95.5418517156516</v>
      </c>
      <c r="V6" s="37">
        <f>SUM(V10,V7,V15,V22,V27,V34,V31)</f>
        <v>30537.399999999998</v>
      </c>
      <c r="W6" s="37">
        <f aca="true" t="shared" si="10" ref="W6:CB6">SUM(W10,W7,W15,W22,W27,W34,W31)</f>
        <v>0</v>
      </c>
      <c r="X6" s="37">
        <f t="shared" si="10"/>
        <v>-30537.399999999998</v>
      </c>
      <c r="Y6" s="37">
        <f t="shared" si="10"/>
        <v>0</v>
      </c>
      <c r="Z6" s="39">
        <f t="shared" si="10"/>
        <v>101057.3</v>
      </c>
      <c r="AA6" s="39">
        <f t="shared" si="10"/>
        <v>0</v>
      </c>
      <c r="AB6" s="39">
        <f t="shared" si="10"/>
        <v>-101057.3</v>
      </c>
      <c r="AC6" s="39">
        <f t="shared" si="10"/>
        <v>0</v>
      </c>
      <c r="AD6" s="37">
        <f t="shared" si="10"/>
        <v>35056.200000000004</v>
      </c>
      <c r="AE6" s="37">
        <f t="shared" si="10"/>
        <v>0</v>
      </c>
      <c r="AF6" s="37">
        <f t="shared" si="10"/>
        <v>-35056.200000000004</v>
      </c>
      <c r="AG6" s="37">
        <f t="shared" si="10"/>
        <v>0</v>
      </c>
      <c r="AH6" s="37">
        <f t="shared" si="10"/>
        <v>34392.7</v>
      </c>
      <c r="AI6" s="37">
        <f t="shared" si="10"/>
        <v>0</v>
      </c>
      <c r="AJ6" s="37">
        <f t="shared" si="10"/>
        <v>-34392.7</v>
      </c>
      <c r="AK6" s="37">
        <f t="shared" si="10"/>
        <v>0</v>
      </c>
      <c r="AL6" s="37">
        <f t="shared" si="10"/>
        <v>31608.4</v>
      </c>
      <c r="AM6" s="37">
        <f t="shared" si="10"/>
        <v>0</v>
      </c>
      <c r="AN6" s="37">
        <f t="shared" si="10"/>
        <v>-31608.4</v>
      </c>
      <c r="AO6" s="37">
        <f t="shared" si="10"/>
        <v>0</v>
      </c>
      <c r="AP6" s="37">
        <f>SUM(AP10,AP7,AP15,AP22,AP27,AP34,AP31)</f>
        <v>281081.50000000006</v>
      </c>
      <c r="AQ6" s="37">
        <f t="shared" si="10"/>
        <v>54619.99999999999</v>
      </c>
      <c r="AR6" s="37">
        <f t="shared" si="10"/>
        <v>-226461.5</v>
      </c>
      <c r="AS6" s="37">
        <f t="shared" si="10"/>
        <v>156.31101736866606</v>
      </c>
      <c r="AT6" s="39">
        <f t="shared" si="10"/>
        <v>98165.00000000001</v>
      </c>
      <c r="AU6" s="39">
        <f t="shared" si="10"/>
        <v>0</v>
      </c>
      <c r="AV6" s="39">
        <f t="shared" si="10"/>
        <v>-98165.00000000001</v>
      </c>
      <c r="AW6" s="39">
        <f t="shared" si="10"/>
        <v>0</v>
      </c>
      <c r="AX6" s="37">
        <f t="shared" si="10"/>
        <v>39006</v>
      </c>
      <c r="AY6" s="37">
        <f t="shared" si="10"/>
        <v>0</v>
      </c>
      <c r="AZ6" s="37">
        <f t="shared" si="10"/>
        <v>-39006</v>
      </c>
      <c r="BA6" s="37">
        <f t="shared" si="10"/>
        <v>0</v>
      </c>
      <c r="BB6" s="37">
        <f t="shared" si="10"/>
        <v>30085.399999999998</v>
      </c>
      <c r="BC6" s="37">
        <f t="shared" si="10"/>
        <v>0</v>
      </c>
      <c r="BD6" s="37">
        <f t="shared" si="10"/>
        <v>-30085.399999999998</v>
      </c>
      <c r="BE6" s="37">
        <f t="shared" si="10"/>
        <v>0</v>
      </c>
      <c r="BF6" s="37">
        <f t="shared" si="10"/>
        <v>29073.600000000002</v>
      </c>
      <c r="BG6" s="37">
        <f t="shared" si="10"/>
        <v>0</v>
      </c>
      <c r="BH6" s="37">
        <f t="shared" si="10"/>
        <v>-29073.600000000002</v>
      </c>
      <c r="BI6" s="37">
        <f t="shared" si="10"/>
        <v>0</v>
      </c>
      <c r="BJ6" s="39">
        <f t="shared" si="10"/>
        <v>172311.19999999995</v>
      </c>
      <c r="BK6" s="39">
        <f t="shared" si="10"/>
        <v>0</v>
      </c>
      <c r="BL6" s="39">
        <f t="shared" si="10"/>
        <v>-172311.19999999995</v>
      </c>
      <c r="BM6" s="39">
        <f t="shared" si="10"/>
        <v>0</v>
      </c>
      <c r="BN6" s="37">
        <f t="shared" si="10"/>
        <v>39780.00000000001</v>
      </c>
      <c r="BO6" s="37">
        <f t="shared" si="10"/>
        <v>0</v>
      </c>
      <c r="BP6" s="37">
        <f t="shared" si="10"/>
        <v>-39780.00000000001</v>
      </c>
      <c r="BQ6" s="37">
        <f t="shared" si="10"/>
        <v>0</v>
      </c>
      <c r="BR6" s="37">
        <f t="shared" si="10"/>
        <v>32548.199999999997</v>
      </c>
      <c r="BS6" s="37">
        <f t="shared" si="10"/>
        <v>0</v>
      </c>
      <c r="BT6" s="37">
        <f aca="true" t="shared" si="11" ref="BT6:BT19">BS6-BR6</f>
        <v>-32548.199999999997</v>
      </c>
      <c r="BU6" s="37">
        <f t="shared" si="10"/>
        <v>0</v>
      </c>
      <c r="BV6" s="37">
        <f t="shared" si="10"/>
        <v>99983.00000000001</v>
      </c>
      <c r="BW6" s="37">
        <f t="shared" si="10"/>
        <v>0</v>
      </c>
      <c r="BX6" s="37">
        <f t="shared" si="10"/>
        <v>-99668.60000000002</v>
      </c>
      <c r="BY6" s="37">
        <f t="shared" si="10"/>
        <v>0</v>
      </c>
      <c r="BZ6" s="40">
        <f t="shared" si="10"/>
        <v>18787.899999999998</v>
      </c>
      <c r="CA6" s="40">
        <f t="shared" si="10"/>
        <v>5454.699999999999</v>
      </c>
      <c r="CB6" s="40">
        <f t="shared" si="10"/>
        <v>920.8613806006668</v>
      </c>
    </row>
    <row r="7" spans="1:80" s="41" customFormat="1" ht="18.75">
      <c r="A7" s="27" t="s">
        <v>28</v>
      </c>
      <c r="B7" s="42">
        <f>B9+B8</f>
        <v>375917.30000000005</v>
      </c>
      <c r="C7" s="42">
        <f>C9+C8</f>
        <v>42134.2</v>
      </c>
      <c r="D7" s="29">
        <f t="shared" si="0"/>
        <v>-333783.10000000003</v>
      </c>
      <c r="E7" s="30">
        <f t="shared" si="1"/>
        <v>11.208369500419371</v>
      </c>
      <c r="F7" s="31">
        <f aca="true" t="shared" si="12" ref="F7:G33">J7+Z7</f>
        <v>148273</v>
      </c>
      <c r="G7" s="32">
        <f t="shared" si="12"/>
        <v>42134.2</v>
      </c>
      <c r="H7" s="32">
        <f t="shared" si="2"/>
        <v>-106138.8</v>
      </c>
      <c r="I7" s="33">
        <f t="shared" si="3"/>
        <v>28.416636879269994</v>
      </c>
      <c r="J7" s="43">
        <f aca="true" t="shared" si="13" ref="J7:J35">N7+R7+V7</f>
        <v>67378.2</v>
      </c>
      <c r="K7" s="35">
        <f>SUM(O7+S7+W7)</f>
        <v>42134.2</v>
      </c>
      <c r="L7" s="35">
        <f t="shared" si="4"/>
        <v>-25244</v>
      </c>
      <c r="M7" s="36">
        <f t="shared" si="5"/>
        <v>62.53387594207029</v>
      </c>
      <c r="N7" s="44">
        <f>N9+N8</f>
        <v>13701.6</v>
      </c>
      <c r="O7" s="42">
        <f>O9+O8</f>
        <v>15734.6</v>
      </c>
      <c r="P7" s="37">
        <f t="shared" si="6"/>
        <v>2033</v>
      </c>
      <c r="Q7" s="38">
        <f t="shared" si="7"/>
        <v>114.83768319028435</v>
      </c>
      <c r="R7" s="42">
        <f>R9+R8</f>
        <v>28036.4</v>
      </c>
      <c r="S7" s="42">
        <f>S9+S8</f>
        <v>26399.6</v>
      </c>
      <c r="T7" s="37">
        <f t="shared" si="8"/>
        <v>-1636.800000000003</v>
      </c>
      <c r="U7" s="37">
        <f t="shared" si="9"/>
        <v>94.16187527642634</v>
      </c>
      <c r="V7" s="42">
        <f>V9+V8</f>
        <v>25640.2</v>
      </c>
      <c r="W7" s="42">
        <f>W9+W8</f>
        <v>0</v>
      </c>
      <c r="X7" s="37">
        <f aca="true" t="shared" si="14" ref="X7:X34">W7-V7</f>
        <v>-25640.2</v>
      </c>
      <c r="Y7" s="38">
        <f aca="true" t="shared" si="15" ref="Y7:Y25">W7/V7%</f>
        <v>0</v>
      </c>
      <c r="Z7" s="45">
        <f>Z9+Z8</f>
        <v>80894.8</v>
      </c>
      <c r="AA7" s="45">
        <f>AA9+AA8</f>
        <v>0</v>
      </c>
      <c r="AB7" s="35">
        <f aca="true" t="shared" si="16" ref="AB7:AB35">AA7-Z7</f>
        <v>-80894.8</v>
      </c>
      <c r="AC7" s="35">
        <f aca="true" t="shared" si="17" ref="AC7:AC14">AA7/Z7%</f>
        <v>0</v>
      </c>
      <c r="AD7" s="42">
        <f>AD9+AD8</f>
        <v>23745.9</v>
      </c>
      <c r="AE7" s="42">
        <f>AE9+AE8</f>
        <v>0</v>
      </c>
      <c r="AF7" s="37">
        <f aca="true" t="shared" si="18" ref="AF7:AF19">AE7-AD7</f>
        <v>-23745.9</v>
      </c>
      <c r="AG7" s="37">
        <f aca="true" t="shared" si="19" ref="AG7:AG14">AE7/AD7%</f>
        <v>0</v>
      </c>
      <c r="AH7" s="42">
        <f>AH9+AH8</f>
        <v>29755.1</v>
      </c>
      <c r="AI7" s="42">
        <f>AI9+AI8</f>
        <v>0</v>
      </c>
      <c r="AJ7" s="37">
        <f aca="true" t="shared" si="20" ref="AJ7:AJ34">AI7-AH7</f>
        <v>-29755.1</v>
      </c>
      <c r="AK7" s="37">
        <f aca="true" t="shared" si="21" ref="AK7:AK16">AI7/AH7%</f>
        <v>0</v>
      </c>
      <c r="AL7" s="42">
        <f>AL9+AL8</f>
        <v>27393.8</v>
      </c>
      <c r="AM7" s="42">
        <f>AM9+AM8</f>
        <v>0</v>
      </c>
      <c r="AN7" s="37">
        <f aca="true" t="shared" si="22" ref="AN7:AN34">AM7-AL7</f>
        <v>-27393.8</v>
      </c>
      <c r="AO7" s="46">
        <f aca="true" t="shared" si="23" ref="AO7:AO25">AM7/AL7%</f>
        <v>0</v>
      </c>
      <c r="AP7" s="47">
        <f aca="true" t="shared" si="24" ref="AP7:AQ21">J7+Z7+AT7</f>
        <v>226463.7</v>
      </c>
      <c r="AQ7" s="37">
        <f t="shared" si="24"/>
        <v>42134.2</v>
      </c>
      <c r="AR7" s="37">
        <f aca="true" t="shared" si="25" ref="AR7:AR33">AQ7-AP7</f>
        <v>-184329.5</v>
      </c>
      <c r="AS7" s="48">
        <f aca="true" t="shared" si="26" ref="AS7:AS14">AQ7/AP7%</f>
        <v>18.605277578702456</v>
      </c>
      <c r="AT7" s="34">
        <f aca="true" t="shared" si="27" ref="AT7:AU22">AX7+BB7+BF7</f>
        <v>78190.7</v>
      </c>
      <c r="AU7" s="35">
        <f aca="true" t="shared" si="28" ref="AU7:AU35">SUM(AY7+BC7+BG7)</f>
        <v>0</v>
      </c>
      <c r="AV7" s="35">
        <f aca="true" t="shared" si="29" ref="AV7:AV35">AU7-AT7</f>
        <v>-78190.7</v>
      </c>
      <c r="AW7" s="36">
        <f aca="true" t="shared" si="30" ref="AW7:AW14">AU7/AT7%</f>
        <v>0</v>
      </c>
      <c r="AX7" s="44">
        <f>AX9+AX8</f>
        <v>26851.699999999997</v>
      </c>
      <c r="AY7" s="42">
        <f>AY9+AY8</f>
        <v>0</v>
      </c>
      <c r="AZ7" s="37">
        <f aca="true" t="shared" si="31" ref="AZ7:AZ34">AY7-AX7</f>
        <v>-26851.699999999997</v>
      </c>
      <c r="BA7" s="48">
        <f aca="true" t="shared" si="32" ref="BA7:BA24">AY7/AX7%</f>
        <v>0</v>
      </c>
      <c r="BB7" s="49">
        <f>BB9+BB8</f>
        <v>26108.8</v>
      </c>
      <c r="BC7" s="42">
        <f>BC9+BC8</f>
        <v>0</v>
      </c>
      <c r="BD7" s="37">
        <f aca="true" t="shared" si="33" ref="BD7:BD20">BC7-BB7</f>
        <v>-26108.8</v>
      </c>
      <c r="BE7" s="48">
        <f aca="true" t="shared" si="34" ref="BE7:BE14">BC7/BB7%</f>
        <v>0</v>
      </c>
      <c r="BF7" s="49">
        <f>BF9+BF8</f>
        <v>25230.2</v>
      </c>
      <c r="BG7" s="42">
        <f>BG9+BG8</f>
        <v>0</v>
      </c>
      <c r="BH7" s="37">
        <f aca="true" t="shared" si="35" ref="BH7:BH20">BG7-BF7</f>
        <v>-25230.2</v>
      </c>
      <c r="BI7" s="46">
        <f aca="true" t="shared" si="36" ref="BI7:BI13">BG7/BF7%</f>
        <v>0</v>
      </c>
      <c r="BJ7" s="43">
        <f aca="true" t="shared" si="37" ref="BJ7:BJ35">BN7+BR7+BV7</f>
        <v>149453.59999999998</v>
      </c>
      <c r="BK7" s="35">
        <f aca="true" t="shared" si="38" ref="BK7:BK35">SUM(BO7+BS7+BW7)</f>
        <v>0</v>
      </c>
      <c r="BL7" s="35">
        <f aca="true" t="shared" si="39" ref="BL7:BL31">BK7-BJ7</f>
        <v>-149453.59999999998</v>
      </c>
      <c r="BM7" s="36">
        <f aca="true" t="shared" si="40" ref="BM7:BM13">BK7/BJ7%</f>
        <v>0</v>
      </c>
      <c r="BN7" s="49">
        <f>BN9+BN8</f>
        <v>27745.8</v>
      </c>
      <c r="BO7" s="42">
        <f>BO9+BO8</f>
        <v>0</v>
      </c>
      <c r="BP7" s="37">
        <f aca="true" t="shared" si="41" ref="BP7:BP19">BO7-BN7</f>
        <v>-27745.8</v>
      </c>
      <c r="BQ7" s="48">
        <f aca="true" t="shared" si="42" ref="BQ7:BQ14">BO7/BN7%</f>
        <v>0</v>
      </c>
      <c r="BR7" s="49">
        <f>BR9+BR8</f>
        <v>28543.6</v>
      </c>
      <c r="BS7" s="42">
        <f>BS9+BS8</f>
        <v>0</v>
      </c>
      <c r="BT7" s="37">
        <f t="shared" si="11"/>
        <v>-28543.6</v>
      </c>
      <c r="BU7" s="48">
        <f aca="true" t="shared" si="43" ref="BU7:BU13">BS7/BR7%</f>
        <v>0</v>
      </c>
      <c r="BV7" s="49">
        <f>BV9+BV8</f>
        <v>93164.2</v>
      </c>
      <c r="BW7" s="42">
        <f>BW9+BW8</f>
        <v>0</v>
      </c>
      <c r="BX7" s="37">
        <f aca="true" t="shared" si="44" ref="BX7:BX19">BW7-BV7</f>
        <v>-93164.2</v>
      </c>
      <c r="BY7" s="46">
        <f aca="true" t="shared" si="45" ref="BY7:BY14">BW7/BV7%</f>
        <v>0</v>
      </c>
      <c r="BZ7" s="50">
        <f>BZ9+BZ8</f>
        <v>12964.7</v>
      </c>
      <c r="CA7" s="51">
        <f aca="true" t="shared" si="46" ref="CA7:CA35">O7-BZ7</f>
        <v>2769.8999999999996</v>
      </c>
      <c r="CB7" s="52">
        <f aca="true" t="shared" si="47" ref="CB7:CB35">O7/BZ7%</f>
        <v>121.3649370984288</v>
      </c>
    </row>
    <row r="8" spans="1:80" ht="18.75">
      <c r="A8" s="53" t="s">
        <v>29</v>
      </c>
      <c r="B8" s="54">
        <f>J8+Z8+AT8+BJ8</f>
        <v>2647.4</v>
      </c>
      <c r="C8" s="54">
        <f>K8+AA8+AU8+BK8</f>
        <v>1309.6999999999998</v>
      </c>
      <c r="D8" s="55">
        <f t="shared" si="0"/>
        <v>-1337.7000000000003</v>
      </c>
      <c r="E8" s="56">
        <f t="shared" si="1"/>
        <v>49.47117927022739</v>
      </c>
      <c r="F8" s="57">
        <f t="shared" si="12"/>
        <v>2437.3</v>
      </c>
      <c r="G8" s="58">
        <f t="shared" si="12"/>
        <v>1309.6999999999998</v>
      </c>
      <c r="H8" s="58">
        <f t="shared" si="2"/>
        <v>-1127.6000000000004</v>
      </c>
      <c r="I8" s="59">
        <f t="shared" si="3"/>
        <v>53.73569113363147</v>
      </c>
      <c r="J8" s="60">
        <f t="shared" si="13"/>
        <v>1566.5</v>
      </c>
      <c r="K8" s="61">
        <f>O8+S8+W8</f>
        <v>1309.6999999999998</v>
      </c>
      <c r="L8" s="61">
        <f t="shared" si="4"/>
        <v>-256.8000000000002</v>
      </c>
      <c r="M8" s="62">
        <f t="shared" si="5"/>
        <v>83.60676667730608</v>
      </c>
      <c r="N8" s="63">
        <v>90</v>
      </c>
      <c r="O8" s="54">
        <v>432.9</v>
      </c>
      <c r="P8" s="64">
        <f t="shared" si="6"/>
        <v>342.9</v>
      </c>
      <c r="Q8" s="65">
        <f t="shared" si="7"/>
        <v>480.99999999999994</v>
      </c>
      <c r="R8" s="54">
        <v>1210</v>
      </c>
      <c r="S8" s="54">
        <v>876.8</v>
      </c>
      <c r="T8" s="64">
        <f t="shared" si="8"/>
        <v>-333.20000000000005</v>
      </c>
      <c r="U8" s="64">
        <f t="shared" si="9"/>
        <v>72.46280991735537</v>
      </c>
      <c r="V8" s="54">
        <v>266.5</v>
      </c>
      <c r="W8" s="54"/>
      <c r="X8" s="64">
        <f t="shared" si="14"/>
        <v>-266.5</v>
      </c>
      <c r="Y8" s="65">
        <f t="shared" si="15"/>
        <v>0</v>
      </c>
      <c r="Z8" s="61">
        <f>AD8+AH8+AL8</f>
        <v>870.8</v>
      </c>
      <c r="AA8" s="61">
        <f aca="true" t="shared" si="48" ref="AA8:AA35">SUM(AE8+AI8+AM8)</f>
        <v>0</v>
      </c>
      <c r="AB8" s="61">
        <f t="shared" si="16"/>
        <v>-870.8</v>
      </c>
      <c r="AC8" s="61">
        <f t="shared" si="17"/>
        <v>0</v>
      </c>
      <c r="AD8" s="54">
        <v>292</v>
      </c>
      <c r="AE8" s="54"/>
      <c r="AF8" s="64">
        <f t="shared" si="18"/>
        <v>-292</v>
      </c>
      <c r="AG8" s="64">
        <f t="shared" si="19"/>
        <v>0</v>
      </c>
      <c r="AH8" s="54">
        <v>339.5</v>
      </c>
      <c r="AI8" s="54"/>
      <c r="AJ8" s="64">
        <f t="shared" si="20"/>
        <v>-339.5</v>
      </c>
      <c r="AK8" s="64">
        <f t="shared" si="21"/>
        <v>0</v>
      </c>
      <c r="AL8" s="54">
        <v>239.3</v>
      </c>
      <c r="AM8" s="54"/>
      <c r="AN8" s="64">
        <f t="shared" si="22"/>
        <v>-239.3</v>
      </c>
      <c r="AO8" s="66">
        <f t="shared" si="23"/>
        <v>0</v>
      </c>
      <c r="AP8" s="67">
        <f>J8+Z8+AT8</f>
        <v>2647.4</v>
      </c>
      <c r="AQ8" s="64">
        <f t="shared" si="24"/>
        <v>1309.6999999999998</v>
      </c>
      <c r="AR8" s="64">
        <f t="shared" si="25"/>
        <v>-1337.7000000000003</v>
      </c>
      <c r="AS8" s="68">
        <f t="shared" si="26"/>
        <v>49.47117927022739</v>
      </c>
      <c r="AT8" s="69">
        <f t="shared" si="27"/>
        <v>210.1</v>
      </c>
      <c r="AU8" s="61">
        <f t="shared" si="28"/>
        <v>0</v>
      </c>
      <c r="AV8" s="61">
        <f t="shared" si="29"/>
        <v>-210.1</v>
      </c>
      <c r="AW8" s="62">
        <f t="shared" si="30"/>
        <v>0</v>
      </c>
      <c r="AX8" s="63">
        <v>210.1</v>
      </c>
      <c r="AY8" s="54"/>
      <c r="AZ8" s="64">
        <f t="shared" si="31"/>
        <v>-210.1</v>
      </c>
      <c r="BA8" s="68">
        <f t="shared" si="32"/>
        <v>0</v>
      </c>
      <c r="BB8" s="70">
        <v>0</v>
      </c>
      <c r="BC8" s="54"/>
      <c r="BD8" s="64">
        <f t="shared" si="33"/>
        <v>0</v>
      </c>
      <c r="BE8" s="68" t="e">
        <f t="shared" si="34"/>
        <v>#DIV/0!</v>
      </c>
      <c r="BF8" s="70">
        <v>0</v>
      </c>
      <c r="BG8" s="54"/>
      <c r="BH8" s="64">
        <f t="shared" si="35"/>
        <v>0</v>
      </c>
      <c r="BI8" s="66" t="e">
        <f t="shared" si="36"/>
        <v>#DIV/0!</v>
      </c>
      <c r="BJ8" s="60">
        <f t="shared" si="37"/>
        <v>0</v>
      </c>
      <c r="BK8" s="61">
        <f t="shared" si="38"/>
        <v>0</v>
      </c>
      <c r="BL8" s="61">
        <f t="shared" si="39"/>
        <v>0</v>
      </c>
      <c r="BM8" s="62" t="e">
        <f t="shared" si="40"/>
        <v>#DIV/0!</v>
      </c>
      <c r="BN8" s="70">
        <v>0</v>
      </c>
      <c r="BO8" s="54"/>
      <c r="BP8" s="37">
        <f t="shared" si="41"/>
        <v>0</v>
      </c>
      <c r="BQ8" s="68" t="e">
        <f t="shared" si="42"/>
        <v>#DIV/0!</v>
      </c>
      <c r="BR8" s="70">
        <v>0</v>
      </c>
      <c r="BS8" s="54"/>
      <c r="BT8" s="64">
        <f t="shared" si="11"/>
        <v>0</v>
      </c>
      <c r="BU8" s="68" t="e">
        <f t="shared" si="43"/>
        <v>#DIV/0!</v>
      </c>
      <c r="BV8" s="70">
        <v>0</v>
      </c>
      <c r="BW8" s="54"/>
      <c r="BX8" s="64">
        <f t="shared" si="44"/>
        <v>0</v>
      </c>
      <c r="BY8" s="66" t="e">
        <f t="shared" si="45"/>
        <v>#DIV/0!</v>
      </c>
      <c r="BZ8" s="71">
        <v>318.7</v>
      </c>
      <c r="CA8" s="72">
        <f t="shared" si="46"/>
        <v>114.19999999999999</v>
      </c>
      <c r="CB8" s="73">
        <f t="shared" si="47"/>
        <v>135.83307185440853</v>
      </c>
    </row>
    <row r="9" spans="1:80" ht="18.75">
      <c r="A9" s="75" t="s">
        <v>30</v>
      </c>
      <c r="B9" s="54">
        <v>373269.9</v>
      </c>
      <c r="C9" s="54">
        <f>K9+AA9+AU9+BK9</f>
        <v>40824.5</v>
      </c>
      <c r="D9" s="55">
        <f t="shared" si="0"/>
        <v>-332445.4</v>
      </c>
      <c r="E9" s="56">
        <f t="shared" si="1"/>
        <v>10.936992240735188</v>
      </c>
      <c r="F9" s="57">
        <f t="shared" si="12"/>
        <v>145835.7</v>
      </c>
      <c r="G9" s="58">
        <f t="shared" si="12"/>
        <v>40824.5</v>
      </c>
      <c r="H9" s="58">
        <f t="shared" si="2"/>
        <v>-105011.20000000001</v>
      </c>
      <c r="I9" s="59">
        <f t="shared" si="3"/>
        <v>27.99348856281418</v>
      </c>
      <c r="J9" s="60">
        <f t="shared" si="13"/>
        <v>65811.7</v>
      </c>
      <c r="K9" s="61">
        <f>O9+S9+W9</f>
        <v>40824.5</v>
      </c>
      <c r="L9" s="61">
        <f t="shared" si="4"/>
        <v>-24987.199999999997</v>
      </c>
      <c r="M9" s="62">
        <f t="shared" si="5"/>
        <v>62.03228301350672</v>
      </c>
      <c r="N9" s="63">
        <v>13611.6</v>
      </c>
      <c r="O9" s="54">
        <v>15301.7</v>
      </c>
      <c r="P9" s="64">
        <f t="shared" si="6"/>
        <v>1690.1000000000004</v>
      </c>
      <c r="Q9" s="65">
        <f t="shared" si="7"/>
        <v>112.4166152399424</v>
      </c>
      <c r="R9" s="54">
        <v>26826.4</v>
      </c>
      <c r="S9" s="54">
        <v>25522.8</v>
      </c>
      <c r="T9" s="64">
        <f t="shared" si="8"/>
        <v>-1303.6000000000022</v>
      </c>
      <c r="U9" s="64">
        <f t="shared" si="9"/>
        <v>95.14060775952046</v>
      </c>
      <c r="V9" s="54">
        <v>25373.7</v>
      </c>
      <c r="W9" s="54"/>
      <c r="X9" s="64">
        <f t="shared" si="14"/>
        <v>-25373.7</v>
      </c>
      <c r="Y9" s="65">
        <f t="shared" si="15"/>
        <v>0</v>
      </c>
      <c r="Z9" s="61">
        <f aca="true" t="shared" si="49" ref="Z9:Z35">AD9+AH9+AL9</f>
        <v>80024</v>
      </c>
      <c r="AA9" s="61">
        <f t="shared" si="48"/>
        <v>0</v>
      </c>
      <c r="AB9" s="61">
        <f t="shared" si="16"/>
        <v>-80024</v>
      </c>
      <c r="AC9" s="61">
        <f t="shared" si="17"/>
        <v>0</v>
      </c>
      <c r="AD9" s="54">
        <v>23453.9</v>
      </c>
      <c r="AE9" s="54"/>
      <c r="AF9" s="64">
        <f t="shared" si="18"/>
        <v>-23453.9</v>
      </c>
      <c r="AG9" s="64">
        <f t="shared" si="19"/>
        <v>0</v>
      </c>
      <c r="AH9" s="54">
        <v>29415.6</v>
      </c>
      <c r="AI9" s="54"/>
      <c r="AJ9" s="64">
        <f t="shared" si="20"/>
        <v>-29415.6</v>
      </c>
      <c r="AK9" s="64">
        <f t="shared" si="21"/>
        <v>0</v>
      </c>
      <c r="AL9" s="54">
        <v>27154.5</v>
      </c>
      <c r="AM9" s="54"/>
      <c r="AN9" s="64">
        <f t="shared" si="22"/>
        <v>-27154.5</v>
      </c>
      <c r="AO9" s="66">
        <f t="shared" si="23"/>
        <v>0</v>
      </c>
      <c r="AP9" s="67">
        <f t="shared" si="24"/>
        <v>223816.3</v>
      </c>
      <c r="AQ9" s="64">
        <f t="shared" si="24"/>
        <v>40824.5</v>
      </c>
      <c r="AR9" s="64">
        <f t="shared" si="25"/>
        <v>-182991.8</v>
      </c>
      <c r="AS9" s="68">
        <f t="shared" si="26"/>
        <v>18.240181791942767</v>
      </c>
      <c r="AT9" s="69">
        <f t="shared" si="27"/>
        <v>77980.59999999999</v>
      </c>
      <c r="AU9" s="61">
        <f t="shared" si="28"/>
        <v>0</v>
      </c>
      <c r="AV9" s="61">
        <f t="shared" si="29"/>
        <v>-77980.59999999999</v>
      </c>
      <c r="AW9" s="62">
        <f t="shared" si="30"/>
        <v>0</v>
      </c>
      <c r="AX9" s="63">
        <v>26641.6</v>
      </c>
      <c r="AY9" s="54"/>
      <c r="AZ9" s="64">
        <f t="shared" si="31"/>
        <v>-26641.6</v>
      </c>
      <c r="BA9" s="68">
        <f t="shared" si="32"/>
        <v>0</v>
      </c>
      <c r="BB9" s="70">
        <v>26108.8</v>
      </c>
      <c r="BC9" s="54"/>
      <c r="BD9" s="64">
        <f t="shared" si="33"/>
        <v>-26108.8</v>
      </c>
      <c r="BE9" s="68">
        <f t="shared" si="34"/>
        <v>0</v>
      </c>
      <c r="BF9" s="70">
        <v>25230.2</v>
      </c>
      <c r="BG9" s="54"/>
      <c r="BH9" s="64">
        <f t="shared" si="35"/>
        <v>-25230.2</v>
      </c>
      <c r="BI9" s="66">
        <f t="shared" si="36"/>
        <v>0</v>
      </c>
      <c r="BJ9" s="60">
        <f t="shared" si="37"/>
        <v>149453.59999999998</v>
      </c>
      <c r="BK9" s="61">
        <f t="shared" si="38"/>
        <v>0</v>
      </c>
      <c r="BL9" s="61">
        <f t="shared" si="39"/>
        <v>-149453.59999999998</v>
      </c>
      <c r="BM9" s="62">
        <f t="shared" si="40"/>
        <v>0</v>
      </c>
      <c r="BN9" s="70">
        <v>27745.8</v>
      </c>
      <c r="BO9" s="54"/>
      <c r="BP9" s="37">
        <f t="shared" si="41"/>
        <v>-27745.8</v>
      </c>
      <c r="BQ9" s="68">
        <f t="shared" si="42"/>
        <v>0</v>
      </c>
      <c r="BR9" s="70">
        <v>28543.6</v>
      </c>
      <c r="BS9" s="54"/>
      <c r="BT9" s="64">
        <f t="shared" si="11"/>
        <v>-28543.6</v>
      </c>
      <c r="BU9" s="68">
        <f t="shared" si="43"/>
        <v>0</v>
      </c>
      <c r="BV9" s="70">
        <v>93164.2</v>
      </c>
      <c r="BW9" s="54"/>
      <c r="BX9" s="64">
        <f t="shared" si="44"/>
        <v>-93164.2</v>
      </c>
      <c r="BY9" s="66">
        <f t="shared" si="45"/>
        <v>0</v>
      </c>
      <c r="BZ9" s="71">
        <v>12646</v>
      </c>
      <c r="CA9" s="72">
        <f t="shared" si="46"/>
        <v>2655.7000000000007</v>
      </c>
      <c r="CB9" s="73">
        <f t="shared" si="47"/>
        <v>121.00031630555118</v>
      </c>
    </row>
    <row r="10" spans="1:80" s="41" customFormat="1" ht="20.25">
      <c r="A10" s="27" t="s">
        <v>31</v>
      </c>
      <c r="B10" s="42">
        <f>B12+B13+B11+B14</f>
        <v>37374.700000000004</v>
      </c>
      <c r="C10" s="42">
        <f>C12+C13+C11+C14</f>
        <v>7028.700000000001</v>
      </c>
      <c r="D10" s="29">
        <f t="shared" si="0"/>
        <v>-30346.000000000004</v>
      </c>
      <c r="E10" s="30">
        <f t="shared" si="1"/>
        <v>18.806037239094895</v>
      </c>
      <c r="F10" s="31">
        <f t="shared" si="12"/>
        <v>17578.4</v>
      </c>
      <c r="G10" s="32">
        <f t="shared" si="12"/>
        <v>7028.7</v>
      </c>
      <c r="H10" s="32">
        <f t="shared" si="2"/>
        <v>-10549.7</v>
      </c>
      <c r="I10" s="33">
        <f t="shared" si="3"/>
        <v>39.98486779229053</v>
      </c>
      <c r="J10" s="76">
        <f>SUM(J11:J14)</f>
        <v>7573</v>
      </c>
      <c r="K10" s="35">
        <f>SUM(K11:K14)</f>
        <v>7028.7</v>
      </c>
      <c r="L10" s="35">
        <f t="shared" si="4"/>
        <v>-544.3000000000002</v>
      </c>
      <c r="M10" s="36">
        <f t="shared" si="5"/>
        <v>92.8126237950614</v>
      </c>
      <c r="N10" s="42">
        <f>N12+N13+N11+N14</f>
        <v>5155.5</v>
      </c>
      <c r="O10" s="42">
        <f>O12+O13+O11+O14</f>
        <v>5969.699999999999</v>
      </c>
      <c r="P10" s="37">
        <f t="shared" si="6"/>
        <v>814.1999999999989</v>
      </c>
      <c r="Q10" s="37">
        <f t="shared" si="7"/>
        <v>115.79284259528657</v>
      </c>
      <c r="R10" s="42">
        <f>SUM(R11:R14)</f>
        <v>915.9</v>
      </c>
      <c r="S10" s="42">
        <f>SUM(S11:S14)</f>
        <v>1059</v>
      </c>
      <c r="T10" s="37">
        <f t="shared" si="8"/>
        <v>143.10000000000002</v>
      </c>
      <c r="U10" s="37">
        <f t="shared" si="9"/>
        <v>115.62397641663938</v>
      </c>
      <c r="V10" s="42">
        <f>SUM(V11:V14)</f>
        <v>1501.6</v>
      </c>
      <c r="W10" s="42">
        <f>SUM(W11:W14)</f>
        <v>0</v>
      </c>
      <c r="X10" s="37">
        <f t="shared" si="14"/>
        <v>-1501.6</v>
      </c>
      <c r="Y10" s="38">
        <f t="shared" si="15"/>
        <v>0</v>
      </c>
      <c r="Z10" s="35">
        <f t="shared" si="49"/>
        <v>10005.4</v>
      </c>
      <c r="AA10" s="35">
        <f t="shared" si="48"/>
        <v>0</v>
      </c>
      <c r="AB10" s="35">
        <f t="shared" si="16"/>
        <v>-10005.4</v>
      </c>
      <c r="AC10" s="35">
        <f t="shared" si="17"/>
        <v>0</v>
      </c>
      <c r="AD10" s="42">
        <f>SUM(AD11:AD14)</f>
        <v>7243.7</v>
      </c>
      <c r="AE10" s="42">
        <f aca="true" t="shared" si="50" ref="AE10:AL10">SUM(AE11:AE14)</f>
        <v>0</v>
      </c>
      <c r="AF10" s="42">
        <f t="shared" si="50"/>
        <v>-7243.7</v>
      </c>
      <c r="AG10" s="42">
        <f t="shared" si="50"/>
        <v>0</v>
      </c>
      <c r="AH10" s="42">
        <f t="shared" si="50"/>
        <v>1719.2</v>
      </c>
      <c r="AI10" s="42">
        <f t="shared" si="50"/>
        <v>0</v>
      </c>
      <c r="AJ10" s="42">
        <f t="shared" si="50"/>
        <v>-1719.2</v>
      </c>
      <c r="AK10" s="42">
        <f t="shared" si="50"/>
        <v>0</v>
      </c>
      <c r="AL10" s="42">
        <f t="shared" si="50"/>
        <v>1042.5</v>
      </c>
      <c r="AM10" s="42">
        <f>AM12+AM13+AM11</f>
        <v>0</v>
      </c>
      <c r="AN10" s="37">
        <f t="shared" si="22"/>
        <v>-1042.5</v>
      </c>
      <c r="AO10" s="46">
        <f t="shared" si="23"/>
        <v>0</v>
      </c>
      <c r="AP10" s="49">
        <f>AP12+AP13+AP11</f>
        <v>26417.7</v>
      </c>
      <c r="AQ10" s="37">
        <f t="shared" si="24"/>
        <v>7028.7</v>
      </c>
      <c r="AR10" s="37">
        <f t="shared" si="25"/>
        <v>-19389</v>
      </c>
      <c r="AS10" s="48">
        <f t="shared" si="26"/>
        <v>26.606025505626906</v>
      </c>
      <c r="AT10" s="34">
        <f t="shared" si="27"/>
        <v>10217.400000000001</v>
      </c>
      <c r="AU10" s="35">
        <f t="shared" si="28"/>
        <v>0</v>
      </c>
      <c r="AV10" s="35">
        <f t="shared" si="29"/>
        <v>-10217.400000000001</v>
      </c>
      <c r="AW10" s="36">
        <f t="shared" si="30"/>
        <v>0</v>
      </c>
      <c r="AX10" s="44">
        <f>SUM(AX11:AX14)</f>
        <v>8270.900000000001</v>
      </c>
      <c r="AY10" s="44">
        <f aca="true" t="shared" si="51" ref="AY10:BF10">SUM(AY11:AY14)</f>
        <v>0</v>
      </c>
      <c r="AZ10" s="44">
        <f t="shared" si="51"/>
        <v>-8270.900000000001</v>
      </c>
      <c r="BA10" s="44">
        <f t="shared" si="51"/>
        <v>0</v>
      </c>
      <c r="BB10" s="44">
        <f t="shared" si="51"/>
        <v>902.5</v>
      </c>
      <c r="BC10" s="44">
        <f t="shared" si="51"/>
        <v>0</v>
      </c>
      <c r="BD10" s="44">
        <f t="shared" si="51"/>
        <v>-902.5</v>
      </c>
      <c r="BE10" s="44">
        <f t="shared" si="51"/>
        <v>0</v>
      </c>
      <c r="BF10" s="44">
        <f t="shared" si="51"/>
        <v>1044</v>
      </c>
      <c r="BG10" s="42">
        <f>BG12+BG13+BG11</f>
        <v>0</v>
      </c>
      <c r="BH10" s="37">
        <f t="shared" si="35"/>
        <v>-1044</v>
      </c>
      <c r="BI10" s="46">
        <f t="shared" si="36"/>
        <v>0</v>
      </c>
      <c r="BJ10" s="43">
        <f t="shared" si="37"/>
        <v>9578.9</v>
      </c>
      <c r="BK10" s="35">
        <f t="shared" si="38"/>
        <v>0</v>
      </c>
      <c r="BL10" s="35">
        <f t="shared" si="39"/>
        <v>-9578.9</v>
      </c>
      <c r="BM10" s="36">
        <f t="shared" si="40"/>
        <v>0</v>
      </c>
      <c r="BN10" s="49">
        <f>BN12+BN13+BN11</f>
        <v>7852.5</v>
      </c>
      <c r="BO10" s="42">
        <f>BO12+BO13+BO11</f>
        <v>0</v>
      </c>
      <c r="BP10" s="37">
        <f t="shared" si="41"/>
        <v>-7852.5</v>
      </c>
      <c r="BQ10" s="68">
        <f t="shared" si="42"/>
        <v>0</v>
      </c>
      <c r="BR10" s="49">
        <f>BR12+BR13+BR11</f>
        <v>1109.3</v>
      </c>
      <c r="BS10" s="42">
        <f>BS12+BS13+BS11</f>
        <v>0</v>
      </c>
      <c r="BT10" s="37">
        <f t="shared" si="11"/>
        <v>-1109.3</v>
      </c>
      <c r="BU10" s="48">
        <f t="shared" si="43"/>
        <v>0</v>
      </c>
      <c r="BV10" s="49">
        <f>BV12+BV13+BV11</f>
        <v>617.1</v>
      </c>
      <c r="BW10" s="77">
        <f>BW12+BW13+BW11</f>
        <v>0</v>
      </c>
      <c r="BX10" s="37">
        <f t="shared" si="44"/>
        <v>-617.1</v>
      </c>
      <c r="BY10" s="46">
        <f t="shared" si="45"/>
        <v>0</v>
      </c>
      <c r="BZ10" s="50">
        <f>BZ12+BZ13+BZ11</f>
        <v>2881.2999999999997</v>
      </c>
      <c r="CA10" s="72">
        <f t="shared" si="46"/>
        <v>3088.399999999999</v>
      </c>
      <c r="CB10" s="73">
        <f t="shared" si="47"/>
        <v>207.18772776177417</v>
      </c>
    </row>
    <row r="11" spans="1:80" s="2" customFormat="1" ht="42.75" customHeight="1">
      <c r="A11" s="78" t="s">
        <v>32</v>
      </c>
      <c r="B11" s="54">
        <f aca="true" t="shared" si="52" ref="B11:C14">J11+Z11+AT11+BJ11</f>
        <v>8530.8</v>
      </c>
      <c r="C11" s="54">
        <f t="shared" si="52"/>
        <v>903.0999999999999</v>
      </c>
      <c r="D11" s="64">
        <f t="shared" si="0"/>
        <v>-7627.699999999999</v>
      </c>
      <c r="E11" s="56">
        <f t="shared" si="1"/>
        <v>10.586345946452854</v>
      </c>
      <c r="F11" s="57">
        <f t="shared" si="12"/>
        <v>3919.6000000000004</v>
      </c>
      <c r="G11" s="58">
        <f t="shared" si="12"/>
        <v>903.0999999999999</v>
      </c>
      <c r="H11" s="58">
        <f t="shared" si="2"/>
        <v>-3016.5000000000005</v>
      </c>
      <c r="I11" s="59">
        <f t="shared" si="3"/>
        <v>23.040616389427488</v>
      </c>
      <c r="J11" s="60">
        <f t="shared" si="13"/>
        <v>1570.7</v>
      </c>
      <c r="K11" s="61">
        <f aca="true" t="shared" si="53" ref="K11:K35">SUM(O11+S11+W11)</f>
        <v>903.0999999999999</v>
      </c>
      <c r="L11" s="61">
        <f t="shared" si="4"/>
        <v>-667.6000000000001</v>
      </c>
      <c r="M11" s="62">
        <f t="shared" si="5"/>
        <v>57.49665754122365</v>
      </c>
      <c r="N11" s="63">
        <v>505</v>
      </c>
      <c r="O11" s="54">
        <v>596.9</v>
      </c>
      <c r="P11" s="64">
        <f t="shared" si="6"/>
        <v>91.89999999999998</v>
      </c>
      <c r="Q11" s="65">
        <f t="shared" si="7"/>
        <v>118.1980198019802</v>
      </c>
      <c r="R11" s="54">
        <v>426.7</v>
      </c>
      <c r="S11" s="54">
        <v>306.2</v>
      </c>
      <c r="T11" s="64">
        <f t="shared" si="8"/>
        <v>-120.5</v>
      </c>
      <c r="U11" s="64">
        <f t="shared" si="9"/>
        <v>71.76001874853527</v>
      </c>
      <c r="V11" s="54">
        <v>639</v>
      </c>
      <c r="W11" s="54"/>
      <c r="X11" s="64">
        <f t="shared" si="14"/>
        <v>-639</v>
      </c>
      <c r="Y11" s="65">
        <f t="shared" si="15"/>
        <v>0</v>
      </c>
      <c r="Z11" s="61">
        <f t="shared" si="49"/>
        <v>2348.9</v>
      </c>
      <c r="AA11" s="61">
        <f t="shared" si="48"/>
        <v>0</v>
      </c>
      <c r="AB11" s="61">
        <f t="shared" si="16"/>
        <v>-2348.9</v>
      </c>
      <c r="AC11" s="61">
        <f t="shared" si="17"/>
        <v>0</v>
      </c>
      <c r="AD11" s="54">
        <v>1172.7</v>
      </c>
      <c r="AE11" s="54"/>
      <c r="AF11" s="64">
        <f t="shared" si="18"/>
        <v>-1172.7</v>
      </c>
      <c r="AG11" s="64">
        <f t="shared" si="19"/>
        <v>0</v>
      </c>
      <c r="AH11" s="54">
        <v>812.5</v>
      </c>
      <c r="AI11" s="54"/>
      <c r="AJ11" s="64">
        <f t="shared" si="20"/>
        <v>-812.5</v>
      </c>
      <c r="AK11" s="64">
        <f t="shared" si="21"/>
        <v>0</v>
      </c>
      <c r="AL11" s="54">
        <v>363.7</v>
      </c>
      <c r="AM11" s="54"/>
      <c r="AN11" s="64">
        <f t="shared" si="22"/>
        <v>-363.7</v>
      </c>
      <c r="AO11" s="66">
        <f t="shared" si="23"/>
        <v>0</v>
      </c>
      <c r="AP11" s="67">
        <f aca="true" t="shared" si="54" ref="AP11:AQ28">J11+Z11+AT11</f>
        <v>6185.8</v>
      </c>
      <c r="AQ11" s="64">
        <f t="shared" si="24"/>
        <v>903.0999999999999</v>
      </c>
      <c r="AR11" s="64">
        <f t="shared" si="25"/>
        <v>-5282.700000000001</v>
      </c>
      <c r="AS11" s="68">
        <f t="shared" si="26"/>
        <v>14.599566749652427</v>
      </c>
      <c r="AT11" s="69">
        <f t="shared" si="27"/>
        <v>2266.2</v>
      </c>
      <c r="AU11" s="61">
        <f t="shared" si="28"/>
        <v>0</v>
      </c>
      <c r="AV11" s="61">
        <f t="shared" si="29"/>
        <v>-2266.2</v>
      </c>
      <c r="AW11" s="62">
        <f t="shared" si="30"/>
        <v>0</v>
      </c>
      <c r="AX11" s="63">
        <v>1893.3</v>
      </c>
      <c r="AY11" s="54"/>
      <c r="AZ11" s="64">
        <f t="shared" si="31"/>
        <v>-1893.3</v>
      </c>
      <c r="BA11" s="68">
        <f t="shared" si="32"/>
        <v>0</v>
      </c>
      <c r="BB11" s="70">
        <v>161.4</v>
      </c>
      <c r="BC11" s="54"/>
      <c r="BD11" s="64">
        <f t="shared" si="33"/>
        <v>-161.4</v>
      </c>
      <c r="BE11" s="68">
        <f t="shared" si="34"/>
        <v>0</v>
      </c>
      <c r="BF11" s="70">
        <v>211.5</v>
      </c>
      <c r="BG11" s="54"/>
      <c r="BH11" s="64">
        <f t="shared" si="35"/>
        <v>-211.5</v>
      </c>
      <c r="BI11" s="66">
        <f t="shared" si="36"/>
        <v>0</v>
      </c>
      <c r="BJ11" s="60">
        <f t="shared" si="37"/>
        <v>2345</v>
      </c>
      <c r="BK11" s="61">
        <f t="shared" si="38"/>
        <v>0</v>
      </c>
      <c r="BL11" s="61">
        <f t="shared" si="39"/>
        <v>-2345</v>
      </c>
      <c r="BM11" s="62">
        <f t="shared" si="40"/>
        <v>0</v>
      </c>
      <c r="BN11" s="70">
        <v>1705.4</v>
      </c>
      <c r="BO11" s="54"/>
      <c r="BP11" s="37">
        <f t="shared" si="41"/>
        <v>-1705.4</v>
      </c>
      <c r="BQ11" s="68">
        <f t="shared" si="42"/>
        <v>0</v>
      </c>
      <c r="BR11" s="70">
        <v>387.7</v>
      </c>
      <c r="BS11" s="54"/>
      <c r="BT11" s="64">
        <f t="shared" si="11"/>
        <v>-387.7</v>
      </c>
      <c r="BU11" s="68">
        <f t="shared" si="43"/>
        <v>0</v>
      </c>
      <c r="BV11" s="70">
        <v>251.9</v>
      </c>
      <c r="BW11" s="54"/>
      <c r="BX11" s="64">
        <f t="shared" si="44"/>
        <v>-251.9</v>
      </c>
      <c r="BY11" s="66">
        <f t="shared" si="45"/>
        <v>0</v>
      </c>
      <c r="BZ11" s="71">
        <v>275.2</v>
      </c>
      <c r="CA11" s="72">
        <f t="shared" si="46"/>
        <v>321.7</v>
      </c>
      <c r="CB11" s="73">
        <f t="shared" si="47"/>
        <v>216.8968023255814</v>
      </c>
    </row>
    <row r="12" spans="1:80" ht="37.5">
      <c r="A12" s="79" t="s">
        <v>33</v>
      </c>
      <c r="B12" s="54">
        <f t="shared" si="52"/>
        <v>26746.200000000004</v>
      </c>
      <c r="C12" s="54">
        <f t="shared" si="52"/>
        <v>5641.7</v>
      </c>
      <c r="D12" s="55">
        <f t="shared" si="0"/>
        <v>-21104.500000000004</v>
      </c>
      <c r="E12" s="56">
        <f t="shared" si="1"/>
        <v>21.093463744382376</v>
      </c>
      <c r="F12" s="57">
        <f t="shared" si="12"/>
        <v>12519.2</v>
      </c>
      <c r="G12" s="58">
        <f t="shared" si="12"/>
        <v>5641.7</v>
      </c>
      <c r="H12" s="58">
        <f t="shared" si="2"/>
        <v>-6877.500000000001</v>
      </c>
      <c r="I12" s="59">
        <f t="shared" si="3"/>
        <v>45.06438111061409</v>
      </c>
      <c r="J12" s="60">
        <f t="shared" si="13"/>
        <v>5440.8</v>
      </c>
      <c r="K12" s="61">
        <f t="shared" si="53"/>
        <v>5641.7</v>
      </c>
      <c r="L12" s="61">
        <f t="shared" si="4"/>
        <v>200.89999999999964</v>
      </c>
      <c r="M12" s="62">
        <f t="shared" si="5"/>
        <v>103.69247169533891</v>
      </c>
      <c r="N12" s="63">
        <v>4450</v>
      </c>
      <c r="O12" s="54">
        <v>5165.4</v>
      </c>
      <c r="P12" s="64">
        <f t="shared" si="6"/>
        <v>715.3999999999996</v>
      </c>
      <c r="Q12" s="65">
        <f t="shared" si="7"/>
        <v>116.07640449438202</v>
      </c>
      <c r="R12" s="54">
        <v>431.7</v>
      </c>
      <c r="S12" s="54">
        <v>476.3</v>
      </c>
      <c r="T12" s="64">
        <f t="shared" si="8"/>
        <v>44.60000000000002</v>
      </c>
      <c r="U12" s="64">
        <f t="shared" si="9"/>
        <v>110.33124855223535</v>
      </c>
      <c r="V12" s="54">
        <v>559.1</v>
      </c>
      <c r="W12" s="54"/>
      <c r="X12" s="64">
        <f t="shared" si="14"/>
        <v>-559.1</v>
      </c>
      <c r="Y12" s="65">
        <f t="shared" si="15"/>
        <v>0</v>
      </c>
      <c r="Z12" s="61">
        <f t="shared" si="49"/>
        <v>7078.4</v>
      </c>
      <c r="AA12" s="61">
        <f t="shared" si="48"/>
        <v>0</v>
      </c>
      <c r="AB12" s="61">
        <f t="shared" si="16"/>
        <v>-7078.4</v>
      </c>
      <c r="AC12" s="61">
        <f t="shared" si="17"/>
        <v>0</v>
      </c>
      <c r="AD12" s="54">
        <v>5816</v>
      </c>
      <c r="AE12" s="54"/>
      <c r="AF12" s="64">
        <f t="shared" si="18"/>
        <v>-5816</v>
      </c>
      <c r="AG12" s="64">
        <f t="shared" si="19"/>
        <v>0</v>
      </c>
      <c r="AH12" s="54">
        <v>732.2</v>
      </c>
      <c r="AI12" s="54"/>
      <c r="AJ12" s="64">
        <f t="shared" si="20"/>
        <v>-732.2</v>
      </c>
      <c r="AK12" s="64">
        <f t="shared" si="21"/>
        <v>0</v>
      </c>
      <c r="AL12" s="54">
        <v>530.2</v>
      </c>
      <c r="AM12" s="54"/>
      <c r="AN12" s="64">
        <f t="shared" si="22"/>
        <v>-530.2</v>
      </c>
      <c r="AO12" s="66">
        <f t="shared" si="23"/>
        <v>0</v>
      </c>
      <c r="AP12" s="67">
        <f t="shared" si="54"/>
        <v>19523.300000000003</v>
      </c>
      <c r="AQ12" s="64">
        <f t="shared" si="24"/>
        <v>5641.7</v>
      </c>
      <c r="AR12" s="64">
        <f t="shared" si="25"/>
        <v>-13881.600000000002</v>
      </c>
      <c r="AS12" s="68">
        <f t="shared" si="26"/>
        <v>28.89726634329237</v>
      </c>
      <c r="AT12" s="69">
        <f t="shared" si="27"/>
        <v>7004.1</v>
      </c>
      <c r="AU12" s="61">
        <f t="shared" si="28"/>
        <v>0</v>
      </c>
      <c r="AV12" s="61">
        <f t="shared" si="29"/>
        <v>-7004.1</v>
      </c>
      <c r="AW12" s="62">
        <f t="shared" si="30"/>
        <v>0</v>
      </c>
      <c r="AX12" s="63">
        <v>5922</v>
      </c>
      <c r="AY12" s="54"/>
      <c r="AZ12" s="64">
        <f t="shared" si="31"/>
        <v>-5922</v>
      </c>
      <c r="BA12" s="68">
        <f t="shared" si="32"/>
        <v>0</v>
      </c>
      <c r="BB12" s="70">
        <v>539.6</v>
      </c>
      <c r="BC12" s="54"/>
      <c r="BD12" s="64">
        <f t="shared" si="33"/>
        <v>-539.6</v>
      </c>
      <c r="BE12" s="68">
        <f t="shared" si="34"/>
        <v>0</v>
      </c>
      <c r="BF12" s="70">
        <v>542.5</v>
      </c>
      <c r="BG12" s="54"/>
      <c r="BH12" s="64">
        <f t="shared" si="35"/>
        <v>-542.5</v>
      </c>
      <c r="BI12" s="66">
        <f t="shared" si="36"/>
        <v>0</v>
      </c>
      <c r="BJ12" s="60">
        <f t="shared" si="37"/>
        <v>7222.900000000001</v>
      </c>
      <c r="BK12" s="61">
        <f t="shared" si="38"/>
        <v>0</v>
      </c>
      <c r="BL12" s="61">
        <f t="shared" si="39"/>
        <v>-7222.900000000001</v>
      </c>
      <c r="BM12" s="62">
        <f t="shared" si="40"/>
        <v>0</v>
      </c>
      <c r="BN12" s="70">
        <v>6146.6</v>
      </c>
      <c r="BO12" s="54"/>
      <c r="BP12" s="37">
        <f t="shared" si="41"/>
        <v>-6146.6</v>
      </c>
      <c r="BQ12" s="68">
        <f t="shared" si="42"/>
        <v>0</v>
      </c>
      <c r="BR12" s="70">
        <v>721.6</v>
      </c>
      <c r="BS12" s="54"/>
      <c r="BT12" s="64">
        <f t="shared" si="11"/>
        <v>-721.6</v>
      </c>
      <c r="BU12" s="68">
        <f t="shared" si="43"/>
        <v>0</v>
      </c>
      <c r="BV12" s="70">
        <v>354.7</v>
      </c>
      <c r="BW12" s="54"/>
      <c r="BX12" s="64">
        <f t="shared" si="44"/>
        <v>-354.7</v>
      </c>
      <c r="BY12" s="66">
        <f t="shared" si="45"/>
        <v>0</v>
      </c>
      <c r="BZ12" s="71">
        <v>2606</v>
      </c>
      <c r="CA12" s="72">
        <f t="shared" si="46"/>
        <v>2559.3999999999996</v>
      </c>
      <c r="CB12" s="73">
        <f t="shared" si="47"/>
        <v>198.21181887950883</v>
      </c>
    </row>
    <row r="13" spans="1:80" ht="24.75" customHeight="1">
      <c r="A13" s="75" t="s">
        <v>34</v>
      </c>
      <c r="B13" s="54">
        <f t="shared" si="52"/>
        <v>719.6</v>
      </c>
      <c r="C13" s="54">
        <f t="shared" si="52"/>
        <v>176.8</v>
      </c>
      <c r="D13" s="55">
        <f t="shared" si="0"/>
        <v>-542.8</v>
      </c>
      <c r="E13" s="56">
        <f t="shared" si="1"/>
        <v>24.569205113952194</v>
      </c>
      <c r="F13" s="57">
        <f t="shared" si="12"/>
        <v>451.5</v>
      </c>
      <c r="G13" s="58">
        <f t="shared" si="12"/>
        <v>176.8</v>
      </c>
      <c r="H13" s="58">
        <f t="shared" si="2"/>
        <v>-274.7</v>
      </c>
      <c r="I13" s="59">
        <f t="shared" si="3"/>
        <v>39.15836101882614</v>
      </c>
      <c r="J13" s="60">
        <f t="shared" si="13"/>
        <v>221.5</v>
      </c>
      <c r="K13" s="61">
        <f t="shared" si="53"/>
        <v>176.8</v>
      </c>
      <c r="L13" s="61">
        <f t="shared" si="4"/>
        <v>-44.69999999999999</v>
      </c>
      <c r="M13" s="62">
        <f t="shared" si="5"/>
        <v>79.8194130925508</v>
      </c>
      <c r="N13" s="63">
        <v>0.5</v>
      </c>
      <c r="O13" s="54">
        <v>7.4</v>
      </c>
      <c r="P13" s="64">
        <f t="shared" si="6"/>
        <v>6.9</v>
      </c>
      <c r="Q13" s="65">
        <f t="shared" si="7"/>
        <v>1480</v>
      </c>
      <c r="R13" s="54">
        <v>17.5</v>
      </c>
      <c r="S13" s="54">
        <v>169.4</v>
      </c>
      <c r="T13" s="64">
        <f t="shared" si="8"/>
        <v>151.9</v>
      </c>
      <c r="U13" s="64">
        <f t="shared" si="9"/>
        <v>968.0000000000001</v>
      </c>
      <c r="V13" s="54">
        <v>203.5</v>
      </c>
      <c r="W13" s="54"/>
      <c r="X13" s="64">
        <f t="shared" si="14"/>
        <v>-203.5</v>
      </c>
      <c r="Y13" s="65">
        <f t="shared" si="15"/>
        <v>0</v>
      </c>
      <c r="Z13" s="61">
        <f t="shared" si="49"/>
        <v>230</v>
      </c>
      <c r="AA13" s="61">
        <f t="shared" si="48"/>
        <v>0</v>
      </c>
      <c r="AB13" s="61">
        <f t="shared" si="16"/>
        <v>-230</v>
      </c>
      <c r="AC13" s="61">
        <f t="shared" si="17"/>
        <v>0</v>
      </c>
      <c r="AD13" s="54">
        <v>155</v>
      </c>
      <c r="AE13" s="54"/>
      <c r="AF13" s="64">
        <f t="shared" si="18"/>
        <v>-155</v>
      </c>
      <c r="AG13" s="64">
        <f t="shared" si="19"/>
        <v>0</v>
      </c>
      <c r="AH13" s="54">
        <v>74.5</v>
      </c>
      <c r="AI13" s="54"/>
      <c r="AJ13" s="64">
        <f t="shared" si="20"/>
        <v>-74.5</v>
      </c>
      <c r="AK13" s="64">
        <f t="shared" si="21"/>
        <v>0</v>
      </c>
      <c r="AL13" s="54">
        <v>0.5</v>
      </c>
      <c r="AM13" s="54"/>
      <c r="AN13" s="64">
        <f t="shared" si="22"/>
        <v>-0.5</v>
      </c>
      <c r="AO13" s="66">
        <f t="shared" si="23"/>
        <v>0</v>
      </c>
      <c r="AP13" s="67">
        <f t="shared" si="54"/>
        <v>708.6</v>
      </c>
      <c r="AQ13" s="64">
        <f t="shared" si="24"/>
        <v>176.8</v>
      </c>
      <c r="AR13" s="64">
        <f t="shared" si="25"/>
        <v>-531.8</v>
      </c>
      <c r="AS13" s="68">
        <f t="shared" si="26"/>
        <v>24.950606830369743</v>
      </c>
      <c r="AT13" s="69">
        <f t="shared" si="27"/>
        <v>257.1</v>
      </c>
      <c r="AU13" s="61">
        <f t="shared" si="28"/>
        <v>0</v>
      </c>
      <c r="AV13" s="61">
        <f t="shared" si="29"/>
        <v>-257.1</v>
      </c>
      <c r="AW13" s="62">
        <f t="shared" si="30"/>
        <v>0</v>
      </c>
      <c r="AX13" s="63">
        <v>255.6</v>
      </c>
      <c r="AY13" s="54"/>
      <c r="AZ13" s="64">
        <f t="shared" si="31"/>
        <v>-255.6</v>
      </c>
      <c r="BA13" s="68">
        <f t="shared" si="32"/>
        <v>0</v>
      </c>
      <c r="BB13" s="70">
        <v>1.5</v>
      </c>
      <c r="BC13" s="54"/>
      <c r="BD13" s="64">
        <f t="shared" si="33"/>
        <v>-1.5</v>
      </c>
      <c r="BE13" s="68">
        <f t="shared" si="34"/>
        <v>0</v>
      </c>
      <c r="BF13" s="70">
        <v>0</v>
      </c>
      <c r="BG13" s="54"/>
      <c r="BH13" s="64">
        <f t="shared" si="35"/>
        <v>0</v>
      </c>
      <c r="BI13" s="66" t="e">
        <f t="shared" si="36"/>
        <v>#DIV/0!</v>
      </c>
      <c r="BJ13" s="60">
        <f t="shared" si="37"/>
        <v>11</v>
      </c>
      <c r="BK13" s="61">
        <f t="shared" si="38"/>
        <v>0</v>
      </c>
      <c r="BL13" s="61">
        <f t="shared" si="39"/>
        <v>-11</v>
      </c>
      <c r="BM13" s="62">
        <f t="shared" si="40"/>
        <v>0</v>
      </c>
      <c r="BN13" s="70">
        <v>0.5</v>
      </c>
      <c r="BO13" s="54"/>
      <c r="BP13" s="37">
        <f t="shared" si="41"/>
        <v>-0.5</v>
      </c>
      <c r="BQ13" s="68">
        <f t="shared" si="42"/>
        <v>0</v>
      </c>
      <c r="BR13" s="70"/>
      <c r="BS13" s="54"/>
      <c r="BT13" s="37">
        <f t="shared" si="11"/>
        <v>0</v>
      </c>
      <c r="BU13" s="68" t="e">
        <f t="shared" si="43"/>
        <v>#DIV/0!</v>
      </c>
      <c r="BV13" s="70">
        <v>10.5</v>
      </c>
      <c r="BW13" s="54"/>
      <c r="BX13" s="64">
        <f t="shared" si="44"/>
        <v>-10.5</v>
      </c>
      <c r="BY13" s="66">
        <f t="shared" si="45"/>
        <v>0</v>
      </c>
      <c r="BZ13" s="71">
        <v>0.1</v>
      </c>
      <c r="CA13" s="72">
        <f t="shared" si="46"/>
        <v>7.300000000000001</v>
      </c>
      <c r="CB13" s="80" t="s">
        <v>35</v>
      </c>
    </row>
    <row r="14" spans="1:80" ht="37.5">
      <c r="A14" s="78" t="s">
        <v>36</v>
      </c>
      <c r="B14" s="54">
        <f t="shared" si="52"/>
        <v>1378.1</v>
      </c>
      <c r="C14" s="54">
        <f t="shared" si="52"/>
        <v>307.1</v>
      </c>
      <c r="D14" s="55">
        <f t="shared" si="0"/>
        <v>-1071</v>
      </c>
      <c r="E14" s="56">
        <f t="shared" si="1"/>
        <v>22.28430447717873</v>
      </c>
      <c r="F14" s="57">
        <f t="shared" si="12"/>
        <v>688.1</v>
      </c>
      <c r="G14" s="58">
        <f t="shared" si="12"/>
        <v>307.1</v>
      </c>
      <c r="H14" s="58">
        <f t="shared" si="2"/>
        <v>-381</v>
      </c>
      <c r="I14" s="59">
        <f t="shared" si="3"/>
        <v>44.630140967882575</v>
      </c>
      <c r="J14" s="60">
        <f t="shared" si="13"/>
        <v>340</v>
      </c>
      <c r="K14" s="61">
        <f t="shared" si="53"/>
        <v>307.1</v>
      </c>
      <c r="L14" s="61">
        <f t="shared" si="4"/>
        <v>-32.89999999999998</v>
      </c>
      <c r="M14" s="62">
        <f t="shared" si="5"/>
        <v>90.32352941176471</v>
      </c>
      <c r="N14" s="63">
        <v>200</v>
      </c>
      <c r="O14" s="54">
        <v>200</v>
      </c>
      <c r="P14" s="64">
        <f t="shared" si="6"/>
        <v>0</v>
      </c>
      <c r="Q14" s="65">
        <f t="shared" si="7"/>
        <v>100</v>
      </c>
      <c r="R14" s="54">
        <v>40</v>
      </c>
      <c r="S14" s="54">
        <v>107.1</v>
      </c>
      <c r="T14" s="64">
        <f t="shared" si="8"/>
        <v>67.1</v>
      </c>
      <c r="U14" s="64">
        <f t="shared" si="9"/>
        <v>267.74999999999994</v>
      </c>
      <c r="V14" s="54">
        <v>100</v>
      </c>
      <c r="W14" s="54"/>
      <c r="X14" s="64">
        <f t="shared" si="14"/>
        <v>-100</v>
      </c>
      <c r="Y14" s="65">
        <f t="shared" si="15"/>
        <v>0</v>
      </c>
      <c r="Z14" s="61">
        <f t="shared" si="49"/>
        <v>348.1</v>
      </c>
      <c r="AA14" s="61">
        <f t="shared" si="48"/>
        <v>0</v>
      </c>
      <c r="AB14" s="61">
        <f t="shared" si="16"/>
        <v>-348.1</v>
      </c>
      <c r="AC14" s="61">
        <f t="shared" si="17"/>
        <v>0</v>
      </c>
      <c r="AD14" s="54">
        <v>100</v>
      </c>
      <c r="AE14" s="54"/>
      <c r="AF14" s="64">
        <f t="shared" si="18"/>
        <v>-100</v>
      </c>
      <c r="AG14" s="64">
        <f t="shared" si="19"/>
        <v>0</v>
      </c>
      <c r="AH14" s="54">
        <v>100</v>
      </c>
      <c r="AI14" s="54"/>
      <c r="AJ14" s="64">
        <f t="shared" si="20"/>
        <v>-100</v>
      </c>
      <c r="AK14" s="64">
        <f t="shared" si="21"/>
        <v>0</v>
      </c>
      <c r="AL14" s="54">
        <v>148.1</v>
      </c>
      <c r="AM14" s="54"/>
      <c r="AN14" s="64">
        <f t="shared" si="22"/>
        <v>-148.1</v>
      </c>
      <c r="AO14" s="66">
        <f t="shared" si="23"/>
        <v>0</v>
      </c>
      <c r="AP14" s="67">
        <f t="shared" si="54"/>
        <v>1378.1</v>
      </c>
      <c r="AQ14" s="64">
        <f t="shared" si="24"/>
        <v>307.1</v>
      </c>
      <c r="AR14" s="64">
        <f t="shared" si="25"/>
        <v>-1071</v>
      </c>
      <c r="AS14" s="68">
        <f t="shared" si="26"/>
        <v>22.28430447717873</v>
      </c>
      <c r="AT14" s="69">
        <f t="shared" si="27"/>
        <v>690</v>
      </c>
      <c r="AU14" s="61">
        <f t="shared" si="28"/>
        <v>0</v>
      </c>
      <c r="AV14" s="61">
        <f t="shared" si="29"/>
        <v>-690</v>
      </c>
      <c r="AW14" s="62">
        <f t="shared" si="30"/>
        <v>0</v>
      </c>
      <c r="AX14" s="63">
        <v>200</v>
      </c>
      <c r="AY14" s="54"/>
      <c r="AZ14" s="64">
        <f t="shared" si="31"/>
        <v>-200</v>
      </c>
      <c r="BA14" s="68">
        <f t="shared" si="32"/>
        <v>0</v>
      </c>
      <c r="BB14" s="70">
        <v>200</v>
      </c>
      <c r="BC14" s="54"/>
      <c r="BD14" s="64">
        <f t="shared" si="33"/>
        <v>-200</v>
      </c>
      <c r="BE14" s="68">
        <f t="shared" si="34"/>
        <v>0</v>
      </c>
      <c r="BF14" s="70">
        <v>290</v>
      </c>
      <c r="BG14" s="54"/>
      <c r="BH14" s="64">
        <f t="shared" si="35"/>
        <v>-290</v>
      </c>
      <c r="BI14" s="66">
        <f>BG14/BF14%</f>
        <v>0</v>
      </c>
      <c r="BJ14" s="60">
        <f t="shared" si="37"/>
        <v>0</v>
      </c>
      <c r="BK14" s="61">
        <f t="shared" si="38"/>
        <v>0</v>
      </c>
      <c r="BL14" s="61">
        <f t="shared" si="39"/>
        <v>0</v>
      </c>
      <c r="BM14" s="62"/>
      <c r="BN14" s="70">
        <v>0</v>
      </c>
      <c r="BO14" s="54"/>
      <c r="BP14" s="37">
        <f t="shared" si="41"/>
        <v>0</v>
      </c>
      <c r="BQ14" s="68" t="e">
        <f t="shared" si="42"/>
        <v>#DIV/0!</v>
      </c>
      <c r="BR14" s="70">
        <v>0</v>
      </c>
      <c r="BS14" s="54"/>
      <c r="BT14" s="64">
        <f t="shared" si="11"/>
        <v>0</v>
      </c>
      <c r="BU14" s="68" t="e">
        <f>BS14/BR14%</f>
        <v>#DIV/0!</v>
      </c>
      <c r="BV14" s="70">
        <v>0</v>
      </c>
      <c r="BW14" s="54"/>
      <c r="BX14" s="64">
        <f t="shared" si="44"/>
        <v>0</v>
      </c>
      <c r="BY14" s="66" t="e">
        <f t="shared" si="45"/>
        <v>#DIV/0!</v>
      </c>
      <c r="BZ14" s="71">
        <v>160.7</v>
      </c>
      <c r="CA14" s="72">
        <f t="shared" si="46"/>
        <v>39.30000000000001</v>
      </c>
      <c r="CB14" s="73">
        <f t="shared" si="47"/>
        <v>124.45550715619166</v>
      </c>
    </row>
    <row r="15" spans="1:80" s="41" customFormat="1" ht="18.75">
      <c r="A15" s="27" t="s">
        <v>37</v>
      </c>
      <c r="B15" s="44">
        <f>B16+B17+B18</f>
        <v>5249.8</v>
      </c>
      <c r="C15" s="44">
        <f>C16+C17+C18</f>
        <v>646.1</v>
      </c>
      <c r="D15" s="29">
        <f t="shared" si="0"/>
        <v>-4603.7</v>
      </c>
      <c r="E15" s="30">
        <f t="shared" si="1"/>
        <v>12.307135509924187</v>
      </c>
      <c r="F15" s="31">
        <f t="shared" si="12"/>
        <v>2516.7</v>
      </c>
      <c r="G15" s="32">
        <f t="shared" si="12"/>
        <v>646.1</v>
      </c>
      <c r="H15" s="32">
        <f t="shared" si="2"/>
        <v>-1870.6</v>
      </c>
      <c r="I15" s="33">
        <f>G15/F15%</f>
        <v>25.672507648905317</v>
      </c>
      <c r="J15" s="43">
        <f t="shared" si="13"/>
        <v>1135.9</v>
      </c>
      <c r="K15" s="35">
        <f t="shared" si="53"/>
        <v>646.1</v>
      </c>
      <c r="L15" s="35">
        <f t="shared" si="4"/>
        <v>-489.80000000000007</v>
      </c>
      <c r="M15" s="36">
        <f>K15/J15%</f>
        <v>56.88000704287349</v>
      </c>
      <c r="N15" s="44">
        <f>N16+N17+N18</f>
        <v>310</v>
      </c>
      <c r="O15" s="44">
        <f>O16+O17+O18</f>
        <v>359</v>
      </c>
      <c r="P15" s="37">
        <f t="shared" si="6"/>
        <v>49</v>
      </c>
      <c r="Q15" s="38">
        <f t="shared" si="7"/>
        <v>115.80645161290322</v>
      </c>
      <c r="R15" s="44">
        <f>R16+R17+R18</f>
        <v>455</v>
      </c>
      <c r="S15" s="44">
        <f>S16+S17+S18</f>
        <v>287.1</v>
      </c>
      <c r="T15" s="37">
        <f t="shared" si="8"/>
        <v>-167.89999999999998</v>
      </c>
      <c r="U15" s="37">
        <f t="shared" si="9"/>
        <v>63.09890109890111</v>
      </c>
      <c r="V15" s="44">
        <f>SUM(V16:V18)</f>
        <v>370.9</v>
      </c>
      <c r="W15" s="44">
        <f>W16+W17+W18</f>
        <v>0</v>
      </c>
      <c r="X15" s="37">
        <f t="shared" si="14"/>
        <v>-370.9</v>
      </c>
      <c r="Y15" s="38">
        <f t="shared" si="15"/>
        <v>0</v>
      </c>
      <c r="Z15" s="35">
        <f t="shared" si="49"/>
        <v>1380.8</v>
      </c>
      <c r="AA15" s="35">
        <f t="shared" si="48"/>
        <v>0</v>
      </c>
      <c r="AB15" s="35">
        <f t="shared" si="16"/>
        <v>-1380.8</v>
      </c>
      <c r="AC15" s="35">
        <f>AA15/Z15%</f>
        <v>0</v>
      </c>
      <c r="AD15" s="44">
        <f>AD16+AD17+AD18</f>
        <v>564.8</v>
      </c>
      <c r="AE15" s="44">
        <f>AE16+AE17+AE18</f>
        <v>0</v>
      </c>
      <c r="AF15" s="37">
        <f t="shared" si="18"/>
        <v>-564.8</v>
      </c>
      <c r="AG15" s="37">
        <f>AE15/AD15%</f>
        <v>0</v>
      </c>
      <c r="AH15" s="44">
        <f>AH16+AH17+AH18</f>
        <v>356</v>
      </c>
      <c r="AI15" s="44">
        <f>AI16+AI17+AI18</f>
        <v>0</v>
      </c>
      <c r="AJ15" s="37">
        <f t="shared" si="20"/>
        <v>-356</v>
      </c>
      <c r="AK15" s="37">
        <f t="shared" si="21"/>
        <v>0</v>
      </c>
      <c r="AL15" s="44">
        <f>AL16+AL17+AL18</f>
        <v>460</v>
      </c>
      <c r="AM15" s="44">
        <f>AM16+AM17+AM18</f>
        <v>0</v>
      </c>
      <c r="AN15" s="37">
        <f t="shared" si="22"/>
        <v>-460</v>
      </c>
      <c r="AO15" s="46">
        <f t="shared" si="23"/>
        <v>0</v>
      </c>
      <c r="AP15" s="47">
        <f t="shared" si="54"/>
        <v>3513.2</v>
      </c>
      <c r="AQ15" s="37">
        <f t="shared" si="24"/>
        <v>646.1</v>
      </c>
      <c r="AR15" s="37">
        <f t="shared" si="25"/>
        <v>-2867.1</v>
      </c>
      <c r="AS15" s="48">
        <f>AQ15/AP15%</f>
        <v>18.390641011044064</v>
      </c>
      <c r="AT15" s="34">
        <f t="shared" si="27"/>
        <v>996.5</v>
      </c>
      <c r="AU15" s="35">
        <f t="shared" si="28"/>
        <v>0</v>
      </c>
      <c r="AV15" s="35">
        <f t="shared" si="29"/>
        <v>-996.5</v>
      </c>
      <c r="AW15" s="36">
        <f>AU15/AT15%</f>
        <v>0</v>
      </c>
      <c r="AX15" s="44">
        <f>AX16+AX17+AX18</f>
        <v>380.5</v>
      </c>
      <c r="AY15" s="44">
        <f>AY16+AY17+AY18</f>
        <v>0</v>
      </c>
      <c r="AZ15" s="37">
        <f t="shared" si="31"/>
        <v>-380.5</v>
      </c>
      <c r="BA15" s="48">
        <f t="shared" si="32"/>
        <v>0</v>
      </c>
      <c r="BB15" s="44">
        <f>BB16+BB17+BB18</f>
        <v>366</v>
      </c>
      <c r="BC15" s="44">
        <f>BC16+BC17+BC18</f>
        <v>0</v>
      </c>
      <c r="BD15" s="37">
        <f t="shared" si="33"/>
        <v>-366</v>
      </c>
      <c r="BE15" s="48">
        <f>BC15/BB15%</f>
        <v>0</v>
      </c>
      <c r="BF15" s="44">
        <f>BF16+BF17+BF18</f>
        <v>250</v>
      </c>
      <c r="BG15" s="44">
        <f>BG16+BG17+BG18</f>
        <v>0</v>
      </c>
      <c r="BH15" s="37">
        <f t="shared" si="35"/>
        <v>-250</v>
      </c>
      <c r="BI15" s="46">
        <f>BG15/BF15%</f>
        <v>0</v>
      </c>
      <c r="BJ15" s="43">
        <f t="shared" si="37"/>
        <v>1736.6</v>
      </c>
      <c r="BK15" s="35">
        <f t="shared" si="38"/>
        <v>0</v>
      </c>
      <c r="BL15" s="35">
        <f t="shared" si="39"/>
        <v>-1736.6</v>
      </c>
      <c r="BM15" s="36">
        <f>BK15/BJ15%</f>
        <v>0</v>
      </c>
      <c r="BN15" s="44">
        <f>BN16+BN17+BN18</f>
        <v>399.3</v>
      </c>
      <c r="BO15" s="44">
        <f>BO16+BO17+BO18</f>
        <v>0</v>
      </c>
      <c r="BP15" s="37">
        <f t="shared" si="41"/>
        <v>-399.3</v>
      </c>
      <c r="BQ15" s="68">
        <f>BO15/BN15%</f>
        <v>0</v>
      </c>
      <c r="BR15" s="44">
        <f>BR16+BR17+BR18</f>
        <v>250</v>
      </c>
      <c r="BS15" s="44">
        <f>BS16+BS17+BS18</f>
        <v>0</v>
      </c>
      <c r="BT15" s="37">
        <f t="shared" si="11"/>
        <v>-250</v>
      </c>
      <c r="BU15" s="48">
        <f>BS15/BR15%</f>
        <v>0</v>
      </c>
      <c r="BV15" s="44">
        <f>BV16+BV17+BV18</f>
        <v>1087.3</v>
      </c>
      <c r="BW15" s="44">
        <f>BW16+BW17+BW18</f>
        <v>0</v>
      </c>
      <c r="BX15" s="37">
        <f t="shared" si="44"/>
        <v>-1087.3</v>
      </c>
      <c r="BY15" s="46">
        <f>BW15/BV15%</f>
        <v>0</v>
      </c>
      <c r="BZ15" s="50">
        <f>BZ16+BZ17+BZ18</f>
        <v>251.2</v>
      </c>
      <c r="CA15" s="72">
        <f t="shared" si="46"/>
        <v>107.80000000000001</v>
      </c>
      <c r="CB15" s="73">
        <f t="shared" si="47"/>
        <v>142.9140127388535</v>
      </c>
    </row>
    <row r="16" spans="1:80" ht="37.5">
      <c r="A16" s="79" t="s">
        <v>38</v>
      </c>
      <c r="B16" s="54">
        <f aca="true" t="shared" si="55" ref="B16:C18">J16+Z16+AT16+BJ16</f>
        <v>5035</v>
      </c>
      <c r="C16" s="54">
        <f t="shared" si="55"/>
        <v>643.1</v>
      </c>
      <c r="D16" s="55">
        <f t="shared" si="0"/>
        <v>-4391.9</v>
      </c>
      <c r="E16" s="56">
        <f t="shared" si="1"/>
        <v>12.772591857000993</v>
      </c>
      <c r="F16" s="57">
        <f t="shared" si="12"/>
        <v>2477</v>
      </c>
      <c r="G16" s="58">
        <f t="shared" si="12"/>
        <v>643.1</v>
      </c>
      <c r="H16" s="58">
        <f t="shared" si="2"/>
        <v>-1833.9</v>
      </c>
      <c r="I16" s="59">
        <f>G16/F16%</f>
        <v>25.962858296326203</v>
      </c>
      <c r="J16" s="60">
        <f t="shared" si="13"/>
        <v>1120.5</v>
      </c>
      <c r="K16" s="61">
        <f t="shared" si="53"/>
        <v>643.1</v>
      </c>
      <c r="L16" s="61">
        <f t="shared" si="4"/>
        <v>-477.4</v>
      </c>
      <c r="M16" s="62">
        <f>K16/J16%</f>
        <v>57.39402052655065</v>
      </c>
      <c r="N16" s="63">
        <v>310</v>
      </c>
      <c r="O16" s="54">
        <v>356</v>
      </c>
      <c r="P16" s="64">
        <f t="shared" si="6"/>
        <v>46</v>
      </c>
      <c r="Q16" s="65">
        <f t="shared" si="7"/>
        <v>114.83870967741935</v>
      </c>
      <c r="R16" s="54">
        <v>455</v>
      </c>
      <c r="S16" s="54">
        <v>287.1</v>
      </c>
      <c r="T16" s="64">
        <f t="shared" si="8"/>
        <v>-167.89999999999998</v>
      </c>
      <c r="U16" s="64">
        <f t="shared" si="9"/>
        <v>63.09890109890111</v>
      </c>
      <c r="V16" s="54">
        <v>355.5</v>
      </c>
      <c r="W16" s="54"/>
      <c r="X16" s="64">
        <f t="shared" si="14"/>
        <v>-355.5</v>
      </c>
      <c r="Y16" s="65">
        <f t="shared" si="15"/>
        <v>0</v>
      </c>
      <c r="Z16" s="61">
        <f t="shared" si="49"/>
        <v>1356.5</v>
      </c>
      <c r="AA16" s="61">
        <f t="shared" si="48"/>
        <v>0</v>
      </c>
      <c r="AB16" s="61">
        <f t="shared" si="16"/>
        <v>-1356.5</v>
      </c>
      <c r="AC16" s="61">
        <f>AA16/Z16%</f>
        <v>0</v>
      </c>
      <c r="AD16" s="54">
        <v>551.5</v>
      </c>
      <c r="AE16" s="54"/>
      <c r="AF16" s="64">
        <f t="shared" si="18"/>
        <v>-551.5</v>
      </c>
      <c r="AG16" s="64">
        <f>AE16/AD16%</f>
        <v>0</v>
      </c>
      <c r="AH16" s="54">
        <v>345</v>
      </c>
      <c r="AI16" s="54"/>
      <c r="AJ16" s="64">
        <f t="shared" si="20"/>
        <v>-345</v>
      </c>
      <c r="AK16" s="64">
        <f t="shared" si="21"/>
        <v>0</v>
      </c>
      <c r="AL16" s="54">
        <v>460</v>
      </c>
      <c r="AM16" s="54"/>
      <c r="AN16" s="64">
        <f t="shared" si="22"/>
        <v>-460</v>
      </c>
      <c r="AO16" s="66">
        <f t="shared" si="23"/>
        <v>0</v>
      </c>
      <c r="AP16" s="67">
        <f t="shared" si="54"/>
        <v>3447</v>
      </c>
      <c r="AQ16" s="64">
        <f t="shared" si="24"/>
        <v>643.1</v>
      </c>
      <c r="AR16" s="64">
        <f t="shared" si="25"/>
        <v>-2803.9</v>
      </c>
      <c r="AS16" s="68">
        <f>AQ16/AP16%</f>
        <v>18.656803017116335</v>
      </c>
      <c r="AT16" s="69">
        <f t="shared" si="27"/>
        <v>970</v>
      </c>
      <c r="AU16" s="61">
        <f t="shared" si="28"/>
        <v>0</v>
      </c>
      <c r="AV16" s="61">
        <f t="shared" si="29"/>
        <v>-970</v>
      </c>
      <c r="AW16" s="62">
        <f>AU16/AT16%</f>
        <v>0</v>
      </c>
      <c r="AX16" s="63">
        <v>365</v>
      </c>
      <c r="AY16" s="54"/>
      <c r="AZ16" s="64">
        <f t="shared" si="31"/>
        <v>-365</v>
      </c>
      <c r="BA16" s="68">
        <f t="shared" si="32"/>
        <v>0</v>
      </c>
      <c r="BB16" s="70">
        <v>355</v>
      </c>
      <c r="BC16" s="54"/>
      <c r="BD16" s="64">
        <f t="shared" si="33"/>
        <v>-355</v>
      </c>
      <c r="BE16" s="68">
        <f>BC16/BB16%</f>
        <v>0</v>
      </c>
      <c r="BF16" s="70">
        <v>250</v>
      </c>
      <c r="BG16" s="54"/>
      <c r="BH16" s="64">
        <f t="shared" si="35"/>
        <v>-250</v>
      </c>
      <c r="BI16" s="66">
        <f>BG16/BF16%</f>
        <v>0</v>
      </c>
      <c r="BJ16" s="60">
        <f t="shared" si="37"/>
        <v>1588</v>
      </c>
      <c r="BK16" s="61">
        <f t="shared" si="38"/>
        <v>0</v>
      </c>
      <c r="BL16" s="61">
        <f t="shared" si="39"/>
        <v>-1588</v>
      </c>
      <c r="BM16" s="62">
        <f>BK16/BJ16%</f>
        <v>0</v>
      </c>
      <c r="BN16" s="70">
        <v>375</v>
      </c>
      <c r="BO16" s="54"/>
      <c r="BP16" s="37">
        <f t="shared" si="41"/>
        <v>-375</v>
      </c>
      <c r="BQ16" s="68">
        <f>BO16/BN16%</f>
        <v>0</v>
      </c>
      <c r="BR16" s="70">
        <v>250</v>
      </c>
      <c r="BS16" s="54"/>
      <c r="BT16" s="64">
        <f t="shared" si="11"/>
        <v>-250</v>
      </c>
      <c r="BU16" s="68">
        <f>BS16/BR16%</f>
        <v>0</v>
      </c>
      <c r="BV16" s="70">
        <v>963</v>
      </c>
      <c r="BW16" s="54"/>
      <c r="BX16" s="64">
        <f t="shared" si="44"/>
        <v>-963</v>
      </c>
      <c r="BY16" s="66">
        <f>BW16/BV16%</f>
        <v>0</v>
      </c>
      <c r="BZ16" s="71">
        <v>168.2</v>
      </c>
      <c r="CA16" s="72">
        <f t="shared" si="46"/>
        <v>187.8</v>
      </c>
      <c r="CB16" s="73">
        <f t="shared" si="47"/>
        <v>211.65279429250893</v>
      </c>
    </row>
    <row r="17" spans="1:80" ht="40.5" customHeight="1" hidden="1">
      <c r="A17" s="79" t="s">
        <v>39</v>
      </c>
      <c r="B17" s="54">
        <f t="shared" si="55"/>
        <v>0</v>
      </c>
      <c r="C17" s="54">
        <f t="shared" si="55"/>
        <v>0</v>
      </c>
      <c r="D17" s="55">
        <f t="shared" si="0"/>
        <v>0</v>
      </c>
      <c r="E17" s="56" t="e">
        <f t="shared" si="1"/>
        <v>#DIV/0!</v>
      </c>
      <c r="F17" s="57">
        <f t="shared" si="12"/>
        <v>0</v>
      </c>
      <c r="G17" s="58">
        <f t="shared" si="12"/>
        <v>0</v>
      </c>
      <c r="H17" s="58">
        <f t="shared" si="2"/>
        <v>0</v>
      </c>
      <c r="I17" s="59" t="e">
        <f>G17/F17%</f>
        <v>#DIV/0!</v>
      </c>
      <c r="J17" s="60">
        <f t="shared" si="13"/>
        <v>0</v>
      </c>
      <c r="K17" s="61">
        <f t="shared" si="53"/>
        <v>0</v>
      </c>
      <c r="L17" s="61">
        <f t="shared" si="4"/>
        <v>0</v>
      </c>
      <c r="M17" s="62"/>
      <c r="N17" s="63"/>
      <c r="O17" s="54"/>
      <c r="P17" s="64">
        <f t="shared" si="6"/>
        <v>0</v>
      </c>
      <c r="Q17" s="65"/>
      <c r="R17" s="54"/>
      <c r="S17" s="54"/>
      <c r="T17" s="64">
        <f t="shared" si="8"/>
        <v>0</v>
      </c>
      <c r="U17" s="64" t="e">
        <f t="shared" si="9"/>
        <v>#DIV/0!</v>
      </c>
      <c r="V17" s="54"/>
      <c r="W17" s="54"/>
      <c r="X17" s="64">
        <f t="shared" si="14"/>
        <v>0</v>
      </c>
      <c r="Y17" s="65" t="e">
        <f t="shared" si="15"/>
        <v>#DIV/0!</v>
      </c>
      <c r="Z17" s="61">
        <f t="shared" si="49"/>
        <v>0</v>
      </c>
      <c r="AA17" s="61">
        <f t="shared" si="48"/>
        <v>0</v>
      </c>
      <c r="AB17" s="61">
        <f t="shared" si="16"/>
        <v>0</v>
      </c>
      <c r="AC17" s="61" t="e">
        <f>AA17/Z17%</f>
        <v>#DIV/0!</v>
      </c>
      <c r="AD17" s="54"/>
      <c r="AE17" s="54"/>
      <c r="AF17" s="64">
        <f t="shared" si="18"/>
        <v>0</v>
      </c>
      <c r="AG17" s="64" t="e">
        <f>AE17/AD17%</f>
        <v>#DIV/0!</v>
      </c>
      <c r="AH17" s="54"/>
      <c r="AI17" s="54"/>
      <c r="AJ17" s="64">
        <f t="shared" si="20"/>
        <v>0</v>
      </c>
      <c r="AK17" s="64"/>
      <c r="AL17" s="54"/>
      <c r="AM17" s="54"/>
      <c r="AN17" s="64">
        <f t="shared" si="22"/>
        <v>0</v>
      </c>
      <c r="AO17" s="66" t="e">
        <f t="shared" si="23"/>
        <v>#DIV/0!</v>
      </c>
      <c r="AP17" s="67">
        <f t="shared" si="54"/>
        <v>0</v>
      </c>
      <c r="AQ17" s="64">
        <f t="shared" si="24"/>
        <v>0</v>
      </c>
      <c r="AR17" s="64">
        <f t="shared" si="25"/>
        <v>0</v>
      </c>
      <c r="AS17" s="68" t="e">
        <f>AQ17/AP17%</f>
        <v>#DIV/0!</v>
      </c>
      <c r="AT17" s="69">
        <f t="shared" si="27"/>
        <v>0</v>
      </c>
      <c r="AU17" s="61">
        <f t="shared" si="28"/>
        <v>0</v>
      </c>
      <c r="AV17" s="61">
        <f t="shared" si="29"/>
        <v>0</v>
      </c>
      <c r="AW17" s="62" t="e">
        <f>AU17/AT17%</f>
        <v>#DIV/0!</v>
      </c>
      <c r="AX17" s="63"/>
      <c r="AY17" s="54"/>
      <c r="AZ17" s="64">
        <f t="shared" si="31"/>
        <v>0</v>
      </c>
      <c r="BA17" s="68" t="e">
        <f t="shared" si="32"/>
        <v>#DIV/0!</v>
      </c>
      <c r="BB17" s="70"/>
      <c r="BC17" s="54"/>
      <c r="BD17" s="64">
        <f t="shared" si="33"/>
        <v>0</v>
      </c>
      <c r="BE17" s="68"/>
      <c r="BF17" s="70"/>
      <c r="BG17" s="54"/>
      <c r="BH17" s="64">
        <f t="shared" si="35"/>
        <v>0</v>
      </c>
      <c r="BI17" s="66" t="e">
        <f>BG17/BF17%</f>
        <v>#DIV/0!</v>
      </c>
      <c r="BJ17" s="60">
        <f t="shared" si="37"/>
        <v>0</v>
      </c>
      <c r="BK17" s="61">
        <f t="shared" si="38"/>
        <v>0</v>
      </c>
      <c r="BL17" s="61">
        <f t="shared" si="39"/>
        <v>0</v>
      </c>
      <c r="BM17" s="62" t="e">
        <f>BK17/BJ17%</f>
        <v>#DIV/0!</v>
      </c>
      <c r="BN17" s="70"/>
      <c r="BO17" s="54"/>
      <c r="BP17" s="37">
        <f t="shared" si="41"/>
        <v>0</v>
      </c>
      <c r="BQ17" s="68"/>
      <c r="BR17" s="70"/>
      <c r="BS17" s="54"/>
      <c r="BT17" s="64">
        <f t="shared" si="11"/>
        <v>0</v>
      </c>
      <c r="BU17" s="68" t="e">
        <f>BS17/BR17%</f>
        <v>#DIV/0!</v>
      </c>
      <c r="BV17" s="70"/>
      <c r="BW17" s="54"/>
      <c r="BX17" s="64">
        <f t="shared" si="44"/>
        <v>0</v>
      </c>
      <c r="BY17" s="66" t="e">
        <f>BW17/BV17%</f>
        <v>#DIV/0!</v>
      </c>
      <c r="BZ17" s="71">
        <v>80</v>
      </c>
      <c r="CA17" s="72">
        <f t="shared" si="46"/>
        <v>-80</v>
      </c>
      <c r="CB17" s="73">
        <f t="shared" si="47"/>
        <v>0</v>
      </c>
    </row>
    <row r="18" spans="1:80" ht="37.5">
      <c r="A18" s="81" t="s">
        <v>40</v>
      </c>
      <c r="B18" s="54">
        <f t="shared" si="55"/>
        <v>214.8</v>
      </c>
      <c r="C18" s="54">
        <f t="shared" si="55"/>
        <v>3</v>
      </c>
      <c r="D18" s="55">
        <f t="shared" si="0"/>
        <v>-211.8</v>
      </c>
      <c r="E18" s="56">
        <f t="shared" si="1"/>
        <v>1.3966480446927374</v>
      </c>
      <c r="F18" s="57">
        <f t="shared" si="12"/>
        <v>39.7</v>
      </c>
      <c r="G18" s="58">
        <f t="shared" si="12"/>
        <v>3</v>
      </c>
      <c r="H18" s="58">
        <f t="shared" si="2"/>
        <v>-36.7</v>
      </c>
      <c r="I18" s="59">
        <f>G18/F18%</f>
        <v>7.556675062972292</v>
      </c>
      <c r="J18" s="60">
        <f t="shared" si="13"/>
        <v>15.4</v>
      </c>
      <c r="K18" s="61">
        <f t="shared" si="53"/>
        <v>3</v>
      </c>
      <c r="L18" s="61">
        <f t="shared" si="4"/>
        <v>-12.4</v>
      </c>
      <c r="M18" s="62">
        <f>K18/J18%</f>
        <v>19.48051948051948</v>
      </c>
      <c r="N18" s="63"/>
      <c r="O18" s="54">
        <v>3</v>
      </c>
      <c r="P18" s="64">
        <f t="shared" si="6"/>
        <v>3</v>
      </c>
      <c r="Q18" s="65"/>
      <c r="R18" s="54">
        <v>0</v>
      </c>
      <c r="S18" s="54"/>
      <c r="T18" s="64">
        <f t="shared" si="8"/>
        <v>0</v>
      </c>
      <c r="U18" s="64"/>
      <c r="V18" s="54">
        <v>15.4</v>
      </c>
      <c r="W18" s="54"/>
      <c r="X18" s="64">
        <f t="shared" si="14"/>
        <v>-15.4</v>
      </c>
      <c r="Y18" s="65">
        <f t="shared" si="15"/>
        <v>0</v>
      </c>
      <c r="Z18" s="61">
        <f t="shared" si="49"/>
        <v>24.3</v>
      </c>
      <c r="AA18" s="61">
        <f t="shared" si="48"/>
        <v>0</v>
      </c>
      <c r="AB18" s="61">
        <f t="shared" si="16"/>
        <v>-24.3</v>
      </c>
      <c r="AC18" s="61">
        <f>AA18/Z18%</f>
        <v>0</v>
      </c>
      <c r="AD18" s="54">
        <v>13.3</v>
      </c>
      <c r="AE18" s="54"/>
      <c r="AF18" s="64">
        <f t="shared" si="18"/>
        <v>-13.3</v>
      </c>
      <c r="AG18" s="64">
        <f>AE18/AD18%</f>
        <v>0</v>
      </c>
      <c r="AH18" s="54">
        <v>11</v>
      </c>
      <c r="AI18" s="54"/>
      <c r="AJ18" s="64">
        <f t="shared" si="20"/>
        <v>-11</v>
      </c>
      <c r="AK18" s="64">
        <f aca="true" t="shared" si="56" ref="AK18:AK25">AI18/AH18%</f>
        <v>0</v>
      </c>
      <c r="AL18" s="54"/>
      <c r="AM18" s="54"/>
      <c r="AN18" s="64">
        <f t="shared" si="22"/>
        <v>0</v>
      </c>
      <c r="AO18" s="66" t="e">
        <f t="shared" si="23"/>
        <v>#DIV/0!</v>
      </c>
      <c r="AP18" s="67">
        <f t="shared" si="54"/>
        <v>66.2</v>
      </c>
      <c r="AQ18" s="64">
        <f t="shared" si="24"/>
        <v>3</v>
      </c>
      <c r="AR18" s="64">
        <f t="shared" si="25"/>
        <v>-63.2</v>
      </c>
      <c r="AS18" s="68">
        <f>AQ18/AP18%</f>
        <v>4.531722054380665</v>
      </c>
      <c r="AT18" s="69">
        <f t="shared" si="27"/>
        <v>26.5</v>
      </c>
      <c r="AU18" s="61">
        <f t="shared" si="28"/>
        <v>0</v>
      </c>
      <c r="AV18" s="61">
        <f t="shared" si="29"/>
        <v>-26.5</v>
      </c>
      <c r="AW18" s="62">
        <f>AU18/AT18%</f>
        <v>0</v>
      </c>
      <c r="AX18" s="63">
        <v>15.5</v>
      </c>
      <c r="AY18" s="54"/>
      <c r="AZ18" s="64">
        <f t="shared" si="31"/>
        <v>-15.5</v>
      </c>
      <c r="BA18" s="68">
        <f t="shared" si="32"/>
        <v>0</v>
      </c>
      <c r="BB18" s="70">
        <v>11</v>
      </c>
      <c r="BC18" s="54"/>
      <c r="BD18" s="64">
        <f t="shared" si="33"/>
        <v>-11</v>
      </c>
      <c r="BE18" s="68">
        <f>BC18/BB18%</f>
        <v>0</v>
      </c>
      <c r="BF18" s="70"/>
      <c r="BG18" s="54"/>
      <c r="BH18" s="64">
        <f t="shared" si="35"/>
        <v>0</v>
      </c>
      <c r="BI18" s="66" t="e">
        <f>BG18/BF18%</f>
        <v>#DIV/0!</v>
      </c>
      <c r="BJ18" s="60">
        <f t="shared" si="37"/>
        <v>148.6</v>
      </c>
      <c r="BK18" s="61">
        <f t="shared" si="38"/>
        <v>0</v>
      </c>
      <c r="BL18" s="61">
        <f t="shared" si="39"/>
        <v>-148.6</v>
      </c>
      <c r="BM18" s="62"/>
      <c r="BN18" s="70">
        <v>24.3</v>
      </c>
      <c r="BO18" s="54"/>
      <c r="BP18" s="37">
        <f t="shared" si="41"/>
        <v>-24.3</v>
      </c>
      <c r="BQ18" s="68">
        <f>BO18/BN18%</f>
        <v>0</v>
      </c>
      <c r="BR18" s="70">
        <v>0</v>
      </c>
      <c r="BS18" s="54"/>
      <c r="BT18" s="64">
        <f t="shared" si="11"/>
        <v>0</v>
      </c>
      <c r="BU18" s="68" t="e">
        <f>BS18/BR18%</f>
        <v>#DIV/0!</v>
      </c>
      <c r="BV18" s="70">
        <v>124.3</v>
      </c>
      <c r="BW18" s="54"/>
      <c r="BX18" s="64">
        <f t="shared" si="44"/>
        <v>-124.3</v>
      </c>
      <c r="BY18" s="66">
        <f>BW18/BV18%</f>
        <v>0</v>
      </c>
      <c r="BZ18" s="71">
        <v>3</v>
      </c>
      <c r="CA18" s="72">
        <f t="shared" si="46"/>
        <v>0</v>
      </c>
      <c r="CB18" s="73">
        <f t="shared" si="47"/>
        <v>100</v>
      </c>
    </row>
    <row r="19" spans="1:80" ht="53.25" customHeight="1" hidden="1">
      <c r="A19" s="82" t="s">
        <v>41</v>
      </c>
      <c r="B19" s="42">
        <f>SUM(B20:B21)</f>
        <v>0</v>
      </c>
      <c r="C19" s="42">
        <f>SUM(C20:C21)</f>
        <v>0</v>
      </c>
      <c r="D19" s="29">
        <f t="shared" si="0"/>
        <v>0</v>
      </c>
      <c r="E19" s="56"/>
      <c r="F19" s="57">
        <f t="shared" si="12"/>
        <v>0</v>
      </c>
      <c r="G19" s="58">
        <f t="shared" si="12"/>
        <v>0</v>
      </c>
      <c r="H19" s="58">
        <f t="shared" si="2"/>
        <v>0</v>
      </c>
      <c r="I19" s="59"/>
      <c r="J19" s="43">
        <f t="shared" si="13"/>
        <v>0</v>
      </c>
      <c r="K19" s="35">
        <f t="shared" si="53"/>
        <v>0</v>
      </c>
      <c r="L19" s="35">
        <f t="shared" si="4"/>
        <v>0</v>
      </c>
      <c r="M19" s="36"/>
      <c r="N19" s="44">
        <f>SUM(N20:N21)</f>
        <v>0</v>
      </c>
      <c r="O19" s="42">
        <f>SUM(O20:O21)</f>
        <v>0</v>
      </c>
      <c r="P19" s="37">
        <f t="shared" si="6"/>
        <v>0</v>
      </c>
      <c r="Q19" s="65"/>
      <c r="R19" s="42">
        <f>SUM(R20:R21)</f>
        <v>0</v>
      </c>
      <c r="S19" s="42">
        <f>SUM(S20:S21)</f>
        <v>0</v>
      </c>
      <c r="T19" s="64">
        <f t="shared" si="8"/>
        <v>0</v>
      </c>
      <c r="U19" s="64" t="e">
        <f t="shared" si="9"/>
        <v>#DIV/0!</v>
      </c>
      <c r="V19" s="42">
        <f>SUM(V20:V21)</f>
        <v>0</v>
      </c>
      <c r="W19" s="42">
        <f>SUM(W20:W21)</f>
        <v>0</v>
      </c>
      <c r="X19" s="64">
        <f t="shared" si="14"/>
        <v>0</v>
      </c>
      <c r="Y19" s="65" t="e">
        <f t="shared" si="15"/>
        <v>#DIV/0!</v>
      </c>
      <c r="Z19" s="35">
        <f t="shared" si="49"/>
        <v>0</v>
      </c>
      <c r="AA19" s="35">
        <f t="shared" si="48"/>
        <v>0</v>
      </c>
      <c r="AB19" s="35">
        <f t="shared" si="16"/>
        <v>0</v>
      </c>
      <c r="AC19" s="35"/>
      <c r="AD19" s="42">
        <f>SUM(AD20:AD21)</f>
        <v>0</v>
      </c>
      <c r="AE19" s="42">
        <f>SUM(AE20:AE21)</f>
        <v>0</v>
      </c>
      <c r="AF19" s="37">
        <f t="shared" si="18"/>
        <v>0</v>
      </c>
      <c r="AG19" s="64"/>
      <c r="AH19" s="42">
        <f>SUM(AH20:AH21)</f>
        <v>0</v>
      </c>
      <c r="AI19" s="42">
        <f>SUM(AI20:AI21)</f>
        <v>0</v>
      </c>
      <c r="AJ19" s="37">
        <f t="shared" si="20"/>
        <v>0</v>
      </c>
      <c r="AK19" s="37" t="e">
        <f t="shared" si="56"/>
        <v>#DIV/0!</v>
      </c>
      <c r="AL19" s="42">
        <f>SUM(AL20:AL21)</f>
        <v>0</v>
      </c>
      <c r="AM19" s="42">
        <f>SUM(AM20:AM21)</f>
        <v>0</v>
      </c>
      <c r="AN19" s="64">
        <f t="shared" si="22"/>
        <v>0</v>
      </c>
      <c r="AO19" s="66" t="e">
        <f t="shared" si="23"/>
        <v>#DIV/0!</v>
      </c>
      <c r="AP19" s="47">
        <f t="shared" si="54"/>
        <v>0</v>
      </c>
      <c r="AQ19" s="37">
        <f t="shared" si="24"/>
        <v>0</v>
      </c>
      <c r="AR19" s="37">
        <f t="shared" si="25"/>
        <v>0</v>
      </c>
      <c r="AS19" s="48"/>
      <c r="AT19" s="34">
        <f t="shared" si="27"/>
        <v>0</v>
      </c>
      <c r="AU19" s="34">
        <f t="shared" si="27"/>
        <v>0</v>
      </c>
      <c r="AV19" s="35">
        <f t="shared" si="29"/>
        <v>0</v>
      </c>
      <c r="AW19" s="36"/>
      <c r="AX19" s="44">
        <f>SUM(AX20:AX21)</f>
        <v>0</v>
      </c>
      <c r="AY19" s="42">
        <f>SUM(AY20:AY21)</f>
        <v>0</v>
      </c>
      <c r="AZ19" s="64">
        <f t="shared" si="31"/>
        <v>0</v>
      </c>
      <c r="BA19" s="68" t="e">
        <f t="shared" si="32"/>
        <v>#DIV/0!</v>
      </c>
      <c r="BB19" s="49">
        <f>SUM(BB20:BB21)</f>
        <v>0</v>
      </c>
      <c r="BC19" s="42">
        <f>SUM(BC20:BC21)</f>
        <v>0</v>
      </c>
      <c r="BD19" s="37">
        <f t="shared" si="33"/>
        <v>0</v>
      </c>
      <c r="BE19" s="68"/>
      <c r="BF19" s="49">
        <f>SUM(BF20:BF21)</f>
        <v>0</v>
      </c>
      <c r="BG19" s="49">
        <f>SUM(BG20:BG21)</f>
        <v>0</v>
      </c>
      <c r="BH19" s="37">
        <f t="shared" si="35"/>
        <v>0</v>
      </c>
      <c r="BI19" s="66"/>
      <c r="BJ19" s="43">
        <f t="shared" si="37"/>
        <v>0</v>
      </c>
      <c r="BK19" s="35">
        <f t="shared" si="38"/>
        <v>0</v>
      </c>
      <c r="BL19" s="35">
        <f t="shared" si="39"/>
        <v>0</v>
      </c>
      <c r="BM19" s="36"/>
      <c r="BN19" s="49">
        <f>SUM(BN20:BN21)</f>
        <v>0</v>
      </c>
      <c r="BO19" s="42">
        <f>SUM(BO20:BO21)</f>
        <v>0</v>
      </c>
      <c r="BP19" s="37">
        <f t="shared" si="41"/>
        <v>0</v>
      </c>
      <c r="BQ19" s="68"/>
      <c r="BR19" s="49">
        <f>SUM(BR20:BR21)</f>
        <v>0</v>
      </c>
      <c r="BS19" s="42">
        <f>SUM(BS20:BS21)</f>
        <v>0</v>
      </c>
      <c r="BT19" s="37">
        <f t="shared" si="11"/>
        <v>0</v>
      </c>
      <c r="BU19" s="68"/>
      <c r="BV19" s="49">
        <f>SUM(BV20:BV21)</f>
        <v>0</v>
      </c>
      <c r="BW19" s="42">
        <f>SUM(BW20:BW21)</f>
        <v>0</v>
      </c>
      <c r="BX19" s="37">
        <f t="shared" si="44"/>
        <v>0</v>
      </c>
      <c r="BY19" s="66"/>
      <c r="BZ19" s="50">
        <f>SUM(BZ20:BZ21)</f>
        <v>0</v>
      </c>
      <c r="CA19" s="72">
        <f t="shared" si="46"/>
        <v>0</v>
      </c>
      <c r="CB19" s="73" t="e">
        <f t="shared" si="47"/>
        <v>#DIV/0!</v>
      </c>
    </row>
    <row r="20" spans="1:80" ht="21.75" customHeight="1" hidden="1">
      <c r="A20" s="81" t="s">
        <v>42</v>
      </c>
      <c r="B20" s="54"/>
      <c r="C20" s="54"/>
      <c r="D20" s="55">
        <f t="shared" si="0"/>
        <v>0</v>
      </c>
      <c r="E20" s="56"/>
      <c r="F20" s="57">
        <f t="shared" si="12"/>
        <v>0</v>
      </c>
      <c r="G20" s="58">
        <f t="shared" si="12"/>
        <v>0</v>
      </c>
      <c r="H20" s="58">
        <f t="shared" si="2"/>
        <v>0</v>
      </c>
      <c r="I20" s="59"/>
      <c r="J20" s="60">
        <f t="shared" si="13"/>
        <v>0</v>
      </c>
      <c r="K20" s="61">
        <f t="shared" si="53"/>
        <v>0</v>
      </c>
      <c r="L20" s="61">
        <f t="shared" si="4"/>
        <v>0</v>
      </c>
      <c r="M20" s="62"/>
      <c r="N20" s="63"/>
      <c r="O20" s="54"/>
      <c r="P20" s="64">
        <f>O20-N20</f>
        <v>0</v>
      </c>
      <c r="Q20" s="65"/>
      <c r="R20" s="54"/>
      <c r="S20" s="54"/>
      <c r="T20" s="64">
        <f t="shared" si="8"/>
        <v>0</v>
      </c>
      <c r="U20" s="64" t="e">
        <f t="shared" si="9"/>
        <v>#DIV/0!</v>
      </c>
      <c r="V20" s="54"/>
      <c r="W20" s="54"/>
      <c r="X20" s="64">
        <f t="shared" si="14"/>
        <v>0</v>
      </c>
      <c r="Y20" s="65" t="e">
        <f t="shared" si="15"/>
        <v>#DIV/0!</v>
      </c>
      <c r="Z20" s="61">
        <f t="shared" si="49"/>
        <v>0</v>
      </c>
      <c r="AA20" s="61">
        <f t="shared" si="48"/>
        <v>0</v>
      </c>
      <c r="AB20" s="61">
        <f t="shared" si="16"/>
        <v>0</v>
      </c>
      <c r="AC20" s="61"/>
      <c r="AD20" s="54"/>
      <c r="AE20" s="54"/>
      <c r="AF20" s="64">
        <f>AE20-AD20</f>
        <v>0</v>
      </c>
      <c r="AG20" s="64"/>
      <c r="AH20" s="54"/>
      <c r="AI20" s="54"/>
      <c r="AJ20" s="37">
        <f t="shared" si="20"/>
        <v>0</v>
      </c>
      <c r="AK20" s="37" t="e">
        <f t="shared" si="56"/>
        <v>#DIV/0!</v>
      </c>
      <c r="AL20" s="54"/>
      <c r="AM20" s="54"/>
      <c r="AN20" s="64">
        <f t="shared" si="22"/>
        <v>0</v>
      </c>
      <c r="AO20" s="66" t="e">
        <f t="shared" si="23"/>
        <v>#DIV/0!</v>
      </c>
      <c r="AP20" s="67">
        <f t="shared" si="54"/>
        <v>0</v>
      </c>
      <c r="AQ20" s="64">
        <f t="shared" si="24"/>
        <v>0</v>
      </c>
      <c r="AR20" s="64">
        <f t="shared" si="25"/>
        <v>0</v>
      </c>
      <c r="AS20" s="68"/>
      <c r="AT20" s="69">
        <f t="shared" si="27"/>
        <v>0</v>
      </c>
      <c r="AU20" s="61">
        <f t="shared" si="28"/>
        <v>0</v>
      </c>
      <c r="AV20" s="61">
        <f t="shared" si="29"/>
        <v>0</v>
      </c>
      <c r="AW20" s="62"/>
      <c r="AX20" s="63"/>
      <c r="AY20" s="54"/>
      <c r="AZ20" s="64">
        <f t="shared" si="31"/>
        <v>0</v>
      </c>
      <c r="BA20" s="68" t="e">
        <f t="shared" si="32"/>
        <v>#DIV/0!</v>
      </c>
      <c r="BB20" s="70"/>
      <c r="BC20" s="54">
        <v>0</v>
      </c>
      <c r="BD20" s="64">
        <f t="shared" si="33"/>
        <v>0</v>
      </c>
      <c r="BE20" s="68"/>
      <c r="BF20" s="70"/>
      <c r="BG20" s="54"/>
      <c r="BH20" s="64">
        <f t="shared" si="35"/>
        <v>0</v>
      </c>
      <c r="BI20" s="66" t="e">
        <f>BG20/BF20%</f>
        <v>#DIV/0!</v>
      </c>
      <c r="BJ20" s="60">
        <f t="shared" si="37"/>
        <v>0</v>
      </c>
      <c r="BK20" s="61">
        <f t="shared" si="38"/>
        <v>0</v>
      </c>
      <c r="BL20" s="61">
        <f t="shared" si="39"/>
        <v>0</v>
      </c>
      <c r="BM20" s="62"/>
      <c r="BN20" s="70"/>
      <c r="BO20" s="54"/>
      <c r="BP20" s="64">
        <f>BO20-BN20</f>
        <v>0</v>
      </c>
      <c r="BQ20" s="68"/>
      <c r="BR20" s="70"/>
      <c r="BS20" s="54"/>
      <c r="BT20" s="64">
        <f>BS20-BR20</f>
        <v>0</v>
      </c>
      <c r="BU20" s="68"/>
      <c r="BV20" s="70"/>
      <c r="BW20" s="54"/>
      <c r="BX20" s="64">
        <f>BW20-BV20</f>
        <v>0</v>
      </c>
      <c r="BY20" s="66"/>
      <c r="BZ20" s="71"/>
      <c r="CA20" s="72">
        <f t="shared" si="46"/>
        <v>0</v>
      </c>
      <c r="CB20" s="73" t="e">
        <f t="shared" si="47"/>
        <v>#DIV/0!</v>
      </c>
    </row>
    <row r="21" spans="1:80" ht="21" customHeight="1" hidden="1">
      <c r="A21" s="75" t="s">
        <v>43</v>
      </c>
      <c r="B21" s="54"/>
      <c r="C21" s="54"/>
      <c r="D21" s="55">
        <f t="shared" si="0"/>
        <v>0</v>
      </c>
      <c r="E21" s="56"/>
      <c r="F21" s="57">
        <f t="shared" si="12"/>
        <v>0</v>
      </c>
      <c r="G21" s="58">
        <f t="shared" si="12"/>
        <v>0</v>
      </c>
      <c r="H21" s="58">
        <f t="shared" si="2"/>
        <v>0</v>
      </c>
      <c r="I21" s="59"/>
      <c r="J21" s="60">
        <f t="shared" si="13"/>
        <v>0</v>
      </c>
      <c r="K21" s="61">
        <f t="shared" si="53"/>
        <v>0</v>
      </c>
      <c r="L21" s="61">
        <f t="shared" si="4"/>
        <v>0</v>
      </c>
      <c r="M21" s="62"/>
      <c r="N21" s="63"/>
      <c r="O21" s="54"/>
      <c r="P21" s="64"/>
      <c r="Q21" s="65"/>
      <c r="R21" s="54"/>
      <c r="S21" s="54"/>
      <c r="T21" s="64">
        <f t="shared" si="8"/>
        <v>0</v>
      </c>
      <c r="U21" s="64" t="e">
        <f t="shared" si="9"/>
        <v>#DIV/0!</v>
      </c>
      <c r="V21" s="54"/>
      <c r="W21" s="54"/>
      <c r="X21" s="64">
        <f t="shared" si="14"/>
        <v>0</v>
      </c>
      <c r="Y21" s="65" t="e">
        <f t="shared" si="15"/>
        <v>#DIV/0!</v>
      </c>
      <c r="Z21" s="61">
        <f t="shared" si="49"/>
        <v>0</v>
      </c>
      <c r="AA21" s="61">
        <f t="shared" si="48"/>
        <v>0</v>
      </c>
      <c r="AB21" s="61">
        <f t="shared" si="16"/>
        <v>0</v>
      </c>
      <c r="AC21" s="61"/>
      <c r="AD21" s="54"/>
      <c r="AE21" s="54"/>
      <c r="AF21" s="64">
        <f>AE21-AD21</f>
        <v>0</v>
      </c>
      <c r="AG21" s="64"/>
      <c r="AH21" s="54"/>
      <c r="AI21" s="54"/>
      <c r="AJ21" s="37">
        <f t="shared" si="20"/>
        <v>0</v>
      </c>
      <c r="AK21" s="37" t="e">
        <f t="shared" si="56"/>
        <v>#DIV/0!</v>
      </c>
      <c r="AL21" s="54"/>
      <c r="AM21" s="54"/>
      <c r="AN21" s="64">
        <f t="shared" si="22"/>
        <v>0</v>
      </c>
      <c r="AO21" s="66" t="e">
        <f t="shared" si="23"/>
        <v>#DIV/0!</v>
      </c>
      <c r="AP21" s="67">
        <f t="shared" si="54"/>
        <v>0</v>
      </c>
      <c r="AQ21" s="64">
        <f t="shared" si="24"/>
        <v>0</v>
      </c>
      <c r="AR21" s="64">
        <f t="shared" si="25"/>
        <v>0</v>
      </c>
      <c r="AS21" s="68"/>
      <c r="AT21" s="69">
        <f t="shared" si="27"/>
        <v>0</v>
      </c>
      <c r="AU21" s="61">
        <f t="shared" si="28"/>
        <v>0</v>
      </c>
      <c r="AV21" s="61">
        <f t="shared" si="29"/>
        <v>0</v>
      </c>
      <c r="AW21" s="62"/>
      <c r="AX21" s="63"/>
      <c r="AY21" s="54"/>
      <c r="AZ21" s="64">
        <f t="shared" si="31"/>
        <v>0</v>
      </c>
      <c r="BA21" s="68" t="e">
        <f t="shared" si="32"/>
        <v>#DIV/0!</v>
      </c>
      <c r="BB21" s="70"/>
      <c r="BC21" s="54"/>
      <c r="BD21" s="64"/>
      <c r="BE21" s="68"/>
      <c r="BF21" s="70"/>
      <c r="BG21" s="54"/>
      <c r="BH21" s="64"/>
      <c r="BI21" s="66"/>
      <c r="BJ21" s="60">
        <f t="shared" si="37"/>
        <v>0</v>
      </c>
      <c r="BK21" s="61">
        <f t="shared" si="38"/>
        <v>0</v>
      </c>
      <c r="BL21" s="61">
        <f t="shared" si="39"/>
        <v>0</v>
      </c>
      <c r="BM21" s="62"/>
      <c r="BN21" s="70"/>
      <c r="BO21" s="54"/>
      <c r="BP21" s="64"/>
      <c r="BQ21" s="68"/>
      <c r="BR21" s="70"/>
      <c r="BS21" s="54"/>
      <c r="BT21" s="64"/>
      <c r="BU21" s="68"/>
      <c r="BV21" s="70"/>
      <c r="BW21" s="54"/>
      <c r="BX21" s="64"/>
      <c r="BY21" s="66"/>
      <c r="BZ21" s="71"/>
      <c r="CA21" s="72">
        <f t="shared" si="46"/>
        <v>0</v>
      </c>
      <c r="CB21" s="73" t="e">
        <f t="shared" si="47"/>
        <v>#DIV/0!</v>
      </c>
    </row>
    <row r="22" spans="1:80" s="41" customFormat="1" ht="52.5" customHeight="1">
      <c r="A22" s="82" t="s">
        <v>44</v>
      </c>
      <c r="B22" s="42">
        <f>B23+B24+B25+B26</f>
        <v>22055.300000000003</v>
      </c>
      <c r="C22" s="42">
        <f>C23+C24+C25+C26</f>
        <v>2348.8</v>
      </c>
      <c r="D22" s="29">
        <f t="shared" si="0"/>
        <v>-19706.500000000004</v>
      </c>
      <c r="E22" s="30">
        <f t="shared" si="1"/>
        <v>10.649594428550053</v>
      </c>
      <c r="F22" s="31">
        <f t="shared" si="12"/>
        <v>9845.1</v>
      </c>
      <c r="G22" s="32">
        <f t="shared" si="12"/>
        <v>2348.8</v>
      </c>
      <c r="H22" s="32">
        <f t="shared" si="2"/>
        <v>-7496.3</v>
      </c>
      <c r="I22" s="33">
        <f>G22/F22%</f>
        <v>23.857553503773453</v>
      </c>
      <c r="J22" s="43">
        <f t="shared" si="13"/>
        <v>4354.5</v>
      </c>
      <c r="K22" s="35">
        <f t="shared" si="53"/>
        <v>2348.8</v>
      </c>
      <c r="L22" s="35">
        <f>K22-J22</f>
        <v>-2005.6999999999998</v>
      </c>
      <c r="M22" s="36">
        <f>K22/J22%</f>
        <v>53.9396027098404</v>
      </c>
      <c r="N22" s="44">
        <f>N23+N24+N25+N26</f>
        <v>610</v>
      </c>
      <c r="O22" s="42">
        <f>O23+O24+O25+O26</f>
        <v>905.4</v>
      </c>
      <c r="P22" s="37">
        <f aca="true" t="shared" si="57" ref="P22:P34">O22-N22</f>
        <v>295.4</v>
      </c>
      <c r="Q22" s="38">
        <f>O22/N22%</f>
        <v>148.4262295081967</v>
      </c>
      <c r="R22" s="42">
        <f>R23+R24+R25+R26</f>
        <v>1818.4</v>
      </c>
      <c r="S22" s="42">
        <f>S23+S24+S25+S26</f>
        <v>1443.4</v>
      </c>
      <c r="T22" s="37">
        <f t="shared" si="8"/>
        <v>-375</v>
      </c>
      <c r="U22" s="37">
        <f t="shared" si="9"/>
        <v>79.37747470303563</v>
      </c>
      <c r="V22" s="42">
        <f>V23+V24+V25+V26</f>
        <v>1926.1000000000001</v>
      </c>
      <c r="W22" s="42">
        <f>W23+W24+W25+W26</f>
        <v>0</v>
      </c>
      <c r="X22" s="37">
        <f t="shared" si="14"/>
        <v>-1926.1000000000001</v>
      </c>
      <c r="Y22" s="38">
        <f t="shared" si="15"/>
        <v>0</v>
      </c>
      <c r="Z22" s="35">
        <f t="shared" si="49"/>
        <v>5490.6</v>
      </c>
      <c r="AA22" s="35">
        <f t="shared" si="48"/>
        <v>0</v>
      </c>
      <c r="AB22" s="35">
        <f t="shared" si="16"/>
        <v>-5490.6</v>
      </c>
      <c r="AC22" s="35">
        <f>AA22/Z22%</f>
        <v>0</v>
      </c>
      <c r="AD22" s="42">
        <f>AD23+AD24+AD25+AD26</f>
        <v>1828.3</v>
      </c>
      <c r="AE22" s="42">
        <f>AE23+AE24+AE25+AE26</f>
        <v>0</v>
      </c>
      <c r="AF22" s="37">
        <f aca="true" t="shared" si="58" ref="AF22:AF34">AE22-AD22</f>
        <v>-1828.3</v>
      </c>
      <c r="AG22" s="37">
        <f aca="true" t="shared" si="59" ref="AG22:AG28">AE22/AD22%</f>
        <v>0</v>
      </c>
      <c r="AH22" s="42">
        <f>AH23+AH24+AH25+AH26</f>
        <v>1828.4</v>
      </c>
      <c r="AI22" s="42">
        <f>AI23+AI24+AI25+AI26</f>
        <v>0</v>
      </c>
      <c r="AJ22" s="37">
        <f t="shared" si="20"/>
        <v>-1828.4</v>
      </c>
      <c r="AK22" s="37">
        <f t="shared" si="56"/>
        <v>0</v>
      </c>
      <c r="AL22" s="42">
        <f>AL23+AL24+AL25+AL26</f>
        <v>1833.9</v>
      </c>
      <c r="AM22" s="42">
        <f>AM23+AM24+AM25+AM26</f>
        <v>0</v>
      </c>
      <c r="AN22" s="37">
        <f t="shared" si="22"/>
        <v>-1833.9</v>
      </c>
      <c r="AO22" s="46">
        <f t="shared" si="23"/>
        <v>0</v>
      </c>
      <c r="AP22" s="47">
        <f t="shared" si="54"/>
        <v>15335.7</v>
      </c>
      <c r="AQ22" s="37">
        <f t="shared" si="54"/>
        <v>2348.8</v>
      </c>
      <c r="AR22" s="37">
        <f t="shared" si="25"/>
        <v>-12986.900000000001</v>
      </c>
      <c r="AS22" s="48">
        <f>AQ22/AP22%</f>
        <v>15.315896894175031</v>
      </c>
      <c r="AT22" s="34">
        <f t="shared" si="27"/>
        <v>5490.6</v>
      </c>
      <c r="AU22" s="35">
        <f t="shared" si="28"/>
        <v>0</v>
      </c>
      <c r="AV22" s="35">
        <f t="shared" si="29"/>
        <v>-5490.6</v>
      </c>
      <c r="AW22" s="36">
        <f>AU22/AT22%</f>
        <v>0</v>
      </c>
      <c r="AX22" s="44">
        <f>AX23+AX24+AX25+AX26</f>
        <v>1828.4</v>
      </c>
      <c r="AY22" s="42">
        <f>AY23+AY24+AY25+AY26</f>
        <v>0</v>
      </c>
      <c r="AZ22" s="37">
        <f t="shared" si="31"/>
        <v>-1828.4</v>
      </c>
      <c r="BA22" s="48">
        <f t="shared" si="32"/>
        <v>0</v>
      </c>
      <c r="BB22" s="49">
        <f>BB23+BB24+BB25+BB26</f>
        <v>1828.3</v>
      </c>
      <c r="BC22" s="42">
        <f>BC23+BC24+BC25+BC26</f>
        <v>0</v>
      </c>
      <c r="BD22" s="37">
        <f>BC22-BB22</f>
        <v>-1828.3</v>
      </c>
      <c r="BE22" s="48">
        <f>BC22/BB22%</f>
        <v>0</v>
      </c>
      <c r="BF22" s="49">
        <f>BF23+BF24+BF25+BF26</f>
        <v>1833.9</v>
      </c>
      <c r="BG22" s="42">
        <f>BG23+BG24+BG25+BG26</f>
        <v>0</v>
      </c>
      <c r="BH22" s="37">
        <f>BG22-BF22</f>
        <v>-1833.9</v>
      </c>
      <c r="BI22" s="46">
        <f>BG22/BF22%</f>
        <v>0</v>
      </c>
      <c r="BJ22" s="43">
        <f t="shared" si="37"/>
        <v>6719.6</v>
      </c>
      <c r="BK22" s="35">
        <f t="shared" si="38"/>
        <v>0</v>
      </c>
      <c r="BL22" s="35">
        <f t="shared" si="39"/>
        <v>-6719.6</v>
      </c>
      <c r="BM22" s="36">
        <f>BK22/BJ22%</f>
        <v>0</v>
      </c>
      <c r="BN22" s="49">
        <f>BN23+BN24+BN25+BN26</f>
        <v>1828.4</v>
      </c>
      <c r="BO22" s="42">
        <f>BO23+BO24+BO25+BO26</f>
        <v>0</v>
      </c>
      <c r="BP22" s="37">
        <f>BO22-BN22</f>
        <v>-1828.4</v>
      </c>
      <c r="BQ22" s="68">
        <f>BO22/BN22%</f>
        <v>0</v>
      </c>
      <c r="BR22" s="49">
        <f>BR23+BR24+BR25+BR26</f>
        <v>1828.4</v>
      </c>
      <c r="BS22" s="42">
        <f>BS23+BS24+BS25+BS26</f>
        <v>0</v>
      </c>
      <c r="BT22" s="37">
        <f>BS22-BR22</f>
        <v>-1828.4</v>
      </c>
      <c r="BU22" s="48">
        <f>BS22/BR22%</f>
        <v>0</v>
      </c>
      <c r="BV22" s="49">
        <f>BV23+BV24+BV25+BV26</f>
        <v>3062.8</v>
      </c>
      <c r="BW22" s="42">
        <f>BW23+BW24+BW25+BW26</f>
        <v>0</v>
      </c>
      <c r="BX22" s="37">
        <f>BW22-BV22</f>
        <v>-3062.8</v>
      </c>
      <c r="BY22" s="46">
        <f>BW22/BV22%</f>
        <v>0</v>
      </c>
      <c r="BZ22" s="50">
        <f>BZ23+BZ24+BZ25+BZ26</f>
        <v>1481.1</v>
      </c>
      <c r="CA22" s="72">
        <f t="shared" si="46"/>
        <v>-575.6999999999999</v>
      </c>
      <c r="CB22" s="73">
        <f t="shared" si="47"/>
        <v>61.130241037067044</v>
      </c>
    </row>
    <row r="23" spans="1:80" ht="37.5" hidden="1">
      <c r="A23" s="83" t="s">
        <v>45</v>
      </c>
      <c r="B23" s="84"/>
      <c r="C23" s="84"/>
      <c r="D23" s="55">
        <f t="shared" si="0"/>
        <v>0</v>
      </c>
      <c r="E23" s="56"/>
      <c r="F23" s="57">
        <f t="shared" si="12"/>
        <v>0</v>
      </c>
      <c r="G23" s="58">
        <f t="shared" si="12"/>
        <v>0</v>
      </c>
      <c r="H23" s="58">
        <f t="shared" si="2"/>
        <v>0</v>
      </c>
      <c r="I23" s="59"/>
      <c r="J23" s="60">
        <f t="shared" si="13"/>
        <v>0</v>
      </c>
      <c r="K23" s="61">
        <f t="shared" si="53"/>
        <v>0</v>
      </c>
      <c r="L23" s="61">
        <f>K23-J23</f>
        <v>0</v>
      </c>
      <c r="M23" s="62"/>
      <c r="N23" s="85"/>
      <c r="O23" s="84"/>
      <c r="P23" s="37">
        <f t="shared" si="57"/>
        <v>0</v>
      </c>
      <c r="Q23" s="38"/>
      <c r="R23" s="84"/>
      <c r="S23" s="84"/>
      <c r="T23" s="64">
        <f t="shared" si="8"/>
        <v>0</v>
      </c>
      <c r="U23" s="64" t="e">
        <f t="shared" si="9"/>
        <v>#DIV/0!</v>
      </c>
      <c r="V23" s="84"/>
      <c r="W23" s="84"/>
      <c r="X23" s="64">
        <f t="shared" si="14"/>
        <v>0</v>
      </c>
      <c r="Y23" s="65" t="e">
        <f t="shared" si="15"/>
        <v>#DIV/0!</v>
      </c>
      <c r="Z23" s="61">
        <f t="shared" si="49"/>
        <v>0</v>
      </c>
      <c r="AA23" s="61">
        <f t="shared" si="48"/>
        <v>0</v>
      </c>
      <c r="AB23" s="61">
        <f t="shared" si="16"/>
        <v>0</v>
      </c>
      <c r="AC23" s="61"/>
      <c r="AD23" s="84"/>
      <c r="AE23" s="84"/>
      <c r="AF23" s="37">
        <f t="shared" si="58"/>
        <v>0</v>
      </c>
      <c r="AG23" s="37" t="e">
        <f t="shared" si="59"/>
        <v>#DIV/0!</v>
      </c>
      <c r="AH23" s="84"/>
      <c r="AI23" s="84"/>
      <c r="AJ23" s="37">
        <f t="shared" si="20"/>
        <v>0</v>
      </c>
      <c r="AK23" s="37" t="e">
        <f t="shared" si="56"/>
        <v>#DIV/0!</v>
      </c>
      <c r="AL23" s="84"/>
      <c r="AM23" s="84"/>
      <c r="AN23" s="64">
        <f t="shared" si="22"/>
        <v>0</v>
      </c>
      <c r="AO23" s="66" t="e">
        <f t="shared" si="23"/>
        <v>#DIV/0!</v>
      </c>
      <c r="AP23" s="47">
        <f t="shared" si="54"/>
        <v>0</v>
      </c>
      <c r="AQ23" s="64">
        <f t="shared" si="54"/>
        <v>0</v>
      </c>
      <c r="AR23" s="64">
        <f t="shared" si="25"/>
        <v>0</v>
      </c>
      <c r="AS23" s="68"/>
      <c r="AT23" s="69">
        <f aca="true" t="shared" si="60" ref="AT23:AT35">AX23+BB23+BF23</f>
        <v>0</v>
      </c>
      <c r="AU23" s="61">
        <f t="shared" si="28"/>
        <v>0</v>
      </c>
      <c r="AV23" s="61">
        <f t="shared" si="29"/>
        <v>0</v>
      </c>
      <c r="AW23" s="62"/>
      <c r="AX23" s="85"/>
      <c r="AY23" s="84"/>
      <c r="AZ23" s="64">
        <f t="shared" si="31"/>
        <v>0</v>
      </c>
      <c r="BA23" s="68" t="e">
        <f t="shared" si="32"/>
        <v>#DIV/0!</v>
      </c>
      <c r="BB23" s="86"/>
      <c r="BC23" s="84"/>
      <c r="BD23" s="64"/>
      <c r="BE23" s="68"/>
      <c r="BF23" s="86"/>
      <c r="BG23" s="84"/>
      <c r="BH23" s="64"/>
      <c r="BI23" s="46"/>
      <c r="BJ23" s="60">
        <f t="shared" si="37"/>
        <v>0</v>
      </c>
      <c r="BK23" s="61">
        <f t="shared" si="38"/>
        <v>0</v>
      </c>
      <c r="BL23" s="61">
        <f t="shared" si="39"/>
        <v>0</v>
      </c>
      <c r="BM23" s="62"/>
      <c r="BN23" s="86"/>
      <c r="BO23" s="84"/>
      <c r="BP23" s="64"/>
      <c r="BQ23" s="68"/>
      <c r="BR23" s="86"/>
      <c r="BS23" s="84"/>
      <c r="BT23" s="64"/>
      <c r="BU23" s="48"/>
      <c r="BV23" s="86"/>
      <c r="BW23" s="84"/>
      <c r="BX23" s="64"/>
      <c r="BY23" s="66"/>
      <c r="BZ23" s="87"/>
      <c r="CA23" s="72">
        <f t="shared" si="46"/>
        <v>0</v>
      </c>
      <c r="CB23" s="73"/>
    </row>
    <row r="24" spans="1:80" s="89" customFormat="1" ht="23.25" customHeight="1">
      <c r="A24" s="83" t="s">
        <v>46</v>
      </c>
      <c r="B24" s="54">
        <f aca="true" t="shared" si="61" ref="B24:C26">J24+Z24+AT24+BJ24</f>
        <v>14542.7</v>
      </c>
      <c r="C24" s="54">
        <f t="shared" si="61"/>
        <v>1524.1</v>
      </c>
      <c r="D24" s="88">
        <f t="shared" si="0"/>
        <v>-13018.6</v>
      </c>
      <c r="E24" s="56">
        <f t="shared" si="1"/>
        <v>10.48017218260708</v>
      </c>
      <c r="F24" s="57">
        <f t="shared" si="12"/>
        <v>6425.7</v>
      </c>
      <c r="G24" s="58">
        <f t="shared" si="12"/>
        <v>1524.1</v>
      </c>
      <c r="H24" s="58">
        <f t="shared" si="2"/>
        <v>-4901.6</v>
      </c>
      <c r="I24" s="59">
        <f aca="true" t="shared" si="62" ref="I24:I29">G24/F24%</f>
        <v>23.71881662698227</v>
      </c>
      <c r="J24" s="60">
        <f t="shared" si="13"/>
        <v>2790</v>
      </c>
      <c r="K24" s="61">
        <f t="shared" si="53"/>
        <v>1524.1</v>
      </c>
      <c r="L24" s="61">
        <f>K24-J24</f>
        <v>-1265.9</v>
      </c>
      <c r="M24" s="62">
        <f>K24/J24%</f>
        <v>54.62724014336918</v>
      </c>
      <c r="N24" s="63">
        <v>375</v>
      </c>
      <c r="O24" s="54">
        <v>665.4</v>
      </c>
      <c r="P24" s="64">
        <f t="shared" si="57"/>
        <v>290.4</v>
      </c>
      <c r="Q24" s="65">
        <f>O24/N24%</f>
        <v>177.44</v>
      </c>
      <c r="R24" s="54">
        <v>1200</v>
      </c>
      <c r="S24" s="54">
        <v>858.7</v>
      </c>
      <c r="T24" s="64">
        <f t="shared" si="8"/>
        <v>-341.29999999999995</v>
      </c>
      <c r="U24" s="64">
        <f t="shared" si="9"/>
        <v>71.55833333333334</v>
      </c>
      <c r="V24" s="54">
        <v>1215</v>
      </c>
      <c r="W24" s="54"/>
      <c r="X24" s="64">
        <f t="shared" si="14"/>
        <v>-1215</v>
      </c>
      <c r="Y24" s="65">
        <f t="shared" si="15"/>
        <v>0</v>
      </c>
      <c r="Z24" s="61">
        <f t="shared" si="49"/>
        <v>3635.7</v>
      </c>
      <c r="AA24" s="61">
        <f t="shared" si="48"/>
        <v>0</v>
      </c>
      <c r="AB24" s="61">
        <f t="shared" si="16"/>
        <v>-3635.7</v>
      </c>
      <c r="AC24" s="61">
        <f>AA24/Z24%</f>
        <v>0</v>
      </c>
      <c r="AD24" s="54">
        <v>1210</v>
      </c>
      <c r="AE24" s="54"/>
      <c r="AF24" s="64">
        <f t="shared" si="58"/>
        <v>-1210</v>
      </c>
      <c r="AG24" s="64">
        <f t="shared" si="59"/>
        <v>0</v>
      </c>
      <c r="AH24" s="54">
        <v>1210</v>
      </c>
      <c r="AI24" s="54"/>
      <c r="AJ24" s="64">
        <f t="shared" si="20"/>
        <v>-1210</v>
      </c>
      <c r="AK24" s="64">
        <f t="shared" si="56"/>
        <v>0</v>
      </c>
      <c r="AL24" s="54">
        <v>1215.7</v>
      </c>
      <c r="AM24" s="54"/>
      <c r="AN24" s="64">
        <f t="shared" si="22"/>
        <v>-1215.7</v>
      </c>
      <c r="AO24" s="66">
        <f t="shared" si="23"/>
        <v>0</v>
      </c>
      <c r="AP24" s="67">
        <f t="shared" si="54"/>
        <v>10061.4</v>
      </c>
      <c r="AQ24" s="64">
        <f t="shared" si="54"/>
        <v>1524.1</v>
      </c>
      <c r="AR24" s="64">
        <f t="shared" si="25"/>
        <v>-8537.3</v>
      </c>
      <c r="AS24" s="68">
        <f>AQ24/AP24%</f>
        <v>15.147991333214065</v>
      </c>
      <c r="AT24" s="69">
        <f t="shared" si="60"/>
        <v>3635.7</v>
      </c>
      <c r="AU24" s="61">
        <f t="shared" si="28"/>
        <v>0</v>
      </c>
      <c r="AV24" s="61">
        <f t="shared" si="29"/>
        <v>-3635.7</v>
      </c>
      <c r="AW24" s="62">
        <f>AU24/AT24%</f>
        <v>0</v>
      </c>
      <c r="AX24" s="63">
        <v>1210</v>
      </c>
      <c r="AY24" s="54"/>
      <c r="AZ24" s="64">
        <f t="shared" si="31"/>
        <v>-1210</v>
      </c>
      <c r="BA24" s="68">
        <f t="shared" si="32"/>
        <v>0</v>
      </c>
      <c r="BB24" s="70">
        <v>1210</v>
      </c>
      <c r="BC24" s="54"/>
      <c r="BD24" s="64">
        <f>BC24-BB24</f>
        <v>-1210</v>
      </c>
      <c r="BE24" s="68">
        <f>BC24/BB24%</f>
        <v>0</v>
      </c>
      <c r="BF24" s="70">
        <v>1215.7</v>
      </c>
      <c r="BG24" s="54"/>
      <c r="BH24" s="64">
        <f>BG24-BF24</f>
        <v>-1215.7</v>
      </c>
      <c r="BI24" s="66">
        <f>BG24/BF24%</f>
        <v>0</v>
      </c>
      <c r="BJ24" s="60">
        <f t="shared" si="37"/>
        <v>4481.3</v>
      </c>
      <c r="BK24" s="61">
        <f t="shared" si="38"/>
        <v>0</v>
      </c>
      <c r="BL24" s="61">
        <f t="shared" si="39"/>
        <v>-4481.3</v>
      </c>
      <c r="BM24" s="62">
        <f>BK24/BJ24%</f>
        <v>0</v>
      </c>
      <c r="BN24" s="70">
        <v>1210</v>
      </c>
      <c r="BO24" s="54"/>
      <c r="BP24" s="37">
        <f>BO24-BN24</f>
        <v>-1210</v>
      </c>
      <c r="BQ24" s="68">
        <f>BO24/BN24%</f>
        <v>0</v>
      </c>
      <c r="BR24" s="70">
        <v>1210</v>
      </c>
      <c r="BS24" s="54"/>
      <c r="BT24" s="64">
        <f>BS24-BR24</f>
        <v>-1210</v>
      </c>
      <c r="BU24" s="68">
        <f>BS24/BR24%</f>
        <v>0</v>
      </c>
      <c r="BV24" s="70">
        <v>2061.3</v>
      </c>
      <c r="BW24" s="54"/>
      <c r="BX24" s="64">
        <f>BW24-BV24</f>
        <v>-2061.3</v>
      </c>
      <c r="BY24" s="66">
        <f>BW24/BV24%</f>
        <v>0</v>
      </c>
      <c r="BZ24" s="71">
        <v>1168.3</v>
      </c>
      <c r="CA24" s="72">
        <f t="shared" si="46"/>
        <v>-502.9</v>
      </c>
      <c r="CB24" s="73">
        <f t="shared" si="47"/>
        <v>56.95454934520243</v>
      </c>
    </row>
    <row r="25" spans="1:80" s="2" customFormat="1" ht="22.5" customHeight="1">
      <c r="A25" s="81" t="s">
        <v>47</v>
      </c>
      <c r="B25" s="54">
        <f t="shared" si="61"/>
        <v>7419.7</v>
      </c>
      <c r="C25" s="54">
        <f t="shared" si="61"/>
        <v>824.7</v>
      </c>
      <c r="D25" s="64">
        <f t="shared" si="0"/>
        <v>-6595</v>
      </c>
      <c r="E25" s="56">
        <f t="shared" si="1"/>
        <v>11.115004649783684</v>
      </c>
      <c r="F25" s="57">
        <f t="shared" si="12"/>
        <v>3326.5</v>
      </c>
      <c r="G25" s="58">
        <f t="shared" si="12"/>
        <v>824.7</v>
      </c>
      <c r="H25" s="58">
        <f t="shared" si="2"/>
        <v>-2501.8</v>
      </c>
      <c r="I25" s="59">
        <f t="shared" si="62"/>
        <v>24.791823237637157</v>
      </c>
      <c r="J25" s="60">
        <f t="shared" si="13"/>
        <v>1471.6</v>
      </c>
      <c r="K25" s="61">
        <f t="shared" si="53"/>
        <v>824.7</v>
      </c>
      <c r="L25" s="61">
        <f>K25-J25</f>
        <v>-646.8999999999999</v>
      </c>
      <c r="M25" s="62">
        <f>K25/J25%</f>
        <v>56.04104376189182</v>
      </c>
      <c r="N25" s="90">
        <v>235</v>
      </c>
      <c r="O25" s="91">
        <v>240</v>
      </c>
      <c r="P25" s="64">
        <f t="shared" si="57"/>
        <v>5</v>
      </c>
      <c r="Q25" s="65">
        <f>O25/N25%</f>
        <v>102.12765957446808</v>
      </c>
      <c r="R25" s="91">
        <v>618.4</v>
      </c>
      <c r="S25" s="91">
        <v>584.7</v>
      </c>
      <c r="T25" s="64">
        <f t="shared" si="8"/>
        <v>-33.69999999999993</v>
      </c>
      <c r="U25" s="64">
        <f t="shared" si="9"/>
        <v>94.55045278137129</v>
      </c>
      <c r="V25" s="91">
        <v>618.2</v>
      </c>
      <c r="W25" s="91"/>
      <c r="X25" s="64">
        <f t="shared" si="14"/>
        <v>-618.2</v>
      </c>
      <c r="Y25" s="65">
        <f t="shared" si="15"/>
        <v>0</v>
      </c>
      <c r="Z25" s="61">
        <f t="shared" si="49"/>
        <v>1854.8999999999999</v>
      </c>
      <c r="AA25" s="61">
        <f t="shared" si="48"/>
        <v>0</v>
      </c>
      <c r="AB25" s="61">
        <f t="shared" si="16"/>
        <v>-1854.8999999999999</v>
      </c>
      <c r="AC25" s="61">
        <f>AA25/Z25%</f>
        <v>0</v>
      </c>
      <c r="AD25" s="91">
        <v>618.3</v>
      </c>
      <c r="AE25" s="91"/>
      <c r="AF25" s="64">
        <f t="shared" si="58"/>
        <v>-618.3</v>
      </c>
      <c r="AG25" s="64">
        <f t="shared" si="59"/>
        <v>0</v>
      </c>
      <c r="AH25" s="91">
        <v>618.4</v>
      </c>
      <c r="AI25" s="91"/>
      <c r="AJ25" s="64">
        <f t="shared" si="20"/>
        <v>-618.4</v>
      </c>
      <c r="AK25" s="64">
        <f t="shared" si="56"/>
        <v>0</v>
      </c>
      <c r="AL25" s="91">
        <v>618.2</v>
      </c>
      <c r="AM25" s="91"/>
      <c r="AN25" s="64">
        <f t="shared" si="22"/>
        <v>-618.2</v>
      </c>
      <c r="AO25" s="66">
        <f t="shared" si="23"/>
        <v>0</v>
      </c>
      <c r="AP25" s="67">
        <f t="shared" si="54"/>
        <v>5181.4</v>
      </c>
      <c r="AQ25" s="64">
        <f t="shared" si="54"/>
        <v>824.7</v>
      </c>
      <c r="AR25" s="64">
        <f t="shared" si="25"/>
        <v>-4356.7</v>
      </c>
      <c r="AS25" s="68">
        <f>AQ25/AP25%</f>
        <v>15.91654765121396</v>
      </c>
      <c r="AT25" s="69">
        <f t="shared" si="60"/>
        <v>1854.8999999999999</v>
      </c>
      <c r="AU25" s="61">
        <f t="shared" si="28"/>
        <v>0</v>
      </c>
      <c r="AV25" s="61">
        <f t="shared" si="29"/>
        <v>-1854.8999999999999</v>
      </c>
      <c r="AW25" s="62"/>
      <c r="AX25" s="90">
        <v>618.4</v>
      </c>
      <c r="AY25" s="91"/>
      <c r="AZ25" s="64">
        <f t="shared" si="31"/>
        <v>-618.4</v>
      </c>
      <c r="BA25" s="68"/>
      <c r="BB25" s="92">
        <v>618.3</v>
      </c>
      <c r="BC25" s="91"/>
      <c r="BD25" s="64">
        <f>BC25-BB25</f>
        <v>-618.3</v>
      </c>
      <c r="BE25" s="68">
        <f>BC25/BB25%</f>
        <v>0</v>
      </c>
      <c r="BF25" s="92">
        <v>618.2</v>
      </c>
      <c r="BG25" s="91"/>
      <c r="BH25" s="64">
        <f>BG25-BF25</f>
        <v>-618.2</v>
      </c>
      <c r="BI25" s="66">
        <f>BG25/BF25%</f>
        <v>0</v>
      </c>
      <c r="BJ25" s="60">
        <f t="shared" si="37"/>
        <v>2238.3</v>
      </c>
      <c r="BK25" s="61">
        <f t="shared" si="38"/>
        <v>0</v>
      </c>
      <c r="BL25" s="61">
        <f t="shared" si="39"/>
        <v>-2238.3</v>
      </c>
      <c r="BM25" s="62">
        <f>BK25/BJ25%</f>
        <v>0</v>
      </c>
      <c r="BN25" s="92">
        <v>618.4</v>
      </c>
      <c r="BO25" s="91"/>
      <c r="BP25" s="37">
        <f>BO25-BN25</f>
        <v>-618.4</v>
      </c>
      <c r="BQ25" s="68">
        <f>BO25/BN25%</f>
        <v>0</v>
      </c>
      <c r="BR25" s="92">
        <v>618.4</v>
      </c>
      <c r="BS25" s="91"/>
      <c r="BT25" s="64">
        <f>BS25-BR25</f>
        <v>-618.4</v>
      </c>
      <c r="BU25" s="68">
        <f>BS25/BR25%</f>
        <v>0</v>
      </c>
      <c r="BV25" s="92">
        <v>1001.5</v>
      </c>
      <c r="BW25" s="91"/>
      <c r="BX25" s="64">
        <f>BW25-BV25</f>
        <v>-1001.5</v>
      </c>
      <c r="BY25" s="66">
        <f>BW25/BV25%</f>
        <v>0</v>
      </c>
      <c r="BZ25" s="72">
        <v>312.8</v>
      </c>
      <c r="CA25" s="72">
        <f t="shared" si="46"/>
        <v>-72.80000000000001</v>
      </c>
      <c r="CB25" s="73">
        <f t="shared" si="47"/>
        <v>76.72634271099744</v>
      </c>
    </row>
    <row r="26" spans="1:80" ht="21.75" customHeight="1">
      <c r="A26" s="81" t="s">
        <v>48</v>
      </c>
      <c r="B26" s="54">
        <f t="shared" si="61"/>
        <v>92.9</v>
      </c>
      <c r="C26" s="54">
        <f t="shared" si="61"/>
        <v>0</v>
      </c>
      <c r="D26" s="55">
        <f t="shared" si="0"/>
        <v>-92.9</v>
      </c>
      <c r="E26" s="56">
        <f t="shared" si="1"/>
        <v>0</v>
      </c>
      <c r="F26" s="57">
        <f t="shared" si="12"/>
        <v>92.9</v>
      </c>
      <c r="G26" s="58">
        <f t="shared" si="12"/>
        <v>0</v>
      </c>
      <c r="H26" s="58">
        <f t="shared" si="2"/>
        <v>-92.9</v>
      </c>
      <c r="I26" s="59">
        <f t="shared" si="62"/>
        <v>0</v>
      </c>
      <c r="J26" s="60">
        <f t="shared" si="13"/>
        <v>92.9</v>
      </c>
      <c r="K26" s="61">
        <f t="shared" si="53"/>
        <v>0</v>
      </c>
      <c r="L26" s="61">
        <f>K26-J26</f>
        <v>-92.9</v>
      </c>
      <c r="M26" s="62"/>
      <c r="N26" s="90"/>
      <c r="O26" s="91"/>
      <c r="P26" s="64">
        <f t="shared" si="57"/>
        <v>0</v>
      </c>
      <c r="Q26" s="65"/>
      <c r="R26" s="91"/>
      <c r="S26" s="91"/>
      <c r="T26" s="64">
        <f t="shared" si="8"/>
        <v>0</v>
      </c>
      <c r="U26" s="64"/>
      <c r="V26" s="91">
        <v>92.9</v>
      </c>
      <c r="W26" s="91"/>
      <c r="X26" s="64">
        <f t="shared" si="14"/>
        <v>-92.9</v>
      </c>
      <c r="Y26" s="65"/>
      <c r="Z26" s="61">
        <f t="shared" si="49"/>
        <v>0</v>
      </c>
      <c r="AA26" s="61">
        <f t="shared" si="48"/>
        <v>0</v>
      </c>
      <c r="AB26" s="61">
        <f t="shared" si="16"/>
        <v>0</v>
      </c>
      <c r="AC26" s="61"/>
      <c r="AD26" s="91"/>
      <c r="AE26" s="91"/>
      <c r="AF26" s="64">
        <f t="shared" si="58"/>
        <v>0</v>
      </c>
      <c r="AG26" s="64" t="e">
        <f t="shared" si="59"/>
        <v>#DIV/0!</v>
      </c>
      <c r="AH26" s="91"/>
      <c r="AI26" s="91"/>
      <c r="AJ26" s="64">
        <f t="shared" si="20"/>
        <v>0</v>
      </c>
      <c r="AK26" s="64"/>
      <c r="AL26" s="91"/>
      <c r="AM26" s="91"/>
      <c r="AN26" s="64">
        <f t="shared" si="22"/>
        <v>0</v>
      </c>
      <c r="AO26" s="66"/>
      <c r="AP26" s="67">
        <f t="shared" si="54"/>
        <v>92.9</v>
      </c>
      <c r="AQ26" s="64">
        <f t="shared" si="54"/>
        <v>0</v>
      </c>
      <c r="AR26" s="64">
        <f t="shared" si="25"/>
        <v>-92.9</v>
      </c>
      <c r="AS26" s="68">
        <f>AQ26/AP26%</f>
        <v>0</v>
      </c>
      <c r="AT26" s="69">
        <f t="shared" si="60"/>
        <v>0</v>
      </c>
      <c r="AU26" s="61">
        <f t="shared" si="28"/>
        <v>0</v>
      </c>
      <c r="AV26" s="61">
        <f t="shared" si="29"/>
        <v>0</v>
      </c>
      <c r="AW26" s="62"/>
      <c r="AX26" s="90"/>
      <c r="AY26" s="91"/>
      <c r="AZ26" s="64">
        <f t="shared" si="31"/>
        <v>0</v>
      </c>
      <c r="BA26" s="68"/>
      <c r="BB26" s="92"/>
      <c r="BC26" s="91"/>
      <c r="BD26" s="64">
        <f>BC26-BB26</f>
        <v>0</v>
      </c>
      <c r="BE26" s="68"/>
      <c r="BF26" s="92"/>
      <c r="BG26" s="91">
        <v>0</v>
      </c>
      <c r="BH26" s="64">
        <f>BG26-BF26</f>
        <v>0</v>
      </c>
      <c r="BI26" s="66"/>
      <c r="BJ26" s="60">
        <f t="shared" si="37"/>
        <v>0</v>
      </c>
      <c r="BK26" s="61">
        <f t="shared" si="38"/>
        <v>0</v>
      </c>
      <c r="BL26" s="61">
        <f t="shared" si="39"/>
        <v>0</v>
      </c>
      <c r="BM26" s="62"/>
      <c r="BN26" s="92"/>
      <c r="BO26" s="91"/>
      <c r="BP26" s="37">
        <f>BO26-BN26</f>
        <v>0</v>
      </c>
      <c r="BQ26" s="68"/>
      <c r="BR26" s="92"/>
      <c r="BS26" s="91"/>
      <c r="BT26" s="64">
        <f>BS26-BR26</f>
        <v>0</v>
      </c>
      <c r="BU26" s="68"/>
      <c r="BV26" s="92"/>
      <c r="BW26" s="91"/>
      <c r="BX26" s="37">
        <f>BW26-BV26</f>
        <v>0</v>
      </c>
      <c r="BY26" s="46"/>
      <c r="BZ26" s="72"/>
      <c r="CA26" s="72">
        <f t="shared" si="46"/>
        <v>0</v>
      </c>
      <c r="CB26" s="73"/>
    </row>
    <row r="27" spans="1:80" s="41" customFormat="1" ht="37.5">
      <c r="A27" s="93" t="s">
        <v>49</v>
      </c>
      <c r="B27" s="94">
        <f>B28</f>
        <v>4281.9</v>
      </c>
      <c r="C27" s="94">
        <f>C28</f>
        <v>738.5999999999999</v>
      </c>
      <c r="D27" s="29">
        <f t="shared" si="0"/>
        <v>-3543.2999999999997</v>
      </c>
      <c r="E27" s="30">
        <f t="shared" si="1"/>
        <v>17.24935192321166</v>
      </c>
      <c r="F27" s="31">
        <f t="shared" si="12"/>
        <v>2152.5</v>
      </c>
      <c r="G27" s="32">
        <f t="shared" si="12"/>
        <v>738.5999999999999</v>
      </c>
      <c r="H27" s="32">
        <f t="shared" si="2"/>
        <v>-1413.9</v>
      </c>
      <c r="I27" s="33">
        <f t="shared" si="62"/>
        <v>34.31358885017421</v>
      </c>
      <c r="J27" s="43">
        <f t="shared" si="13"/>
        <v>1072</v>
      </c>
      <c r="K27" s="35">
        <f t="shared" si="53"/>
        <v>738.5999999999999</v>
      </c>
      <c r="L27" s="35">
        <f aca="true" t="shared" si="63" ref="L27:L33">K27-J27</f>
        <v>-333.4000000000001</v>
      </c>
      <c r="M27" s="36">
        <f>K27/J27%</f>
        <v>68.89925373134326</v>
      </c>
      <c r="N27" s="95">
        <f>SUM(N28)</f>
        <v>717</v>
      </c>
      <c r="O27" s="94">
        <f>O28</f>
        <v>718.8</v>
      </c>
      <c r="P27" s="37">
        <f t="shared" si="57"/>
        <v>1.7999999999999545</v>
      </c>
      <c r="Q27" s="38">
        <f>O27/N27%</f>
        <v>100.2510460251046</v>
      </c>
      <c r="R27" s="94">
        <f>R28</f>
        <v>10</v>
      </c>
      <c r="S27" s="94">
        <f>S28</f>
        <v>19.8</v>
      </c>
      <c r="T27" s="37">
        <f t="shared" si="8"/>
        <v>9.8</v>
      </c>
      <c r="U27" s="37">
        <f aca="true" t="shared" si="64" ref="U27:U34">S27/R27%</f>
        <v>198</v>
      </c>
      <c r="V27" s="94">
        <f>V28</f>
        <v>345</v>
      </c>
      <c r="W27" s="94">
        <f>W28</f>
        <v>0</v>
      </c>
      <c r="X27" s="37">
        <f t="shared" si="14"/>
        <v>-345</v>
      </c>
      <c r="Y27" s="38">
        <f>W27/V27%</f>
        <v>0</v>
      </c>
      <c r="Z27" s="35">
        <f t="shared" si="49"/>
        <v>1080.5</v>
      </c>
      <c r="AA27" s="35">
        <f t="shared" si="48"/>
        <v>0</v>
      </c>
      <c r="AB27" s="35">
        <f t="shared" si="16"/>
        <v>-1080.5</v>
      </c>
      <c r="AC27" s="35">
        <f>AA27/Z27%</f>
        <v>0</v>
      </c>
      <c r="AD27" s="94">
        <f>AD28</f>
        <v>890</v>
      </c>
      <c r="AE27" s="94">
        <f>AE28</f>
        <v>0</v>
      </c>
      <c r="AF27" s="64">
        <f t="shared" si="58"/>
        <v>-890</v>
      </c>
      <c r="AG27" s="64">
        <f t="shared" si="59"/>
        <v>0</v>
      </c>
      <c r="AH27" s="94">
        <f>AH28</f>
        <v>95.5</v>
      </c>
      <c r="AI27" s="94">
        <f>AI28</f>
        <v>0</v>
      </c>
      <c r="AJ27" s="37">
        <f t="shared" si="20"/>
        <v>-95.5</v>
      </c>
      <c r="AK27" s="37">
        <f>AI27/AH27%</f>
        <v>0</v>
      </c>
      <c r="AL27" s="94">
        <f>AL28</f>
        <v>95</v>
      </c>
      <c r="AM27" s="94">
        <f>AM28</f>
        <v>0</v>
      </c>
      <c r="AN27" s="37">
        <f t="shared" si="22"/>
        <v>-95</v>
      </c>
      <c r="AO27" s="46">
        <f>AM27/AL27%</f>
        <v>0</v>
      </c>
      <c r="AP27" s="47">
        <f t="shared" si="54"/>
        <v>3002.5</v>
      </c>
      <c r="AQ27" s="37">
        <f t="shared" si="54"/>
        <v>738.5999999999999</v>
      </c>
      <c r="AR27" s="37">
        <f t="shared" si="25"/>
        <v>-2263.9</v>
      </c>
      <c r="AS27" s="48">
        <f>AQ27/AP27%</f>
        <v>24.59950041631973</v>
      </c>
      <c r="AT27" s="34">
        <f t="shared" si="60"/>
        <v>850</v>
      </c>
      <c r="AU27" s="35">
        <f t="shared" si="28"/>
        <v>0</v>
      </c>
      <c r="AV27" s="35">
        <f t="shared" si="29"/>
        <v>-850</v>
      </c>
      <c r="AW27" s="36">
        <f>AU27/AT27%</f>
        <v>0</v>
      </c>
      <c r="AX27" s="95">
        <f>AX28</f>
        <v>810</v>
      </c>
      <c r="AY27" s="94">
        <f>AY28</f>
        <v>0</v>
      </c>
      <c r="AZ27" s="37">
        <f t="shared" si="31"/>
        <v>-810</v>
      </c>
      <c r="BA27" s="48">
        <f>AY27/AX27%</f>
        <v>0</v>
      </c>
      <c r="BB27" s="96">
        <f>BB28</f>
        <v>25</v>
      </c>
      <c r="BC27" s="94">
        <f>BC28</f>
        <v>0</v>
      </c>
      <c r="BD27" s="37">
        <f aca="true" t="shared" si="65" ref="BD27:BD33">BC27-BB27</f>
        <v>-25</v>
      </c>
      <c r="BE27" s="48">
        <f>BC27/BB27%</f>
        <v>0</v>
      </c>
      <c r="BF27" s="96">
        <f>BF28</f>
        <v>15</v>
      </c>
      <c r="BG27" s="94">
        <f>BG28</f>
        <v>0</v>
      </c>
      <c r="BH27" s="94">
        <f>BH28</f>
        <v>-15</v>
      </c>
      <c r="BI27" s="46">
        <f>BG27/BF27%</f>
        <v>0</v>
      </c>
      <c r="BJ27" s="43">
        <f t="shared" si="37"/>
        <v>1279.4</v>
      </c>
      <c r="BK27" s="35">
        <f t="shared" si="38"/>
        <v>0</v>
      </c>
      <c r="BL27" s="35">
        <f t="shared" si="39"/>
        <v>-1279.4</v>
      </c>
      <c r="BM27" s="36">
        <f>BK27/BJ27%</f>
        <v>0</v>
      </c>
      <c r="BN27" s="96">
        <f>BN28</f>
        <v>840</v>
      </c>
      <c r="BO27" s="96">
        <f>BO28</f>
        <v>0</v>
      </c>
      <c r="BP27" s="37">
        <f>BO27-BN27</f>
        <v>-840</v>
      </c>
      <c r="BQ27" s="68">
        <f>BO27/BN27%</f>
        <v>0</v>
      </c>
      <c r="BR27" s="96">
        <f>BR28</f>
        <v>125</v>
      </c>
      <c r="BS27" s="94">
        <f>BS28</f>
        <v>0</v>
      </c>
      <c r="BT27" s="94">
        <f>BT28</f>
        <v>-125</v>
      </c>
      <c r="BU27" s="48"/>
      <c r="BV27" s="96">
        <f>BV28</f>
        <v>314.4</v>
      </c>
      <c r="BW27" s="94">
        <f>BW28</f>
        <v>0</v>
      </c>
      <c r="BX27" s="94">
        <f>BX28</f>
        <v>0</v>
      </c>
      <c r="BY27" s="46"/>
      <c r="BZ27" s="51">
        <f>BZ28</f>
        <v>500.1</v>
      </c>
      <c r="CA27" s="72">
        <f t="shared" si="46"/>
        <v>218.69999999999993</v>
      </c>
      <c r="CB27" s="73">
        <f t="shared" si="47"/>
        <v>143.73125374925013</v>
      </c>
    </row>
    <row r="28" spans="1:80" ht="40.5" customHeight="1">
      <c r="A28" s="81" t="s">
        <v>50</v>
      </c>
      <c r="B28" s="54">
        <f>J28+Z28+AT28+BJ28</f>
        <v>4281.9</v>
      </c>
      <c r="C28" s="54">
        <f>K28+AA28+AU28+BK28</f>
        <v>738.5999999999999</v>
      </c>
      <c r="D28" s="55">
        <f t="shared" si="0"/>
        <v>-3543.2999999999997</v>
      </c>
      <c r="E28" s="56">
        <f t="shared" si="1"/>
        <v>17.24935192321166</v>
      </c>
      <c r="F28" s="57">
        <f t="shared" si="12"/>
        <v>2152.5</v>
      </c>
      <c r="G28" s="58">
        <f t="shared" si="12"/>
        <v>738.5999999999999</v>
      </c>
      <c r="H28" s="58">
        <f t="shared" si="2"/>
        <v>-1413.9</v>
      </c>
      <c r="I28" s="59">
        <f t="shared" si="62"/>
        <v>34.31358885017421</v>
      </c>
      <c r="J28" s="60">
        <f t="shared" si="13"/>
        <v>1072</v>
      </c>
      <c r="K28" s="61">
        <f t="shared" si="53"/>
        <v>738.5999999999999</v>
      </c>
      <c r="L28" s="61">
        <f t="shared" si="63"/>
        <v>-333.4000000000001</v>
      </c>
      <c r="M28" s="62">
        <f>K28/J28%</f>
        <v>68.89925373134326</v>
      </c>
      <c r="N28" s="90">
        <v>717</v>
      </c>
      <c r="O28" s="91">
        <v>718.8</v>
      </c>
      <c r="P28" s="64">
        <f t="shared" si="57"/>
        <v>1.7999999999999545</v>
      </c>
      <c r="Q28" s="65">
        <f>O28/N28%</f>
        <v>100.2510460251046</v>
      </c>
      <c r="R28" s="91">
        <v>10</v>
      </c>
      <c r="S28" s="91">
        <v>19.8</v>
      </c>
      <c r="T28" s="64">
        <f t="shared" si="8"/>
        <v>9.8</v>
      </c>
      <c r="U28" s="64">
        <f t="shared" si="64"/>
        <v>198</v>
      </c>
      <c r="V28" s="91">
        <v>345</v>
      </c>
      <c r="W28" s="91"/>
      <c r="X28" s="64">
        <f t="shared" si="14"/>
        <v>-345</v>
      </c>
      <c r="Y28" s="65">
        <f>W28/V28%</f>
        <v>0</v>
      </c>
      <c r="Z28" s="61">
        <f t="shared" si="49"/>
        <v>1080.5</v>
      </c>
      <c r="AA28" s="61">
        <f t="shared" si="48"/>
        <v>0</v>
      </c>
      <c r="AB28" s="61">
        <f t="shared" si="16"/>
        <v>-1080.5</v>
      </c>
      <c r="AC28" s="61">
        <f>AA28/Z28%</f>
        <v>0</v>
      </c>
      <c r="AD28" s="91">
        <v>890</v>
      </c>
      <c r="AE28" s="91"/>
      <c r="AF28" s="64">
        <f t="shared" si="58"/>
        <v>-890</v>
      </c>
      <c r="AG28" s="64">
        <f t="shared" si="59"/>
        <v>0</v>
      </c>
      <c r="AH28" s="91">
        <v>95.5</v>
      </c>
      <c r="AI28" s="91"/>
      <c r="AJ28" s="64">
        <f t="shared" si="20"/>
        <v>-95.5</v>
      </c>
      <c r="AK28" s="64">
        <f>AI28/AH28%</f>
        <v>0</v>
      </c>
      <c r="AL28" s="91">
        <v>95</v>
      </c>
      <c r="AM28" s="91"/>
      <c r="AN28" s="64">
        <f t="shared" si="22"/>
        <v>-95</v>
      </c>
      <c r="AO28" s="66">
        <f>AM28/AL28%</f>
        <v>0</v>
      </c>
      <c r="AP28" s="67">
        <f t="shared" si="54"/>
        <v>3002.5</v>
      </c>
      <c r="AQ28" s="64">
        <f t="shared" si="54"/>
        <v>738.5999999999999</v>
      </c>
      <c r="AR28" s="64">
        <f t="shared" si="25"/>
        <v>-2263.9</v>
      </c>
      <c r="AS28" s="68">
        <f>AQ28/AP28%</f>
        <v>24.59950041631973</v>
      </c>
      <c r="AT28" s="69">
        <f t="shared" si="60"/>
        <v>850</v>
      </c>
      <c r="AU28" s="61">
        <f t="shared" si="28"/>
        <v>0</v>
      </c>
      <c r="AV28" s="61">
        <f t="shared" si="29"/>
        <v>-850</v>
      </c>
      <c r="AW28" s="62">
        <f>AU28/AT28%</f>
        <v>0</v>
      </c>
      <c r="AX28" s="90">
        <v>810</v>
      </c>
      <c r="AY28" s="91"/>
      <c r="AZ28" s="64">
        <f t="shared" si="31"/>
        <v>-810</v>
      </c>
      <c r="BA28" s="68">
        <f>AY28/AX28%</f>
        <v>0</v>
      </c>
      <c r="BB28" s="92">
        <v>25</v>
      </c>
      <c r="BC28" s="91"/>
      <c r="BD28" s="64">
        <f t="shared" si="65"/>
        <v>-25</v>
      </c>
      <c r="BE28" s="68">
        <f>BC28/BB28%</f>
        <v>0</v>
      </c>
      <c r="BF28" s="92">
        <v>15</v>
      </c>
      <c r="BG28" s="91"/>
      <c r="BH28" s="64">
        <f aca="true" t="shared" si="66" ref="BH28:BH33">BG28-BF28</f>
        <v>-15</v>
      </c>
      <c r="BI28" s="66">
        <f>BG28/BF28%</f>
        <v>0</v>
      </c>
      <c r="BJ28" s="60">
        <f t="shared" si="37"/>
        <v>1279.4</v>
      </c>
      <c r="BK28" s="61">
        <f t="shared" si="38"/>
        <v>0</v>
      </c>
      <c r="BL28" s="61">
        <f t="shared" si="39"/>
        <v>-1279.4</v>
      </c>
      <c r="BM28" s="62">
        <f>BK28/BJ28%</f>
        <v>0</v>
      </c>
      <c r="BN28" s="92">
        <v>840</v>
      </c>
      <c r="BO28" s="91"/>
      <c r="BP28" s="37">
        <f>BO28-BN28</f>
        <v>-840</v>
      </c>
      <c r="BQ28" s="68">
        <f>BO28/BN28%</f>
        <v>0</v>
      </c>
      <c r="BR28" s="92">
        <v>125</v>
      </c>
      <c r="BS28" s="91"/>
      <c r="BT28" s="64">
        <f aca="true" t="shared" si="67" ref="BT28:BT33">BS28-BR28</f>
        <v>-125</v>
      </c>
      <c r="BU28" s="48"/>
      <c r="BV28" s="92">
        <v>314.4</v>
      </c>
      <c r="BW28" s="91"/>
      <c r="BX28" s="64"/>
      <c r="BY28" s="66"/>
      <c r="BZ28" s="72">
        <v>500.1</v>
      </c>
      <c r="CA28" s="72">
        <f t="shared" si="46"/>
        <v>218.69999999999993</v>
      </c>
      <c r="CB28" s="73">
        <f t="shared" si="47"/>
        <v>143.73125374925013</v>
      </c>
    </row>
    <row r="29" spans="1:80" s="41" customFormat="1" ht="40.5" customHeight="1">
      <c r="A29" s="93" t="s">
        <v>51</v>
      </c>
      <c r="B29" s="95">
        <f>B30</f>
        <v>777</v>
      </c>
      <c r="C29" s="95">
        <f>C30</f>
        <v>855.1</v>
      </c>
      <c r="D29" s="29">
        <f t="shared" si="0"/>
        <v>78.10000000000002</v>
      </c>
      <c r="E29" s="30">
        <f t="shared" si="1"/>
        <v>110.05148005148006</v>
      </c>
      <c r="F29" s="31">
        <f t="shared" si="12"/>
        <v>777</v>
      </c>
      <c r="G29" s="32">
        <f t="shared" si="12"/>
        <v>855.1</v>
      </c>
      <c r="H29" s="32">
        <f t="shared" si="2"/>
        <v>78.10000000000002</v>
      </c>
      <c r="I29" s="33">
        <f t="shared" si="62"/>
        <v>110.05148005148006</v>
      </c>
      <c r="J29" s="43">
        <f t="shared" si="13"/>
        <v>777</v>
      </c>
      <c r="K29" s="35">
        <f t="shared" si="53"/>
        <v>855.1</v>
      </c>
      <c r="L29" s="61">
        <f t="shared" si="63"/>
        <v>78.10000000000002</v>
      </c>
      <c r="M29" s="62"/>
      <c r="N29" s="95">
        <f>N30</f>
        <v>0</v>
      </c>
      <c r="O29" s="95">
        <f>O30</f>
        <v>849</v>
      </c>
      <c r="P29" s="64">
        <f t="shared" si="57"/>
        <v>849</v>
      </c>
      <c r="Q29" s="65"/>
      <c r="R29" s="95">
        <f>R30</f>
        <v>777</v>
      </c>
      <c r="S29" s="95">
        <f>S30</f>
        <v>6.1</v>
      </c>
      <c r="T29" s="37">
        <f t="shared" si="8"/>
        <v>-770.9</v>
      </c>
      <c r="U29" s="37">
        <f t="shared" si="64"/>
        <v>0.7850707850707851</v>
      </c>
      <c r="V29" s="95">
        <f>V30</f>
        <v>0</v>
      </c>
      <c r="W29" s="95">
        <f>W30</f>
        <v>0</v>
      </c>
      <c r="X29" s="64">
        <f t="shared" si="14"/>
        <v>0</v>
      </c>
      <c r="Y29" s="65"/>
      <c r="Z29" s="35">
        <f t="shared" si="49"/>
        <v>0</v>
      </c>
      <c r="AA29" s="35">
        <f t="shared" si="48"/>
        <v>0</v>
      </c>
      <c r="AB29" s="35">
        <f t="shared" si="16"/>
        <v>0</v>
      </c>
      <c r="AC29" s="97" t="s">
        <v>52</v>
      </c>
      <c r="AD29" s="95">
        <f>AD30</f>
        <v>0</v>
      </c>
      <c r="AE29" s="95">
        <f>AE30</f>
        <v>0</v>
      </c>
      <c r="AF29" s="37">
        <f t="shared" si="58"/>
        <v>0</v>
      </c>
      <c r="AG29" s="37"/>
      <c r="AH29" s="95">
        <f>AH30</f>
        <v>0</v>
      </c>
      <c r="AI29" s="95">
        <f>AI30</f>
        <v>0</v>
      </c>
      <c r="AJ29" s="37">
        <f t="shared" si="20"/>
        <v>0</v>
      </c>
      <c r="AK29" s="37"/>
      <c r="AL29" s="95">
        <f>AL30</f>
        <v>0</v>
      </c>
      <c r="AM29" s="95">
        <f>AM30</f>
        <v>0</v>
      </c>
      <c r="AN29" s="37">
        <f t="shared" si="22"/>
        <v>0</v>
      </c>
      <c r="AO29" s="46"/>
      <c r="AP29" s="95">
        <f>AP30</f>
        <v>777</v>
      </c>
      <c r="AQ29" s="95">
        <f>AQ30</f>
        <v>855.1</v>
      </c>
      <c r="AR29" s="37">
        <f t="shared" si="25"/>
        <v>78.10000000000002</v>
      </c>
      <c r="AS29" s="48"/>
      <c r="AT29" s="34">
        <f t="shared" si="60"/>
        <v>0</v>
      </c>
      <c r="AU29" s="35">
        <f t="shared" si="28"/>
        <v>0</v>
      </c>
      <c r="AV29" s="35">
        <f t="shared" si="29"/>
        <v>0</v>
      </c>
      <c r="AW29" s="36"/>
      <c r="AX29" s="95">
        <f>AX30</f>
        <v>0</v>
      </c>
      <c r="AY29" s="95">
        <f>AY30</f>
        <v>0</v>
      </c>
      <c r="AZ29" s="64">
        <f t="shared" si="31"/>
        <v>0</v>
      </c>
      <c r="BA29" s="68"/>
      <c r="BB29" s="95">
        <f>BB30</f>
        <v>0</v>
      </c>
      <c r="BC29" s="95">
        <f>BC30</f>
        <v>0</v>
      </c>
      <c r="BD29" s="64">
        <f t="shared" si="65"/>
        <v>0</v>
      </c>
      <c r="BE29" s="48"/>
      <c r="BF29" s="95">
        <f>BF30</f>
        <v>0</v>
      </c>
      <c r="BG29" s="95">
        <f>BG30</f>
        <v>0</v>
      </c>
      <c r="BH29" s="64">
        <f t="shared" si="66"/>
        <v>0</v>
      </c>
      <c r="BI29" s="66"/>
      <c r="BJ29" s="43">
        <f t="shared" si="37"/>
        <v>0</v>
      </c>
      <c r="BK29" s="35">
        <f t="shared" si="38"/>
        <v>0</v>
      </c>
      <c r="BL29" s="35">
        <f t="shared" si="39"/>
        <v>0</v>
      </c>
      <c r="BM29" s="62" t="e">
        <f>BK29/BJ29%</f>
        <v>#DIV/0!</v>
      </c>
      <c r="BN29" s="95">
        <f>BN30</f>
        <v>0</v>
      </c>
      <c r="BO29" s="95">
        <f>BO30</f>
        <v>0</v>
      </c>
      <c r="BP29" s="37">
        <f aca="true" t="shared" si="68" ref="BP29:BP35">BO29-BN29</f>
        <v>0</v>
      </c>
      <c r="BQ29" s="68"/>
      <c r="BR29" s="95">
        <f>BR30</f>
        <v>0</v>
      </c>
      <c r="BS29" s="95">
        <f>BS30</f>
        <v>0</v>
      </c>
      <c r="BT29" s="37">
        <f t="shared" si="67"/>
        <v>0</v>
      </c>
      <c r="BU29" s="48"/>
      <c r="BV29" s="95">
        <f>BV30</f>
        <v>0</v>
      </c>
      <c r="BW29" s="95">
        <f>BW30</f>
        <v>0</v>
      </c>
      <c r="BX29" s="37">
        <f aca="true" t="shared" si="69" ref="BX29:BX35">BW29-BV29</f>
        <v>0</v>
      </c>
      <c r="BY29" s="46"/>
      <c r="BZ29" s="51">
        <f>BZ30</f>
        <v>14.9</v>
      </c>
      <c r="CA29" s="72">
        <f t="shared" si="46"/>
        <v>834.1</v>
      </c>
      <c r="CB29" s="73">
        <f t="shared" si="47"/>
        <v>5697.986577181208</v>
      </c>
    </row>
    <row r="30" spans="1:80" ht="40.5" customHeight="1">
      <c r="A30" s="98" t="s">
        <v>53</v>
      </c>
      <c r="B30" s="54">
        <f>J30+Z30+AT30+BJ30</f>
        <v>777</v>
      </c>
      <c r="C30" s="54">
        <f>K30+AA30+AU30+BK30</f>
        <v>855.1</v>
      </c>
      <c r="D30" s="55">
        <f t="shared" si="0"/>
        <v>78.10000000000002</v>
      </c>
      <c r="E30" s="56">
        <f t="shared" si="1"/>
        <v>110.05148005148006</v>
      </c>
      <c r="F30" s="57">
        <f t="shared" si="12"/>
        <v>777</v>
      </c>
      <c r="G30" s="58">
        <f t="shared" si="12"/>
        <v>855.1</v>
      </c>
      <c r="H30" s="58">
        <f t="shared" si="2"/>
        <v>78.10000000000002</v>
      </c>
      <c r="I30" s="59"/>
      <c r="J30" s="60">
        <f t="shared" si="13"/>
        <v>777</v>
      </c>
      <c r="K30" s="61">
        <f t="shared" si="53"/>
        <v>855.1</v>
      </c>
      <c r="L30" s="61">
        <f t="shared" si="63"/>
        <v>78.10000000000002</v>
      </c>
      <c r="M30" s="62"/>
      <c r="N30" s="90"/>
      <c r="O30" s="91">
        <v>849</v>
      </c>
      <c r="P30" s="64">
        <f t="shared" si="57"/>
        <v>849</v>
      </c>
      <c r="Q30" s="65"/>
      <c r="R30" s="91">
        <v>777</v>
      </c>
      <c r="S30" s="91">
        <v>6.1</v>
      </c>
      <c r="T30" s="64">
        <f t="shared" si="8"/>
        <v>-770.9</v>
      </c>
      <c r="U30" s="64">
        <f t="shared" si="64"/>
        <v>0.7850707850707851</v>
      </c>
      <c r="V30" s="91"/>
      <c r="W30" s="91"/>
      <c r="X30" s="64">
        <f t="shared" si="14"/>
        <v>0</v>
      </c>
      <c r="Y30" s="65"/>
      <c r="Z30" s="61">
        <f t="shared" si="49"/>
        <v>0</v>
      </c>
      <c r="AA30" s="61">
        <f t="shared" si="48"/>
        <v>0</v>
      </c>
      <c r="AB30" s="61">
        <f t="shared" si="16"/>
        <v>0</v>
      </c>
      <c r="AC30" s="61"/>
      <c r="AD30" s="91"/>
      <c r="AE30" s="91"/>
      <c r="AF30" s="64">
        <f t="shared" si="58"/>
        <v>0</v>
      </c>
      <c r="AG30" s="64"/>
      <c r="AH30" s="91"/>
      <c r="AI30" s="91"/>
      <c r="AJ30" s="64">
        <f t="shared" si="20"/>
        <v>0</v>
      </c>
      <c r="AK30" s="64"/>
      <c r="AL30" s="91"/>
      <c r="AM30" s="91"/>
      <c r="AN30" s="64">
        <f t="shared" si="22"/>
        <v>0</v>
      </c>
      <c r="AO30" s="66"/>
      <c r="AP30" s="47">
        <f aca="true" t="shared" si="70" ref="AP30:AQ35">J30+Z30+AT30</f>
        <v>777</v>
      </c>
      <c r="AQ30" s="64">
        <f t="shared" si="70"/>
        <v>855.1</v>
      </c>
      <c r="AR30" s="64">
        <f t="shared" si="25"/>
        <v>78.10000000000002</v>
      </c>
      <c r="AS30" s="68"/>
      <c r="AT30" s="69">
        <f t="shared" si="60"/>
        <v>0</v>
      </c>
      <c r="AU30" s="61">
        <f t="shared" si="28"/>
        <v>0</v>
      </c>
      <c r="AV30" s="61">
        <f t="shared" si="29"/>
        <v>0</v>
      </c>
      <c r="AW30" s="62"/>
      <c r="AX30" s="90"/>
      <c r="AY30" s="91"/>
      <c r="AZ30" s="64">
        <f t="shared" si="31"/>
        <v>0</v>
      </c>
      <c r="BA30" s="68"/>
      <c r="BB30" s="92"/>
      <c r="BC30" s="91"/>
      <c r="BD30" s="64">
        <f t="shared" si="65"/>
        <v>0</v>
      </c>
      <c r="BE30" s="68"/>
      <c r="BF30" s="92"/>
      <c r="BG30" s="91"/>
      <c r="BH30" s="64">
        <f t="shared" si="66"/>
        <v>0</v>
      </c>
      <c r="BI30" s="66"/>
      <c r="BJ30" s="60">
        <f t="shared" si="37"/>
        <v>0</v>
      </c>
      <c r="BK30" s="61">
        <f t="shared" si="38"/>
        <v>0</v>
      </c>
      <c r="BL30" s="61">
        <f t="shared" si="39"/>
        <v>0</v>
      </c>
      <c r="BM30" s="62" t="e">
        <f>BK30/BJ30%</f>
        <v>#DIV/0!</v>
      </c>
      <c r="BN30" s="92"/>
      <c r="BO30" s="91"/>
      <c r="BP30" s="37">
        <f t="shared" si="68"/>
        <v>0</v>
      </c>
      <c r="BQ30" s="68"/>
      <c r="BR30" s="92"/>
      <c r="BS30" s="91"/>
      <c r="BT30" s="37">
        <f t="shared" si="67"/>
        <v>0</v>
      </c>
      <c r="BU30" s="48"/>
      <c r="BV30" s="92"/>
      <c r="BW30" s="91"/>
      <c r="BX30" s="37">
        <f t="shared" si="69"/>
        <v>0</v>
      </c>
      <c r="BY30" s="46"/>
      <c r="BZ30" s="72">
        <v>14.9</v>
      </c>
      <c r="CA30" s="72">
        <f t="shared" si="46"/>
        <v>834.1</v>
      </c>
      <c r="CB30" s="73">
        <f t="shared" si="47"/>
        <v>5697.986577181208</v>
      </c>
    </row>
    <row r="31" spans="1:80" s="100" customFormat="1" ht="40.5" customHeight="1">
      <c r="A31" s="99" t="s">
        <v>54</v>
      </c>
      <c r="B31" s="95">
        <f>B33+B32</f>
        <v>2480</v>
      </c>
      <c r="C31" s="95">
        <f>C33+C32</f>
        <v>433</v>
      </c>
      <c r="D31" s="37">
        <f t="shared" si="0"/>
        <v>-2047</v>
      </c>
      <c r="E31" s="30">
        <f t="shared" si="1"/>
        <v>17.45967741935484</v>
      </c>
      <c r="F31" s="31">
        <f t="shared" si="12"/>
        <v>1131.7</v>
      </c>
      <c r="G31" s="32">
        <f t="shared" si="12"/>
        <v>433</v>
      </c>
      <c r="H31" s="32">
        <f t="shared" si="2"/>
        <v>-698.7</v>
      </c>
      <c r="I31" s="33">
        <f>G31/F31%</f>
        <v>38.26102323937439</v>
      </c>
      <c r="J31" s="43">
        <f t="shared" si="13"/>
        <v>511.7</v>
      </c>
      <c r="K31" s="35">
        <f t="shared" si="53"/>
        <v>433</v>
      </c>
      <c r="L31" s="35">
        <f t="shared" si="63"/>
        <v>-78.69999999999999</v>
      </c>
      <c r="M31" s="36">
        <f>K31/J31%</f>
        <v>84.61989446941567</v>
      </c>
      <c r="N31" s="95">
        <f>N33+N32</f>
        <v>98.3</v>
      </c>
      <c r="O31" s="95">
        <f>O33+O32</f>
        <v>117.8</v>
      </c>
      <c r="P31" s="37">
        <f t="shared" si="57"/>
        <v>19.5</v>
      </c>
      <c r="Q31" s="38"/>
      <c r="R31" s="95">
        <f>R33+R32</f>
        <v>206.6</v>
      </c>
      <c r="S31" s="95">
        <f>S33+S32</f>
        <v>315.2</v>
      </c>
      <c r="T31" s="37">
        <f t="shared" si="8"/>
        <v>108.6</v>
      </c>
      <c r="U31" s="37">
        <f t="shared" si="64"/>
        <v>152.56534365924492</v>
      </c>
      <c r="V31" s="95">
        <f>V33+V32</f>
        <v>206.8</v>
      </c>
      <c r="W31" s="95">
        <f>W33+W32</f>
        <v>0</v>
      </c>
      <c r="X31" s="37">
        <f t="shared" si="14"/>
        <v>-206.8</v>
      </c>
      <c r="Y31" s="38"/>
      <c r="Z31" s="35">
        <f t="shared" si="49"/>
        <v>620</v>
      </c>
      <c r="AA31" s="35">
        <f t="shared" si="48"/>
        <v>0</v>
      </c>
      <c r="AB31" s="35">
        <f t="shared" si="16"/>
        <v>-620</v>
      </c>
      <c r="AC31" s="35">
        <f>AA31/Z31%</f>
        <v>0</v>
      </c>
      <c r="AD31" s="95">
        <f>AD33+AD32</f>
        <v>206.6</v>
      </c>
      <c r="AE31" s="95">
        <f>AE33+AE32</f>
        <v>0</v>
      </c>
      <c r="AF31" s="37">
        <f t="shared" si="58"/>
        <v>-206.6</v>
      </c>
      <c r="AG31" s="37"/>
      <c r="AH31" s="95">
        <f>AH33+AH32</f>
        <v>206.6</v>
      </c>
      <c r="AI31" s="95">
        <f>AI33+AI32</f>
        <v>0</v>
      </c>
      <c r="AJ31" s="37">
        <f t="shared" si="20"/>
        <v>-206.6</v>
      </c>
      <c r="AK31" s="37"/>
      <c r="AL31" s="95">
        <f>AL33+AL32</f>
        <v>206.8</v>
      </c>
      <c r="AM31" s="95">
        <f>AM33+AM32</f>
        <v>0</v>
      </c>
      <c r="AN31" s="37">
        <f t="shared" si="22"/>
        <v>-206.8</v>
      </c>
      <c r="AO31" s="66"/>
      <c r="AP31" s="47">
        <f t="shared" si="70"/>
        <v>1751.7</v>
      </c>
      <c r="AQ31" s="37">
        <f t="shared" si="70"/>
        <v>433</v>
      </c>
      <c r="AR31" s="37">
        <f t="shared" si="25"/>
        <v>-1318.7</v>
      </c>
      <c r="AS31" s="48">
        <f>AQ31/AP31%</f>
        <v>24.718844551007592</v>
      </c>
      <c r="AT31" s="34">
        <f t="shared" si="60"/>
        <v>620</v>
      </c>
      <c r="AU31" s="35">
        <f t="shared" si="28"/>
        <v>0</v>
      </c>
      <c r="AV31" s="35">
        <f t="shared" si="29"/>
        <v>-620</v>
      </c>
      <c r="AW31" s="36"/>
      <c r="AX31" s="95">
        <f>AX33+AX32</f>
        <v>206.6</v>
      </c>
      <c r="AY31" s="95">
        <f>AY33+AY32</f>
        <v>0</v>
      </c>
      <c r="AZ31" s="37">
        <f t="shared" si="31"/>
        <v>-206.6</v>
      </c>
      <c r="BA31" s="48"/>
      <c r="BB31" s="95">
        <f>BB33+BB32</f>
        <v>206.6</v>
      </c>
      <c r="BC31" s="95">
        <f>BC33+BC32</f>
        <v>0</v>
      </c>
      <c r="BD31" s="37">
        <f t="shared" si="65"/>
        <v>-206.6</v>
      </c>
      <c r="BE31" s="48"/>
      <c r="BF31" s="95">
        <f>BF33+BF32</f>
        <v>206.8</v>
      </c>
      <c r="BG31" s="95">
        <f>BG33+BG32</f>
        <v>0</v>
      </c>
      <c r="BH31" s="37">
        <f t="shared" si="66"/>
        <v>-206.8</v>
      </c>
      <c r="BI31" s="46">
        <f>BG31/BF31%</f>
        <v>0</v>
      </c>
      <c r="BJ31" s="43">
        <f t="shared" si="37"/>
        <v>728.3</v>
      </c>
      <c r="BK31" s="35">
        <f t="shared" si="38"/>
        <v>0</v>
      </c>
      <c r="BL31" s="35">
        <f t="shared" si="39"/>
        <v>-728.3</v>
      </c>
      <c r="BM31" s="62"/>
      <c r="BN31" s="95">
        <f>BN33+BN32</f>
        <v>206.6</v>
      </c>
      <c r="BO31" s="95">
        <f>BO33+BO32</f>
        <v>0</v>
      </c>
      <c r="BP31" s="37">
        <f t="shared" si="68"/>
        <v>-206.6</v>
      </c>
      <c r="BQ31" s="68"/>
      <c r="BR31" s="95">
        <f>BR33+BR32</f>
        <v>206.6</v>
      </c>
      <c r="BS31" s="95">
        <f>BS33+BS32</f>
        <v>0</v>
      </c>
      <c r="BT31" s="37">
        <f t="shared" si="67"/>
        <v>-206.6</v>
      </c>
      <c r="BU31" s="48"/>
      <c r="BV31" s="95">
        <f>BV33+BV32</f>
        <v>315.1</v>
      </c>
      <c r="BW31" s="95">
        <f>BW33+BW32</f>
        <v>0</v>
      </c>
      <c r="BX31" s="37">
        <f t="shared" si="69"/>
        <v>-315.1</v>
      </c>
      <c r="BY31" s="46"/>
      <c r="BZ31" s="51">
        <f>BZ33+BZ32</f>
        <v>512.1</v>
      </c>
      <c r="CA31" s="72">
        <f t="shared" si="46"/>
        <v>-394.3</v>
      </c>
      <c r="CB31" s="73">
        <f t="shared" si="47"/>
        <v>23.003319664128096</v>
      </c>
    </row>
    <row r="32" spans="1:80" s="2" customFormat="1" ht="22.5" customHeight="1">
      <c r="A32" s="79" t="s">
        <v>55</v>
      </c>
      <c r="B32" s="54">
        <f aca="true" t="shared" si="71" ref="B32:C35">J32+Z32+AT32+BJ32</f>
        <v>1000</v>
      </c>
      <c r="C32" s="54">
        <f t="shared" si="71"/>
        <v>243.10000000000002</v>
      </c>
      <c r="D32" s="64">
        <f t="shared" si="0"/>
        <v>-756.9</v>
      </c>
      <c r="E32" s="56"/>
      <c r="F32" s="57">
        <f t="shared" si="12"/>
        <v>500</v>
      </c>
      <c r="G32" s="58">
        <f t="shared" si="12"/>
        <v>243.10000000000002</v>
      </c>
      <c r="H32" s="58">
        <f t="shared" si="2"/>
        <v>-256.9</v>
      </c>
      <c r="I32" s="59">
        <f>G32/F32%</f>
        <v>48.620000000000005</v>
      </c>
      <c r="J32" s="60">
        <f t="shared" si="13"/>
        <v>250</v>
      </c>
      <c r="K32" s="61">
        <f t="shared" si="53"/>
        <v>243.10000000000002</v>
      </c>
      <c r="L32" s="61">
        <f t="shared" si="63"/>
        <v>-6.899999999999977</v>
      </c>
      <c r="M32" s="62">
        <f>K32/J32%</f>
        <v>97.24000000000001</v>
      </c>
      <c r="N32" s="90">
        <v>83.3</v>
      </c>
      <c r="O32" s="91">
        <v>32.2</v>
      </c>
      <c r="P32" s="64">
        <f t="shared" si="57"/>
        <v>-51.099999999999994</v>
      </c>
      <c r="Q32" s="65"/>
      <c r="R32" s="91">
        <v>83.3</v>
      </c>
      <c r="S32" s="91">
        <v>210.9</v>
      </c>
      <c r="T32" s="64">
        <f t="shared" si="8"/>
        <v>127.60000000000001</v>
      </c>
      <c r="U32" s="64">
        <f t="shared" si="64"/>
        <v>253.18127250900363</v>
      </c>
      <c r="V32" s="91">
        <v>83.4</v>
      </c>
      <c r="W32" s="91"/>
      <c r="X32" s="64">
        <f t="shared" si="14"/>
        <v>-83.4</v>
      </c>
      <c r="Y32" s="65"/>
      <c r="Z32" s="61">
        <f t="shared" si="49"/>
        <v>250</v>
      </c>
      <c r="AA32" s="61">
        <f t="shared" si="48"/>
        <v>0</v>
      </c>
      <c r="AB32" s="61">
        <f t="shared" si="16"/>
        <v>-250</v>
      </c>
      <c r="AC32" s="61">
        <f>AA32/Z32%</f>
        <v>0</v>
      </c>
      <c r="AD32" s="91">
        <v>83.3</v>
      </c>
      <c r="AE32" s="91"/>
      <c r="AF32" s="64">
        <f t="shared" si="58"/>
        <v>-83.3</v>
      </c>
      <c r="AG32" s="64"/>
      <c r="AH32" s="91">
        <v>83.3</v>
      </c>
      <c r="AI32" s="91"/>
      <c r="AJ32" s="64">
        <f t="shared" si="20"/>
        <v>-83.3</v>
      </c>
      <c r="AK32" s="64"/>
      <c r="AL32" s="91">
        <v>83.4</v>
      </c>
      <c r="AM32" s="91"/>
      <c r="AN32" s="64">
        <f t="shared" si="22"/>
        <v>-83.4</v>
      </c>
      <c r="AO32" s="66"/>
      <c r="AP32" s="67">
        <f t="shared" si="70"/>
        <v>750</v>
      </c>
      <c r="AQ32" s="37">
        <f t="shared" si="70"/>
        <v>243.10000000000002</v>
      </c>
      <c r="AR32" s="37">
        <f t="shared" si="25"/>
        <v>-506.9</v>
      </c>
      <c r="AS32" s="48">
        <f>AQ32/AP32%</f>
        <v>32.413333333333334</v>
      </c>
      <c r="AT32" s="69">
        <f t="shared" si="60"/>
        <v>250</v>
      </c>
      <c r="AU32" s="61">
        <f t="shared" si="28"/>
        <v>0</v>
      </c>
      <c r="AV32" s="61">
        <f t="shared" si="29"/>
        <v>-250</v>
      </c>
      <c r="AW32" s="62"/>
      <c r="AX32" s="90">
        <v>83.3</v>
      </c>
      <c r="AY32" s="91"/>
      <c r="AZ32" s="64">
        <f t="shared" si="31"/>
        <v>-83.3</v>
      </c>
      <c r="BA32" s="68"/>
      <c r="BB32" s="92">
        <v>83.3</v>
      </c>
      <c r="BC32" s="91"/>
      <c r="BD32" s="64">
        <f t="shared" si="65"/>
        <v>-83.3</v>
      </c>
      <c r="BE32" s="68"/>
      <c r="BF32" s="92">
        <v>83.4</v>
      </c>
      <c r="BG32" s="91"/>
      <c r="BH32" s="64">
        <f t="shared" si="66"/>
        <v>-83.4</v>
      </c>
      <c r="BI32" s="66"/>
      <c r="BJ32" s="43">
        <f t="shared" si="37"/>
        <v>250</v>
      </c>
      <c r="BK32" s="61">
        <f t="shared" si="38"/>
        <v>0</v>
      </c>
      <c r="BL32" s="61"/>
      <c r="BM32" s="62"/>
      <c r="BN32" s="92">
        <v>83.3</v>
      </c>
      <c r="BO32" s="91"/>
      <c r="BP32" s="37">
        <f t="shared" si="68"/>
        <v>-83.3</v>
      </c>
      <c r="BQ32" s="68"/>
      <c r="BR32" s="92">
        <v>83.3</v>
      </c>
      <c r="BS32" s="91"/>
      <c r="BT32" s="64">
        <f t="shared" si="67"/>
        <v>-83.3</v>
      </c>
      <c r="BU32" s="48"/>
      <c r="BV32" s="92">
        <v>83.4</v>
      </c>
      <c r="BW32" s="91"/>
      <c r="BX32" s="64">
        <f t="shared" si="69"/>
        <v>-83.4</v>
      </c>
      <c r="BY32" s="46"/>
      <c r="BZ32" s="72">
        <v>421.5</v>
      </c>
      <c r="CA32" s="72">
        <f t="shared" si="46"/>
        <v>-389.3</v>
      </c>
      <c r="CB32" s="73">
        <f t="shared" si="47"/>
        <v>7.639383155397391</v>
      </c>
    </row>
    <row r="33" spans="1:80" ht="23.25" customHeight="1">
      <c r="A33" s="98" t="s">
        <v>56</v>
      </c>
      <c r="B33" s="54">
        <f t="shared" si="71"/>
        <v>1480</v>
      </c>
      <c r="C33" s="54">
        <f t="shared" si="71"/>
        <v>189.89999999999998</v>
      </c>
      <c r="D33" s="55">
        <f t="shared" si="0"/>
        <v>-1290.1</v>
      </c>
      <c r="E33" s="56">
        <f t="shared" si="1"/>
        <v>12.831081081081079</v>
      </c>
      <c r="F33" s="57">
        <f t="shared" si="12"/>
        <v>631.7</v>
      </c>
      <c r="G33" s="58">
        <f t="shared" si="12"/>
        <v>189.89999999999998</v>
      </c>
      <c r="H33" s="58">
        <f t="shared" si="2"/>
        <v>-441.80000000000007</v>
      </c>
      <c r="I33" s="59">
        <f>G33/F33%</f>
        <v>30.06173816685135</v>
      </c>
      <c r="J33" s="60">
        <f t="shared" si="13"/>
        <v>261.70000000000005</v>
      </c>
      <c r="K33" s="61">
        <f t="shared" si="53"/>
        <v>189.89999999999998</v>
      </c>
      <c r="L33" s="61">
        <f t="shared" si="63"/>
        <v>-71.80000000000007</v>
      </c>
      <c r="M33" s="62">
        <f>K33/J33%</f>
        <v>72.56400458540311</v>
      </c>
      <c r="N33" s="90">
        <v>15</v>
      </c>
      <c r="O33" s="91">
        <v>85.6</v>
      </c>
      <c r="P33" s="37">
        <f t="shared" si="57"/>
        <v>70.6</v>
      </c>
      <c r="Q33" s="65"/>
      <c r="R33" s="91">
        <v>123.3</v>
      </c>
      <c r="S33" s="91">
        <v>104.3</v>
      </c>
      <c r="T33" s="64">
        <f t="shared" si="8"/>
        <v>-19</v>
      </c>
      <c r="U33" s="64">
        <f t="shared" si="64"/>
        <v>84.59042984590431</v>
      </c>
      <c r="V33" s="91">
        <v>123.4</v>
      </c>
      <c r="W33" s="91"/>
      <c r="X33" s="64">
        <f t="shared" si="14"/>
        <v>-123.4</v>
      </c>
      <c r="Y33" s="65"/>
      <c r="Z33" s="61">
        <f t="shared" si="49"/>
        <v>370</v>
      </c>
      <c r="AA33" s="35">
        <f t="shared" si="48"/>
        <v>0</v>
      </c>
      <c r="AB33" s="61">
        <f t="shared" si="16"/>
        <v>-370</v>
      </c>
      <c r="AC33" s="61">
        <f>AA33/Z33%</f>
        <v>0</v>
      </c>
      <c r="AD33" s="91">
        <v>123.3</v>
      </c>
      <c r="AE33" s="91"/>
      <c r="AF33" s="37">
        <f t="shared" si="58"/>
        <v>-123.3</v>
      </c>
      <c r="AG33" s="64"/>
      <c r="AH33" s="91">
        <v>123.3</v>
      </c>
      <c r="AI33" s="91"/>
      <c r="AJ33" s="64">
        <f t="shared" si="20"/>
        <v>-123.3</v>
      </c>
      <c r="AK33" s="64"/>
      <c r="AL33" s="91">
        <v>123.4</v>
      </c>
      <c r="AM33" s="91"/>
      <c r="AN33" s="64">
        <f t="shared" si="22"/>
        <v>-123.4</v>
      </c>
      <c r="AO33" s="66"/>
      <c r="AP33" s="67">
        <f t="shared" si="70"/>
        <v>1001.7</v>
      </c>
      <c r="AQ33" s="64">
        <f t="shared" si="70"/>
        <v>189.89999999999998</v>
      </c>
      <c r="AR33" s="64">
        <f t="shared" si="25"/>
        <v>-811.8000000000001</v>
      </c>
      <c r="AS33" s="68">
        <f>AQ33/AP33%</f>
        <v>18.957771787960464</v>
      </c>
      <c r="AT33" s="69">
        <f t="shared" si="60"/>
        <v>370</v>
      </c>
      <c r="AU33" s="61">
        <f t="shared" si="28"/>
        <v>0</v>
      </c>
      <c r="AV33" s="61">
        <f t="shared" si="29"/>
        <v>-370</v>
      </c>
      <c r="AW33" s="62"/>
      <c r="AX33" s="90">
        <v>123.3</v>
      </c>
      <c r="AY33" s="91"/>
      <c r="AZ33" s="64">
        <f t="shared" si="31"/>
        <v>-123.3</v>
      </c>
      <c r="BA33" s="68"/>
      <c r="BB33" s="92">
        <v>123.3</v>
      </c>
      <c r="BC33" s="91"/>
      <c r="BD33" s="64">
        <f t="shared" si="65"/>
        <v>-123.3</v>
      </c>
      <c r="BE33" s="68"/>
      <c r="BF33" s="92">
        <v>123.4</v>
      </c>
      <c r="BG33" s="91"/>
      <c r="BH33" s="64">
        <f t="shared" si="66"/>
        <v>-123.4</v>
      </c>
      <c r="BI33" s="66">
        <f>BG33/BF33%</f>
        <v>0</v>
      </c>
      <c r="BJ33" s="43">
        <f t="shared" si="37"/>
        <v>478.29999999999995</v>
      </c>
      <c r="BK33" s="61">
        <f t="shared" si="38"/>
        <v>0</v>
      </c>
      <c r="BL33" s="61">
        <f>BK33-BJ33</f>
        <v>-478.29999999999995</v>
      </c>
      <c r="BM33" s="62"/>
      <c r="BN33" s="92">
        <v>123.3</v>
      </c>
      <c r="BO33" s="91"/>
      <c r="BP33" s="37">
        <f t="shared" si="68"/>
        <v>-123.3</v>
      </c>
      <c r="BQ33" s="68"/>
      <c r="BR33" s="92">
        <v>123.3</v>
      </c>
      <c r="BS33" s="91"/>
      <c r="BT33" s="64">
        <f t="shared" si="67"/>
        <v>-123.3</v>
      </c>
      <c r="BU33" s="48"/>
      <c r="BV33" s="92">
        <v>231.7</v>
      </c>
      <c r="BW33" s="91"/>
      <c r="BX33" s="64">
        <f t="shared" si="69"/>
        <v>-231.7</v>
      </c>
      <c r="BY33" s="46"/>
      <c r="BZ33" s="72">
        <v>90.6</v>
      </c>
      <c r="CA33" s="72">
        <f t="shared" si="46"/>
        <v>-5</v>
      </c>
      <c r="CB33" s="73">
        <f t="shared" si="47"/>
        <v>94.4812362030905</v>
      </c>
    </row>
    <row r="34" spans="1:80" s="41" customFormat="1" ht="37.5" customHeight="1" thickBot="1">
      <c r="A34" s="99" t="s">
        <v>57</v>
      </c>
      <c r="B34" s="42">
        <f t="shared" si="71"/>
        <v>7411.8</v>
      </c>
      <c r="C34" s="42">
        <f t="shared" si="71"/>
        <v>1290.6</v>
      </c>
      <c r="D34" s="29">
        <f t="shared" si="0"/>
        <v>-6121.200000000001</v>
      </c>
      <c r="E34" s="30">
        <f t="shared" si="1"/>
        <v>17.412774224884643</v>
      </c>
      <c r="F34" s="31">
        <f>J34+Z34</f>
        <v>2797.2</v>
      </c>
      <c r="G34" s="32">
        <f>K34+AA34</f>
        <v>1290.6</v>
      </c>
      <c r="H34" s="32">
        <f>G34-F34</f>
        <v>-1506.6</v>
      </c>
      <c r="I34" s="33">
        <f>G34/F34%</f>
        <v>46.13899613899614</v>
      </c>
      <c r="J34" s="43">
        <f t="shared" si="13"/>
        <v>1212</v>
      </c>
      <c r="K34" s="35">
        <f t="shared" si="53"/>
        <v>1290.6</v>
      </c>
      <c r="L34" s="35">
        <f>K34-J34</f>
        <v>78.59999999999991</v>
      </c>
      <c r="M34" s="36">
        <f>K34/J34%</f>
        <v>106.48514851485149</v>
      </c>
      <c r="N34" s="95">
        <v>291.6</v>
      </c>
      <c r="O34" s="94">
        <v>437.3</v>
      </c>
      <c r="P34" s="37">
        <f t="shared" si="57"/>
        <v>145.7</v>
      </c>
      <c r="Q34" s="38">
        <f>O34/N34%</f>
        <v>149.96570644718793</v>
      </c>
      <c r="R34" s="94">
        <v>373.6</v>
      </c>
      <c r="S34" s="94">
        <v>853.3</v>
      </c>
      <c r="T34" s="37">
        <f t="shared" si="8"/>
        <v>479.69999999999993</v>
      </c>
      <c r="U34" s="37">
        <f t="shared" si="64"/>
        <v>228.39935760171304</v>
      </c>
      <c r="V34" s="94">
        <v>546.8</v>
      </c>
      <c r="W34" s="94"/>
      <c r="X34" s="37">
        <f t="shared" si="14"/>
        <v>-546.8</v>
      </c>
      <c r="Y34" s="38">
        <f>W34/V34%</f>
        <v>0</v>
      </c>
      <c r="Z34" s="35">
        <f t="shared" si="49"/>
        <v>1585.1999999999998</v>
      </c>
      <c r="AA34" s="35">
        <f t="shared" si="48"/>
        <v>0</v>
      </c>
      <c r="AB34" s="35">
        <f t="shared" si="16"/>
        <v>-1585.1999999999998</v>
      </c>
      <c r="AC34" s="35">
        <f>AA34/Z34%</f>
        <v>0</v>
      </c>
      <c r="AD34" s="94">
        <v>576.9</v>
      </c>
      <c r="AE34" s="94"/>
      <c r="AF34" s="37">
        <f t="shared" si="58"/>
        <v>-576.9</v>
      </c>
      <c r="AG34" s="37">
        <f>AE34/AD34%</f>
        <v>0</v>
      </c>
      <c r="AH34" s="94">
        <v>431.9</v>
      </c>
      <c r="AI34" s="94"/>
      <c r="AJ34" s="37">
        <f t="shared" si="20"/>
        <v>-431.9</v>
      </c>
      <c r="AK34" s="37">
        <f>AI34/AH34%</f>
        <v>0</v>
      </c>
      <c r="AL34" s="94">
        <v>576.4</v>
      </c>
      <c r="AM34" s="94"/>
      <c r="AN34" s="37">
        <f t="shared" si="22"/>
        <v>-576.4</v>
      </c>
      <c r="AO34" s="46">
        <f>AM34/AL34%</f>
        <v>0</v>
      </c>
      <c r="AP34" s="47">
        <f t="shared" si="70"/>
        <v>4597</v>
      </c>
      <c r="AQ34" s="37">
        <f>K34+AA34+AU34</f>
        <v>1290.6</v>
      </c>
      <c r="AR34" s="37">
        <f>AQ34-AP34</f>
        <v>-3306.4</v>
      </c>
      <c r="AS34" s="48">
        <f>AQ34/AP34%</f>
        <v>28.074831411790296</v>
      </c>
      <c r="AT34" s="101">
        <f t="shared" si="60"/>
        <v>1799.8</v>
      </c>
      <c r="AU34" s="102">
        <f t="shared" si="28"/>
        <v>0</v>
      </c>
      <c r="AV34" s="102">
        <f t="shared" si="29"/>
        <v>-1799.8</v>
      </c>
      <c r="AW34" s="103">
        <f>AU34/AT34%</f>
        <v>0</v>
      </c>
      <c r="AX34" s="104">
        <v>657.9</v>
      </c>
      <c r="AY34" s="105"/>
      <c r="AZ34" s="106">
        <f t="shared" si="31"/>
        <v>-657.9</v>
      </c>
      <c r="BA34" s="107">
        <f>AY34/AX34%</f>
        <v>0</v>
      </c>
      <c r="BB34" s="108">
        <v>648.2</v>
      </c>
      <c r="BC34" s="105"/>
      <c r="BD34" s="37">
        <f>BC34-BB34</f>
        <v>-648.2</v>
      </c>
      <c r="BE34" s="107">
        <f>BC34/BB34%</f>
        <v>0</v>
      </c>
      <c r="BF34" s="108">
        <v>493.7</v>
      </c>
      <c r="BG34" s="105"/>
      <c r="BH34" s="109">
        <f>BG34-BF34</f>
        <v>-493.7</v>
      </c>
      <c r="BI34" s="110">
        <f>BG34/BF34%</f>
        <v>0</v>
      </c>
      <c r="BJ34" s="43">
        <f t="shared" si="37"/>
        <v>2814.8</v>
      </c>
      <c r="BK34" s="35">
        <f t="shared" si="38"/>
        <v>0</v>
      </c>
      <c r="BL34" s="35">
        <f>BK34-BJ34</f>
        <v>-2814.8</v>
      </c>
      <c r="BM34" s="36">
        <f>BK34/BJ34%</f>
        <v>0</v>
      </c>
      <c r="BN34" s="96">
        <v>907.4</v>
      </c>
      <c r="BO34" s="94"/>
      <c r="BP34" s="37">
        <f t="shared" si="68"/>
        <v>-907.4</v>
      </c>
      <c r="BQ34" s="68">
        <f>BO34/BN34%</f>
        <v>0</v>
      </c>
      <c r="BR34" s="96">
        <v>485.3</v>
      </c>
      <c r="BS34" s="94"/>
      <c r="BT34" s="94" t="e">
        <f>SUM(#REF!)</f>
        <v>#REF!</v>
      </c>
      <c r="BU34" s="48">
        <f>BS34/BR34%</f>
        <v>0</v>
      </c>
      <c r="BV34" s="96">
        <v>1422.1</v>
      </c>
      <c r="BW34" s="94"/>
      <c r="BX34" s="37">
        <f t="shared" si="69"/>
        <v>-1422.1</v>
      </c>
      <c r="BY34" s="46">
        <f>BW34/BV34%</f>
        <v>0</v>
      </c>
      <c r="BZ34" s="51">
        <v>197.4</v>
      </c>
      <c r="CA34" s="72">
        <f t="shared" si="46"/>
        <v>239.9</v>
      </c>
      <c r="CB34" s="73">
        <f t="shared" si="47"/>
        <v>221.52988855116516</v>
      </c>
    </row>
    <row r="35" spans="1:80" s="124" customFormat="1" ht="24" customHeight="1" thickBot="1">
      <c r="A35" s="111" t="s">
        <v>58</v>
      </c>
      <c r="B35" s="112">
        <f t="shared" si="71"/>
        <v>0</v>
      </c>
      <c r="C35" s="113">
        <f t="shared" si="71"/>
        <v>14</v>
      </c>
      <c r="D35" s="114">
        <f t="shared" si="0"/>
        <v>14</v>
      </c>
      <c r="E35" s="115"/>
      <c r="F35" s="116">
        <f>J35+Z35</f>
        <v>0</v>
      </c>
      <c r="G35" s="117">
        <f>K35+AA35</f>
        <v>14</v>
      </c>
      <c r="H35" s="117">
        <f>G35-F35</f>
        <v>14</v>
      </c>
      <c r="I35" s="118"/>
      <c r="J35" s="119">
        <f t="shared" si="13"/>
        <v>0</v>
      </c>
      <c r="K35" s="102">
        <f t="shared" si="53"/>
        <v>14</v>
      </c>
      <c r="L35" s="102">
        <f>K35-J35</f>
        <v>14</v>
      </c>
      <c r="M35" s="103"/>
      <c r="N35" s="104"/>
      <c r="O35" s="105"/>
      <c r="P35" s="106">
        <f>O35-N35</f>
        <v>0</v>
      </c>
      <c r="Q35" s="120"/>
      <c r="R35" s="105"/>
      <c r="S35" s="105">
        <v>14</v>
      </c>
      <c r="T35" s="106">
        <f>S35-R35</f>
        <v>14</v>
      </c>
      <c r="U35" s="109"/>
      <c r="V35" s="105"/>
      <c r="W35" s="105"/>
      <c r="X35" s="109">
        <f>W35-V35</f>
        <v>0</v>
      </c>
      <c r="Y35" s="120"/>
      <c r="Z35" s="102">
        <f t="shared" si="49"/>
        <v>0</v>
      </c>
      <c r="AA35" s="102">
        <f t="shared" si="48"/>
        <v>0</v>
      </c>
      <c r="AB35" s="102">
        <f t="shared" si="16"/>
        <v>0</v>
      </c>
      <c r="AC35" s="102"/>
      <c r="AD35" s="105"/>
      <c r="AE35" s="105"/>
      <c r="AF35" s="106">
        <f>AE35-AD35</f>
        <v>0</v>
      </c>
      <c r="AG35" s="109"/>
      <c r="AH35" s="105"/>
      <c r="AI35" s="105"/>
      <c r="AJ35" s="106">
        <f>AI35-AH35</f>
        <v>0</v>
      </c>
      <c r="AK35" s="109"/>
      <c r="AL35" s="105"/>
      <c r="AM35" s="105"/>
      <c r="AN35" s="106">
        <f>AM35-AL35</f>
        <v>0</v>
      </c>
      <c r="AO35" s="121"/>
      <c r="AP35" s="122">
        <f t="shared" si="70"/>
        <v>0</v>
      </c>
      <c r="AQ35" s="106">
        <f>K35+AA35+AU35</f>
        <v>14</v>
      </c>
      <c r="AR35" s="106">
        <f>AQ35-AP35</f>
        <v>14</v>
      </c>
      <c r="AS35" s="107"/>
      <c r="AT35" s="101">
        <f t="shared" si="60"/>
        <v>0</v>
      </c>
      <c r="AU35" s="102">
        <f t="shared" si="28"/>
        <v>0</v>
      </c>
      <c r="AV35" s="102">
        <f t="shared" si="29"/>
        <v>0</v>
      </c>
      <c r="AW35" s="102"/>
      <c r="AX35" s="104"/>
      <c r="AY35" s="105"/>
      <c r="AZ35" s="106">
        <f>AY35-AX35</f>
        <v>0</v>
      </c>
      <c r="BA35" s="109"/>
      <c r="BB35" s="105"/>
      <c r="BC35" s="105"/>
      <c r="BD35" s="106">
        <f>BC35-BB35</f>
        <v>0</v>
      </c>
      <c r="BE35" s="109"/>
      <c r="BF35" s="105"/>
      <c r="BG35" s="105"/>
      <c r="BH35" s="106">
        <f>BG35-BF35</f>
        <v>0</v>
      </c>
      <c r="BI35" s="121"/>
      <c r="BJ35" s="119">
        <f t="shared" si="37"/>
        <v>0</v>
      </c>
      <c r="BK35" s="102">
        <f t="shared" si="38"/>
        <v>0</v>
      </c>
      <c r="BL35" s="102">
        <f>BK35-BJ35</f>
        <v>0</v>
      </c>
      <c r="BM35" s="103"/>
      <c r="BN35" s="108"/>
      <c r="BO35" s="105">
        <v>0</v>
      </c>
      <c r="BP35" s="106">
        <f t="shared" si="68"/>
        <v>0</v>
      </c>
      <c r="BQ35" s="123"/>
      <c r="BR35" s="108"/>
      <c r="BS35" s="105"/>
      <c r="BT35" s="106">
        <f>BS35-BR35</f>
        <v>0</v>
      </c>
      <c r="BU35" s="107"/>
      <c r="BV35" s="108"/>
      <c r="BW35" s="105"/>
      <c r="BX35" s="106">
        <f t="shared" si="69"/>
        <v>0</v>
      </c>
      <c r="BY35" s="121"/>
      <c r="BZ35" s="51"/>
      <c r="CA35" s="72">
        <f t="shared" si="46"/>
        <v>0</v>
      </c>
      <c r="CB35" s="73" t="e">
        <f t="shared" si="47"/>
        <v>#DIV/0!</v>
      </c>
    </row>
    <row r="36" spans="1:69" ht="20.25">
      <c r="A36" s="125"/>
      <c r="B36" s="126"/>
      <c r="C36" s="127"/>
      <c r="D36" s="126"/>
      <c r="E36" s="126"/>
      <c r="F36" s="126"/>
      <c r="G36" s="126"/>
      <c r="H36" s="126"/>
      <c r="I36" s="126"/>
      <c r="J36" s="126"/>
      <c r="K36" s="126"/>
      <c r="L36" s="126"/>
      <c r="M36" s="128"/>
      <c r="N36" s="129"/>
      <c r="O36" s="129"/>
      <c r="P36" s="129"/>
      <c r="Q36" s="130"/>
      <c r="R36" s="129"/>
      <c r="S36" s="129"/>
      <c r="T36" s="129"/>
      <c r="U36" s="131"/>
      <c r="V36" s="129"/>
      <c r="W36" s="129"/>
      <c r="X36" s="129"/>
      <c r="Y36" s="132"/>
      <c r="Z36" s="126"/>
      <c r="AA36" s="126"/>
      <c r="AB36" s="126"/>
      <c r="AC36" s="126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6"/>
      <c r="AU36" s="126"/>
      <c r="AV36" s="126"/>
      <c r="AW36" s="133"/>
      <c r="AX36" s="127"/>
      <c r="AY36" s="127"/>
      <c r="AZ36" s="127"/>
      <c r="BA36" s="127"/>
      <c r="BB36" s="127"/>
      <c r="BC36" s="127" t="s">
        <v>59</v>
      </c>
      <c r="BD36" s="127"/>
      <c r="BE36" s="127"/>
      <c r="BF36" s="127"/>
      <c r="BG36" s="127"/>
      <c r="BH36" s="127"/>
      <c r="BI36" s="127"/>
      <c r="BJ36" s="127"/>
      <c r="BK36" s="126"/>
      <c r="BL36" s="126"/>
      <c r="BM36" s="126"/>
      <c r="BN36" s="127"/>
      <c r="BO36" s="127"/>
      <c r="BP36" s="127"/>
      <c r="BQ36" s="127"/>
    </row>
    <row r="37" spans="2:69" ht="20.25">
      <c r="B37" s="126"/>
      <c r="C37" s="127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7"/>
      <c r="O37" s="127"/>
      <c r="P37" s="127"/>
      <c r="R37" s="127"/>
      <c r="S37" s="127"/>
      <c r="T37" s="127"/>
      <c r="V37" s="127"/>
      <c r="W37" s="127"/>
      <c r="X37" s="127"/>
      <c r="Z37" s="126"/>
      <c r="AA37" s="126"/>
      <c r="AB37" s="126"/>
      <c r="AC37" s="126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6"/>
      <c r="AU37" s="126"/>
      <c r="AV37" s="126"/>
      <c r="AW37" s="133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6"/>
      <c r="BL37" s="126"/>
      <c r="BM37" s="126"/>
      <c r="BN37" s="127"/>
      <c r="BO37" s="127"/>
      <c r="BP37" s="127"/>
      <c r="BQ37" s="127"/>
    </row>
    <row r="38" spans="2:69" ht="20.25">
      <c r="B38" s="126"/>
      <c r="C38" s="135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7"/>
      <c r="O38" s="127"/>
      <c r="P38" s="127"/>
      <c r="R38" s="127"/>
      <c r="S38" s="127"/>
      <c r="T38" s="127"/>
      <c r="V38" s="127"/>
      <c r="W38" s="127"/>
      <c r="X38" s="127"/>
      <c r="Z38" s="126"/>
      <c r="AA38" s="126"/>
      <c r="AB38" s="126"/>
      <c r="AC38" s="126"/>
      <c r="AD38" s="127"/>
      <c r="AE38" s="136" t="e">
        <f>AE7+AE10+#REF!+AE15</f>
        <v>#REF!</v>
      </c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6"/>
      <c r="AU38" s="126"/>
      <c r="AV38" s="126"/>
      <c r="AW38" s="133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6"/>
      <c r="BL38" s="126"/>
      <c r="BM38" s="126"/>
      <c r="BN38" s="127"/>
      <c r="BO38" s="127"/>
      <c r="BP38" s="127"/>
      <c r="BQ38" s="127"/>
    </row>
    <row r="39" spans="2:69" ht="20.25">
      <c r="B39" s="126"/>
      <c r="C39" s="135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7"/>
      <c r="O39" s="127"/>
      <c r="P39" s="127"/>
      <c r="R39" s="127"/>
      <c r="S39" s="127"/>
      <c r="T39" s="127"/>
      <c r="V39" s="127"/>
      <c r="W39" s="127"/>
      <c r="X39" s="127"/>
      <c r="Z39" s="126"/>
      <c r="AA39" s="126"/>
      <c r="AB39" s="126"/>
      <c r="AC39" s="126"/>
      <c r="AD39" s="127"/>
      <c r="AE39" s="136">
        <f>AE22+AE27+AE29+AE31+AE34</f>
        <v>0</v>
      </c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6"/>
      <c r="AU39" s="126"/>
      <c r="AV39" s="126"/>
      <c r="AW39" s="133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6"/>
      <c r="BL39" s="126"/>
      <c r="BM39" s="126"/>
      <c r="BN39" s="127"/>
      <c r="BO39" s="127"/>
      <c r="BP39" s="127"/>
      <c r="BQ39" s="127"/>
    </row>
    <row r="40" spans="2:69" ht="20.25">
      <c r="B40" s="126"/>
      <c r="C40" s="135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7"/>
      <c r="O40" s="127"/>
      <c r="P40" s="127"/>
      <c r="R40" s="127"/>
      <c r="S40" s="127"/>
      <c r="T40" s="127"/>
      <c r="V40" s="127"/>
      <c r="W40" s="127"/>
      <c r="X40" s="127"/>
      <c r="Z40" s="126"/>
      <c r="AA40" s="126"/>
      <c r="AB40" s="126"/>
      <c r="AC40" s="126"/>
      <c r="AD40" s="127"/>
      <c r="AE40" s="136">
        <f>AE10+AE15</f>
        <v>0</v>
      </c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6"/>
      <c r="AU40" s="126"/>
      <c r="AV40" s="126"/>
      <c r="AW40" s="133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6"/>
      <c r="BL40" s="126"/>
      <c r="BM40" s="126"/>
      <c r="BN40" s="127"/>
      <c r="BO40" s="127"/>
      <c r="BP40" s="127"/>
      <c r="BQ40" s="127"/>
    </row>
    <row r="41" spans="2:69" ht="20.25">
      <c r="B41" s="126"/>
      <c r="C41" s="127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7"/>
      <c r="O41" s="127"/>
      <c r="P41" s="127"/>
      <c r="R41" s="127"/>
      <c r="S41" s="127"/>
      <c r="T41" s="127"/>
      <c r="V41" s="127"/>
      <c r="W41" s="127"/>
      <c r="X41" s="127"/>
      <c r="Z41" s="126"/>
      <c r="AA41" s="126"/>
      <c r="AB41" s="126"/>
      <c r="AC41" s="126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6"/>
      <c r="AU41" s="126"/>
      <c r="AV41" s="126"/>
      <c r="AW41" s="133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6"/>
      <c r="BL41" s="126"/>
      <c r="BM41" s="126"/>
      <c r="BN41" s="127"/>
      <c r="BO41" s="127"/>
      <c r="BP41" s="127"/>
      <c r="BQ41" s="127"/>
    </row>
    <row r="42" spans="2:69" ht="20.25">
      <c r="B42" s="126"/>
      <c r="C42" s="127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7"/>
      <c r="O42" s="127"/>
      <c r="P42" s="127"/>
      <c r="R42" s="127"/>
      <c r="S42" s="127"/>
      <c r="T42" s="127"/>
      <c r="V42" s="127"/>
      <c r="W42" s="127"/>
      <c r="X42" s="127"/>
      <c r="Z42" s="126"/>
      <c r="AA42" s="126"/>
      <c r="AB42" s="126"/>
      <c r="AC42" s="126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6"/>
      <c r="AU42" s="126"/>
      <c r="AV42" s="126"/>
      <c r="AW42" s="133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6"/>
      <c r="BL42" s="126"/>
      <c r="BM42" s="126"/>
      <c r="BN42" s="127"/>
      <c r="BO42" s="127"/>
      <c r="BP42" s="127"/>
      <c r="BQ42" s="127"/>
    </row>
    <row r="43" spans="2:69" ht="20.25">
      <c r="B43" s="126"/>
      <c r="C43" s="127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7"/>
      <c r="O43" s="127"/>
      <c r="P43" s="127"/>
      <c r="R43" s="127"/>
      <c r="S43" s="127"/>
      <c r="T43" s="127"/>
      <c r="V43" s="127"/>
      <c r="W43" s="127"/>
      <c r="X43" s="127"/>
      <c r="Z43" s="126"/>
      <c r="AA43" s="126"/>
      <c r="AB43" s="126"/>
      <c r="AC43" s="126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6"/>
      <c r="AU43" s="126"/>
      <c r="AV43" s="126"/>
      <c r="AW43" s="133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6"/>
      <c r="BL43" s="126"/>
      <c r="BM43" s="126"/>
      <c r="BN43" s="127"/>
      <c r="BO43" s="127"/>
      <c r="BP43" s="127"/>
      <c r="BQ43" s="127"/>
    </row>
    <row r="44" spans="2:69" ht="20.25">
      <c r="B44" s="126"/>
      <c r="C44" s="127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7"/>
      <c r="O44" s="127"/>
      <c r="P44" s="127"/>
      <c r="R44" s="127"/>
      <c r="S44" s="127"/>
      <c r="T44" s="127"/>
      <c r="V44" s="127"/>
      <c r="W44" s="127"/>
      <c r="X44" s="127"/>
      <c r="Z44" s="126"/>
      <c r="AA44" s="126"/>
      <c r="AB44" s="126"/>
      <c r="AC44" s="126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6"/>
      <c r="AU44" s="126"/>
      <c r="AV44" s="126"/>
      <c r="AW44" s="133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6"/>
      <c r="BL44" s="126"/>
      <c r="BM44" s="126"/>
      <c r="BN44" s="127"/>
      <c r="BO44" s="127"/>
      <c r="BP44" s="127"/>
      <c r="BQ44" s="127"/>
    </row>
    <row r="45" spans="2:69" ht="20.25">
      <c r="B45" s="126"/>
      <c r="C45" s="127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7"/>
      <c r="O45" s="127"/>
      <c r="P45" s="127"/>
      <c r="R45" s="127"/>
      <c r="S45" s="127"/>
      <c r="T45" s="127"/>
      <c r="V45" s="127"/>
      <c r="W45" s="127"/>
      <c r="X45" s="127"/>
      <c r="Z45" s="126"/>
      <c r="AA45" s="126"/>
      <c r="AB45" s="126"/>
      <c r="AC45" s="126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6"/>
      <c r="AU45" s="126"/>
      <c r="AV45" s="126"/>
      <c r="AW45" s="133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6"/>
      <c r="BL45" s="126"/>
      <c r="BM45" s="126"/>
      <c r="BN45" s="127"/>
      <c r="BO45" s="127"/>
      <c r="BP45" s="127"/>
      <c r="BQ45" s="127"/>
    </row>
    <row r="46" spans="2:69" ht="20.25">
      <c r="B46" s="126"/>
      <c r="C46" s="127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7"/>
      <c r="O46" s="127"/>
      <c r="P46" s="127"/>
      <c r="R46" s="127"/>
      <c r="S46" s="127"/>
      <c r="T46" s="127"/>
      <c r="V46" s="127"/>
      <c r="W46" s="127"/>
      <c r="X46" s="127"/>
      <c r="Z46" s="126"/>
      <c r="AA46" s="126"/>
      <c r="AB46" s="126"/>
      <c r="AC46" s="126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6"/>
      <c r="AU46" s="126"/>
      <c r="AV46" s="126"/>
      <c r="AW46" s="133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6"/>
      <c r="BL46" s="126"/>
      <c r="BM46" s="126"/>
      <c r="BN46" s="127"/>
      <c r="BO46" s="127"/>
      <c r="BP46" s="127"/>
      <c r="BQ46" s="127"/>
    </row>
    <row r="47" spans="2:69" ht="20.25">
      <c r="B47" s="126"/>
      <c r="C47" s="127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7"/>
      <c r="O47" s="127"/>
      <c r="P47" s="127"/>
      <c r="R47" s="127"/>
      <c r="S47" s="127"/>
      <c r="T47" s="127"/>
      <c r="V47" s="127"/>
      <c r="W47" s="127"/>
      <c r="X47" s="127"/>
      <c r="Z47" s="126"/>
      <c r="AA47" s="126"/>
      <c r="AB47" s="126"/>
      <c r="AC47" s="126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6"/>
      <c r="AU47" s="126"/>
      <c r="AV47" s="126"/>
      <c r="AW47" s="133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6"/>
      <c r="BL47" s="126"/>
      <c r="BM47" s="126"/>
      <c r="BN47" s="127"/>
      <c r="BO47" s="127"/>
      <c r="BP47" s="127"/>
      <c r="BQ47" s="127"/>
    </row>
    <row r="48" spans="2:69" ht="20.25">
      <c r="B48" s="126"/>
      <c r="C48" s="127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7"/>
      <c r="O48" s="127"/>
      <c r="P48" s="127"/>
      <c r="R48" s="127"/>
      <c r="S48" s="127"/>
      <c r="T48" s="127"/>
      <c r="V48" s="127"/>
      <c r="W48" s="127"/>
      <c r="X48" s="127"/>
      <c r="Z48" s="126"/>
      <c r="AA48" s="126"/>
      <c r="AB48" s="126"/>
      <c r="AC48" s="126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6"/>
      <c r="AU48" s="126"/>
      <c r="AV48" s="126"/>
      <c r="AW48" s="133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6"/>
      <c r="BL48" s="126"/>
      <c r="BM48" s="126"/>
      <c r="BN48" s="127"/>
      <c r="BO48" s="127"/>
      <c r="BP48" s="127"/>
      <c r="BQ48" s="127"/>
    </row>
    <row r="49" spans="2:69" ht="20.25">
      <c r="B49" s="126"/>
      <c r="C49" s="127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7"/>
      <c r="O49" s="127"/>
      <c r="P49" s="127"/>
      <c r="R49" s="127"/>
      <c r="S49" s="127"/>
      <c r="T49" s="127"/>
      <c r="V49" s="127"/>
      <c r="W49" s="127"/>
      <c r="X49" s="127"/>
      <c r="Z49" s="126"/>
      <c r="AA49" s="126"/>
      <c r="AB49" s="126"/>
      <c r="AC49" s="126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6"/>
      <c r="AU49" s="126"/>
      <c r="AV49" s="126"/>
      <c r="AW49" s="133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6"/>
      <c r="BL49" s="126"/>
      <c r="BM49" s="126"/>
      <c r="BN49" s="127"/>
      <c r="BO49" s="127"/>
      <c r="BP49" s="127"/>
      <c r="BQ49" s="127"/>
    </row>
    <row r="50" spans="2:69" ht="20.25">
      <c r="B50" s="126"/>
      <c r="C50" s="127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7"/>
      <c r="O50" s="127"/>
      <c r="P50" s="127"/>
      <c r="R50" s="127"/>
      <c r="S50" s="127"/>
      <c r="T50" s="127"/>
      <c r="V50" s="127"/>
      <c r="W50" s="127"/>
      <c r="X50" s="127"/>
      <c r="Z50" s="126"/>
      <c r="AA50" s="126"/>
      <c r="AB50" s="126"/>
      <c r="AC50" s="126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6"/>
      <c r="AU50" s="126"/>
      <c r="AV50" s="126"/>
      <c r="AW50" s="133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6"/>
      <c r="BL50" s="126"/>
      <c r="BM50" s="126"/>
      <c r="BN50" s="127"/>
      <c r="BO50" s="127"/>
      <c r="BP50" s="127"/>
      <c r="BQ50" s="127"/>
    </row>
    <row r="51" spans="2:69" ht="20.25">
      <c r="B51" s="126"/>
      <c r="C51" s="127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7"/>
      <c r="O51" s="127"/>
      <c r="P51" s="127"/>
      <c r="R51" s="127"/>
      <c r="S51" s="127"/>
      <c r="T51" s="127"/>
      <c r="V51" s="127"/>
      <c r="W51" s="127"/>
      <c r="X51" s="127"/>
      <c r="Z51" s="126"/>
      <c r="AA51" s="126"/>
      <c r="AB51" s="126"/>
      <c r="AC51" s="126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6"/>
      <c r="AU51" s="126"/>
      <c r="AV51" s="126"/>
      <c r="AW51" s="133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6"/>
      <c r="BL51" s="126"/>
      <c r="BM51" s="126"/>
      <c r="BN51" s="127"/>
      <c r="BO51" s="127"/>
      <c r="BP51" s="127"/>
      <c r="BQ51" s="127"/>
    </row>
    <row r="52" spans="2:69" ht="20.25">
      <c r="B52" s="126"/>
      <c r="C52" s="127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7"/>
      <c r="O52" s="127"/>
      <c r="P52" s="127"/>
      <c r="R52" s="127"/>
      <c r="S52" s="127"/>
      <c r="T52" s="127"/>
      <c r="V52" s="127"/>
      <c r="W52" s="127"/>
      <c r="X52" s="127"/>
      <c r="Z52" s="126"/>
      <c r="AA52" s="126"/>
      <c r="AB52" s="126"/>
      <c r="AC52" s="126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6"/>
      <c r="AU52" s="126"/>
      <c r="AV52" s="126"/>
      <c r="AW52" s="133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6"/>
      <c r="BL52" s="126"/>
      <c r="BM52" s="126"/>
      <c r="BN52" s="127"/>
      <c r="BO52" s="127"/>
      <c r="BP52" s="127"/>
      <c r="BQ52" s="127"/>
    </row>
    <row r="53" spans="2:69" ht="20.25">
      <c r="B53" s="126"/>
      <c r="C53" s="127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7"/>
      <c r="O53" s="127"/>
      <c r="P53" s="127"/>
      <c r="R53" s="127"/>
      <c r="S53" s="127"/>
      <c r="T53" s="127"/>
      <c r="V53" s="127"/>
      <c r="W53" s="127"/>
      <c r="X53" s="127"/>
      <c r="Z53" s="126"/>
      <c r="AA53" s="126"/>
      <c r="AB53" s="126"/>
      <c r="AC53" s="126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6"/>
      <c r="AU53" s="126"/>
      <c r="AV53" s="126"/>
      <c r="AW53" s="133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6"/>
      <c r="BL53" s="126"/>
      <c r="BM53" s="126"/>
      <c r="BN53" s="127"/>
      <c r="BO53" s="127"/>
      <c r="BP53" s="127"/>
      <c r="BQ53" s="127"/>
    </row>
    <row r="54" spans="2:69" ht="20.25">
      <c r="B54" s="126"/>
      <c r="C54" s="127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7"/>
      <c r="O54" s="127"/>
      <c r="P54" s="127"/>
      <c r="R54" s="127"/>
      <c r="S54" s="127"/>
      <c r="T54" s="127"/>
      <c r="V54" s="127"/>
      <c r="W54" s="127"/>
      <c r="X54" s="127"/>
      <c r="Z54" s="126"/>
      <c r="AA54" s="126"/>
      <c r="AB54" s="126"/>
      <c r="AC54" s="126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6"/>
      <c r="AU54" s="126"/>
      <c r="AV54" s="126"/>
      <c r="AW54" s="133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6"/>
      <c r="BL54" s="126"/>
      <c r="BM54" s="126"/>
      <c r="BN54" s="127"/>
      <c r="BO54" s="127"/>
      <c r="BP54" s="127"/>
      <c r="BQ54" s="127"/>
    </row>
    <row r="55" spans="2:69" ht="20.25">
      <c r="B55" s="126"/>
      <c r="C55" s="127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7"/>
      <c r="O55" s="127"/>
      <c r="P55" s="127"/>
      <c r="R55" s="127"/>
      <c r="S55" s="127"/>
      <c r="T55" s="127"/>
      <c r="V55" s="127"/>
      <c r="W55" s="127"/>
      <c r="X55" s="127"/>
      <c r="Z55" s="126"/>
      <c r="AA55" s="126"/>
      <c r="AB55" s="126"/>
      <c r="AC55" s="126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6"/>
      <c r="AU55" s="126"/>
      <c r="AV55" s="126"/>
      <c r="AW55" s="133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6"/>
      <c r="BL55" s="126"/>
      <c r="BM55" s="126"/>
      <c r="BN55" s="127"/>
      <c r="BO55" s="127"/>
      <c r="BP55" s="127"/>
      <c r="BQ55" s="127"/>
    </row>
    <row r="56" spans="2:69" ht="20.25">
      <c r="B56" s="126"/>
      <c r="C56" s="127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7"/>
      <c r="O56" s="127"/>
      <c r="P56" s="127"/>
      <c r="R56" s="127"/>
      <c r="S56" s="127"/>
      <c r="T56" s="127"/>
      <c r="V56" s="127"/>
      <c r="W56" s="127"/>
      <c r="X56" s="127"/>
      <c r="Z56" s="126"/>
      <c r="AA56" s="126"/>
      <c r="AB56" s="126"/>
      <c r="AC56" s="126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6"/>
      <c r="AU56" s="126"/>
      <c r="AV56" s="126"/>
      <c r="AW56" s="133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6"/>
      <c r="BL56" s="126"/>
      <c r="BM56" s="126"/>
      <c r="BN56" s="127"/>
      <c r="BO56" s="127"/>
      <c r="BP56" s="127"/>
      <c r="BQ56" s="127"/>
    </row>
  </sheetData>
  <sheetProtection/>
  <mergeCells count="80">
    <mergeCell ref="BT4:BU4"/>
    <mergeCell ref="BV4:BV5"/>
    <mergeCell ref="BW4:BW5"/>
    <mergeCell ref="BX4:BY4"/>
    <mergeCell ref="BZ4:BZ5"/>
    <mergeCell ref="CA4:CB4"/>
    <mergeCell ref="BL4:BM4"/>
    <mergeCell ref="BN4:BN5"/>
    <mergeCell ref="BO4:BO5"/>
    <mergeCell ref="BP4:BQ4"/>
    <mergeCell ref="BR4:BR5"/>
    <mergeCell ref="BS4:BS5"/>
    <mergeCell ref="BD4:BE4"/>
    <mergeCell ref="BF4:BF5"/>
    <mergeCell ref="BG4:BG5"/>
    <mergeCell ref="BH4:BI4"/>
    <mergeCell ref="BJ4:BJ5"/>
    <mergeCell ref="BK4:BK5"/>
    <mergeCell ref="AV4:AW4"/>
    <mergeCell ref="AX4:AX5"/>
    <mergeCell ref="AY4:AY5"/>
    <mergeCell ref="AZ4:BA4"/>
    <mergeCell ref="BB4:BB5"/>
    <mergeCell ref="BC4:BC5"/>
    <mergeCell ref="AN4:AO4"/>
    <mergeCell ref="AP4:AP5"/>
    <mergeCell ref="AQ4:AQ5"/>
    <mergeCell ref="AR4:AS4"/>
    <mergeCell ref="AT4:AT5"/>
    <mergeCell ref="AU4:AU5"/>
    <mergeCell ref="AF4:AG4"/>
    <mergeCell ref="AH4:AH5"/>
    <mergeCell ref="AI4:AI5"/>
    <mergeCell ref="AJ4:AK4"/>
    <mergeCell ref="AL4:AL5"/>
    <mergeCell ref="AM4:AM5"/>
    <mergeCell ref="X4:Y4"/>
    <mergeCell ref="Z4:Z5"/>
    <mergeCell ref="AA4:AA5"/>
    <mergeCell ref="AB4:AC4"/>
    <mergeCell ref="AD4:AD5"/>
    <mergeCell ref="AE4:AE5"/>
    <mergeCell ref="P4:Q4"/>
    <mergeCell ref="R4:R5"/>
    <mergeCell ref="S4:S5"/>
    <mergeCell ref="T4:U4"/>
    <mergeCell ref="V4:V5"/>
    <mergeCell ref="W4:W5"/>
    <mergeCell ref="BR3:BU3"/>
    <mergeCell ref="BV3:BY3"/>
    <mergeCell ref="BZ3:CB3"/>
    <mergeCell ref="B4:B5"/>
    <mergeCell ref="C4:C5"/>
    <mergeCell ref="D4:E4"/>
    <mergeCell ref="F4:F5"/>
    <mergeCell ref="G4:G5"/>
    <mergeCell ref="H4:I4"/>
    <mergeCell ref="J4:J5"/>
    <mergeCell ref="AT3:AW3"/>
    <mergeCell ref="AX3:BA3"/>
    <mergeCell ref="BB3:BE3"/>
    <mergeCell ref="BF3:BI3"/>
    <mergeCell ref="BJ3:BM3"/>
    <mergeCell ref="BN3:BQ3"/>
    <mergeCell ref="V3:Y3"/>
    <mergeCell ref="Z3:AC3"/>
    <mergeCell ref="AD3:AG3"/>
    <mergeCell ref="AH3:AK3"/>
    <mergeCell ref="AL3:AO3"/>
    <mergeCell ref="AP3:AS3"/>
    <mergeCell ref="A3:A5"/>
    <mergeCell ref="B3:E3"/>
    <mergeCell ref="F3:I3"/>
    <mergeCell ref="J3:M3"/>
    <mergeCell ref="N3:Q3"/>
    <mergeCell ref="R3:U3"/>
    <mergeCell ref="K4:K5"/>
    <mergeCell ref="L4:M4"/>
    <mergeCell ref="N4:N5"/>
    <mergeCell ref="O4:O5"/>
  </mergeCells>
  <printOptions/>
  <pageMargins left="0.1968503937007874" right="0.1968503937007874" top="0.1968503937007874" bottom="0.1968503937007874" header="0.1968503937007874" footer="0.1968503937007874"/>
  <pageSetup fitToHeight="0" horizontalDpi="600" verticalDpi="600" orientation="landscape" paperSize="9" scale="67" r:id="rId1"/>
  <colBreaks count="1" manualBreakCount="1">
    <brk id="22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43"/>
  <sheetViews>
    <sheetView showZeros="0" zoomScalePageLayoutView="0" workbookViewId="0" topLeftCell="A2">
      <pane xSplit="2" ySplit="7" topLeftCell="C9" activePane="bottomRight" state="frozen"/>
      <selection pane="topLeft" activeCell="A2" sqref="A2"/>
      <selection pane="topRight" activeCell="C2" sqref="C2"/>
      <selection pane="bottomLeft" activeCell="A7" sqref="A7"/>
      <selection pane="bottomRight" activeCell="A35" sqref="A35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2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10.375" style="0" customWidth="1"/>
    <col min="33" max="33" width="10.00390625" style="0" customWidth="1"/>
    <col min="34" max="34" width="10.875" style="0" customWidth="1"/>
    <col min="35" max="35" width="9.25390625" style="0" bestFit="1" customWidth="1"/>
    <col min="36" max="36" width="9.37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60</v>
      </c>
    </row>
    <row r="2" spans="2:80" ht="18">
      <c r="B2" s="138"/>
      <c r="C2" s="139"/>
      <c r="D2" s="139" t="s">
        <v>61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40"/>
      <c r="W2" s="141"/>
      <c r="X2" s="141"/>
      <c r="Y2" s="141"/>
      <c r="Z2" s="139"/>
      <c r="AA2" s="139"/>
      <c r="AF2" s="139"/>
      <c r="AG2" s="139"/>
      <c r="AL2" s="139"/>
      <c r="AM2" s="139"/>
      <c r="AR2" s="139"/>
      <c r="AS2" s="139"/>
      <c r="AX2" s="139"/>
      <c r="AY2" s="139"/>
      <c r="BD2" s="139"/>
      <c r="BE2" s="139"/>
      <c r="BJ2" s="139"/>
      <c r="BK2" s="139"/>
      <c r="BP2" s="139"/>
      <c r="BQ2" s="139"/>
      <c r="BV2" s="139"/>
      <c r="BW2" s="139"/>
      <c r="CB2" s="139"/>
    </row>
    <row r="3" spans="4:80" ht="15.75">
      <c r="D3" s="475" t="s">
        <v>62</v>
      </c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143"/>
      <c r="S3" s="143"/>
      <c r="T3" s="143"/>
      <c r="U3" s="142"/>
      <c r="Z3" s="143"/>
      <c r="AA3" s="142"/>
      <c r="AF3" s="143"/>
      <c r="AG3" s="142"/>
      <c r="AL3" s="143"/>
      <c r="AM3" s="142"/>
      <c r="AR3" s="143"/>
      <c r="AS3" s="142"/>
      <c r="AX3" s="143"/>
      <c r="AY3" s="142"/>
      <c r="BD3" s="143"/>
      <c r="BE3" s="142"/>
      <c r="BJ3" s="143"/>
      <c r="BK3" s="142"/>
      <c r="BP3" s="143"/>
      <c r="BQ3" s="142"/>
      <c r="BV3" s="143"/>
      <c r="BW3" s="142"/>
      <c r="CB3" s="143"/>
    </row>
    <row r="4" spans="1:80" s="145" customFormat="1" ht="12.75" customHeight="1">
      <c r="A4" s="144" t="s">
        <v>63</v>
      </c>
      <c r="B4" s="144"/>
      <c r="F4" s="146"/>
      <c r="G4" s="146"/>
      <c r="H4" s="146"/>
      <c r="J4" s="146"/>
      <c r="L4" s="146"/>
      <c r="M4" s="146"/>
      <c r="N4" s="146"/>
      <c r="P4" s="146"/>
      <c r="R4" s="146"/>
      <c r="S4" s="146"/>
      <c r="T4" s="146"/>
      <c r="V4" s="146"/>
      <c r="X4" s="146"/>
      <c r="Y4" s="146"/>
      <c r="Z4" s="146"/>
      <c r="AB4" s="146"/>
      <c r="AD4" s="146"/>
      <c r="AE4" s="146"/>
      <c r="AF4" s="146"/>
      <c r="AH4" s="146"/>
      <c r="AJ4" s="146"/>
      <c r="AK4" s="146"/>
      <c r="AL4" s="146"/>
      <c r="AN4" s="146"/>
      <c r="AP4" s="146"/>
      <c r="AQ4" s="146"/>
      <c r="AR4" s="146"/>
      <c r="AT4" s="146"/>
      <c r="AV4" s="146"/>
      <c r="AW4" s="146"/>
      <c r="AX4" s="146"/>
      <c r="AZ4" s="146"/>
      <c r="BB4" s="146"/>
      <c r="BC4" s="146"/>
      <c r="BD4" s="146"/>
      <c r="BF4" s="147"/>
      <c r="BG4" s="147"/>
      <c r="BH4" s="147"/>
      <c r="BI4" s="147"/>
      <c r="BJ4" s="146"/>
      <c r="BL4" s="146"/>
      <c r="BN4" s="146"/>
      <c r="BO4" s="146"/>
      <c r="BP4" s="146"/>
      <c r="BR4" s="146"/>
      <c r="BT4" s="146"/>
      <c r="BU4" s="146"/>
      <c r="BV4" s="146"/>
      <c r="BX4" s="146"/>
      <c r="CB4" s="146"/>
    </row>
    <row r="5" spans="1:80" s="145" customFormat="1" ht="12.75" customHeight="1" thickBot="1">
      <c r="A5" s="148"/>
      <c r="B5" s="144"/>
      <c r="F5" s="146"/>
      <c r="G5" s="146"/>
      <c r="H5" s="146"/>
      <c r="J5" s="146"/>
      <c r="L5" s="146"/>
      <c r="M5" s="146"/>
      <c r="N5" s="146"/>
      <c r="P5" s="146"/>
      <c r="R5" s="146"/>
      <c r="S5" s="146"/>
      <c r="T5" s="146"/>
      <c r="V5" s="146"/>
      <c r="X5" s="146"/>
      <c r="Y5" s="146"/>
      <c r="Z5" s="146"/>
      <c r="AB5" s="146"/>
      <c r="AD5" s="146"/>
      <c r="AE5" s="146"/>
      <c r="AF5" s="146"/>
      <c r="AH5" s="146"/>
      <c r="AJ5" s="146"/>
      <c r="AK5" s="146"/>
      <c r="AL5" s="146"/>
      <c r="AN5" s="146"/>
      <c r="AP5" s="146"/>
      <c r="AQ5" s="146"/>
      <c r="AR5" s="146"/>
      <c r="AT5" s="146"/>
      <c r="AV5" s="146"/>
      <c r="AW5" s="146"/>
      <c r="AX5" s="146"/>
      <c r="AZ5" s="146"/>
      <c r="BB5" s="146"/>
      <c r="BC5" s="146"/>
      <c r="BD5" s="146"/>
      <c r="BF5" s="147"/>
      <c r="BG5" s="147"/>
      <c r="BH5" s="147"/>
      <c r="BI5" s="147"/>
      <c r="BJ5" s="146"/>
      <c r="BL5" s="146"/>
      <c r="BN5" s="146"/>
      <c r="BO5" s="146"/>
      <c r="BP5" s="146"/>
      <c r="BR5" s="146"/>
      <c r="BT5" s="146"/>
      <c r="BU5" s="146"/>
      <c r="BV5" s="146"/>
      <c r="BX5" s="146"/>
      <c r="CB5" s="146"/>
    </row>
    <row r="6" spans="1:80" s="153" customFormat="1" ht="15" customHeight="1" thickBot="1">
      <c r="A6" s="149" t="s">
        <v>1</v>
      </c>
      <c r="B6" s="150"/>
      <c r="C6" s="476" t="s">
        <v>64</v>
      </c>
      <c r="D6" s="477"/>
      <c r="E6" s="477"/>
      <c r="F6" s="477"/>
      <c r="G6" s="477"/>
      <c r="H6" s="478"/>
      <c r="I6" s="470" t="s">
        <v>65</v>
      </c>
      <c r="J6" s="470"/>
      <c r="K6" s="470"/>
      <c r="L6" s="470"/>
      <c r="M6" s="471"/>
      <c r="N6" s="151"/>
      <c r="O6" s="469" t="s">
        <v>66</v>
      </c>
      <c r="P6" s="470"/>
      <c r="Q6" s="470"/>
      <c r="R6" s="470"/>
      <c r="S6" s="471"/>
      <c r="T6" s="151"/>
      <c r="U6" s="469" t="s">
        <v>67</v>
      </c>
      <c r="V6" s="470"/>
      <c r="W6" s="470"/>
      <c r="X6" s="470"/>
      <c r="Y6" s="471"/>
      <c r="Z6" s="151"/>
      <c r="AA6" s="469" t="s">
        <v>68</v>
      </c>
      <c r="AB6" s="470"/>
      <c r="AC6" s="470"/>
      <c r="AD6" s="470"/>
      <c r="AE6" s="471"/>
      <c r="AF6" s="151"/>
      <c r="AG6" s="469" t="s">
        <v>69</v>
      </c>
      <c r="AH6" s="470"/>
      <c r="AI6" s="470"/>
      <c r="AJ6" s="470"/>
      <c r="AK6" s="471"/>
      <c r="AL6" s="151"/>
      <c r="AM6" s="469" t="s">
        <v>70</v>
      </c>
      <c r="AN6" s="470"/>
      <c r="AO6" s="470"/>
      <c r="AP6" s="470"/>
      <c r="AQ6" s="471"/>
      <c r="AR6" s="151"/>
      <c r="AS6" s="469" t="s">
        <v>71</v>
      </c>
      <c r="AT6" s="470"/>
      <c r="AU6" s="470"/>
      <c r="AV6" s="470"/>
      <c r="AW6" s="471"/>
      <c r="AX6" s="151"/>
      <c r="AY6" s="469" t="s">
        <v>72</v>
      </c>
      <c r="AZ6" s="470"/>
      <c r="BA6" s="470"/>
      <c r="BB6" s="470"/>
      <c r="BC6" s="471"/>
      <c r="BD6" s="151"/>
      <c r="BE6" s="469" t="s">
        <v>73</v>
      </c>
      <c r="BF6" s="470"/>
      <c r="BG6" s="470"/>
      <c r="BH6" s="470"/>
      <c r="BI6" s="471"/>
      <c r="BJ6" s="151"/>
      <c r="BK6" s="469" t="s">
        <v>74</v>
      </c>
      <c r="BL6" s="470"/>
      <c r="BM6" s="470"/>
      <c r="BN6" s="470"/>
      <c r="BO6" s="471"/>
      <c r="BP6" s="151"/>
      <c r="BQ6" s="469" t="s">
        <v>75</v>
      </c>
      <c r="BR6" s="470"/>
      <c r="BS6" s="470"/>
      <c r="BT6" s="470"/>
      <c r="BU6" s="471"/>
      <c r="BV6" s="151"/>
      <c r="BW6" s="469" t="s">
        <v>76</v>
      </c>
      <c r="BX6" s="470"/>
      <c r="BY6" s="470"/>
      <c r="BZ6" s="472"/>
      <c r="CA6" s="472"/>
      <c r="CB6" s="152"/>
    </row>
    <row r="7" spans="1:80" s="162" customFormat="1" ht="15" customHeight="1">
      <c r="A7" s="154"/>
      <c r="B7" s="155"/>
      <c r="C7" s="156" t="s">
        <v>77</v>
      </c>
      <c r="D7" s="473" t="s">
        <v>78</v>
      </c>
      <c r="E7" s="474"/>
      <c r="F7" s="468" t="s">
        <v>79</v>
      </c>
      <c r="G7" s="468"/>
      <c r="H7" s="157" t="s">
        <v>80</v>
      </c>
      <c r="I7" s="158" t="s">
        <v>77</v>
      </c>
      <c r="J7" s="464" t="s">
        <v>78</v>
      </c>
      <c r="K7" s="465"/>
      <c r="L7" s="466" t="s">
        <v>79</v>
      </c>
      <c r="M7" s="467"/>
      <c r="N7" s="159" t="s">
        <v>80</v>
      </c>
      <c r="O7" s="160" t="s">
        <v>77</v>
      </c>
      <c r="P7" s="464" t="s">
        <v>78</v>
      </c>
      <c r="Q7" s="465"/>
      <c r="R7" s="466" t="s">
        <v>79</v>
      </c>
      <c r="S7" s="467"/>
      <c r="T7" s="159" t="s">
        <v>80</v>
      </c>
      <c r="U7" s="160" t="s">
        <v>77</v>
      </c>
      <c r="V7" s="464" t="s">
        <v>78</v>
      </c>
      <c r="W7" s="465"/>
      <c r="X7" s="466" t="s">
        <v>79</v>
      </c>
      <c r="Y7" s="467"/>
      <c r="Z7" s="159" t="s">
        <v>80</v>
      </c>
      <c r="AA7" s="160" t="s">
        <v>77</v>
      </c>
      <c r="AB7" s="464" t="s">
        <v>78</v>
      </c>
      <c r="AC7" s="465"/>
      <c r="AD7" s="466" t="s">
        <v>79</v>
      </c>
      <c r="AE7" s="467"/>
      <c r="AF7" s="159" t="s">
        <v>80</v>
      </c>
      <c r="AG7" s="160" t="s">
        <v>77</v>
      </c>
      <c r="AH7" s="464" t="s">
        <v>78</v>
      </c>
      <c r="AI7" s="465"/>
      <c r="AJ7" s="466" t="s">
        <v>79</v>
      </c>
      <c r="AK7" s="467"/>
      <c r="AL7" s="159" t="s">
        <v>80</v>
      </c>
      <c r="AM7" s="160" t="s">
        <v>77</v>
      </c>
      <c r="AN7" s="464" t="s">
        <v>78</v>
      </c>
      <c r="AO7" s="465"/>
      <c r="AP7" s="466" t="s">
        <v>79</v>
      </c>
      <c r="AQ7" s="467"/>
      <c r="AR7" s="159" t="s">
        <v>80</v>
      </c>
      <c r="AS7" s="160" t="s">
        <v>77</v>
      </c>
      <c r="AT7" s="464" t="s">
        <v>78</v>
      </c>
      <c r="AU7" s="465"/>
      <c r="AV7" s="466" t="s">
        <v>79</v>
      </c>
      <c r="AW7" s="467"/>
      <c r="AX7" s="159" t="s">
        <v>80</v>
      </c>
      <c r="AY7" s="160" t="s">
        <v>77</v>
      </c>
      <c r="AZ7" s="464" t="s">
        <v>78</v>
      </c>
      <c r="BA7" s="465"/>
      <c r="BB7" s="466" t="s">
        <v>79</v>
      </c>
      <c r="BC7" s="467"/>
      <c r="BD7" s="159" t="s">
        <v>80</v>
      </c>
      <c r="BE7" s="160" t="s">
        <v>77</v>
      </c>
      <c r="BF7" s="464" t="s">
        <v>78</v>
      </c>
      <c r="BG7" s="465"/>
      <c r="BH7" s="466" t="s">
        <v>79</v>
      </c>
      <c r="BI7" s="467"/>
      <c r="BJ7" s="159" t="s">
        <v>80</v>
      </c>
      <c r="BK7" s="160" t="s">
        <v>77</v>
      </c>
      <c r="BL7" s="464" t="s">
        <v>78</v>
      </c>
      <c r="BM7" s="465"/>
      <c r="BN7" s="466" t="s">
        <v>79</v>
      </c>
      <c r="BO7" s="467"/>
      <c r="BP7" s="159" t="s">
        <v>80</v>
      </c>
      <c r="BQ7" s="160" t="s">
        <v>77</v>
      </c>
      <c r="BR7" s="464" t="s">
        <v>78</v>
      </c>
      <c r="BS7" s="465"/>
      <c r="BT7" s="466" t="s">
        <v>79</v>
      </c>
      <c r="BU7" s="467"/>
      <c r="BV7" s="159" t="s">
        <v>80</v>
      </c>
      <c r="BW7" s="160" t="s">
        <v>77</v>
      </c>
      <c r="BX7" s="464" t="s">
        <v>78</v>
      </c>
      <c r="BY7" s="465"/>
      <c r="BZ7" s="468" t="s">
        <v>79</v>
      </c>
      <c r="CA7" s="468"/>
      <c r="CB7" s="161" t="s">
        <v>80</v>
      </c>
    </row>
    <row r="8" spans="1:81" ht="12.75">
      <c r="A8" s="163"/>
      <c r="B8" s="164"/>
      <c r="C8" s="156" t="s">
        <v>22</v>
      </c>
      <c r="D8" s="165" t="s">
        <v>22</v>
      </c>
      <c r="E8" s="166" t="s">
        <v>23</v>
      </c>
      <c r="F8" s="166" t="s">
        <v>81</v>
      </c>
      <c r="G8" s="166" t="s">
        <v>26</v>
      </c>
      <c r="H8" s="157" t="s">
        <v>82</v>
      </c>
      <c r="I8" s="167" t="s">
        <v>22</v>
      </c>
      <c r="J8" s="165" t="s">
        <v>22</v>
      </c>
      <c r="K8" s="166" t="s">
        <v>23</v>
      </c>
      <c r="L8" s="166" t="s">
        <v>81</v>
      </c>
      <c r="M8" s="168" t="s">
        <v>26</v>
      </c>
      <c r="N8" s="169" t="s">
        <v>82</v>
      </c>
      <c r="O8" s="170" t="s">
        <v>22</v>
      </c>
      <c r="P8" s="165" t="s">
        <v>22</v>
      </c>
      <c r="Q8" s="166" t="s">
        <v>23</v>
      </c>
      <c r="R8" s="166" t="s">
        <v>81</v>
      </c>
      <c r="S8" s="168" t="s">
        <v>26</v>
      </c>
      <c r="T8" s="169" t="s">
        <v>82</v>
      </c>
      <c r="U8" s="170" t="s">
        <v>22</v>
      </c>
      <c r="V8" s="165" t="s">
        <v>22</v>
      </c>
      <c r="W8" s="166" t="s">
        <v>23</v>
      </c>
      <c r="X8" s="166" t="s">
        <v>81</v>
      </c>
      <c r="Y8" s="168" t="s">
        <v>26</v>
      </c>
      <c r="Z8" s="169" t="s">
        <v>82</v>
      </c>
      <c r="AA8" s="170" t="s">
        <v>22</v>
      </c>
      <c r="AB8" s="165" t="s">
        <v>22</v>
      </c>
      <c r="AC8" s="166" t="s">
        <v>23</v>
      </c>
      <c r="AD8" s="166" t="s">
        <v>81</v>
      </c>
      <c r="AE8" s="168" t="s">
        <v>26</v>
      </c>
      <c r="AF8" s="169" t="s">
        <v>82</v>
      </c>
      <c r="AG8" s="170" t="s">
        <v>22</v>
      </c>
      <c r="AH8" s="165" t="s">
        <v>22</v>
      </c>
      <c r="AI8" s="166" t="s">
        <v>23</v>
      </c>
      <c r="AJ8" s="166" t="s">
        <v>81</v>
      </c>
      <c r="AK8" s="168" t="s">
        <v>26</v>
      </c>
      <c r="AL8" s="169" t="s">
        <v>82</v>
      </c>
      <c r="AM8" s="170" t="s">
        <v>22</v>
      </c>
      <c r="AN8" s="165" t="s">
        <v>22</v>
      </c>
      <c r="AO8" s="166" t="s">
        <v>23</v>
      </c>
      <c r="AP8" s="166" t="s">
        <v>81</v>
      </c>
      <c r="AQ8" s="168" t="s">
        <v>26</v>
      </c>
      <c r="AR8" s="169" t="s">
        <v>82</v>
      </c>
      <c r="AS8" s="170" t="s">
        <v>22</v>
      </c>
      <c r="AT8" s="165" t="s">
        <v>22</v>
      </c>
      <c r="AU8" s="166" t="s">
        <v>23</v>
      </c>
      <c r="AV8" s="166" t="s">
        <v>81</v>
      </c>
      <c r="AW8" s="168" t="s">
        <v>26</v>
      </c>
      <c r="AX8" s="169" t="s">
        <v>82</v>
      </c>
      <c r="AY8" s="170" t="s">
        <v>22</v>
      </c>
      <c r="AZ8" s="165" t="s">
        <v>22</v>
      </c>
      <c r="BA8" s="166" t="s">
        <v>23</v>
      </c>
      <c r="BB8" s="166" t="s">
        <v>81</v>
      </c>
      <c r="BC8" s="168" t="s">
        <v>26</v>
      </c>
      <c r="BD8" s="169" t="s">
        <v>82</v>
      </c>
      <c r="BE8" s="170" t="s">
        <v>22</v>
      </c>
      <c r="BF8" s="165" t="s">
        <v>22</v>
      </c>
      <c r="BG8" s="166" t="s">
        <v>23</v>
      </c>
      <c r="BH8" s="166" t="s">
        <v>81</v>
      </c>
      <c r="BI8" s="168" t="s">
        <v>26</v>
      </c>
      <c r="BJ8" s="169" t="s">
        <v>82</v>
      </c>
      <c r="BK8" s="170" t="s">
        <v>22</v>
      </c>
      <c r="BL8" s="165" t="s">
        <v>22</v>
      </c>
      <c r="BM8" s="166" t="s">
        <v>23</v>
      </c>
      <c r="BN8" s="166" t="s">
        <v>81</v>
      </c>
      <c r="BO8" s="168" t="s">
        <v>26</v>
      </c>
      <c r="BP8" s="169" t="s">
        <v>82</v>
      </c>
      <c r="BQ8" s="170" t="s">
        <v>22</v>
      </c>
      <c r="BR8" s="165" t="s">
        <v>22</v>
      </c>
      <c r="BS8" s="166" t="s">
        <v>23</v>
      </c>
      <c r="BT8" s="166" t="s">
        <v>81</v>
      </c>
      <c r="BU8" s="168" t="s">
        <v>26</v>
      </c>
      <c r="BV8" s="169" t="s">
        <v>82</v>
      </c>
      <c r="BW8" s="170" t="s">
        <v>22</v>
      </c>
      <c r="BX8" s="165" t="s">
        <v>22</v>
      </c>
      <c r="BY8" s="166" t="s">
        <v>23</v>
      </c>
      <c r="BZ8" s="166" t="s">
        <v>81</v>
      </c>
      <c r="CA8" s="166" t="s">
        <v>26</v>
      </c>
      <c r="CB8" s="171" t="s">
        <v>82</v>
      </c>
      <c r="CC8" s="172"/>
    </row>
    <row r="9" spans="1:80" s="183" customFormat="1" ht="12.75">
      <c r="A9" s="173" t="s">
        <v>83</v>
      </c>
      <c r="B9" s="174"/>
      <c r="C9" s="175">
        <f>SUM(C10:C17)</f>
        <v>93745.90000000001</v>
      </c>
      <c r="D9" s="176">
        <f>SUM(D10:D17)</f>
        <v>18603.2</v>
      </c>
      <c r="E9" s="176">
        <f>SUM(E10:E17)</f>
        <v>14637.1</v>
      </c>
      <c r="F9" s="176">
        <f>E9-D9</f>
        <v>-3966.1000000000004</v>
      </c>
      <c r="G9" s="176">
        <f aca="true" t="shared" si="0" ref="G9:G14">E9/D9%</f>
        <v>78.68054958286746</v>
      </c>
      <c r="H9" s="177">
        <f aca="true" t="shared" si="1" ref="H9:H14">E9/C9%</f>
        <v>15.613589500980842</v>
      </c>
      <c r="I9" s="178">
        <f>SUM(I10:I17)</f>
        <v>3904.2</v>
      </c>
      <c r="J9" s="176">
        <f>SUM(J10:J17)</f>
        <v>332.3</v>
      </c>
      <c r="K9" s="178">
        <f>SUM(K10:K17)</f>
        <v>353.79999999999995</v>
      </c>
      <c r="L9" s="176">
        <f aca="true" t="shared" si="2" ref="L9:L30">K9-J9</f>
        <v>21.499999999999943</v>
      </c>
      <c r="M9" s="179">
        <f aca="true" t="shared" si="3" ref="M9:M15">K9/J9%</f>
        <v>106.47005717724946</v>
      </c>
      <c r="N9" s="180">
        <f>K9/I9%</f>
        <v>9.062035756364939</v>
      </c>
      <c r="O9" s="181">
        <f>SUM(O10:O17)</f>
        <v>5598.1</v>
      </c>
      <c r="P9" s="176">
        <f>SUM(P10:P17)</f>
        <v>1073.5</v>
      </c>
      <c r="Q9" s="178">
        <f>SUM(Q10:Q17)</f>
        <v>972.7</v>
      </c>
      <c r="R9" s="176">
        <f aca="true" t="shared" si="4" ref="R9:R30">Q9-P9</f>
        <v>-100.79999999999995</v>
      </c>
      <c r="S9" s="179">
        <f aca="true" t="shared" si="5" ref="S9:S15">Q9/P9%</f>
        <v>90.61015370284119</v>
      </c>
      <c r="T9" s="180">
        <f>Q9/O9%</f>
        <v>17.375538129008056</v>
      </c>
      <c r="U9" s="181">
        <f>SUM(U10:U17)</f>
        <v>10558.599999999999</v>
      </c>
      <c r="V9" s="176">
        <f>SUM(V10:V17)</f>
        <v>2185.4</v>
      </c>
      <c r="W9" s="178">
        <f>SUM(W10:W17)</f>
        <v>1143.8999999999999</v>
      </c>
      <c r="X9" s="176">
        <f aca="true" t="shared" si="6" ref="X9:X30">W9-V9</f>
        <v>-1041.5000000000002</v>
      </c>
      <c r="Y9" s="179">
        <f aca="true" t="shared" si="7" ref="Y9:Y15">W9/V9%</f>
        <v>52.34282053628626</v>
      </c>
      <c r="Z9" s="180">
        <f>W9/U9%</f>
        <v>10.833822665883735</v>
      </c>
      <c r="AA9" s="181">
        <f>SUM(AA10:AA17)</f>
        <v>5931</v>
      </c>
      <c r="AB9" s="176">
        <f>SUM(AB10:AB17)</f>
        <v>497.50000000000006</v>
      </c>
      <c r="AC9" s="178">
        <f>SUM(AC10:AC17)</f>
        <v>237</v>
      </c>
      <c r="AD9" s="176">
        <f aca="true" t="shared" si="8" ref="AD9:AD30">AC9-AB9</f>
        <v>-260.50000000000006</v>
      </c>
      <c r="AE9" s="179">
        <f aca="true" t="shared" si="9" ref="AE9:AE15">AC9/AB9%</f>
        <v>47.63819095477386</v>
      </c>
      <c r="AF9" s="180">
        <f>AC9/AA9%</f>
        <v>3.9959534648457256</v>
      </c>
      <c r="AG9" s="181">
        <f>SUM(AG10:AG17)</f>
        <v>4161.9</v>
      </c>
      <c r="AH9" s="176">
        <f>SUM(AH10:AH17)</f>
        <v>787.8</v>
      </c>
      <c r="AI9" s="178">
        <f>SUM(AI10:AI17)</f>
        <v>505.29999999999995</v>
      </c>
      <c r="AJ9" s="176">
        <f aca="true" t="shared" si="10" ref="AJ9:AJ30">AI9-AH9</f>
        <v>-282.5</v>
      </c>
      <c r="AK9" s="179">
        <f aca="true" t="shared" si="11" ref="AK9:AK15">AI9/AH9%</f>
        <v>64.14064483371413</v>
      </c>
      <c r="AL9" s="180">
        <f>AI9/AG9%</f>
        <v>12.141089406280784</v>
      </c>
      <c r="AM9" s="181">
        <f>SUM(AM10:AM17)</f>
        <v>5571.4</v>
      </c>
      <c r="AN9" s="176">
        <f>SUM(AN10:AN17)</f>
        <v>810.5</v>
      </c>
      <c r="AO9" s="178">
        <f>SUM(AO10:AO17)</f>
        <v>319.6</v>
      </c>
      <c r="AP9" s="176">
        <f aca="true" t="shared" si="12" ref="AP9:AP30">AO9-AN9</f>
        <v>-490.9</v>
      </c>
      <c r="AQ9" s="179">
        <f aca="true" t="shared" si="13" ref="AQ9:AQ15">AO9/AN9%</f>
        <v>39.43244910549044</v>
      </c>
      <c r="AR9" s="180">
        <f>AO9/AM9%</f>
        <v>5.736439674049611</v>
      </c>
      <c r="AS9" s="181">
        <f>SUM(AS10:AS17)</f>
        <v>3470.5000000000005</v>
      </c>
      <c r="AT9" s="176">
        <f>SUM(AT10:AT17)</f>
        <v>322.40000000000003</v>
      </c>
      <c r="AU9" s="178">
        <f>SUM(AU10:AU17)</f>
        <v>165.79999999999998</v>
      </c>
      <c r="AV9" s="176">
        <f aca="true" t="shared" si="14" ref="AV9:AV30">AU9-AT9</f>
        <v>-156.60000000000005</v>
      </c>
      <c r="AW9" s="179">
        <f aca="true" t="shared" si="15" ref="AW9:AW15">AU9/AT9%</f>
        <v>51.42679900744416</v>
      </c>
      <c r="AX9" s="180">
        <f>AU9/AS9%</f>
        <v>4.777409595159198</v>
      </c>
      <c r="AY9" s="181">
        <f>SUM(AY10:AY17)</f>
        <v>9156.3</v>
      </c>
      <c r="AZ9" s="176">
        <f>SUM(AZ10:AZ17)</f>
        <v>1348.6999999999998</v>
      </c>
      <c r="BA9" s="178">
        <f>SUM(BA10:BA17)</f>
        <v>1117.5</v>
      </c>
      <c r="BB9" s="176">
        <f aca="true" t="shared" si="16" ref="BB9:BB25">BA9-AZ9</f>
        <v>-231.19999999999982</v>
      </c>
      <c r="BC9" s="179">
        <f aca="true" t="shared" si="17" ref="BC9:BC15">BA9/AZ9%</f>
        <v>82.8575665455624</v>
      </c>
      <c r="BD9" s="180">
        <f>BA9/AY9%</f>
        <v>12.204711510107796</v>
      </c>
      <c r="BE9" s="181">
        <f>SUM(BE10:BE17)</f>
        <v>2117.5</v>
      </c>
      <c r="BF9" s="176">
        <f>SUM(BF10:BF17)</f>
        <v>162.2</v>
      </c>
      <c r="BG9" s="178">
        <f>SUM(BG10:BG17)</f>
        <v>156.4</v>
      </c>
      <c r="BH9" s="176">
        <f aca="true" t="shared" si="18" ref="BH9:BH25">BG9-BF9</f>
        <v>-5.799999999999983</v>
      </c>
      <c r="BI9" s="179">
        <f aca="true" t="shared" si="19" ref="BI9:BI15">BG9/BF9%</f>
        <v>96.4241676942047</v>
      </c>
      <c r="BJ9" s="180">
        <f>BG9/BE9%</f>
        <v>7.3860684769775675</v>
      </c>
      <c r="BK9" s="181">
        <f>SUM(BK10:BK17)</f>
        <v>4228.3</v>
      </c>
      <c r="BL9" s="176">
        <f>SUM(BL10:BL17)</f>
        <v>568.9</v>
      </c>
      <c r="BM9" s="178">
        <f>SUM(BM10:BM17)</f>
        <v>693.3000000000001</v>
      </c>
      <c r="BN9" s="176">
        <f aca="true" t="shared" si="20" ref="BN9:BN25">BM9-BL9</f>
        <v>124.40000000000009</v>
      </c>
      <c r="BO9" s="179">
        <f aca="true" t="shared" si="21" ref="BO9:BO15">BM9/BL9%</f>
        <v>121.86676041483565</v>
      </c>
      <c r="BP9" s="180">
        <f>BM9/BK9%</f>
        <v>16.396660596457206</v>
      </c>
      <c r="BQ9" s="181">
        <f>SUM(BQ10:BQ17)</f>
        <v>10239</v>
      </c>
      <c r="BR9" s="176">
        <f>SUM(BR10:BR17)</f>
        <v>2099.5</v>
      </c>
      <c r="BS9" s="178">
        <f>SUM(BS10:BS17)</f>
        <v>1347.6</v>
      </c>
      <c r="BT9" s="176">
        <f aca="true" t="shared" si="22" ref="BT9:BT25">BS9-BR9</f>
        <v>-751.9000000000001</v>
      </c>
      <c r="BU9" s="179">
        <f aca="true" t="shared" si="23" ref="BU9:BU15">BS9/BR9%</f>
        <v>64.18671112169564</v>
      </c>
      <c r="BV9" s="180">
        <f>BS9/BQ9%</f>
        <v>13.161441547026076</v>
      </c>
      <c r="BW9" s="181">
        <f aca="true" t="shared" si="24" ref="BW9:BY24">C9+I9+O9+U9+AA9+AG9+AM9+AS9+AY9+BE9+BK9+BQ9</f>
        <v>158682.69999999998</v>
      </c>
      <c r="BX9" s="176">
        <f>D9+J9+P9+V9+AB9+AH9+AN9+AT9+AZ9+BF9+BL9+BR9</f>
        <v>28791.900000000005</v>
      </c>
      <c r="BY9" s="176">
        <f>E9+K9+Q9+W9+AC9+AI9+AO9+AU9+BA9+BG9+BM9+BS9</f>
        <v>21649.999999999996</v>
      </c>
      <c r="BZ9" s="176">
        <f>BY9-BX9</f>
        <v>-7141.900000000009</v>
      </c>
      <c r="CA9" s="176">
        <f>BY9/BX9%</f>
        <v>75.19475963725907</v>
      </c>
      <c r="CB9" s="182">
        <f>BY9/BW9%</f>
        <v>13.643579293773044</v>
      </c>
    </row>
    <row r="10" spans="1:81" ht="12.75">
      <c r="A10" s="184" t="s">
        <v>30</v>
      </c>
      <c r="B10" s="185"/>
      <c r="C10" s="186">
        <v>46917.4</v>
      </c>
      <c r="D10" s="187">
        <v>8542.3</v>
      </c>
      <c r="E10" s="187">
        <v>4602.8</v>
      </c>
      <c r="F10" s="188">
        <f aca="true" t="shared" si="25" ref="F10:F25">E10-D10</f>
        <v>-3939.499999999999</v>
      </c>
      <c r="G10" s="188">
        <f t="shared" si="0"/>
        <v>53.882443838310536</v>
      </c>
      <c r="H10" s="189">
        <f t="shared" si="1"/>
        <v>9.810432803181762</v>
      </c>
      <c r="I10" s="190">
        <v>711.3</v>
      </c>
      <c r="J10" s="187">
        <v>150</v>
      </c>
      <c r="K10" s="191">
        <v>109.1</v>
      </c>
      <c r="L10" s="188">
        <f t="shared" si="2"/>
        <v>-40.900000000000006</v>
      </c>
      <c r="M10" s="192">
        <f t="shared" si="3"/>
        <v>72.73333333333333</v>
      </c>
      <c r="N10" s="193">
        <f>K10/I10%</f>
        <v>15.338113313651062</v>
      </c>
      <c r="O10" s="194">
        <v>1251.1</v>
      </c>
      <c r="P10" s="187">
        <v>281.5</v>
      </c>
      <c r="Q10" s="191">
        <v>185.9</v>
      </c>
      <c r="R10" s="188">
        <f t="shared" si="4"/>
        <v>-95.6</v>
      </c>
      <c r="S10" s="192">
        <f>Q10/P10%</f>
        <v>66.03907637655418</v>
      </c>
      <c r="T10" s="193">
        <f>Q10/O10%</f>
        <v>14.85892414675086</v>
      </c>
      <c r="U10" s="194">
        <v>5396.7</v>
      </c>
      <c r="V10" s="187">
        <v>1284.4</v>
      </c>
      <c r="W10" s="191">
        <v>797.7</v>
      </c>
      <c r="X10" s="188">
        <f t="shared" si="6"/>
        <v>-486.70000000000005</v>
      </c>
      <c r="Y10" s="192">
        <f t="shared" si="7"/>
        <v>62.10682030520087</v>
      </c>
      <c r="Z10" s="193">
        <f>W10/U10%</f>
        <v>14.78125521151815</v>
      </c>
      <c r="AA10" s="194">
        <v>1073.7</v>
      </c>
      <c r="AB10" s="187">
        <v>161</v>
      </c>
      <c r="AC10" s="191">
        <v>104.2</v>
      </c>
      <c r="AD10" s="188">
        <f t="shared" si="8"/>
        <v>-56.8</v>
      </c>
      <c r="AE10" s="192">
        <f t="shared" si="9"/>
        <v>64.72049689440993</v>
      </c>
      <c r="AF10" s="193">
        <f>AC10/AA10%</f>
        <v>9.704759243736612</v>
      </c>
      <c r="AG10" s="194">
        <v>1195.3</v>
      </c>
      <c r="AH10" s="187">
        <v>260</v>
      </c>
      <c r="AI10" s="191">
        <v>164</v>
      </c>
      <c r="AJ10" s="188">
        <f t="shared" si="10"/>
        <v>-96</v>
      </c>
      <c r="AK10" s="192">
        <f t="shared" si="11"/>
        <v>63.07692307692307</v>
      </c>
      <c r="AL10" s="193">
        <f>AI10/AG10%</f>
        <v>13.72040491926713</v>
      </c>
      <c r="AM10" s="194">
        <v>580.3</v>
      </c>
      <c r="AN10" s="187">
        <v>104.5</v>
      </c>
      <c r="AO10" s="191">
        <v>66.6</v>
      </c>
      <c r="AP10" s="188">
        <f t="shared" si="12"/>
        <v>-37.900000000000006</v>
      </c>
      <c r="AQ10" s="192">
        <f t="shared" si="13"/>
        <v>63.73205741626794</v>
      </c>
      <c r="AR10" s="193">
        <f>AO10/AM10%</f>
        <v>11.47682233327589</v>
      </c>
      <c r="AS10" s="194">
        <v>694.2</v>
      </c>
      <c r="AT10" s="187">
        <v>159</v>
      </c>
      <c r="AU10" s="191">
        <v>56.9</v>
      </c>
      <c r="AV10" s="188">
        <f t="shared" si="14"/>
        <v>-102.1</v>
      </c>
      <c r="AW10" s="192">
        <f t="shared" si="15"/>
        <v>35.78616352201258</v>
      </c>
      <c r="AX10" s="193">
        <f>AU10/AS10%</f>
        <v>8.196485162777297</v>
      </c>
      <c r="AY10" s="194">
        <v>2516.8</v>
      </c>
      <c r="AZ10" s="187">
        <v>513</v>
      </c>
      <c r="BA10" s="191">
        <v>390.4</v>
      </c>
      <c r="BB10" s="188">
        <f t="shared" si="16"/>
        <v>-122.60000000000002</v>
      </c>
      <c r="BC10" s="192">
        <f t="shared" si="17"/>
        <v>76.10136452241716</v>
      </c>
      <c r="BD10" s="193">
        <f>BA10/AY10%</f>
        <v>15.511760966306419</v>
      </c>
      <c r="BE10" s="194">
        <v>369.9</v>
      </c>
      <c r="BF10" s="187">
        <v>62.1</v>
      </c>
      <c r="BG10" s="191">
        <v>73.8</v>
      </c>
      <c r="BH10" s="188">
        <f t="shared" si="18"/>
        <v>11.699999999999996</v>
      </c>
      <c r="BI10" s="192">
        <f t="shared" si="19"/>
        <v>118.84057971014492</v>
      </c>
      <c r="BJ10" s="193">
        <f>BG10/BE10%</f>
        <v>19.951338199513383</v>
      </c>
      <c r="BK10" s="194">
        <v>996</v>
      </c>
      <c r="BL10" s="187">
        <v>185</v>
      </c>
      <c r="BM10" s="191">
        <v>132.8</v>
      </c>
      <c r="BN10" s="188">
        <f t="shared" si="20"/>
        <v>-52.19999999999999</v>
      </c>
      <c r="BO10" s="192">
        <f t="shared" si="21"/>
        <v>71.78378378378379</v>
      </c>
      <c r="BP10" s="193">
        <f>BM10/BK10%</f>
        <v>13.333333333333334</v>
      </c>
      <c r="BQ10" s="194">
        <v>3675.7</v>
      </c>
      <c r="BR10" s="187">
        <v>870</v>
      </c>
      <c r="BS10" s="191">
        <v>564.3</v>
      </c>
      <c r="BT10" s="188">
        <f t="shared" si="22"/>
        <v>-305.70000000000005</v>
      </c>
      <c r="BU10" s="192">
        <f t="shared" si="23"/>
        <v>64.86206896551724</v>
      </c>
      <c r="BV10" s="193">
        <f>BS10/BQ10%</f>
        <v>15.352177816470332</v>
      </c>
      <c r="BW10" s="195">
        <f t="shared" si="24"/>
        <v>65378.4</v>
      </c>
      <c r="BX10" s="196">
        <f>D10+J10+P10+V10+AB10+AH10+AN10+AT10+AZ10+BF10+BL10+BR10</f>
        <v>12572.8</v>
      </c>
      <c r="BY10" s="196">
        <f>E10+K10+Q10+W10+AC10+AI10+AO10+AU10+BA10+BG10+BM10+BS10</f>
        <v>7248.5</v>
      </c>
      <c r="BZ10" s="188">
        <f>BY10-BX10</f>
        <v>-5324.299999999999</v>
      </c>
      <c r="CA10" s="188">
        <f>BY10/BX10%</f>
        <v>57.652233392720795</v>
      </c>
      <c r="CB10" s="197">
        <f>BY10/BW10%</f>
        <v>11.086995093180622</v>
      </c>
      <c r="CC10" s="198"/>
    </row>
    <row r="11" spans="1:81" ht="24.75" customHeight="1">
      <c r="A11" s="199" t="s">
        <v>32</v>
      </c>
      <c r="B11" s="185"/>
      <c r="C11" s="186">
        <v>6077.2</v>
      </c>
      <c r="D11" s="187">
        <v>1565.6</v>
      </c>
      <c r="E11" s="187">
        <v>1436.6</v>
      </c>
      <c r="F11" s="188">
        <f t="shared" si="25"/>
        <v>-129</v>
      </c>
      <c r="G11" s="188">
        <f t="shared" si="0"/>
        <v>91.7603474706183</v>
      </c>
      <c r="H11" s="189">
        <f t="shared" si="1"/>
        <v>23.639175936286446</v>
      </c>
      <c r="I11" s="190">
        <v>25.9</v>
      </c>
      <c r="J11" s="187"/>
      <c r="K11" s="191">
        <v>0.4</v>
      </c>
      <c r="L11" s="188">
        <f t="shared" si="2"/>
        <v>0.4</v>
      </c>
      <c r="M11" s="192"/>
      <c r="N11" s="193">
        <f aca="true" t="shared" si="26" ref="N11:N31">K11/I11%</f>
        <v>1.5444015444015444</v>
      </c>
      <c r="O11" s="194">
        <v>226.3</v>
      </c>
      <c r="P11" s="187">
        <v>56.5</v>
      </c>
      <c r="Q11" s="191">
        <v>17.9</v>
      </c>
      <c r="R11" s="188">
        <f t="shared" si="4"/>
        <v>-38.6</v>
      </c>
      <c r="S11" s="192">
        <f t="shared" si="5"/>
        <v>31.681415929203542</v>
      </c>
      <c r="T11" s="193">
        <f aca="true" t="shared" si="27" ref="T11:T31">Q11/O11%</f>
        <v>7.909854175872735</v>
      </c>
      <c r="U11" s="194"/>
      <c r="V11" s="187"/>
      <c r="W11" s="191"/>
      <c r="X11" s="188">
        <f t="shared" si="6"/>
        <v>0</v>
      </c>
      <c r="Y11" s="192"/>
      <c r="Z11" s="193"/>
      <c r="AA11" s="194">
        <v>6.1</v>
      </c>
      <c r="AB11" s="187"/>
      <c r="AC11" s="191">
        <v>0.6</v>
      </c>
      <c r="AD11" s="188">
        <f t="shared" si="8"/>
        <v>0.6</v>
      </c>
      <c r="AE11" s="192"/>
      <c r="AF11" s="193">
        <f aca="true" t="shared" si="28" ref="AF11:AF31">AC11/AA11%</f>
        <v>9.836065573770492</v>
      </c>
      <c r="AG11" s="194">
        <v>298.2</v>
      </c>
      <c r="AH11" s="187">
        <v>74.7</v>
      </c>
      <c r="AI11" s="191">
        <v>56.6</v>
      </c>
      <c r="AJ11" s="188">
        <f t="shared" si="10"/>
        <v>-18.1</v>
      </c>
      <c r="AK11" s="192">
        <f t="shared" si="11"/>
        <v>75.76974564926373</v>
      </c>
      <c r="AL11" s="193">
        <f aca="true" t="shared" si="29" ref="AL11:AL31">AI11/AG11%</f>
        <v>18.98054996646546</v>
      </c>
      <c r="AM11" s="194">
        <v>843</v>
      </c>
      <c r="AN11" s="187">
        <v>36.9</v>
      </c>
      <c r="AO11" s="191">
        <v>1.8</v>
      </c>
      <c r="AP11" s="188">
        <f t="shared" si="12"/>
        <v>-35.1</v>
      </c>
      <c r="AQ11" s="192">
        <f t="shared" si="13"/>
        <v>4.878048780487805</v>
      </c>
      <c r="AR11" s="193">
        <f aca="true" t="shared" si="30" ref="AR11:AR31">AO11/AM11%</f>
        <v>0.21352313167259787</v>
      </c>
      <c r="AS11" s="194">
        <v>63</v>
      </c>
      <c r="AT11" s="187">
        <v>21.8</v>
      </c>
      <c r="AU11" s="191">
        <v>6.6</v>
      </c>
      <c r="AV11" s="188">
        <f t="shared" si="14"/>
        <v>-15.200000000000001</v>
      </c>
      <c r="AW11" s="192">
        <f t="shared" si="15"/>
        <v>30.275229357798164</v>
      </c>
      <c r="AX11" s="193">
        <f aca="true" t="shared" si="31" ref="AX11:AX31">AU11/AS11%</f>
        <v>10.476190476190476</v>
      </c>
      <c r="AY11" s="194">
        <v>413.1</v>
      </c>
      <c r="AZ11" s="187">
        <v>25</v>
      </c>
      <c r="BA11" s="191">
        <v>48</v>
      </c>
      <c r="BB11" s="188">
        <f t="shared" si="16"/>
        <v>23</v>
      </c>
      <c r="BC11" s="192">
        <f t="shared" si="17"/>
        <v>192</v>
      </c>
      <c r="BD11" s="193">
        <f aca="true" t="shared" si="32" ref="BD11:BD31">BA11/AY11%</f>
        <v>11.619462599854756</v>
      </c>
      <c r="BE11" s="194">
        <v>103.8</v>
      </c>
      <c r="BF11" s="187">
        <v>5.2</v>
      </c>
      <c r="BG11" s="191"/>
      <c r="BH11" s="188">
        <f t="shared" si="18"/>
        <v>-5.2</v>
      </c>
      <c r="BI11" s="192">
        <f t="shared" si="19"/>
        <v>0</v>
      </c>
      <c r="BJ11" s="193">
        <f aca="true" t="shared" si="33" ref="BJ11:BJ31">BG11/BE11%</f>
        <v>0</v>
      </c>
      <c r="BK11" s="194">
        <v>139.3</v>
      </c>
      <c r="BL11" s="187">
        <v>10</v>
      </c>
      <c r="BM11" s="191">
        <v>37.5</v>
      </c>
      <c r="BN11" s="188">
        <f t="shared" si="20"/>
        <v>27.5</v>
      </c>
      <c r="BO11" s="192">
        <f t="shared" si="21"/>
        <v>375</v>
      </c>
      <c r="BP11" s="193">
        <f aca="true" t="shared" si="34" ref="BP11:BP31">BM11/BK11%</f>
        <v>26.920315865039484</v>
      </c>
      <c r="BQ11" s="194">
        <v>594.9</v>
      </c>
      <c r="BR11" s="187">
        <v>140</v>
      </c>
      <c r="BS11" s="191">
        <v>184.8</v>
      </c>
      <c r="BT11" s="188">
        <f t="shared" si="22"/>
        <v>44.80000000000001</v>
      </c>
      <c r="BU11" s="192">
        <f>BS11/BR11%</f>
        <v>132.00000000000003</v>
      </c>
      <c r="BV11" s="193">
        <f aca="true" t="shared" si="35" ref="BV11:BV31">BS11/BQ11%</f>
        <v>31.064044377206255</v>
      </c>
      <c r="BW11" s="195">
        <f t="shared" si="24"/>
        <v>8790.8</v>
      </c>
      <c r="BX11" s="196">
        <f t="shared" si="24"/>
        <v>1935.7</v>
      </c>
      <c r="BY11" s="196">
        <f t="shared" si="24"/>
        <v>1790.7999999999997</v>
      </c>
      <c r="BZ11" s="188">
        <f aca="true" t="shared" si="36" ref="BZ11:BZ25">BY11-BX11</f>
        <v>-144.90000000000032</v>
      </c>
      <c r="CA11" s="188">
        <f aca="true" t="shared" si="37" ref="CA11:CA21">BY11/BX11%</f>
        <v>92.51433589915791</v>
      </c>
      <c r="CB11" s="197">
        <f aca="true" t="shared" si="38" ref="CB11:CB31">BY11/BW11%</f>
        <v>20.371297265322838</v>
      </c>
      <c r="CC11" s="198"/>
    </row>
    <row r="12" spans="1:81" ht="12.75">
      <c r="A12" s="184" t="s">
        <v>34</v>
      </c>
      <c r="B12" s="200"/>
      <c r="C12" s="201">
        <v>17.4</v>
      </c>
      <c r="D12" s="202">
        <v>8.7</v>
      </c>
      <c r="E12" s="202"/>
      <c r="F12" s="188">
        <f t="shared" si="25"/>
        <v>-8.7</v>
      </c>
      <c r="G12" s="188">
        <f>E12/D12%</f>
        <v>0</v>
      </c>
      <c r="H12" s="189">
        <f>E12/C12%</f>
        <v>0</v>
      </c>
      <c r="I12" s="203">
        <v>44.5</v>
      </c>
      <c r="J12" s="202">
        <v>9.5</v>
      </c>
      <c r="K12" s="204">
        <v>0.5</v>
      </c>
      <c r="L12" s="188">
        <f t="shared" si="2"/>
        <v>-9</v>
      </c>
      <c r="M12" s="192">
        <f t="shared" si="3"/>
        <v>5.2631578947368425</v>
      </c>
      <c r="N12" s="193">
        <f t="shared" si="26"/>
        <v>1.1235955056179776</v>
      </c>
      <c r="O12" s="205">
        <v>19.2</v>
      </c>
      <c r="P12" s="202"/>
      <c r="Q12" s="204"/>
      <c r="R12" s="188">
        <f t="shared" si="4"/>
        <v>0</v>
      </c>
      <c r="S12" s="192"/>
      <c r="T12" s="193"/>
      <c r="U12" s="205">
        <v>106.7</v>
      </c>
      <c r="V12" s="202">
        <v>106.7</v>
      </c>
      <c r="W12" s="204">
        <v>2.9</v>
      </c>
      <c r="X12" s="188">
        <f t="shared" si="6"/>
        <v>-103.8</v>
      </c>
      <c r="Y12" s="192">
        <f>W12/V12%</f>
        <v>2.717900656044986</v>
      </c>
      <c r="Z12" s="193">
        <f>W12/U12%</f>
        <v>2.717900656044986</v>
      </c>
      <c r="AA12" s="205">
        <v>56.2</v>
      </c>
      <c r="AB12" s="202">
        <v>14</v>
      </c>
      <c r="AC12" s="204"/>
      <c r="AD12" s="188">
        <f t="shared" si="8"/>
        <v>-14</v>
      </c>
      <c r="AE12" s="192">
        <f t="shared" si="9"/>
        <v>0</v>
      </c>
      <c r="AF12" s="193">
        <f t="shared" si="28"/>
        <v>0</v>
      </c>
      <c r="AG12" s="205">
        <v>64.7</v>
      </c>
      <c r="AH12" s="202"/>
      <c r="AI12" s="204"/>
      <c r="AJ12" s="188">
        <f t="shared" si="10"/>
        <v>0</v>
      </c>
      <c r="AK12" s="192"/>
      <c r="AL12" s="193">
        <f t="shared" si="29"/>
        <v>0</v>
      </c>
      <c r="AM12" s="205">
        <v>83.8</v>
      </c>
      <c r="AN12" s="202">
        <v>67</v>
      </c>
      <c r="AO12" s="204">
        <v>35.6</v>
      </c>
      <c r="AP12" s="188">
        <f t="shared" si="12"/>
        <v>-31.4</v>
      </c>
      <c r="AQ12" s="192">
        <f t="shared" si="13"/>
        <v>53.134328358208954</v>
      </c>
      <c r="AR12" s="193">
        <f t="shared" si="30"/>
        <v>42.482100238663485</v>
      </c>
      <c r="AS12" s="205">
        <v>91.3</v>
      </c>
      <c r="AT12" s="202">
        <v>41.4</v>
      </c>
      <c r="AU12" s="204"/>
      <c r="AV12" s="188">
        <f t="shared" si="14"/>
        <v>-41.4</v>
      </c>
      <c r="AW12" s="192">
        <f t="shared" si="15"/>
        <v>0</v>
      </c>
      <c r="AX12" s="193">
        <f t="shared" si="31"/>
        <v>0</v>
      </c>
      <c r="AY12" s="205">
        <v>240.3</v>
      </c>
      <c r="AZ12" s="202">
        <v>115.3</v>
      </c>
      <c r="BA12" s="204">
        <v>135.5</v>
      </c>
      <c r="BB12" s="188">
        <f t="shared" si="16"/>
        <v>20.200000000000003</v>
      </c>
      <c r="BC12" s="192">
        <f t="shared" si="17"/>
        <v>117.51951431049436</v>
      </c>
      <c r="BD12" s="193">
        <f t="shared" si="32"/>
        <v>56.38784852267998</v>
      </c>
      <c r="BE12" s="205">
        <v>2.7</v>
      </c>
      <c r="BF12" s="202">
        <v>0.3</v>
      </c>
      <c r="BG12" s="204"/>
      <c r="BH12" s="188">
        <f t="shared" si="18"/>
        <v>-0.3</v>
      </c>
      <c r="BI12" s="192"/>
      <c r="BJ12" s="193">
        <f t="shared" si="33"/>
        <v>0</v>
      </c>
      <c r="BK12" s="205">
        <v>48.5</v>
      </c>
      <c r="BL12" s="202">
        <v>9</v>
      </c>
      <c r="BM12" s="204">
        <v>1.9</v>
      </c>
      <c r="BN12" s="188">
        <f t="shared" si="20"/>
        <v>-7.1</v>
      </c>
      <c r="BO12" s="192">
        <f t="shared" si="21"/>
        <v>21.11111111111111</v>
      </c>
      <c r="BP12" s="193">
        <f t="shared" si="34"/>
        <v>3.917525773195876</v>
      </c>
      <c r="BQ12" s="205"/>
      <c r="BR12" s="202"/>
      <c r="BS12" s="204"/>
      <c r="BT12" s="188">
        <f t="shared" si="22"/>
        <v>0</v>
      </c>
      <c r="BU12" s="192"/>
      <c r="BV12" s="193"/>
      <c r="BW12" s="195">
        <f t="shared" si="24"/>
        <v>775.3000000000001</v>
      </c>
      <c r="BX12" s="196">
        <f t="shared" si="24"/>
        <v>371.90000000000003</v>
      </c>
      <c r="BY12" s="196">
        <f t="shared" si="24"/>
        <v>176.4</v>
      </c>
      <c r="BZ12" s="188">
        <f t="shared" si="36"/>
        <v>-195.50000000000003</v>
      </c>
      <c r="CA12" s="188">
        <f t="shared" si="37"/>
        <v>47.43210540467867</v>
      </c>
      <c r="CB12" s="197">
        <f t="shared" si="38"/>
        <v>22.75248290984135</v>
      </c>
      <c r="CC12" s="198"/>
    </row>
    <row r="13" spans="1:81" ht="12.75">
      <c r="A13" s="206" t="s">
        <v>84</v>
      </c>
      <c r="B13" s="200"/>
      <c r="C13" s="201">
        <v>5945.3</v>
      </c>
      <c r="D13" s="202">
        <v>89.2</v>
      </c>
      <c r="E13" s="202">
        <v>107.5</v>
      </c>
      <c r="F13" s="188">
        <f t="shared" si="25"/>
        <v>18.299999999999997</v>
      </c>
      <c r="G13" s="188">
        <f t="shared" si="0"/>
        <v>120.51569506726457</v>
      </c>
      <c r="H13" s="189">
        <f t="shared" si="1"/>
        <v>1.808150976401527</v>
      </c>
      <c r="I13" s="203">
        <v>73.7</v>
      </c>
      <c r="J13" s="202">
        <v>2</v>
      </c>
      <c r="K13" s="204">
        <v>3.1</v>
      </c>
      <c r="L13" s="188">
        <f t="shared" si="2"/>
        <v>1.1</v>
      </c>
      <c r="M13" s="192">
        <f t="shared" si="3"/>
        <v>155</v>
      </c>
      <c r="N13" s="193">
        <f t="shared" si="26"/>
        <v>4.2062415196743554</v>
      </c>
      <c r="O13" s="205">
        <v>244</v>
      </c>
      <c r="P13" s="202">
        <v>6.8</v>
      </c>
      <c r="Q13" s="204">
        <v>4.5</v>
      </c>
      <c r="R13" s="188">
        <f t="shared" si="4"/>
        <v>-2.3</v>
      </c>
      <c r="S13" s="192">
        <f t="shared" si="5"/>
        <v>66.17647058823529</v>
      </c>
      <c r="T13" s="193">
        <f t="shared" si="27"/>
        <v>1.8442622950819672</v>
      </c>
      <c r="U13" s="205">
        <v>40</v>
      </c>
      <c r="V13" s="202">
        <v>0.5</v>
      </c>
      <c r="W13" s="204">
        <v>0.4</v>
      </c>
      <c r="X13" s="188">
        <f t="shared" si="6"/>
        <v>-0.09999999999999998</v>
      </c>
      <c r="Y13" s="192">
        <f>W13/V13%</f>
        <v>80</v>
      </c>
      <c r="Z13" s="193">
        <f>W13/U13%</f>
        <v>1</v>
      </c>
      <c r="AA13" s="205">
        <v>36.1</v>
      </c>
      <c r="AB13" s="202">
        <v>0.3</v>
      </c>
      <c r="AC13" s="204">
        <v>1.5</v>
      </c>
      <c r="AD13" s="188">
        <f t="shared" si="8"/>
        <v>1.2</v>
      </c>
      <c r="AE13" s="192">
        <f t="shared" si="9"/>
        <v>500</v>
      </c>
      <c r="AF13" s="193">
        <f t="shared" si="28"/>
        <v>4.1551246537396125</v>
      </c>
      <c r="AG13" s="205">
        <v>192</v>
      </c>
      <c r="AH13" s="202">
        <v>1.2</v>
      </c>
      <c r="AI13" s="204">
        <v>3.1</v>
      </c>
      <c r="AJ13" s="188">
        <f t="shared" si="10"/>
        <v>1.9000000000000001</v>
      </c>
      <c r="AK13" s="192">
        <f t="shared" si="11"/>
        <v>258.3333333333333</v>
      </c>
      <c r="AL13" s="193">
        <f t="shared" si="29"/>
        <v>1.6145833333333335</v>
      </c>
      <c r="AM13" s="205">
        <v>77</v>
      </c>
      <c r="AN13" s="202">
        <v>5.4</v>
      </c>
      <c r="AO13" s="204">
        <v>1.5</v>
      </c>
      <c r="AP13" s="188">
        <f t="shared" si="12"/>
        <v>-3.9000000000000004</v>
      </c>
      <c r="AQ13" s="192">
        <f t="shared" si="13"/>
        <v>27.777777777777775</v>
      </c>
      <c r="AR13" s="193">
        <f t="shared" si="30"/>
        <v>1.948051948051948</v>
      </c>
      <c r="AS13" s="205">
        <v>125.4</v>
      </c>
      <c r="AT13" s="202">
        <v>2.5</v>
      </c>
      <c r="AU13" s="204">
        <v>-0.7</v>
      </c>
      <c r="AV13" s="188">
        <f t="shared" si="14"/>
        <v>-3.2</v>
      </c>
      <c r="AW13" s="192">
        <f t="shared" si="15"/>
        <v>-27.999999999999996</v>
      </c>
      <c r="AX13" s="193">
        <f t="shared" si="31"/>
        <v>-0.5582137161084529</v>
      </c>
      <c r="AY13" s="205">
        <v>848.4</v>
      </c>
      <c r="AZ13" s="202">
        <v>70</v>
      </c>
      <c r="BA13" s="204">
        <v>22.1</v>
      </c>
      <c r="BB13" s="188">
        <f t="shared" si="16"/>
        <v>-47.9</v>
      </c>
      <c r="BC13" s="192">
        <f t="shared" si="17"/>
        <v>31.571428571428577</v>
      </c>
      <c r="BD13" s="193">
        <f t="shared" si="32"/>
        <v>2.604903347477605</v>
      </c>
      <c r="BE13" s="205">
        <v>39.5</v>
      </c>
      <c r="BF13" s="202">
        <v>4</v>
      </c>
      <c r="BG13" s="204">
        <v>0.3</v>
      </c>
      <c r="BH13" s="188">
        <f t="shared" si="18"/>
        <v>-3.7</v>
      </c>
      <c r="BI13" s="192">
        <f t="shared" si="19"/>
        <v>7.5</v>
      </c>
      <c r="BJ13" s="193">
        <f t="shared" si="33"/>
        <v>0.7594936708860759</v>
      </c>
      <c r="BK13" s="205">
        <v>290.5</v>
      </c>
      <c r="BL13" s="202">
        <v>3</v>
      </c>
      <c r="BM13" s="204">
        <v>14.5</v>
      </c>
      <c r="BN13" s="188">
        <f t="shared" si="20"/>
        <v>11.5</v>
      </c>
      <c r="BO13" s="192">
        <f t="shared" si="21"/>
        <v>483.33333333333337</v>
      </c>
      <c r="BP13" s="193">
        <f t="shared" si="34"/>
        <v>4.991394148020654</v>
      </c>
      <c r="BQ13" s="205">
        <v>662</v>
      </c>
      <c r="BR13" s="202">
        <v>10</v>
      </c>
      <c r="BS13" s="204">
        <v>25.5</v>
      </c>
      <c r="BT13" s="188">
        <f t="shared" si="22"/>
        <v>15.5</v>
      </c>
      <c r="BU13" s="192">
        <f t="shared" si="23"/>
        <v>255</v>
      </c>
      <c r="BV13" s="193">
        <f t="shared" si="35"/>
        <v>3.8519637462235647</v>
      </c>
      <c r="BW13" s="195">
        <f t="shared" si="24"/>
        <v>8573.9</v>
      </c>
      <c r="BX13" s="196">
        <f t="shared" si="24"/>
        <v>194.9</v>
      </c>
      <c r="BY13" s="196">
        <f t="shared" si="24"/>
        <v>183.3</v>
      </c>
      <c r="BZ13" s="188">
        <f t="shared" si="36"/>
        <v>-11.599999999999994</v>
      </c>
      <c r="CA13" s="188">
        <f t="shared" si="37"/>
        <v>94.04822986146742</v>
      </c>
      <c r="CB13" s="197">
        <f t="shared" si="38"/>
        <v>2.1378835769019937</v>
      </c>
      <c r="CC13" s="198"/>
    </row>
    <row r="14" spans="1:81" s="215" customFormat="1" ht="12.75">
      <c r="A14" s="207" t="s">
        <v>85</v>
      </c>
      <c r="B14" s="208"/>
      <c r="C14" s="209">
        <v>29717.5</v>
      </c>
      <c r="D14" s="210">
        <v>7247.9</v>
      </c>
      <c r="E14" s="210">
        <v>6500.3</v>
      </c>
      <c r="F14" s="188">
        <f t="shared" si="25"/>
        <v>-747.5999999999995</v>
      </c>
      <c r="G14" s="188">
        <f t="shared" si="0"/>
        <v>89.68528815243036</v>
      </c>
      <c r="H14" s="189">
        <f t="shared" si="1"/>
        <v>21.87364347606629</v>
      </c>
      <c r="I14" s="211">
        <v>2320.1</v>
      </c>
      <c r="J14" s="210">
        <v>75.8</v>
      </c>
      <c r="K14" s="212">
        <v>199.7</v>
      </c>
      <c r="L14" s="188">
        <f t="shared" si="2"/>
        <v>123.89999999999999</v>
      </c>
      <c r="M14" s="192">
        <f t="shared" si="3"/>
        <v>263.4564643799472</v>
      </c>
      <c r="N14" s="193">
        <f t="shared" si="26"/>
        <v>8.607387612602905</v>
      </c>
      <c r="O14" s="213">
        <v>2636.1</v>
      </c>
      <c r="P14" s="210">
        <v>424.2</v>
      </c>
      <c r="Q14" s="212">
        <v>600.2</v>
      </c>
      <c r="R14" s="188">
        <f t="shared" si="4"/>
        <v>176.00000000000006</v>
      </c>
      <c r="S14" s="192">
        <f t="shared" si="5"/>
        <v>141.4898632720415</v>
      </c>
      <c r="T14" s="193">
        <f t="shared" si="27"/>
        <v>22.76848374492622</v>
      </c>
      <c r="U14" s="213">
        <v>2533.8</v>
      </c>
      <c r="V14" s="210">
        <v>173.8</v>
      </c>
      <c r="W14" s="212">
        <v>151.3</v>
      </c>
      <c r="X14" s="188">
        <f t="shared" si="6"/>
        <v>-22.5</v>
      </c>
      <c r="Y14" s="192">
        <f t="shared" si="7"/>
        <v>87.05408515535098</v>
      </c>
      <c r="Z14" s="193">
        <f>W14/U14%</f>
        <v>5.971268450548584</v>
      </c>
      <c r="AA14" s="213">
        <v>3887.6</v>
      </c>
      <c r="AB14" s="210">
        <v>105.3</v>
      </c>
      <c r="AC14" s="212">
        <v>121.5</v>
      </c>
      <c r="AD14" s="188">
        <f t="shared" si="8"/>
        <v>16.200000000000003</v>
      </c>
      <c r="AE14" s="192">
        <f t="shared" si="9"/>
        <v>115.38461538461539</v>
      </c>
      <c r="AF14" s="193">
        <f t="shared" si="28"/>
        <v>3.12532153513736</v>
      </c>
      <c r="AG14" s="213">
        <v>1136</v>
      </c>
      <c r="AH14" s="210">
        <v>134.5</v>
      </c>
      <c r="AI14" s="212">
        <v>135.1</v>
      </c>
      <c r="AJ14" s="188">
        <f t="shared" si="10"/>
        <v>0.5999999999999943</v>
      </c>
      <c r="AK14" s="192">
        <f t="shared" si="11"/>
        <v>100.4460966542751</v>
      </c>
      <c r="AL14" s="193">
        <f t="shared" si="29"/>
        <v>11.892605633802818</v>
      </c>
      <c r="AM14" s="213">
        <v>2643.4</v>
      </c>
      <c r="AN14" s="210">
        <v>262</v>
      </c>
      <c r="AO14" s="212">
        <v>161</v>
      </c>
      <c r="AP14" s="188">
        <f t="shared" si="12"/>
        <v>-101</v>
      </c>
      <c r="AQ14" s="192">
        <f t="shared" si="13"/>
        <v>61.45038167938931</v>
      </c>
      <c r="AR14" s="193">
        <f t="shared" si="30"/>
        <v>6.090640841340697</v>
      </c>
      <c r="AS14" s="213">
        <v>2146.3</v>
      </c>
      <c r="AT14" s="210">
        <v>42.7</v>
      </c>
      <c r="AU14" s="212">
        <v>95.6</v>
      </c>
      <c r="AV14" s="188">
        <f t="shared" si="14"/>
        <v>52.89999999999999</v>
      </c>
      <c r="AW14" s="192">
        <f t="shared" si="15"/>
        <v>223.887587822014</v>
      </c>
      <c r="AX14" s="193">
        <f t="shared" si="31"/>
        <v>4.454176955691189</v>
      </c>
      <c r="AY14" s="213">
        <v>3237.2</v>
      </c>
      <c r="AZ14" s="210">
        <v>321.4</v>
      </c>
      <c r="BA14" s="212">
        <v>226.8</v>
      </c>
      <c r="BB14" s="188">
        <f t="shared" si="16"/>
        <v>-94.59999999999997</v>
      </c>
      <c r="BC14" s="192">
        <f t="shared" si="17"/>
        <v>70.56627255756068</v>
      </c>
      <c r="BD14" s="193">
        <f t="shared" si="32"/>
        <v>7.006054615099469</v>
      </c>
      <c r="BE14" s="213">
        <v>1538.6</v>
      </c>
      <c r="BF14" s="210">
        <v>83.6</v>
      </c>
      <c r="BG14" s="212">
        <v>73</v>
      </c>
      <c r="BH14" s="188">
        <f t="shared" si="18"/>
        <v>-10.599999999999994</v>
      </c>
      <c r="BI14" s="192">
        <f t="shared" si="19"/>
        <v>87.32057416267943</v>
      </c>
      <c r="BJ14" s="193">
        <f t="shared" si="33"/>
        <v>4.744572988431042</v>
      </c>
      <c r="BK14" s="213">
        <v>1477</v>
      </c>
      <c r="BL14" s="210">
        <v>100</v>
      </c>
      <c r="BM14" s="212">
        <v>102.5</v>
      </c>
      <c r="BN14" s="188">
        <f t="shared" si="20"/>
        <v>2.5</v>
      </c>
      <c r="BO14" s="192">
        <f t="shared" si="21"/>
        <v>102.5</v>
      </c>
      <c r="BP14" s="193">
        <f t="shared" si="34"/>
        <v>6.939742721733244</v>
      </c>
      <c r="BQ14" s="213">
        <v>4057.7</v>
      </c>
      <c r="BR14" s="210">
        <v>760</v>
      </c>
      <c r="BS14" s="212">
        <v>500.2</v>
      </c>
      <c r="BT14" s="188">
        <f t="shared" si="22"/>
        <v>-259.8</v>
      </c>
      <c r="BU14" s="192">
        <f t="shared" si="23"/>
        <v>65.8157894736842</v>
      </c>
      <c r="BV14" s="193">
        <f t="shared" si="35"/>
        <v>12.327180422406782</v>
      </c>
      <c r="BW14" s="195">
        <f t="shared" si="24"/>
        <v>57331.299999999996</v>
      </c>
      <c r="BX14" s="196">
        <f t="shared" si="24"/>
        <v>9731.2</v>
      </c>
      <c r="BY14" s="196">
        <f t="shared" si="24"/>
        <v>8867.2</v>
      </c>
      <c r="BZ14" s="188">
        <f t="shared" si="36"/>
        <v>-864</v>
      </c>
      <c r="CA14" s="188">
        <f t="shared" si="37"/>
        <v>91.12134166392633</v>
      </c>
      <c r="CB14" s="197">
        <f t="shared" si="38"/>
        <v>15.46659503621931</v>
      </c>
      <c r="CC14" s="214"/>
    </row>
    <row r="15" spans="1:81" ht="12.75" customHeight="1">
      <c r="A15" s="216" t="s">
        <v>86</v>
      </c>
      <c r="B15" s="217"/>
      <c r="C15" s="209"/>
      <c r="D15" s="218"/>
      <c r="E15" s="218"/>
      <c r="F15" s="188">
        <f t="shared" si="25"/>
        <v>0</v>
      </c>
      <c r="G15" s="188"/>
      <c r="H15" s="189"/>
      <c r="I15" s="211">
        <v>27.9</v>
      </c>
      <c r="J15" s="218">
        <v>5</v>
      </c>
      <c r="K15" s="219">
        <v>3.3</v>
      </c>
      <c r="L15" s="188">
        <f t="shared" si="2"/>
        <v>-1.7000000000000002</v>
      </c>
      <c r="M15" s="192">
        <f t="shared" si="3"/>
        <v>65.99999999999999</v>
      </c>
      <c r="N15" s="193">
        <f t="shared" si="26"/>
        <v>11.827956989247312</v>
      </c>
      <c r="O15" s="213">
        <v>101.6</v>
      </c>
      <c r="P15" s="218">
        <v>24.4</v>
      </c>
      <c r="Q15" s="219">
        <v>16.5</v>
      </c>
      <c r="R15" s="188">
        <f t="shared" si="4"/>
        <v>-7.899999999999999</v>
      </c>
      <c r="S15" s="192">
        <f t="shared" si="5"/>
        <v>67.62295081967213</v>
      </c>
      <c r="T15" s="193">
        <f t="shared" si="27"/>
        <v>16.24015748031496</v>
      </c>
      <c r="U15" s="213">
        <v>24.4</v>
      </c>
      <c r="V15" s="218">
        <v>6.1</v>
      </c>
      <c r="W15" s="219">
        <v>1.4</v>
      </c>
      <c r="X15" s="188">
        <f t="shared" si="6"/>
        <v>-4.699999999999999</v>
      </c>
      <c r="Y15" s="192">
        <f t="shared" si="7"/>
        <v>22.950819672131146</v>
      </c>
      <c r="Z15" s="193">
        <f>W15/U15%</f>
        <v>5.737704918032787</v>
      </c>
      <c r="AA15" s="213">
        <v>30</v>
      </c>
      <c r="AB15" s="218">
        <v>6.6</v>
      </c>
      <c r="AC15" s="219">
        <v>6.1</v>
      </c>
      <c r="AD15" s="188">
        <f t="shared" si="8"/>
        <v>-0.5</v>
      </c>
      <c r="AE15" s="192">
        <f t="shared" si="9"/>
        <v>92.42424242424241</v>
      </c>
      <c r="AF15" s="193">
        <f t="shared" si="28"/>
        <v>20.333333333333332</v>
      </c>
      <c r="AG15" s="213">
        <v>82.5</v>
      </c>
      <c r="AH15" s="218">
        <v>19</v>
      </c>
      <c r="AI15" s="219">
        <v>20.6</v>
      </c>
      <c r="AJ15" s="188">
        <f t="shared" si="10"/>
        <v>1.6000000000000014</v>
      </c>
      <c r="AK15" s="192">
        <f t="shared" si="11"/>
        <v>108.42105263157896</v>
      </c>
      <c r="AL15" s="193">
        <f t="shared" si="29"/>
        <v>24.969696969696972</v>
      </c>
      <c r="AM15" s="213">
        <v>24.9</v>
      </c>
      <c r="AN15" s="218">
        <v>5</v>
      </c>
      <c r="AO15" s="219">
        <v>3.5</v>
      </c>
      <c r="AP15" s="188">
        <f t="shared" si="12"/>
        <v>-1.5</v>
      </c>
      <c r="AQ15" s="192">
        <f t="shared" si="13"/>
        <v>70</v>
      </c>
      <c r="AR15" s="193">
        <f t="shared" si="30"/>
        <v>14.056224899598394</v>
      </c>
      <c r="AS15" s="213">
        <v>30</v>
      </c>
      <c r="AT15" s="218">
        <v>7</v>
      </c>
      <c r="AU15" s="219">
        <v>4</v>
      </c>
      <c r="AV15" s="188">
        <f t="shared" si="14"/>
        <v>-3</v>
      </c>
      <c r="AW15" s="192">
        <f t="shared" si="15"/>
        <v>57.14285714285714</v>
      </c>
      <c r="AX15" s="193">
        <f t="shared" si="31"/>
        <v>13.333333333333334</v>
      </c>
      <c r="AY15" s="213">
        <v>15</v>
      </c>
      <c r="AZ15" s="218">
        <v>4</v>
      </c>
      <c r="BA15" s="219">
        <v>2</v>
      </c>
      <c r="BB15" s="188">
        <f t="shared" si="16"/>
        <v>-2</v>
      </c>
      <c r="BC15" s="192">
        <f t="shared" si="17"/>
        <v>50</v>
      </c>
      <c r="BD15" s="193">
        <f t="shared" si="32"/>
        <v>13.333333333333334</v>
      </c>
      <c r="BE15" s="213">
        <v>24.2</v>
      </c>
      <c r="BF15" s="218">
        <v>3.4</v>
      </c>
      <c r="BG15" s="219">
        <v>2.5</v>
      </c>
      <c r="BH15" s="188">
        <f t="shared" si="18"/>
        <v>-0.8999999999999999</v>
      </c>
      <c r="BI15" s="192">
        <f t="shared" si="19"/>
        <v>73.52941176470588</v>
      </c>
      <c r="BJ15" s="193">
        <f t="shared" si="33"/>
        <v>10.330578512396695</v>
      </c>
      <c r="BK15" s="213">
        <v>74.5</v>
      </c>
      <c r="BL15" s="218">
        <v>18</v>
      </c>
      <c r="BM15" s="219">
        <v>14.3</v>
      </c>
      <c r="BN15" s="188">
        <f t="shared" si="20"/>
        <v>-3.6999999999999993</v>
      </c>
      <c r="BO15" s="192">
        <f t="shared" si="21"/>
        <v>79.44444444444446</v>
      </c>
      <c r="BP15" s="193">
        <f t="shared" si="34"/>
        <v>19.194630872483224</v>
      </c>
      <c r="BQ15" s="213">
        <v>119.7</v>
      </c>
      <c r="BR15" s="218">
        <v>25</v>
      </c>
      <c r="BS15" s="219">
        <v>15.7</v>
      </c>
      <c r="BT15" s="188">
        <f t="shared" si="22"/>
        <v>-9.3</v>
      </c>
      <c r="BU15" s="192">
        <f t="shared" si="23"/>
        <v>62.8</v>
      </c>
      <c r="BV15" s="193">
        <f t="shared" si="35"/>
        <v>13.116123642439431</v>
      </c>
      <c r="BW15" s="195">
        <f t="shared" si="24"/>
        <v>554.6999999999999</v>
      </c>
      <c r="BX15" s="196">
        <f t="shared" si="24"/>
        <v>123.5</v>
      </c>
      <c r="BY15" s="196">
        <f t="shared" si="24"/>
        <v>89.9</v>
      </c>
      <c r="BZ15" s="188">
        <f t="shared" si="36"/>
        <v>-33.599999999999994</v>
      </c>
      <c r="CA15" s="188">
        <f t="shared" si="37"/>
        <v>72.79352226720647</v>
      </c>
      <c r="CB15" s="197">
        <f t="shared" si="38"/>
        <v>16.206958716423294</v>
      </c>
      <c r="CC15" s="198"/>
    </row>
    <row r="16" spans="1:81" ht="21.75" customHeight="1">
      <c r="A16" s="216" t="s">
        <v>87</v>
      </c>
      <c r="B16" s="217"/>
      <c r="C16" s="209"/>
      <c r="D16" s="218"/>
      <c r="E16" s="220">
        <v>-0.2</v>
      </c>
      <c r="F16" s="188">
        <f t="shared" si="25"/>
        <v>-0.2</v>
      </c>
      <c r="G16" s="188"/>
      <c r="H16" s="189"/>
      <c r="I16" s="211"/>
      <c r="J16" s="218"/>
      <c r="K16" s="221"/>
      <c r="L16" s="188">
        <f t="shared" si="2"/>
        <v>0</v>
      </c>
      <c r="M16" s="192"/>
      <c r="N16" s="193"/>
      <c r="O16" s="213"/>
      <c r="P16" s="218"/>
      <c r="Q16" s="221"/>
      <c r="R16" s="188">
        <f t="shared" si="4"/>
        <v>0</v>
      </c>
      <c r="S16" s="192"/>
      <c r="T16" s="193"/>
      <c r="U16" s="213"/>
      <c r="V16" s="218"/>
      <c r="W16" s="221"/>
      <c r="X16" s="188">
        <f t="shared" si="6"/>
        <v>0</v>
      </c>
      <c r="Y16" s="192"/>
      <c r="Z16" s="193"/>
      <c r="AA16" s="213"/>
      <c r="AB16" s="218"/>
      <c r="AC16" s="221"/>
      <c r="AD16" s="188">
        <f t="shared" si="8"/>
        <v>0</v>
      </c>
      <c r="AE16" s="192"/>
      <c r="AF16" s="193"/>
      <c r="AG16" s="213"/>
      <c r="AH16" s="218"/>
      <c r="AI16" s="221"/>
      <c r="AJ16" s="188">
        <f t="shared" si="10"/>
        <v>0</v>
      </c>
      <c r="AK16" s="192"/>
      <c r="AL16" s="193"/>
      <c r="AM16" s="213"/>
      <c r="AN16" s="218"/>
      <c r="AO16" s="221"/>
      <c r="AP16" s="188">
        <f t="shared" si="12"/>
        <v>0</v>
      </c>
      <c r="AQ16" s="192"/>
      <c r="AR16" s="193"/>
      <c r="AS16" s="213"/>
      <c r="AT16" s="218"/>
      <c r="AU16" s="221"/>
      <c r="AV16" s="188">
        <f t="shared" si="14"/>
        <v>0</v>
      </c>
      <c r="AW16" s="192"/>
      <c r="AX16" s="193"/>
      <c r="AY16" s="213"/>
      <c r="AZ16" s="218"/>
      <c r="BA16" s="221"/>
      <c r="BB16" s="188">
        <f t="shared" si="16"/>
        <v>0</v>
      </c>
      <c r="BC16" s="192"/>
      <c r="BD16" s="193"/>
      <c r="BE16" s="213"/>
      <c r="BF16" s="218"/>
      <c r="BG16" s="221"/>
      <c r="BH16" s="188">
        <f t="shared" si="18"/>
        <v>0</v>
      </c>
      <c r="BI16" s="192"/>
      <c r="BJ16" s="193"/>
      <c r="BK16" s="213"/>
      <c r="BL16" s="218"/>
      <c r="BM16" s="221"/>
      <c r="BN16" s="188">
        <f t="shared" si="20"/>
        <v>0</v>
      </c>
      <c r="BO16" s="192"/>
      <c r="BP16" s="193"/>
      <c r="BQ16" s="213"/>
      <c r="BR16" s="218"/>
      <c r="BS16" s="221"/>
      <c r="BT16" s="188">
        <f t="shared" si="22"/>
        <v>0</v>
      </c>
      <c r="BU16" s="192"/>
      <c r="BV16" s="193"/>
      <c r="BW16" s="195">
        <f t="shared" si="24"/>
        <v>0</v>
      </c>
      <c r="BX16" s="196">
        <f t="shared" si="24"/>
        <v>0</v>
      </c>
      <c r="BY16" s="196">
        <f t="shared" si="24"/>
        <v>-0.2</v>
      </c>
      <c r="BZ16" s="188">
        <f t="shared" si="36"/>
        <v>-0.2</v>
      </c>
      <c r="CA16" s="188"/>
      <c r="CB16" s="197"/>
      <c r="CC16" s="198"/>
    </row>
    <row r="17" spans="1:81" s="232" customFormat="1" ht="21.75" customHeight="1">
      <c r="A17" s="222" t="s">
        <v>88</v>
      </c>
      <c r="B17" s="223"/>
      <c r="C17" s="224">
        <f>SUM(C18:C25)</f>
        <v>5071.099999999999</v>
      </c>
      <c r="D17" s="225">
        <f>SUM(D18:D25)</f>
        <v>1149.5000000000002</v>
      </c>
      <c r="E17" s="225">
        <f>SUM(E18:E25)</f>
        <v>1990.1</v>
      </c>
      <c r="F17" s="226">
        <f t="shared" si="25"/>
        <v>840.5999999999997</v>
      </c>
      <c r="G17" s="226">
        <f>E17/D17%</f>
        <v>173.1274467159634</v>
      </c>
      <c r="H17" s="177">
        <f>E17/C17%</f>
        <v>39.24395101654474</v>
      </c>
      <c r="I17" s="227">
        <f>SUM(I18:I25)</f>
        <v>700.8</v>
      </c>
      <c r="J17" s="225">
        <f>SUM(J18:J25)</f>
        <v>90</v>
      </c>
      <c r="K17" s="225">
        <f>SUM(K18:K25)</f>
        <v>37.7</v>
      </c>
      <c r="L17" s="226">
        <f t="shared" si="2"/>
        <v>-52.3</v>
      </c>
      <c r="M17" s="228">
        <f>K17/J17%</f>
        <v>41.88888888888889</v>
      </c>
      <c r="N17" s="180">
        <f t="shared" si="26"/>
        <v>5.379566210045663</v>
      </c>
      <c r="O17" s="229">
        <f>SUM(O18:O25)</f>
        <v>1119.8000000000002</v>
      </c>
      <c r="P17" s="225">
        <f>SUM(P18:P25)</f>
        <v>280.1</v>
      </c>
      <c r="Q17" s="225">
        <f>SUM(Q18:Q25)</f>
        <v>147.7</v>
      </c>
      <c r="R17" s="226">
        <f t="shared" si="4"/>
        <v>-132.40000000000003</v>
      </c>
      <c r="S17" s="228">
        <f>Q17/P17%</f>
        <v>52.73116744019992</v>
      </c>
      <c r="T17" s="180">
        <f t="shared" si="27"/>
        <v>13.18985533130916</v>
      </c>
      <c r="U17" s="229">
        <f>SUM(U18:U25)</f>
        <v>2457</v>
      </c>
      <c r="V17" s="225">
        <f>SUM(V18:V25)</f>
        <v>613.9</v>
      </c>
      <c r="W17" s="225">
        <f>SUM(W18:W25)</f>
        <v>190.2</v>
      </c>
      <c r="X17" s="226">
        <f t="shared" si="6"/>
        <v>-423.7</v>
      </c>
      <c r="Y17" s="228">
        <f>W17/V17%</f>
        <v>30.982244665254928</v>
      </c>
      <c r="Z17" s="180">
        <f>W17/U17%</f>
        <v>7.74114774114774</v>
      </c>
      <c r="AA17" s="229">
        <f>SUM(AA18:AA25)</f>
        <v>841.3</v>
      </c>
      <c r="AB17" s="225">
        <f>SUM(AB18:AB25)</f>
        <v>210.3</v>
      </c>
      <c r="AC17" s="225">
        <f>SUM(AC18:AC25)</f>
        <v>3.1</v>
      </c>
      <c r="AD17" s="226">
        <f t="shared" si="8"/>
        <v>-207.20000000000002</v>
      </c>
      <c r="AE17" s="228">
        <f>AC17/AB17%</f>
        <v>1.474084640989063</v>
      </c>
      <c r="AF17" s="180">
        <f t="shared" si="28"/>
        <v>0.3684773564721265</v>
      </c>
      <c r="AG17" s="229">
        <f>SUM(AG18:AG25)</f>
        <v>1193.2</v>
      </c>
      <c r="AH17" s="225">
        <f>SUM(AH18:AH25)</f>
        <v>298.4</v>
      </c>
      <c r="AI17" s="225">
        <f>SUM(AI18:AI25)</f>
        <v>125.89999999999999</v>
      </c>
      <c r="AJ17" s="226">
        <f t="shared" si="10"/>
        <v>-172.5</v>
      </c>
      <c r="AK17" s="228">
        <f>AI17/AH17%</f>
        <v>42.19168900804289</v>
      </c>
      <c r="AL17" s="180">
        <f t="shared" si="29"/>
        <v>10.551458263493126</v>
      </c>
      <c r="AM17" s="229">
        <f>SUM(AM18:AM25)</f>
        <v>1319</v>
      </c>
      <c r="AN17" s="225">
        <f>SUM(AN18:AN25)</f>
        <v>329.7</v>
      </c>
      <c r="AO17" s="225">
        <f>SUM(AO18:AO25)</f>
        <v>49.6</v>
      </c>
      <c r="AP17" s="226">
        <f t="shared" si="12"/>
        <v>-280.09999999999997</v>
      </c>
      <c r="AQ17" s="228">
        <f>AO17/AN17%</f>
        <v>15.043979375189569</v>
      </c>
      <c r="AR17" s="180">
        <f t="shared" si="30"/>
        <v>3.7604245640636846</v>
      </c>
      <c r="AS17" s="229">
        <f>SUM(AS18:AS25)</f>
        <v>320.3</v>
      </c>
      <c r="AT17" s="225">
        <f>SUM(AT18:AT25)</f>
        <v>48</v>
      </c>
      <c r="AU17" s="225">
        <f>SUM(AU18:AU25)</f>
        <v>3.4</v>
      </c>
      <c r="AV17" s="226">
        <f t="shared" si="14"/>
        <v>-44.6</v>
      </c>
      <c r="AW17" s="228">
        <f>AU17/AT17%</f>
        <v>7.083333333333333</v>
      </c>
      <c r="AX17" s="180">
        <f t="shared" si="31"/>
        <v>1.0615048392132376</v>
      </c>
      <c r="AY17" s="229">
        <f>SUM(AY18:AY25)</f>
        <v>1885.5</v>
      </c>
      <c r="AZ17" s="225">
        <f>SUM(AZ18:AZ25)</f>
        <v>300</v>
      </c>
      <c r="BA17" s="225">
        <f>SUM(BA18:BA25)</f>
        <v>292.70000000000005</v>
      </c>
      <c r="BB17" s="226">
        <f t="shared" si="16"/>
        <v>-7.2999999999999545</v>
      </c>
      <c r="BC17" s="228">
        <f>BA17/AZ17%</f>
        <v>97.56666666666668</v>
      </c>
      <c r="BD17" s="180">
        <f t="shared" si="32"/>
        <v>15.523733757623974</v>
      </c>
      <c r="BE17" s="229">
        <f>SUM(BE18:BE25)</f>
        <v>38.8</v>
      </c>
      <c r="BF17" s="225">
        <f>SUM(BF18:BF25)</f>
        <v>3.6</v>
      </c>
      <c r="BG17" s="225">
        <f>SUM(BG18:BG25)</f>
        <v>6.800000000000001</v>
      </c>
      <c r="BH17" s="226">
        <f t="shared" si="18"/>
        <v>3.2000000000000006</v>
      </c>
      <c r="BI17" s="228">
        <f>BG17/BF17%</f>
        <v>188.88888888888889</v>
      </c>
      <c r="BJ17" s="180">
        <f t="shared" si="33"/>
        <v>17.525773195876294</v>
      </c>
      <c r="BK17" s="229">
        <f>SUM(BK18:BK25)</f>
        <v>1202.5</v>
      </c>
      <c r="BL17" s="225">
        <f>SUM(BL18:BL25)</f>
        <v>243.9</v>
      </c>
      <c r="BM17" s="225">
        <f>SUM(BM18:BM25)</f>
        <v>389.8</v>
      </c>
      <c r="BN17" s="226">
        <f t="shared" si="20"/>
        <v>145.9</v>
      </c>
      <c r="BO17" s="228">
        <f>BM17/BL17%</f>
        <v>159.81959819598197</v>
      </c>
      <c r="BP17" s="180">
        <f t="shared" si="34"/>
        <v>32.41580041580042</v>
      </c>
      <c r="BQ17" s="229">
        <f>SUM(BQ18:BQ25)</f>
        <v>1129</v>
      </c>
      <c r="BR17" s="225">
        <f>SUM(BR18:BR25)</f>
        <v>294.5</v>
      </c>
      <c r="BS17" s="225">
        <f>SUM(BS18:BS25)</f>
        <v>57.1</v>
      </c>
      <c r="BT17" s="226">
        <f t="shared" si="22"/>
        <v>-237.4</v>
      </c>
      <c r="BU17" s="228">
        <f>BS17/BR17%</f>
        <v>19.38879456706282</v>
      </c>
      <c r="BV17" s="180">
        <f t="shared" si="35"/>
        <v>5.057573073516386</v>
      </c>
      <c r="BW17" s="181">
        <f t="shared" si="24"/>
        <v>17278.3</v>
      </c>
      <c r="BX17" s="230">
        <f t="shared" si="24"/>
        <v>3861.9000000000005</v>
      </c>
      <c r="BY17" s="230">
        <f t="shared" si="24"/>
        <v>3294.1</v>
      </c>
      <c r="BZ17" s="226">
        <f t="shared" si="36"/>
        <v>-567.8000000000006</v>
      </c>
      <c r="CA17" s="226">
        <f t="shared" si="37"/>
        <v>85.2973924752065</v>
      </c>
      <c r="CB17" s="182">
        <f t="shared" si="38"/>
        <v>19.06495430684732</v>
      </c>
      <c r="CC17" s="231"/>
    </row>
    <row r="18" spans="1:81" s="240" customFormat="1" ht="12.75">
      <c r="A18" s="233" t="s">
        <v>89</v>
      </c>
      <c r="B18" s="234"/>
      <c r="C18" s="235">
        <v>4297.7</v>
      </c>
      <c r="D18" s="236">
        <v>971.3</v>
      </c>
      <c r="E18" s="236">
        <v>602.9</v>
      </c>
      <c r="F18" s="188">
        <f t="shared" si="25"/>
        <v>-368.4</v>
      </c>
      <c r="G18" s="188">
        <f>E18/D18%</f>
        <v>62.07145063317204</v>
      </c>
      <c r="H18" s="189">
        <f>E18/C18%</f>
        <v>14.028433813435093</v>
      </c>
      <c r="I18" s="237">
        <v>699.8</v>
      </c>
      <c r="J18" s="236">
        <v>90</v>
      </c>
      <c r="K18" s="238">
        <v>34.2</v>
      </c>
      <c r="L18" s="188">
        <f t="shared" si="2"/>
        <v>-55.8</v>
      </c>
      <c r="M18" s="192">
        <f>K18/J18%</f>
        <v>38</v>
      </c>
      <c r="N18" s="193">
        <f t="shared" si="26"/>
        <v>4.887110603029438</v>
      </c>
      <c r="O18" s="239">
        <v>561.8</v>
      </c>
      <c r="P18" s="236">
        <v>140.5</v>
      </c>
      <c r="Q18" s="238">
        <v>96.1</v>
      </c>
      <c r="R18" s="188">
        <f t="shared" si="4"/>
        <v>-44.400000000000006</v>
      </c>
      <c r="S18" s="192">
        <f>Q18/P18%</f>
        <v>68.3985765124555</v>
      </c>
      <c r="T18" s="193">
        <f t="shared" si="27"/>
        <v>17.10573157707369</v>
      </c>
      <c r="U18" s="239">
        <v>2455.8</v>
      </c>
      <c r="V18" s="236">
        <v>613.9</v>
      </c>
      <c r="W18" s="238">
        <v>190</v>
      </c>
      <c r="X18" s="188">
        <f t="shared" si="6"/>
        <v>-423.9</v>
      </c>
      <c r="Y18" s="192">
        <f>W18/V18%</f>
        <v>30.949666069392414</v>
      </c>
      <c r="Z18" s="193">
        <f>W18/U18%</f>
        <v>7.736786383255964</v>
      </c>
      <c r="AA18" s="239">
        <v>837.3</v>
      </c>
      <c r="AB18" s="236">
        <v>209.3</v>
      </c>
      <c r="AC18" s="238">
        <v>3.1</v>
      </c>
      <c r="AD18" s="188">
        <f t="shared" si="8"/>
        <v>-206.20000000000002</v>
      </c>
      <c r="AE18" s="192">
        <f>AC18/AB18%</f>
        <v>1.4811275680840899</v>
      </c>
      <c r="AF18" s="193">
        <f t="shared" si="28"/>
        <v>0.3702376686970023</v>
      </c>
      <c r="AG18" s="239">
        <v>1105.7</v>
      </c>
      <c r="AH18" s="236">
        <v>276.5</v>
      </c>
      <c r="AI18" s="238">
        <v>77.6</v>
      </c>
      <c r="AJ18" s="188">
        <f t="shared" si="10"/>
        <v>-198.9</v>
      </c>
      <c r="AK18" s="192">
        <f>AI18/AH18%</f>
        <v>28.065099457504516</v>
      </c>
      <c r="AL18" s="193">
        <f t="shared" si="29"/>
        <v>7.018178529438364</v>
      </c>
      <c r="AM18" s="239">
        <v>1314</v>
      </c>
      <c r="AN18" s="236">
        <v>328.5</v>
      </c>
      <c r="AO18" s="238">
        <v>49</v>
      </c>
      <c r="AP18" s="188">
        <f t="shared" si="12"/>
        <v>-279.5</v>
      </c>
      <c r="AQ18" s="192">
        <f>AO18/AN18%</f>
        <v>14.916286149162861</v>
      </c>
      <c r="AR18" s="193">
        <f t="shared" si="30"/>
        <v>3.7290715372907153</v>
      </c>
      <c r="AS18" s="239">
        <v>313.8</v>
      </c>
      <c r="AT18" s="236">
        <v>46.5</v>
      </c>
      <c r="AU18" s="238">
        <v>3.4</v>
      </c>
      <c r="AV18" s="188">
        <f t="shared" si="14"/>
        <v>-43.1</v>
      </c>
      <c r="AW18" s="192">
        <f>AU18/AT18%</f>
        <v>7.311827956989247</v>
      </c>
      <c r="AX18" s="193">
        <f t="shared" si="31"/>
        <v>1.0834926704907584</v>
      </c>
      <c r="AY18" s="239">
        <v>1881.5</v>
      </c>
      <c r="AZ18" s="236">
        <v>300</v>
      </c>
      <c r="BA18" s="238">
        <v>280.1</v>
      </c>
      <c r="BB18" s="188">
        <f t="shared" si="16"/>
        <v>-19.899999999999977</v>
      </c>
      <c r="BC18" s="192">
        <f>BA18/AZ18%</f>
        <v>93.36666666666667</v>
      </c>
      <c r="BD18" s="193">
        <f t="shared" si="32"/>
        <v>14.88705819824608</v>
      </c>
      <c r="BE18" s="239">
        <v>32.8</v>
      </c>
      <c r="BF18" s="236">
        <v>3</v>
      </c>
      <c r="BG18" s="238">
        <v>6.4</v>
      </c>
      <c r="BH18" s="188">
        <f t="shared" si="18"/>
        <v>3.4000000000000004</v>
      </c>
      <c r="BI18" s="192">
        <f>BG18/BF18%</f>
        <v>213.33333333333334</v>
      </c>
      <c r="BJ18" s="193">
        <f t="shared" si="33"/>
        <v>19.512195121951223</v>
      </c>
      <c r="BK18" s="239">
        <v>1195.3</v>
      </c>
      <c r="BL18" s="236">
        <v>242.1</v>
      </c>
      <c r="BM18" s="238">
        <v>129.6</v>
      </c>
      <c r="BN18" s="188">
        <f t="shared" si="20"/>
        <v>-112.5</v>
      </c>
      <c r="BO18" s="192">
        <f>BM18/BL18%</f>
        <v>53.531598513011154</v>
      </c>
      <c r="BP18" s="193">
        <f t="shared" si="34"/>
        <v>10.842466326445244</v>
      </c>
      <c r="BQ18" s="239">
        <v>595.4</v>
      </c>
      <c r="BR18" s="236">
        <v>200</v>
      </c>
      <c r="BS18" s="238">
        <v>41.5</v>
      </c>
      <c r="BT18" s="188">
        <f t="shared" si="22"/>
        <v>-158.5</v>
      </c>
      <c r="BU18" s="192">
        <f>BS18/BR18%</f>
        <v>20.75</v>
      </c>
      <c r="BV18" s="193">
        <f t="shared" si="35"/>
        <v>6.970104131676185</v>
      </c>
      <c r="BW18" s="195">
        <f t="shared" si="24"/>
        <v>15290.899999999998</v>
      </c>
      <c r="BX18" s="196">
        <f t="shared" si="24"/>
        <v>3421.6</v>
      </c>
      <c r="BY18" s="196">
        <f t="shared" si="24"/>
        <v>1513.9</v>
      </c>
      <c r="BZ18" s="188">
        <f t="shared" si="36"/>
        <v>-1907.6999999999998</v>
      </c>
      <c r="CA18" s="188">
        <f t="shared" si="37"/>
        <v>44.245382277297175</v>
      </c>
      <c r="CB18" s="197">
        <f t="shared" si="38"/>
        <v>9.900659869595643</v>
      </c>
      <c r="CC18" s="198"/>
    </row>
    <row r="19" spans="1:81" ht="12.75">
      <c r="A19" s="241" t="s">
        <v>47</v>
      </c>
      <c r="B19" s="242"/>
      <c r="C19" s="235">
        <v>418</v>
      </c>
      <c r="D19" s="243">
        <v>97.4</v>
      </c>
      <c r="E19" s="243">
        <v>114</v>
      </c>
      <c r="F19" s="188">
        <f t="shared" si="25"/>
        <v>16.599999999999994</v>
      </c>
      <c r="G19" s="188">
        <f>E19/D19%</f>
        <v>117.04312114989732</v>
      </c>
      <c r="H19" s="189">
        <f>E19/C19%</f>
        <v>27.272727272727273</v>
      </c>
      <c r="I19" s="237"/>
      <c r="J19" s="243"/>
      <c r="K19" s="244"/>
      <c r="L19" s="188">
        <f t="shared" si="2"/>
        <v>0</v>
      </c>
      <c r="M19" s="192"/>
      <c r="N19" s="193"/>
      <c r="O19" s="239">
        <v>553.6</v>
      </c>
      <c r="P19" s="243">
        <v>138.4</v>
      </c>
      <c r="Q19" s="244"/>
      <c r="R19" s="188">
        <f t="shared" si="4"/>
        <v>-138.4</v>
      </c>
      <c r="S19" s="192">
        <f>Q19/P19%</f>
        <v>0</v>
      </c>
      <c r="T19" s="193">
        <f>Q19/O19%</f>
        <v>0</v>
      </c>
      <c r="U19" s="239"/>
      <c r="V19" s="243"/>
      <c r="W19" s="244"/>
      <c r="X19" s="188">
        <f t="shared" si="6"/>
        <v>0</v>
      </c>
      <c r="Y19" s="192"/>
      <c r="Z19" s="193"/>
      <c r="AA19" s="239"/>
      <c r="AB19" s="243"/>
      <c r="AC19" s="244"/>
      <c r="AD19" s="188">
        <f t="shared" si="8"/>
        <v>0</v>
      </c>
      <c r="AE19" s="192"/>
      <c r="AF19" s="193"/>
      <c r="AG19" s="239">
        <v>81.3</v>
      </c>
      <c r="AH19" s="243">
        <v>20.3</v>
      </c>
      <c r="AI19" s="244">
        <v>13.6</v>
      </c>
      <c r="AJ19" s="188">
        <f t="shared" si="10"/>
        <v>-6.700000000000001</v>
      </c>
      <c r="AK19" s="192">
        <f>AI19/AH19%</f>
        <v>66.99507389162561</v>
      </c>
      <c r="AL19" s="193">
        <f t="shared" si="29"/>
        <v>16.728167281672818</v>
      </c>
      <c r="AM19" s="239"/>
      <c r="AN19" s="243"/>
      <c r="AO19" s="244"/>
      <c r="AP19" s="188">
        <f t="shared" si="12"/>
        <v>0</v>
      </c>
      <c r="AQ19" s="192"/>
      <c r="AR19" s="193"/>
      <c r="AS19" s="239"/>
      <c r="AT19" s="243"/>
      <c r="AU19" s="244"/>
      <c r="AV19" s="188">
        <f t="shared" si="14"/>
        <v>0</v>
      </c>
      <c r="AW19" s="192"/>
      <c r="AX19" s="193"/>
      <c r="AY19" s="239"/>
      <c r="AZ19" s="243"/>
      <c r="BA19" s="244"/>
      <c r="BB19" s="188">
        <f t="shared" si="16"/>
        <v>0</v>
      </c>
      <c r="BC19" s="192"/>
      <c r="BD19" s="193"/>
      <c r="BE19" s="239"/>
      <c r="BF19" s="243"/>
      <c r="BG19" s="244"/>
      <c r="BH19" s="188">
        <f t="shared" si="18"/>
        <v>0</v>
      </c>
      <c r="BI19" s="192"/>
      <c r="BJ19" s="193"/>
      <c r="BK19" s="239"/>
      <c r="BL19" s="243"/>
      <c r="BM19" s="244"/>
      <c r="BN19" s="188">
        <f t="shared" si="20"/>
        <v>0</v>
      </c>
      <c r="BO19" s="192"/>
      <c r="BP19" s="193"/>
      <c r="BQ19" s="239">
        <v>515.6</v>
      </c>
      <c r="BR19" s="243">
        <v>90</v>
      </c>
      <c r="BS19" s="244">
        <v>14.5</v>
      </c>
      <c r="BT19" s="188">
        <f t="shared" si="22"/>
        <v>-75.5</v>
      </c>
      <c r="BU19" s="192">
        <f>BS19/BR19%</f>
        <v>16.11111111111111</v>
      </c>
      <c r="BV19" s="193">
        <f t="shared" si="35"/>
        <v>2.8122575640031027</v>
      </c>
      <c r="BW19" s="195">
        <f t="shared" si="24"/>
        <v>1568.5</v>
      </c>
      <c r="BX19" s="196">
        <f t="shared" si="24"/>
        <v>346.1</v>
      </c>
      <c r="BY19" s="196">
        <f t="shared" si="24"/>
        <v>142.1</v>
      </c>
      <c r="BZ19" s="188">
        <f t="shared" si="36"/>
        <v>-204.00000000000003</v>
      </c>
      <c r="CA19" s="188">
        <f t="shared" si="37"/>
        <v>41.05749783299624</v>
      </c>
      <c r="CB19" s="197">
        <f t="shared" si="38"/>
        <v>9.059611093401339</v>
      </c>
      <c r="CC19" s="198"/>
    </row>
    <row r="20" spans="1:81" ht="12.75">
      <c r="A20" s="241" t="s">
        <v>90</v>
      </c>
      <c r="B20" s="242"/>
      <c r="C20" s="235">
        <v>83.5</v>
      </c>
      <c r="D20" s="243"/>
      <c r="E20" s="243"/>
      <c r="F20" s="188">
        <f t="shared" si="25"/>
        <v>0</v>
      </c>
      <c r="G20" s="188"/>
      <c r="H20" s="189">
        <f>E20/C20%</f>
        <v>0</v>
      </c>
      <c r="I20" s="237"/>
      <c r="J20" s="243"/>
      <c r="K20" s="244"/>
      <c r="L20" s="188">
        <f t="shared" si="2"/>
        <v>0</v>
      </c>
      <c r="M20" s="192"/>
      <c r="N20" s="193"/>
      <c r="O20" s="239"/>
      <c r="P20" s="243"/>
      <c r="Q20" s="244"/>
      <c r="R20" s="188">
        <f t="shared" si="4"/>
        <v>0</v>
      </c>
      <c r="S20" s="192"/>
      <c r="T20" s="193"/>
      <c r="U20" s="239"/>
      <c r="V20" s="243"/>
      <c r="W20" s="244"/>
      <c r="X20" s="188">
        <f t="shared" si="6"/>
        <v>0</v>
      </c>
      <c r="Y20" s="192"/>
      <c r="Z20" s="193"/>
      <c r="AA20" s="239"/>
      <c r="AB20" s="243"/>
      <c r="AC20" s="244"/>
      <c r="AD20" s="188">
        <f t="shared" si="8"/>
        <v>0</v>
      </c>
      <c r="AE20" s="192"/>
      <c r="AF20" s="193"/>
      <c r="AG20" s="239"/>
      <c r="AH20" s="243"/>
      <c r="AI20" s="244"/>
      <c r="AJ20" s="188">
        <f t="shared" si="10"/>
        <v>0</v>
      </c>
      <c r="AK20" s="192"/>
      <c r="AL20" s="193"/>
      <c r="AM20" s="239"/>
      <c r="AN20" s="243"/>
      <c r="AO20" s="244"/>
      <c r="AP20" s="188">
        <f t="shared" si="12"/>
        <v>0</v>
      </c>
      <c r="AQ20" s="192"/>
      <c r="AR20" s="193"/>
      <c r="AS20" s="239"/>
      <c r="AT20" s="243"/>
      <c r="AU20" s="244"/>
      <c r="AV20" s="188">
        <f t="shared" si="14"/>
        <v>0</v>
      </c>
      <c r="AW20" s="192"/>
      <c r="AX20" s="193"/>
      <c r="AY20" s="239"/>
      <c r="AZ20" s="243"/>
      <c r="BA20" s="244"/>
      <c r="BB20" s="188">
        <f t="shared" si="16"/>
        <v>0</v>
      </c>
      <c r="BC20" s="192"/>
      <c r="BD20" s="193"/>
      <c r="BE20" s="239"/>
      <c r="BF20" s="243"/>
      <c r="BG20" s="244"/>
      <c r="BH20" s="188">
        <f t="shared" si="18"/>
        <v>0</v>
      </c>
      <c r="BI20" s="192"/>
      <c r="BJ20" s="193"/>
      <c r="BK20" s="239"/>
      <c r="BL20" s="243"/>
      <c r="BM20" s="244"/>
      <c r="BN20" s="188">
        <f t="shared" si="20"/>
        <v>0</v>
      </c>
      <c r="BO20" s="192"/>
      <c r="BP20" s="193"/>
      <c r="BQ20" s="239"/>
      <c r="BR20" s="243"/>
      <c r="BS20" s="244"/>
      <c r="BT20" s="188">
        <f t="shared" si="22"/>
        <v>0</v>
      </c>
      <c r="BU20" s="192"/>
      <c r="BV20" s="193"/>
      <c r="BW20" s="195">
        <f t="shared" si="24"/>
        <v>83.5</v>
      </c>
      <c r="BX20" s="196">
        <f t="shared" si="24"/>
        <v>0</v>
      </c>
      <c r="BY20" s="196">
        <f t="shared" si="24"/>
        <v>0</v>
      </c>
      <c r="BZ20" s="188">
        <f t="shared" si="36"/>
        <v>0</v>
      </c>
      <c r="CA20" s="188"/>
      <c r="CB20" s="197">
        <f t="shared" si="38"/>
        <v>0</v>
      </c>
      <c r="CC20" s="198"/>
    </row>
    <row r="21" spans="1:81" ht="12.75">
      <c r="A21" s="245" t="s">
        <v>91</v>
      </c>
      <c r="B21" s="242"/>
      <c r="C21" s="235">
        <v>7.2</v>
      </c>
      <c r="D21" s="243">
        <v>3.9</v>
      </c>
      <c r="E21" s="243">
        <v>3.9</v>
      </c>
      <c r="F21" s="188">
        <f t="shared" si="25"/>
        <v>0</v>
      </c>
      <c r="G21" s="188">
        <f>E21/D21%</f>
        <v>100</v>
      </c>
      <c r="H21" s="189">
        <f>E21/C21%</f>
        <v>54.16666666666666</v>
      </c>
      <c r="I21" s="237"/>
      <c r="J21" s="243"/>
      <c r="K21" s="244"/>
      <c r="L21" s="188">
        <f t="shared" si="2"/>
        <v>0</v>
      </c>
      <c r="M21" s="192"/>
      <c r="N21" s="193"/>
      <c r="O21" s="239">
        <v>1.9</v>
      </c>
      <c r="P21" s="243">
        <v>0.6</v>
      </c>
      <c r="Q21" s="244">
        <v>1</v>
      </c>
      <c r="R21" s="188">
        <f t="shared" si="4"/>
        <v>0.4</v>
      </c>
      <c r="S21" s="192">
        <f>Q21/P21%</f>
        <v>166.66666666666666</v>
      </c>
      <c r="T21" s="193">
        <f>Q21/O21%</f>
        <v>52.631578947368425</v>
      </c>
      <c r="U21" s="239"/>
      <c r="V21" s="243"/>
      <c r="W21" s="244"/>
      <c r="X21" s="188">
        <f t="shared" si="6"/>
        <v>0</v>
      </c>
      <c r="Y21" s="192"/>
      <c r="Z21" s="193"/>
      <c r="AA21" s="239"/>
      <c r="AB21" s="243"/>
      <c r="AC21" s="244"/>
      <c r="AD21" s="188">
        <f t="shared" si="8"/>
        <v>0</v>
      </c>
      <c r="AE21" s="192"/>
      <c r="AF21" s="193"/>
      <c r="AG21" s="239">
        <v>3.4</v>
      </c>
      <c r="AH21" s="243">
        <v>0.9</v>
      </c>
      <c r="AI21" s="244"/>
      <c r="AJ21" s="188">
        <f t="shared" si="10"/>
        <v>-0.9</v>
      </c>
      <c r="AK21" s="192"/>
      <c r="AL21" s="193"/>
      <c r="AM21" s="239"/>
      <c r="AN21" s="243"/>
      <c r="AO21" s="244"/>
      <c r="AP21" s="188">
        <f t="shared" si="12"/>
        <v>0</v>
      </c>
      <c r="AQ21" s="192"/>
      <c r="AR21" s="193"/>
      <c r="AS21" s="239"/>
      <c r="AT21" s="243"/>
      <c r="AU21" s="244"/>
      <c r="AV21" s="188">
        <f t="shared" si="14"/>
        <v>0</v>
      </c>
      <c r="AW21" s="192"/>
      <c r="AX21" s="193"/>
      <c r="AY21" s="239"/>
      <c r="AZ21" s="243"/>
      <c r="BA21" s="244"/>
      <c r="BB21" s="188">
        <f t="shared" si="16"/>
        <v>0</v>
      </c>
      <c r="BC21" s="192"/>
      <c r="BD21" s="193"/>
      <c r="BE21" s="239"/>
      <c r="BF21" s="243"/>
      <c r="BG21" s="244"/>
      <c r="BH21" s="188">
        <f t="shared" si="18"/>
        <v>0</v>
      </c>
      <c r="BI21" s="192"/>
      <c r="BJ21" s="193"/>
      <c r="BK21" s="239">
        <v>5.2</v>
      </c>
      <c r="BL21" s="243">
        <v>1.3</v>
      </c>
      <c r="BM21" s="244">
        <v>0.9</v>
      </c>
      <c r="BN21" s="188">
        <f t="shared" si="20"/>
        <v>-0.4</v>
      </c>
      <c r="BO21" s="192">
        <f>BM21/BL21%</f>
        <v>69.23076923076923</v>
      </c>
      <c r="BP21" s="193">
        <f>BM21/BK21%</f>
        <v>17.307692307692307</v>
      </c>
      <c r="BQ21" s="239">
        <v>8</v>
      </c>
      <c r="BR21" s="243">
        <v>2</v>
      </c>
      <c r="BS21" s="244">
        <v>0.9</v>
      </c>
      <c r="BT21" s="188">
        <f t="shared" si="22"/>
        <v>-1.1</v>
      </c>
      <c r="BU21" s="192">
        <f>BS21/BR21%</f>
        <v>45</v>
      </c>
      <c r="BV21" s="193">
        <f>BS21/BQ21%</f>
        <v>11.25</v>
      </c>
      <c r="BW21" s="195">
        <f t="shared" si="24"/>
        <v>25.7</v>
      </c>
      <c r="BX21" s="196">
        <f t="shared" si="24"/>
        <v>8.7</v>
      </c>
      <c r="BY21" s="196">
        <f t="shared" si="24"/>
        <v>6.700000000000001</v>
      </c>
      <c r="BZ21" s="188">
        <f t="shared" si="36"/>
        <v>-1.9999999999999982</v>
      </c>
      <c r="CA21" s="188">
        <f t="shared" si="37"/>
        <v>77.01149425287358</v>
      </c>
      <c r="CB21" s="197">
        <f t="shared" si="38"/>
        <v>26.07003891050584</v>
      </c>
      <c r="CC21" s="198"/>
    </row>
    <row r="22" spans="1:81" ht="12.75">
      <c r="A22" s="241" t="s">
        <v>92</v>
      </c>
      <c r="B22" s="242"/>
      <c r="C22" s="235"/>
      <c r="D22" s="243"/>
      <c r="E22" s="243"/>
      <c r="F22" s="188">
        <f t="shared" si="25"/>
        <v>0</v>
      </c>
      <c r="G22" s="188"/>
      <c r="H22" s="189"/>
      <c r="I22" s="237"/>
      <c r="J22" s="243"/>
      <c r="K22" s="244"/>
      <c r="L22" s="188">
        <f t="shared" si="2"/>
        <v>0</v>
      </c>
      <c r="M22" s="192"/>
      <c r="N22" s="193"/>
      <c r="O22" s="239"/>
      <c r="P22" s="243"/>
      <c r="Q22" s="244">
        <v>47</v>
      </c>
      <c r="R22" s="188">
        <f t="shared" si="4"/>
        <v>47</v>
      </c>
      <c r="S22" s="192"/>
      <c r="T22" s="193"/>
      <c r="U22" s="239"/>
      <c r="V22" s="243"/>
      <c r="W22" s="244"/>
      <c r="X22" s="188">
        <f t="shared" si="6"/>
        <v>0</v>
      </c>
      <c r="Y22" s="192"/>
      <c r="Z22" s="193"/>
      <c r="AA22" s="239"/>
      <c r="AB22" s="243"/>
      <c r="AC22" s="244"/>
      <c r="AD22" s="188">
        <f t="shared" si="8"/>
        <v>0</v>
      </c>
      <c r="AE22" s="192"/>
      <c r="AF22" s="193"/>
      <c r="AG22" s="239"/>
      <c r="AH22" s="243"/>
      <c r="AI22" s="244"/>
      <c r="AJ22" s="188">
        <f t="shared" si="10"/>
        <v>0</v>
      </c>
      <c r="AK22" s="192"/>
      <c r="AL22" s="193"/>
      <c r="AM22" s="239"/>
      <c r="AN22" s="243"/>
      <c r="AO22" s="244"/>
      <c r="AP22" s="188">
        <f t="shared" si="12"/>
        <v>0</v>
      </c>
      <c r="AQ22" s="192"/>
      <c r="AR22" s="193"/>
      <c r="AS22" s="239"/>
      <c r="AT22" s="243"/>
      <c r="AU22" s="244"/>
      <c r="AV22" s="188">
        <f t="shared" si="14"/>
        <v>0</v>
      </c>
      <c r="AW22" s="192"/>
      <c r="AX22" s="193"/>
      <c r="AY22" s="239"/>
      <c r="AZ22" s="243"/>
      <c r="BA22" s="244"/>
      <c r="BB22" s="188">
        <f t="shared" si="16"/>
        <v>0</v>
      </c>
      <c r="BC22" s="192"/>
      <c r="BD22" s="193"/>
      <c r="BE22" s="239"/>
      <c r="BF22" s="243"/>
      <c r="BG22" s="244"/>
      <c r="BH22" s="188">
        <f t="shared" si="18"/>
        <v>0</v>
      </c>
      <c r="BI22" s="192"/>
      <c r="BJ22" s="193"/>
      <c r="BK22" s="239"/>
      <c r="BL22" s="243"/>
      <c r="BM22" s="244"/>
      <c r="BN22" s="188">
        <f t="shared" si="20"/>
        <v>0</v>
      </c>
      <c r="BO22" s="192"/>
      <c r="BP22" s="193"/>
      <c r="BQ22" s="239"/>
      <c r="BR22" s="243"/>
      <c r="BS22" s="244"/>
      <c r="BT22" s="188">
        <f t="shared" si="22"/>
        <v>0</v>
      </c>
      <c r="BU22" s="192"/>
      <c r="BV22" s="193"/>
      <c r="BW22" s="195">
        <f t="shared" si="24"/>
        <v>0</v>
      </c>
      <c r="BX22" s="196">
        <f t="shared" si="24"/>
        <v>0</v>
      </c>
      <c r="BY22" s="196">
        <f t="shared" si="24"/>
        <v>47</v>
      </c>
      <c r="BZ22" s="188">
        <f t="shared" si="36"/>
        <v>47</v>
      </c>
      <c r="CA22" s="188"/>
      <c r="CB22" s="197"/>
      <c r="CC22" s="198"/>
    </row>
    <row r="23" spans="1:81" ht="12.75">
      <c r="A23" s="246" t="s">
        <v>55</v>
      </c>
      <c r="B23" s="247"/>
      <c r="C23" s="248"/>
      <c r="D23" s="249"/>
      <c r="E23" s="249">
        <v>192.4</v>
      </c>
      <c r="F23" s="188">
        <f t="shared" si="25"/>
        <v>192.4</v>
      </c>
      <c r="G23" s="188"/>
      <c r="H23" s="189"/>
      <c r="I23" s="250"/>
      <c r="J23" s="249"/>
      <c r="K23" s="251">
        <v>2.5</v>
      </c>
      <c r="L23" s="188">
        <f t="shared" si="2"/>
        <v>2.5</v>
      </c>
      <c r="M23" s="192"/>
      <c r="N23" s="193"/>
      <c r="O23" s="252"/>
      <c r="P23" s="249"/>
      <c r="Q23" s="251">
        <v>0.9</v>
      </c>
      <c r="R23" s="188">
        <f t="shared" si="4"/>
        <v>0.9</v>
      </c>
      <c r="S23" s="192"/>
      <c r="T23" s="193"/>
      <c r="U23" s="252"/>
      <c r="V23" s="249"/>
      <c r="W23" s="251"/>
      <c r="X23" s="188">
        <f t="shared" si="6"/>
        <v>0</v>
      </c>
      <c r="Y23" s="192"/>
      <c r="Z23" s="193"/>
      <c r="AA23" s="252"/>
      <c r="AB23" s="249"/>
      <c r="AC23" s="251"/>
      <c r="AD23" s="188">
        <f t="shared" si="8"/>
        <v>0</v>
      </c>
      <c r="AE23" s="192"/>
      <c r="AF23" s="193"/>
      <c r="AG23" s="252"/>
      <c r="AH23" s="249"/>
      <c r="AI23" s="251">
        <v>29.4</v>
      </c>
      <c r="AJ23" s="188">
        <f t="shared" si="10"/>
        <v>29.4</v>
      </c>
      <c r="AK23" s="192"/>
      <c r="AL23" s="193"/>
      <c r="AM23" s="252"/>
      <c r="AN23" s="249"/>
      <c r="AO23" s="251"/>
      <c r="AP23" s="188">
        <f t="shared" si="12"/>
        <v>0</v>
      </c>
      <c r="AQ23" s="192"/>
      <c r="AR23" s="193"/>
      <c r="AS23" s="252"/>
      <c r="AT23" s="249"/>
      <c r="AU23" s="251"/>
      <c r="AV23" s="188">
        <f t="shared" si="14"/>
        <v>0</v>
      </c>
      <c r="AW23" s="192"/>
      <c r="AX23" s="193"/>
      <c r="AY23" s="252"/>
      <c r="AZ23" s="249"/>
      <c r="BA23" s="251">
        <v>12.6</v>
      </c>
      <c r="BB23" s="188">
        <f t="shared" si="16"/>
        <v>12.6</v>
      </c>
      <c r="BC23" s="192"/>
      <c r="BD23" s="193"/>
      <c r="BE23" s="252"/>
      <c r="BF23" s="249"/>
      <c r="BG23" s="251"/>
      <c r="BH23" s="188">
        <f t="shared" si="18"/>
        <v>0</v>
      </c>
      <c r="BI23" s="192"/>
      <c r="BJ23" s="193"/>
      <c r="BK23" s="252"/>
      <c r="BL23" s="249"/>
      <c r="BM23" s="251">
        <v>4.4</v>
      </c>
      <c r="BN23" s="188">
        <v>0</v>
      </c>
      <c r="BO23" s="192"/>
      <c r="BP23" s="193"/>
      <c r="BQ23" s="252"/>
      <c r="BR23" s="249"/>
      <c r="BS23" s="251"/>
      <c r="BT23" s="188">
        <f t="shared" si="22"/>
        <v>0</v>
      </c>
      <c r="BU23" s="192"/>
      <c r="BV23" s="193"/>
      <c r="BW23" s="195">
        <f t="shared" si="24"/>
        <v>0</v>
      </c>
      <c r="BX23" s="196">
        <f t="shared" si="24"/>
        <v>0</v>
      </c>
      <c r="BY23" s="196">
        <f t="shared" si="24"/>
        <v>242.20000000000002</v>
      </c>
      <c r="BZ23" s="188">
        <f t="shared" si="36"/>
        <v>242.20000000000002</v>
      </c>
      <c r="CA23" s="188"/>
      <c r="CB23" s="197"/>
      <c r="CC23" s="198"/>
    </row>
    <row r="24" spans="1:81" ht="12.75">
      <c r="A24" s="245" t="s">
        <v>93</v>
      </c>
      <c r="B24" s="253"/>
      <c r="C24" s="186"/>
      <c r="D24" s="187"/>
      <c r="E24" s="187"/>
      <c r="F24" s="188">
        <f t="shared" si="25"/>
        <v>0</v>
      </c>
      <c r="G24" s="188"/>
      <c r="H24" s="189"/>
      <c r="I24" s="190"/>
      <c r="J24" s="187"/>
      <c r="K24" s="191"/>
      <c r="L24" s="188">
        <f t="shared" si="2"/>
        <v>0</v>
      </c>
      <c r="M24" s="192"/>
      <c r="N24" s="193"/>
      <c r="O24" s="194"/>
      <c r="P24" s="187"/>
      <c r="Q24" s="191"/>
      <c r="R24" s="188">
        <f t="shared" si="4"/>
        <v>0</v>
      </c>
      <c r="S24" s="192"/>
      <c r="T24" s="193"/>
      <c r="U24" s="194"/>
      <c r="V24" s="187"/>
      <c r="W24" s="191">
        <v>0.2</v>
      </c>
      <c r="X24" s="188">
        <f t="shared" si="6"/>
        <v>0.2</v>
      </c>
      <c r="Y24" s="192"/>
      <c r="Z24" s="193"/>
      <c r="AA24" s="194"/>
      <c r="AB24" s="187"/>
      <c r="AC24" s="191">
        <v>0</v>
      </c>
      <c r="AD24" s="188">
        <f t="shared" si="8"/>
        <v>0</v>
      </c>
      <c r="AE24" s="192"/>
      <c r="AF24" s="193"/>
      <c r="AG24" s="194"/>
      <c r="AH24" s="187"/>
      <c r="AI24" s="191"/>
      <c r="AJ24" s="188">
        <f t="shared" si="10"/>
        <v>0</v>
      </c>
      <c r="AK24" s="192"/>
      <c r="AL24" s="193"/>
      <c r="AM24" s="194"/>
      <c r="AN24" s="187"/>
      <c r="AO24" s="191">
        <v>0.6</v>
      </c>
      <c r="AP24" s="188">
        <f t="shared" si="12"/>
        <v>0.6</v>
      </c>
      <c r="AQ24" s="192"/>
      <c r="AR24" s="193"/>
      <c r="AS24" s="194"/>
      <c r="AT24" s="187"/>
      <c r="AU24" s="191"/>
      <c r="AV24" s="188">
        <f t="shared" si="14"/>
        <v>0</v>
      </c>
      <c r="AW24" s="192"/>
      <c r="AX24" s="193"/>
      <c r="AY24" s="194"/>
      <c r="AZ24" s="187"/>
      <c r="BA24" s="191"/>
      <c r="BB24" s="188">
        <f t="shared" si="16"/>
        <v>0</v>
      </c>
      <c r="BC24" s="192"/>
      <c r="BD24" s="193"/>
      <c r="BE24" s="194"/>
      <c r="BF24" s="187"/>
      <c r="BG24" s="191"/>
      <c r="BH24" s="188">
        <f t="shared" si="18"/>
        <v>0</v>
      </c>
      <c r="BI24" s="192"/>
      <c r="BJ24" s="193"/>
      <c r="BK24" s="194"/>
      <c r="BL24" s="187"/>
      <c r="BM24" s="191"/>
      <c r="BN24" s="188">
        <f t="shared" si="20"/>
        <v>0</v>
      </c>
      <c r="BO24" s="192"/>
      <c r="BP24" s="193"/>
      <c r="BQ24" s="194"/>
      <c r="BR24" s="187"/>
      <c r="BS24" s="191"/>
      <c r="BT24" s="188">
        <f t="shared" si="22"/>
        <v>0</v>
      </c>
      <c r="BU24" s="192"/>
      <c r="BV24" s="193"/>
      <c r="BW24" s="195">
        <f t="shared" si="24"/>
        <v>0</v>
      </c>
      <c r="BX24" s="196">
        <f t="shared" si="24"/>
        <v>0</v>
      </c>
      <c r="BY24" s="196">
        <f t="shared" si="24"/>
        <v>0.8</v>
      </c>
      <c r="BZ24" s="188">
        <f t="shared" si="36"/>
        <v>0.8</v>
      </c>
      <c r="CA24" s="188"/>
      <c r="CB24" s="197"/>
      <c r="CC24" s="254"/>
    </row>
    <row r="25" spans="1:81" ht="12.75">
      <c r="A25" s="245" t="s">
        <v>94</v>
      </c>
      <c r="B25" s="253"/>
      <c r="C25" s="186">
        <v>264.7</v>
      </c>
      <c r="D25" s="187">
        <v>76.9</v>
      </c>
      <c r="E25" s="187">
        <v>1076.9</v>
      </c>
      <c r="F25" s="188">
        <f t="shared" si="25"/>
        <v>1000.0000000000001</v>
      </c>
      <c r="G25" s="188">
        <f>E25/D25%</f>
        <v>1400.3901170351107</v>
      </c>
      <c r="H25" s="189">
        <f>E25/C25%</f>
        <v>406.8379297317719</v>
      </c>
      <c r="I25" s="190">
        <v>1</v>
      </c>
      <c r="J25" s="187"/>
      <c r="K25" s="191">
        <v>1</v>
      </c>
      <c r="L25" s="188">
        <f t="shared" si="2"/>
        <v>1</v>
      </c>
      <c r="M25" s="192"/>
      <c r="N25" s="193">
        <f t="shared" si="26"/>
        <v>100</v>
      </c>
      <c r="O25" s="194">
        <v>2.5</v>
      </c>
      <c r="P25" s="187">
        <v>0.6</v>
      </c>
      <c r="Q25" s="191">
        <v>2.7</v>
      </c>
      <c r="R25" s="188">
        <f t="shared" si="4"/>
        <v>2.1</v>
      </c>
      <c r="S25" s="192">
        <f>Q25/P25%</f>
        <v>450</v>
      </c>
      <c r="T25" s="193">
        <f>Q25/O25%</f>
        <v>108</v>
      </c>
      <c r="U25" s="194">
        <v>1.2</v>
      </c>
      <c r="V25" s="187"/>
      <c r="W25" s="191"/>
      <c r="X25" s="188">
        <f t="shared" si="6"/>
        <v>0</v>
      </c>
      <c r="Y25" s="192"/>
      <c r="Z25" s="193"/>
      <c r="AA25" s="194">
        <v>4</v>
      </c>
      <c r="AB25" s="187">
        <v>1</v>
      </c>
      <c r="AC25" s="191"/>
      <c r="AD25" s="188">
        <f t="shared" si="8"/>
        <v>-1</v>
      </c>
      <c r="AE25" s="192"/>
      <c r="AF25" s="193"/>
      <c r="AG25" s="194">
        <v>2.8</v>
      </c>
      <c r="AH25" s="187">
        <v>0.7</v>
      </c>
      <c r="AI25" s="191">
        <v>5.3</v>
      </c>
      <c r="AJ25" s="188">
        <f t="shared" si="10"/>
        <v>4.6</v>
      </c>
      <c r="AK25" s="255" t="s">
        <v>95</v>
      </c>
      <c r="AL25" s="193">
        <f>AI25/AG25%</f>
        <v>189.2857142857143</v>
      </c>
      <c r="AM25" s="194">
        <v>5</v>
      </c>
      <c r="AN25" s="187">
        <v>1.2</v>
      </c>
      <c r="AO25" s="191"/>
      <c r="AP25" s="188">
        <f t="shared" si="12"/>
        <v>-1.2</v>
      </c>
      <c r="AQ25" s="192"/>
      <c r="AR25" s="193"/>
      <c r="AS25" s="194">
        <v>6.5</v>
      </c>
      <c r="AT25" s="187">
        <v>1.5</v>
      </c>
      <c r="AU25" s="191"/>
      <c r="AV25" s="188">
        <f t="shared" si="14"/>
        <v>-1.5</v>
      </c>
      <c r="AW25" s="192"/>
      <c r="AX25" s="193"/>
      <c r="AY25" s="194">
        <v>4</v>
      </c>
      <c r="AZ25" s="187"/>
      <c r="BA25" s="191"/>
      <c r="BB25" s="188">
        <f t="shared" si="16"/>
        <v>0</v>
      </c>
      <c r="BC25" s="192"/>
      <c r="BD25" s="193"/>
      <c r="BE25" s="194">
        <v>6</v>
      </c>
      <c r="BF25" s="187">
        <v>0.6</v>
      </c>
      <c r="BG25" s="191">
        <v>0.4</v>
      </c>
      <c r="BH25" s="188">
        <f t="shared" si="18"/>
        <v>-0.19999999999999996</v>
      </c>
      <c r="BI25" s="192">
        <f>BG25/BF25%</f>
        <v>66.66666666666667</v>
      </c>
      <c r="BJ25" s="193">
        <f>BG25/BE25%</f>
        <v>6.666666666666667</v>
      </c>
      <c r="BK25" s="194">
        <v>2</v>
      </c>
      <c r="BL25" s="187">
        <v>0.5</v>
      </c>
      <c r="BM25" s="191">
        <v>254.9</v>
      </c>
      <c r="BN25" s="188">
        <f t="shared" si="20"/>
        <v>254.4</v>
      </c>
      <c r="BO25" s="255" t="s">
        <v>95</v>
      </c>
      <c r="BP25" s="256" t="s">
        <v>95</v>
      </c>
      <c r="BQ25" s="194">
        <v>10</v>
      </c>
      <c r="BR25" s="187">
        <v>2.5</v>
      </c>
      <c r="BS25" s="191">
        <v>0.2</v>
      </c>
      <c r="BT25" s="188">
        <f t="shared" si="22"/>
        <v>-2.3</v>
      </c>
      <c r="BU25" s="192">
        <f>BS25/BR25%</f>
        <v>8</v>
      </c>
      <c r="BV25" s="193">
        <f>BS25/BQ25%</f>
        <v>2</v>
      </c>
      <c r="BW25" s="195">
        <f>C25+I25+O25+U25+AA25+AG25+AM25+AS25+AY25+BE25+BK25+BQ25</f>
        <v>309.7</v>
      </c>
      <c r="BX25" s="196">
        <f aca="true" t="shared" si="39" ref="BX25:BY28">D25+J25+P25+V25+AB25+AH25+AN25+AT25+AZ25+BF25+BL25+BR25</f>
        <v>85.5</v>
      </c>
      <c r="BY25" s="196">
        <f t="shared" si="39"/>
        <v>1341.4000000000003</v>
      </c>
      <c r="BZ25" s="188">
        <f t="shared" si="36"/>
        <v>1255.9000000000003</v>
      </c>
      <c r="CA25" s="257" t="s">
        <v>95</v>
      </c>
      <c r="CB25" s="197">
        <f t="shared" si="38"/>
        <v>433.1288343558283</v>
      </c>
      <c r="CC25" s="254"/>
    </row>
    <row r="26" spans="1:80" s="183" customFormat="1" ht="12.75">
      <c r="A26" s="173" t="s">
        <v>96</v>
      </c>
      <c r="B26" s="174"/>
      <c r="C26" s="175">
        <f>SUM(C27:C30)</f>
        <v>74610.9</v>
      </c>
      <c r="D26" s="176">
        <f>SUM(D27:D30)</f>
        <v>0</v>
      </c>
      <c r="E26" s="176">
        <f>SUM(E27:E30)</f>
        <v>1229.7</v>
      </c>
      <c r="F26" s="176">
        <f>E26-D26</f>
        <v>1229.7</v>
      </c>
      <c r="G26" s="176"/>
      <c r="H26" s="189">
        <f>E26/C26%</f>
        <v>1.6481506053405068</v>
      </c>
      <c r="I26" s="178">
        <f>SUM(I27:I30)</f>
        <v>9659.199999999999</v>
      </c>
      <c r="J26" s="176">
        <f>SUM(J27:J30)</f>
        <v>0</v>
      </c>
      <c r="K26" s="178">
        <f>SUM(K27:K30)</f>
        <v>1169.5</v>
      </c>
      <c r="L26" s="176"/>
      <c r="M26" s="179"/>
      <c r="N26" s="180">
        <f t="shared" si="26"/>
        <v>12.107627960907738</v>
      </c>
      <c r="O26" s="181">
        <f>SUM(O27:O30)</f>
        <v>94506.7</v>
      </c>
      <c r="P26" s="176">
        <f>SUM(P27:P30)</f>
        <v>0</v>
      </c>
      <c r="Q26" s="178">
        <f>SUM(Q27:Q30)</f>
        <v>2414.7000000000003</v>
      </c>
      <c r="R26" s="176"/>
      <c r="S26" s="179"/>
      <c r="T26" s="180">
        <f t="shared" si="27"/>
        <v>2.555056943052715</v>
      </c>
      <c r="U26" s="181">
        <f>SUM(U27:U30)</f>
        <v>4011.8</v>
      </c>
      <c r="V26" s="176">
        <f>SUM(V27:V30)</f>
        <v>0</v>
      </c>
      <c r="W26" s="178">
        <f>SUM(W27:W30)</f>
        <v>149.5</v>
      </c>
      <c r="X26" s="176">
        <f t="shared" si="6"/>
        <v>149.5</v>
      </c>
      <c r="Y26" s="179"/>
      <c r="Z26" s="180">
        <f>W26/U26%</f>
        <v>3.7265068049254695</v>
      </c>
      <c r="AA26" s="181">
        <f>SUM(AA27:AA30)</f>
        <v>18982</v>
      </c>
      <c r="AB26" s="176">
        <f>SUM(AB27:AB30)</f>
        <v>0</v>
      </c>
      <c r="AC26" s="178">
        <f>SUM(AC27:AC30)</f>
        <v>1235.4</v>
      </c>
      <c r="AD26" s="176">
        <f t="shared" si="8"/>
        <v>1235.4</v>
      </c>
      <c r="AE26" s="179"/>
      <c r="AF26" s="180">
        <f t="shared" si="28"/>
        <v>6.508270993572859</v>
      </c>
      <c r="AG26" s="181">
        <f>SUM(AG27:AG30)</f>
        <v>11829</v>
      </c>
      <c r="AH26" s="176">
        <f>SUM(AH27:AH30)</f>
        <v>0</v>
      </c>
      <c r="AI26" s="178">
        <f>SUM(AI27:AI30)</f>
        <v>1442</v>
      </c>
      <c r="AJ26" s="176"/>
      <c r="AK26" s="179"/>
      <c r="AL26" s="180">
        <f t="shared" si="29"/>
        <v>12.19037957561924</v>
      </c>
      <c r="AM26" s="181">
        <f>SUM(AM27:AM30)</f>
        <v>6187.7</v>
      </c>
      <c r="AN26" s="176">
        <f>SUM(AN27:AN30)</f>
        <v>0</v>
      </c>
      <c r="AO26" s="178">
        <f>SUM(AO27:AO30)</f>
        <v>1396.3</v>
      </c>
      <c r="AP26" s="176">
        <f t="shared" si="12"/>
        <v>1396.3</v>
      </c>
      <c r="AQ26" s="179"/>
      <c r="AR26" s="180">
        <f t="shared" si="30"/>
        <v>22.56573524896165</v>
      </c>
      <c r="AS26" s="181">
        <f>SUM(AS27:AS30)</f>
        <v>5998.2</v>
      </c>
      <c r="AT26" s="176">
        <f>SUM(AT27:AT30)</f>
        <v>0</v>
      </c>
      <c r="AU26" s="178">
        <f>SUM(AU27:AU30)</f>
        <v>1284.5</v>
      </c>
      <c r="AV26" s="176"/>
      <c r="AW26" s="179"/>
      <c r="AX26" s="180">
        <f t="shared" si="31"/>
        <v>21.414757760661534</v>
      </c>
      <c r="AY26" s="181">
        <f>SUM(AY27:AY30)</f>
        <v>1281.9</v>
      </c>
      <c r="AZ26" s="176">
        <f>SUM(AZ27:AZ30)</f>
        <v>0</v>
      </c>
      <c r="BA26" s="178">
        <f>SUM(BA27:BA30)</f>
        <v>149.5</v>
      </c>
      <c r="BB26" s="176"/>
      <c r="BC26" s="179"/>
      <c r="BD26" s="180">
        <f t="shared" si="32"/>
        <v>11.662376160386925</v>
      </c>
      <c r="BE26" s="181">
        <f>SUM(BE27:BE30)</f>
        <v>4540.400000000001</v>
      </c>
      <c r="BF26" s="176">
        <f>SUM(BF27:BF30)</f>
        <v>0</v>
      </c>
      <c r="BG26" s="178">
        <f>SUM(BG27:BG30)</f>
        <v>822.9</v>
      </c>
      <c r="BH26" s="176"/>
      <c r="BI26" s="179"/>
      <c r="BJ26" s="180">
        <f t="shared" si="33"/>
        <v>18.12395383666637</v>
      </c>
      <c r="BK26" s="181">
        <f>SUM(BK27:BK30)</f>
        <v>23241.5</v>
      </c>
      <c r="BL26" s="176">
        <f>SUM(BL27:BL30)</f>
        <v>0</v>
      </c>
      <c r="BM26" s="178">
        <f>SUM(BM27:BM30)</f>
        <v>3145.9</v>
      </c>
      <c r="BN26" s="176"/>
      <c r="BO26" s="179"/>
      <c r="BP26" s="180">
        <f t="shared" si="34"/>
        <v>13.535701224103436</v>
      </c>
      <c r="BQ26" s="181">
        <f>SUM(BQ27:BQ30)</f>
        <v>152860.9</v>
      </c>
      <c r="BR26" s="176">
        <f>SUM(BR27:BR30)</f>
        <v>0</v>
      </c>
      <c r="BS26" s="178">
        <f>SUM(BS27:BS30)</f>
        <v>10470</v>
      </c>
      <c r="BT26" s="176"/>
      <c r="BU26" s="179"/>
      <c r="BV26" s="180">
        <f t="shared" si="35"/>
        <v>6.849364356745251</v>
      </c>
      <c r="BW26" s="181">
        <f aca="true" t="shared" si="40" ref="BW26:BY31">C26+I26+O26+U26+AA26+AG26+AM26+AS26+AY26+BE26+BK26+BQ26</f>
        <v>407710.19999999995</v>
      </c>
      <c r="BX26" s="258">
        <f t="shared" si="39"/>
        <v>0</v>
      </c>
      <c r="BY26" s="258">
        <f t="shared" si="39"/>
        <v>24909.899999999998</v>
      </c>
      <c r="BZ26" s="259"/>
      <c r="CA26" s="259"/>
      <c r="CB26" s="182">
        <f t="shared" si="38"/>
        <v>6.109707336240301</v>
      </c>
    </row>
    <row r="27" spans="1:80" s="240" customFormat="1" ht="12.75">
      <c r="A27" s="260" t="s">
        <v>97</v>
      </c>
      <c r="B27" s="261"/>
      <c r="C27" s="186"/>
      <c r="D27" s="187"/>
      <c r="E27" s="187"/>
      <c r="F27" s="188">
        <f>E27-D27</f>
        <v>0</v>
      </c>
      <c r="G27" s="188"/>
      <c r="H27" s="189"/>
      <c r="I27" s="190">
        <v>7808.9</v>
      </c>
      <c r="J27" s="187"/>
      <c r="K27" s="191">
        <v>1020</v>
      </c>
      <c r="L27" s="188"/>
      <c r="M27" s="192"/>
      <c r="N27" s="193">
        <f t="shared" si="26"/>
        <v>13.062018978345222</v>
      </c>
      <c r="O27" s="194">
        <v>14064.2</v>
      </c>
      <c r="P27" s="187"/>
      <c r="Q27" s="191">
        <v>2015.9</v>
      </c>
      <c r="R27" s="188"/>
      <c r="S27" s="192"/>
      <c r="T27" s="193">
        <f t="shared" si="27"/>
        <v>14.333556121215569</v>
      </c>
      <c r="U27" s="194"/>
      <c r="V27" s="187"/>
      <c r="W27" s="191"/>
      <c r="X27" s="188">
        <f t="shared" si="6"/>
        <v>0</v>
      </c>
      <c r="Y27" s="192"/>
      <c r="Z27" s="193"/>
      <c r="AA27" s="194">
        <v>4421.6</v>
      </c>
      <c r="AB27" s="187"/>
      <c r="AC27" s="191">
        <v>1085.9</v>
      </c>
      <c r="AD27" s="188"/>
      <c r="AE27" s="192"/>
      <c r="AF27" s="193">
        <f t="shared" si="28"/>
        <v>24.55898317351185</v>
      </c>
      <c r="AG27" s="194">
        <v>8206.7</v>
      </c>
      <c r="AH27" s="187"/>
      <c r="AI27" s="191">
        <v>1143.2</v>
      </c>
      <c r="AJ27" s="188"/>
      <c r="AK27" s="192"/>
      <c r="AL27" s="193">
        <f t="shared" si="29"/>
        <v>13.930081518759062</v>
      </c>
      <c r="AM27" s="194">
        <v>4966.7</v>
      </c>
      <c r="AN27" s="187"/>
      <c r="AO27" s="191">
        <v>1246.8</v>
      </c>
      <c r="AP27" s="188"/>
      <c r="AQ27" s="192"/>
      <c r="AR27" s="193">
        <f t="shared" si="30"/>
        <v>25.10318722693136</v>
      </c>
      <c r="AS27" s="194">
        <v>5337</v>
      </c>
      <c r="AT27" s="187"/>
      <c r="AU27" s="191">
        <v>1120</v>
      </c>
      <c r="AV27" s="188"/>
      <c r="AW27" s="192"/>
      <c r="AX27" s="193">
        <f t="shared" si="31"/>
        <v>20.985572418961965</v>
      </c>
      <c r="AY27" s="194"/>
      <c r="AZ27" s="187"/>
      <c r="BA27" s="191"/>
      <c r="BB27" s="188"/>
      <c r="BC27" s="192"/>
      <c r="BD27" s="193"/>
      <c r="BE27" s="194">
        <v>3928.3</v>
      </c>
      <c r="BF27" s="187"/>
      <c r="BG27" s="191">
        <v>673.4</v>
      </c>
      <c r="BH27" s="188"/>
      <c r="BI27" s="192"/>
      <c r="BJ27" s="193">
        <f t="shared" si="33"/>
        <v>17.1422752844742</v>
      </c>
      <c r="BK27" s="194">
        <v>11871.9</v>
      </c>
      <c r="BL27" s="187"/>
      <c r="BM27" s="191">
        <v>1894</v>
      </c>
      <c r="BN27" s="188"/>
      <c r="BO27" s="192"/>
      <c r="BP27" s="193">
        <f t="shared" si="34"/>
        <v>15.953638423504241</v>
      </c>
      <c r="BQ27" s="194">
        <v>6498</v>
      </c>
      <c r="BR27" s="187"/>
      <c r="BS27" s="191">
        <v>676</v>
      </c>
      <c r="BT27" s="188"/>
      <c r="BU27" s="192"/>
      <c r="BV27" s="193">
        <f t="shared" si="35"/>
        <v>10.403200984918437</v>
      </c>
      <c r="BW27" s="195">
        <f t="shared" si="40"/>
        <v>67103.29999999999</v>
      </c>
      <c r="BX27" s="196">
        <f t="shared" si="39"/>
        <v>0</v>
      </c>
      <c r="BY27" s="196">
        <f t="shared" si="39"/>
        <v>10875.2</v>
      </c>
      <c r="BZ27" s="188"/>
      <c r="CA27" s="188"/>
      <c r="CB27" s="197">
        <f t="shared" si="38"/>
        <v>16.20665451624585</v>
      </c>
    </row>
    <row r="28" spans="1:80" s="240" customFormat="1" ht="12.75">
      <c r="A28" s="262" t="s">
        <v>98</v>
      </c>
      <c r="B28" s="261"/>
      <c r="C28" s="186">
        <v>0.2</v>
      </c>
      <c r="D28" s="187"/>
      <c r="E28" s="187">
        <v>0.2</v>
      </c>
      <c r="F28" s="188"/>
      <c r="G28" s="188"/>
      <c r="H28" s="189">
        <f>E28/C28%</f>
        <v>100</v>
      </c>
      <c r="I28" s="190">
        <v>149.5</v>
      </c>
      <c r="J28" s="187"/>
      <c r="K28" s="191">
        <v>149.5</v>
      </c>
      <c r="L28" s="188"/>
      <c r="M28" s="192"/>
      <c r="N28" s="193">
        <f t="shared" si="26"/>
        <v>99.99999999999999</v>
      </c>
      <c r="O28" s="194">
        <v>298.8</v>
      </c>
      <c r="P28" s="187"/>
      <c r="Q28" s="191">
        <v>298.8</v>
      </c>
      <c r="R28" s="188"/>
      <c r="S28" s="192"/>
      <c r="T28" s="193">
        <f t="shared" si="27"/>
        <v>100</v>
      </c>
      <c r="U28" s="194">
        <v>149.5</v>
      </c>
      <c r="V28" s="187"/>
      <c r="W28" s="191">
        <v>149.5</v>
      </c>
      <c r="X28" s="188"/>
      <c r="Y28" s="192"/>
      <c r="Z28" s="193">
        <f>W28/U28%</f>
        <v>99.99999999999999</v>
      </c>
      <c r="AA28" s="194">
        <v>149.5</v>
      </c>
      <c r="AB28" s="187"/>
      <c r="AC28" s="191">
        <v>149.5</v>
      </c>
      <c r="AD28" s="188"/>
      <c r="AE28" s="192"/>
      <c r="AF28" s="193">
        <f t="shared" si="28"/>
        <v>99.99999999999999</v>
      </c>
      <c r="AG28" s="194">
        <v>298.8</v>
      </c>
      <c r="AH28" s="187"/>
      <c r="AI28" s="191">
        <v>298.8</v>
      </c>
      <c r="AJ28" s="188"/>
      <c r="AK28" s="192"/>
      <c r="AL28" s="193">
        <f t="shared" si="29"/>
        <v>100</v>
      </c>
      <c r="AM28" s="194">
        <v>149.5</v>
      </c>
      <c r="AN28" s="187"/>
      <c r="AO28" s="191">
        <v>149.5</v>
      </c>
      <c r="AP28" s="188"/>
      <c r="AQ28" s="192"/>
      <c r="AR28" s="193">
        <f t="shared" si="30"/>
        <v>99.99999999999999</v>
      </c>
      <c r="AS28" s="194">
        <v>149.5</v>
      </c>
      <c r="AT28" s="187"/>
      <c r="AU28" s="191">
        <v>149.5</v>
      </c>
      <c r="AV28" s="188"/>
      <c r="AW28" s="192"/>
      <c r="AX28" s="193">
        <f t="shared" si="31"/>
        <v>99.99999999999999</v>
      </c>
      <c r="AY28" s="194">
        <v>149.5</v>
      </c>
      <c r="AZ28" s="187"/>
      <c r="BA28" s="191">
        <v>149.5</v>
      </c>
      <c r="BB28" s="188"/>
      <c r="BC28" s="192"/>
      <c r="BD28" s="193">
        <f t="shared" si="32"/>
        <v>99.99999999999999</v>
      </c>
      <c r="BE28" s="194">
        <v>149.5</v>
      </c>
      <c r="BF28" s="187"/>
      <c r="BG28" s="191">
        <v>149.5</v>
      </c>
      <c r="BH28" s="188"/>
      <c r="BI28" s="192"/>
      <c r="BJ28" s="193">
        <f t="shared" si="33"/>
        <v>99.99999999999999</v>
      </c>
      <c r="BK28" s="194">
        <v>298.8</v>
      </c>
      <c r="BL28" s="187"/>
      <c r="BM28" s="191">
        <v>298.8</v>
      </c>
      <c r="BN28" s="188"/>
      <c r="BO28" s="192"/>
      <c r="BP28" s="193">
        <f t="shared" si="34"/>
        <v>100</v>
      </c>
      <c r="BQ28" s="194">
        <v>298.8</v>
      </c>
      <c r="BR28" s="187"/>
      <c r="BS28" s="191">
        <v>298.8</v>
      </c>
      <c r="BT28" s="188"/>
      <c r="BU28" s="192"/>
      <c r="BV28" s="193">
        <f t="shared" si="35"/>
        <v>100</v>
      </c>
      <c r="BW28" s="195">
        <f t="shared" si="40"/>
        <v>2241.9</v>
      </c>
      <c r="BX28" s="196"/>
      <c r="BY28" s="196">
        <f t="shared" si="39"/>
        <v>2241.9</v>
      </c>
      <c r="BZ28" s="188"/>
      <c r="CA28" s="188"/>
      <c r="CB28" s="197">
        <f t="shared" si="38"/>
        <v>100</v>
      </c>
    </row>
    <row r="29" spans="1:82" s="240" customFormat="1" ht="12.75">
      <c r="A29" s="260" t="s">
        <v>99</v>
      </c>
      <c r="B29" s="261"/>
      <c r="C29" s="186">
        <v>74610.7</v>
      </c>
      <c r="D29" s="187"/>
      <c r="E29" s="187">
        <v>1229.5</v>
      </c>
      <c r="F29" s="188"/>
      <c r="G29" s="188"/>
      <c r="H29" s="189">
        <f>E29/C29%</f>
        <v>1.647886965274418</v>
      </c>
      <c r="I29" s="190">
        <v>1700.8</v>
      </c>
      <c r="J29" s="187"/>
      <c r="K29" s="191"/>
      <c r="L29" s="188">
        <f t="shared" si="2"/>
        <v>0</v>
      </c>
      <c r="M29" s="192"/>
      <c r="N29" s="193">
        <f t="shared" si="26"/>
        <v>0</v>
      </c>
      <c r="O29" s="194">
        <v>80143.7</v>
      </c>
      <c r="P29" s="187"/>
      <c r="Q29" s="191">
        <v>100</v>
      </c>
      <c r="R29" s="188"/>
      <c r="S29" s="192"/>
      <c r="T29" s="193">
        <f t="shared" si="27"/>
        <v>0.12477587134110354</v>
      </c>
      <c r="U29" s="194">
        <v>3862.3</v>
      </c>
      <c r="V29" s="187"/>
      <c r="W29" s="191"/>
      <c r="X29" s="188">
        <f t="shared" si="6"/>
        <v>0</v>
      </c>
      <c r="Y29" s="192"/>
      <c r="Z29" s="193">
        <f>W29/U29%</f>
        <v>0</v>
      </c>
      <c r="AA29" s="194">
        <v>14410.9</v>
      </c>
      <c r="AB29" s="187"/>
      <c r="AC29" s="191"/>
      <c r="AD29" s="188">
        <f t="shared" si="8"/>
        <v>0</v>
      </c>
      <c r="AE29" s="192"/>
      <c r="AF29" s="193">
        <f t="shared" si="28"/>
        <v>0</v>
      </c>
      <c r="AG29" s="194">
        <v>3323.5</v>
      </c>
      <c r="AH29" s="187"/>
      <c r="AI29" s="191"/>
      <c r="AJ29" s="188"/>
      <c r="AK29" s="192"/>
      <c r="AL29" s="193">
        <f t="shared" si="29"/>
        <v>0</v>
      </c>
      <c r="AM29" s="194">
        <v>1071.5</v>
      </c>
      <c r="AN29" s="187"/>
      <c r="AO29" s="191"/>
      <c r="AP29" s="188">
        <f t="shared" si="12"/>
        <v>0</v>
      </c>
      <c r="AQ29" s="192"/>
      <c r="AR29" s="193">
        <f t="shared" si="30"/>
        <v>0</v>
      </c>
      <c r="AS29" s="194">
        <v>511.7</v>
      </c>
      <c r="AT29" s="187"/>
      <c r="AU29" s="191">
        <v>15</v>
      </c>
      <c r="AV29" s="188"/>
      <c r="AW29" s="192"/>
      <c r="AX29" s="193">
        <f t="shared" si="31"/>
        <v>2.93140512018761</v>
      </c>
      <c r="AY29" s="194">
        <v>1132.4</v>
      </c>
      <c r="AZ29" s="187"/>
      <c r="BA29" s="191">
        <v>0</v>
      </c>
      <c r="BB29" s="188"/>
      <c r="BC29" s="192"/>
      <c r="BD29" s="193">
        <f t="shared" si="32"/>
        <v>0</v>
      </c>
      <c r="BE29" s="194">
        <v>462.6</v>
      </c>
      <c r="BF29" s="187"/>
      <c r="BG29" s="191"/>
      <c r="BH29" s="188"/>
      <c r="BI29" s="192"/>
      <c r="BJ29" s="193">
        <f t="shared" si="33"/>
        <v>0</v>
      </c>
      <c r="BK29" s="194">
        <v>11070.8</v>
      </c>
      <c r="BL29" s="187"/>
      <c r="BM29" s="191">
        <v>953.1</v>
      </c>
      <c r="BN29" s="188"/>
      <c r="BO29" s="192"/>
      <c r="BP29" s="193">
        <f t="shared" si="34"/>
        <v>8.6091339379268</v>
      </c>
      <c r="BQ29" s="194">
        <v>146064.1</v>
      </c>
      <c r="BR29" s="187"/>
      <c r="BS29" s="191">
        <v>9495.2</v>
      </c>
      <c r="BT29" s="188"/>
      <c r="BU29" s="192"/>
      <c r="BV29" s="193">
        <f t="shared" si="35"/>
        <v>6.50070756606175</v>
      </c>
      <c r="BW29" s="195">
        <f t="shared" si="40"/>
        <v>338365</v>
      </c>
      <c r="BX29" s="196">
        <f t="shared" si="40"/>
        <v>0</v>
      </c>
      <c r="BY29" s="196">
        <f t="shared" si="40"/>
        <v>11792.800000000001</v>
      </c>
      <c r="BZ29" s="188"/>
      <c r="CA29" s="188"/>
      <c r="CB29" s="197">
        <f t="shared" si="38"/>
        <v>3.48523044641142</v>
      </c>
      <c r="CC29" s="263"/>
      <c r="CD29" s="263"/>
    </row>
    <row r="30" spans="1:82" s="240" customFormat="1" ht="12.75" hidden="1">
      <c r="A30" s="260" t="s">
        <v>100</v>
      </c>
      <c r="B30" s="261"/>
      <c r="C30" s="186"/>
      <c r="D30" s="187"/>
      <c r="E30" s="187"/>
      <c r="F30" s="188">
        <f>E30-D30</f>
        <v>0</v>
      </c>
      <c r="G30" s="188"/>
      <c r="H30" s="189"/>
      <c r="I30" s="190"/>
      <c r="J30" s="187"/>
      <c r="K30" s="191"/>
      <c r="L30" s="188">
        <f t="shared" si="2"/>
        <v>0</v>
      </c>
      <c r="M30" s="192"/>
      <c r="N30" s="193"/>
      <c r="O30" s="194"/>
      <c r="P30" s="187"/>
      <c r="Q30" s="191"/>
      <c r="R30" s="188">
        <f t="shared" si="4"/>
        <v>0</v>
      </c>
      <c r="S30" s="192"/>
      <c r="T30" s="193"/>
      <c r="U30" s="194"/>
      <c r="V30" s="187"/>
      <c r="W30" s="191"/>
      <c r="X30" s="188">
        <f t="shared" si="6"/>
        <v>0</v>
      </c>
      <c r="Y30" s="192" t="e">
        <f>W30/V30%</f>
        <v>#DIV/0!</v>
      </c>
      <c r="Z30" s="193" t="e">
        <f>W30/U30%</f>
        <v>#DIV/0!</v>
      </c>
      <c r="AA30" s="194"/>
      <c r="AB30" s="187"/>
      <c r="AC30" s="191"/>
      <c r="AD30" s="188">
        <f t="shared" si="8"/>
        <v>0</v>
      </c>
      <c r="AE30" s="192" t="e">
        <f>AC30/AB30%</f>
        <v>#DIV/0!</v>
      </c>
      <c r="AF30" s="264" t="e">
        <f t="shared" si="28"/>
        <v>#DIV/0!</v>
      </c>
      <c r="AG30" s="194"/>
      <c r="AH30" s="187"/>
      <c r="AI30" s="191"/>
      <c r="AJ30" s="188">
        <f t="shared" si="10"/>
        <v>0</v>
      </c>
      <c r="AK30" s="192" t="e">
        <f>AI30/AH30%</f>
        <v>#DIV/0!</v>
      </c>
      <c r="AL30" s="193" t="e">
        <f t="shared" si="29"/>
        <v>#DIV/0!</v>
      </c>
      <c r="AM30" s="194"/>
      <c r="AN30" s="187"/>
      <c r="AO30" s="191"/>
      <c r="AP30" s="188">
        <f t="shared" si="12"/>
        <v>0</v>
      </c>
      <c r="AQ30" s="192" t="e">
        <f>AO30/AN30%</f>
        <v>#DIV/0!</v>
      </c>
      <c r="AR30" s="193" t="e">
        <f t="shared" si="30"/>
        <v>#DIV/0!</v>
      </c>
      <c r="AS30" s="194"/>
      <c r="AT30" s="187"/>
      <c r="AU30" s="191"/>
      <c r="AV30" s="188">
        <f t="shared" si="14"/>
        <v>0</v>
      </c>
      <c r="AW30" s="192" t="e">
        <f>AU30/AT30%</f>
        <v>#DIV/0!</v>
      </c>
      <c r="AX30" s="193" t="e">
        <f t="shared" si="31"/>
        <v>#DIV/0!</v>
      </c>
      <c r="AY30" s="194"/>
      <c r="AZ30" s="187"/>
      <c r="BA30" s="191"/>
      <c r="BB30" s="188"/>
      <c r="BC30" s="192"/>
      <c r="BD30" s="193" t="e">
        <f t="shared" si="32"/>
        <v>#DIV/0!</v>
      </c>
      <c r="BE30" s="194"/>
      <c r="BF30" s="187"/>
      <c r="BG30" s="191"/>
      <c r="BH30" s="188"/>
      <c r="BI30" s="192"/>
      <c r="BJ30" s="193" t="e">
        <f t="shared" si="33"/>
        <v>#DIV/0!</v>
      </c>
      <c r="BK30" s="194"/>
      <c r="BL30" s="187"/>
      <c r="BM30" s="191"/>
      <c r="BN30" s="188"/>
      <c r="BO30" s="192"/>
      <c r="BP30" s="193" t="e">
        <f t="shared" si="34"/>
        <v>#DIV/0!</v>
      </c>
      <c r="BQ30" s="194"/>
      <c r="BR30" s="187"/>
      <c r="BS30" s="191"/>
      <c r="BT30" s="188"/>
      <c r="BU30" s="192"/>
      <c r="BV30" s="193" t="e">
        <f t="shared" si="35"/>
        <v>#DIV/0!</v>
      </c>
      <c r="BW30" s="195">
        <f t="shared" si="40"/>
        <v>0</v>
      </c>
      <c r="BX30" s="196">
        <f t="shared" si="40"/>
        <v>0</v>
      </c>
      <c r="BY30" s="196">
        <f t="shared" si="40"/>
        <v>0</v>
      </c>
      <c r="BZ30" s="188"/>
      <c r="CA30" s="192"/>
      <c r="CB30" s="265" t="e">
        <f t="shared" si="38"/>
        <v>#DIV/0!</v>
      </c>
      <c r="CC30" s="263"/>
      <c r="CD30" s="263"/>
    </row>
    <row r="31" spans="1:82" s="277" customFormat="1" ht="13.5" thickBot="1">
      <c r="A31" s="266" t="s">
        <v>101</v>
      </c>
      <c r="B31" s="267"/>
      <c r="C31" s="268">
        <f>C9+C26</f>
        <v>168356.8</v>
      </c>
      <c r="D31" s="269"/>
      <c r="E31" s="269">
        <f>E9+E26</f>
        <v>15866.800000000001</v>
      </c>
      <c r="F31" s="269"/>
      <c r="G31" s="269"/>
      <c r="H31" s="270">
        <f>E31/C31%</f>
        <v>9.424507949782843</v>
      </c>
      <c r="I31" s="271">
        <f>I9+I26</f>
        <v>13563.399999999998</v>
      </c>
      <c r="J31" s="269"/>
      <c r="K31" s="269">
        <f>K9+K26</f>
        <v>1523.3</v>
      </c>
      <c r="L31" s="269"/>
      <c r="M31" s="272"/>
      <c r="N31" s="273">
        <f t="shared" si="26"/>
        <v>11.230959788843506</v>
      </c>
      <c r="O31" s="274">
        <f>O9+O26</f>
        <v>100104.8</v>
      </c>
      <c r="P31" s="269"/>
      <c r="Q31" s="269">
        <f>Q9+Q26</f>
        <v>3387.4000000000005</v>
      </c>
      <c r="R31" s="269"/>
      <c r="S31" s="272"/>
      <c r="T31" s="273">
        <f t="shared" si="27"/>
        <v>3.383853721300078</v>
      </c>
      <c r="U31" s="274">
        <f>U9+U26</f>
        <v>14570.399999999998</v>
      </c>
      <c r="V31" s="269"/>
      <c r="W31" s="269">
        <f>W9+W26</f>
        <v>1293.3999999999999</v>
      </c>
      <c r="X31" s="269"/>
      <c r="Y31" s="272"/>
      <c r="Z31" s="273">
        <f>W31/U31%</f>
        <v>8.876901114588481</v>
      </c>
      <c r="AA31" s="274">
        <f>AA9+AA26</f>
        <v>24913</v>
      </c>
      <c r="AB31" s="269"/>
      <c r="AC31" s="269">
        <f>AC9+AC26</f>
        <v>1472.4</v>
      </c>
      <c r="AD31" s="269"/>
      <c r="AE31" s="272"/>
      <c r="AF31" s="273">
        <f t="shared" si="28"/>
        <v>5.910167382491069</v>
      </c>
      <c r="AG31" s="274">
        <f>AG9+AG26</f>
        <v>15990.9</v>
      </c>
      <c r="AH31" s="269"/>
      <c r="AI31" s="269">
        <f>AI9+AI26</f>
        <v>1947.3</v>
      </c>
      <c r="AJ31" s="269"/>
      <c r="AK31" s="272"/>
      <c r="AL31" s="273">
        <f t="shared" si="29"/>
        <v>12.177550982121081</v>
      </c>
      <c r="AM31" s="274">
        <f>AM9+AM26</f>
        <v>11759.099999999999</v>
      </c>
      <c r="AN31" s="269"/>
      <c r="AO31" s="269">
        <f>AO9+AO26</f>
        <v>1715.9</v>
      </c>
      <c r="AP31" s="269"/>
      <c r="AQ31" s="272"/>
      <c r="AR31" s="273">
        <f t="shared" si="30"/>
        <v>14.592103137144854</v>
      </c>
      <c r="AS31" s="274">
        <f>AS9+AS26</f>
        <v>9468.7</v>
      </c>
      <c r="AT31" s="269"/>
      <c r="AU31" s="269">
        <f>AU9+AU26</f>
        <v>1450.3</v>
      </c>
      <c r="AV31" s="269"/>
      <c r="AW31" s="272"/>
      <c r="AX31" s="273">
        <f t="shared" si="31"/>
        <v>15.31678055065637</v>
      </c>
      <c r="AY31" s="274">
        <f>AY9+AY26</f>
        <v>10438.199999999999</v>
      </c>
      <c r="AZ31" s="269"/>
      <c r="BA31" s="269">
        <f>BA9+BA26</f>
        <v>1267</v>
      </c>
      <c r="BB31" s="269"/>
      <c r="BC31" s="272"/>
      <c r="BD31" s="273">
        <f t="shared" si="32"/>
        <v>12.138108102929625</v>
      </c>
      <c r="BE31" s="274">
        <f>BE9+BE26</f>
        <v>6657.900000000001</v>
      </c>
      <c r="BF31" s="269"/>
      <c r="BG31" s="269">
        <f>BG9+BG26</f>
        <v>979.3</v>
      </c>
      <c r="BH31" s="269"/>
      <c r="BI31" s="272"/>
      <c r="BJ31" s="273">
        <f t="shared" si="33"/>
        <v>14.708842127397526</v>
      </c>
      <c r="BK31" s="274">
        <f>BK9+BK26</f>
        <v>27469.8</v>
      </c>
      <c r="BL31" s="269"/>
      <c r="BM31" s="269">
        <f>BM9+BM26</f>
        <v>3839.2000000000003</v>
      </c>
      <c r="BN31" s="269"/>
      <c r="BO31" s="272"/>
      <c r="BP31" s="273">
        <f t="shared" si="34"/>
        <v>13.976075544780088</v>
      </c>
      <c r="BQ31" s="274">
        <f>BQ9+BQ26</f>
        <v>163099.9</v>
      </c>
      <c r="BR31" s="269"/>
      <c r="BS31" s="269">
        <f>BS9+BS26</f>
        <v>11817.6</v>
      </c>
      <c r="BT31" s="269"/>
      <c r="BU31" s="272"/>
      <c r="BV31" s="273">
        <f t="shared" si="35"/>
        <v>7.245620628829325</v>
      </c>
      <c r="BW31" s="269">
        <f t="shared" si="40"/>
        <v>566392.9</v>
      </c>
      <c r="BX31" s="269">
        <f t="shared" si="40"/>
        <v>0</v>
      </c>
      <c r="BY31" s="269">
        <f t="shared" si="40"/>
        <v>46559.9</v>
      </c>
      <c r="BZ31" s="269"/>
      <c r="CA31" s="272"/>
      <c r="CB31" s="275">
        <f t="shared" si="38"/>
        <v>8.220424373257504</v>
      </c>
      <c r="CC31" s="276"/>
      <c r="CD31" s="276"/>
    </row>
    <row r="32" spans="3:82" ht="12.75"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54"/>
      <c r="BQ32" s="254"/>
      <c r="BR32" s="254"/>
      <c r="BS32" s="254"/>
      <c r="BT32" s="254"/>
      <c r="BU32" s="254"/>
      <c r="BV32" s="254"/>
      <c r="BW32" s="254"/>
      <c r="BX32" s="254"/>
      <c r="BY32" s="254"/>
      <c r="BZ32" s="254"/>
      <c r="CA32" s="254"/>
      <c r="CB32" s="254"/>
      <c r="CC32" s="254"/>
      <c r="CD32" s="254"/>
    </row>
    <row r="33" spans="2:82" ht="12.75">
      <c r="B33" s="148"/>
      <c r="C33" s="148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P33" s="254"/>
      <c r="BQ33" s="254"/>
      <c r="BR33" s="254"/>
      <c r="BS33" s="254"/>
      <c r="BT33" s="254"/>
      <c r="BU33" s="254"/>
      <c r="BV33" s="254"/>
      <c r="BW33" s="254"/>
      <c r="BX33" s="254"/>
      <c r="BY33" s="254"/>
      <c r="BZ33" s="254"/>
      <c r="CA33" s="254"/>
      <c r="CB33" s="254"/>
      <c r="CC33" s="254"/>
      <c r="CD33" s="254"/>
    </row>
    <row r="34" spans="3:82" ht="12.75"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254"/>
      <c r="BO34" s="254"/>
      <c r="BP34" s="254"/>
      <c r="BQ34" s="254"/>
      <c r="BR34" s="254"/>
      <c r="BS34" s="254"/>
      <c r="BT34" s="254"/>
      <c r="BU34" s="254"/>
      <c r="BV34" s="254"/>
      <c r="BW34" s="254"/>
      <c r="BX34" s="254"/>
      <c r="BY34" s="254"/>
      <c r="BZ34" s="254"/>
      <c r="CA34" s="254"/>
      <c r="CB34" s="254"/>
      <c r="CC34" s="254"/>
      <c r="CD34" s="254"/>
    </row>
    <row r="35" spans="3:82" ht="12.75"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  <c r="BI35" s="254"/>
      <c r="BJ35" s="254"/>
      <c r="BK35" s="254"/>
      <c r="BL35" s="254"/>
      <c r="BM35" s="254"/>
      <c r="BN35" s="254"/>
      <c r="BO35" s="254"/>
      <c r="BP35" s="254"/>
      <c r="BQ35" s="254"/>
      <c r="BR35" s="254"/>
      <c r="BS35" s="254"/>
      <c r="BT35" s="254"/>
      <c r="BU35" s="254"/>
      <c r="BV35" s="254"/>
      <c r="BW35" s="254"/>
      <c r="BX35" s="254"/>
      <c r="BY35" s="254"/>
      <c r="BZ35" s="254"/>
      <c r="CA35" s="254"/>
      <c r="CB35" s="254"/>
      <c r="CC35" s="254"/>
      <c r="CD35" s="254"/>
    </row>
    <row r="36" spans="3:82" ht="12.75"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4"/>
      <c r="CA36" s="254"/>
      <c r="CB36" s="254"/>
      <c r="CC36" s="254"/>
      <c r="CD36" s="254"/>
    </row>
    <row r="37" spans="3:82" ht="12.75"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4"/>
      <c r="BN37" s="254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4"/>
      <c r="CD37" s="254"/>
    </row>
    <row r="38" spans="3:82" ht="15"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4"/>
      <c r="BI38" s="254"/>
      <c r="BJ38" s="254"/>
      <c r="BK38" s="254"/>
      <c r="BL38" s="254"/>
      <c r="BM38" s="254"/>
      <c r="BN38" s="254"/>
      <c r="BO38" s="254"/>
      <c r="BP38" s="254"/>
      <c r="BQ38" s="254"/>
      <c r="BR38" s="254"/>
      <c r="BS38" s="254"/>
      <c r="BT38" s="254"/>
      <c r="BU38" s="254"/>
      <c r="BV38" s="254"/>
      <c r="BW38" s="254"/>
      <c r="BX38" s="278"/>
      <c r="BY38" s="254"/>
      <c r="BZ38" s="254"/>
      <c r="CA38" s="254"/>
      <c r="CB38" s="254"/>
      <c r="CC38" s="254"/>
      <c r="CD38" s="254"/>
    </row>
    <row r="39" spans="3:82" ht="12.75"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</row>
    <row r="40" spans="3:82" ht="12.75"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4"/>
      <c r="BQ40" s="254"/>
      <c r="BR40" s="254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4"/>
    </row>
    <row r="41" spans="3:82" ht="12.75"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254"/>
      <c r="BM41" s="254"/>
      <c r="BN41" s="254"/>
      <c r="BO41" s="254"/>
      <c r="BP41" s="254"/>
      <c r="BQ41" s="254"/>
      <c r="BR41" s="254"/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4"/>
      <c r="CD41" s="254"/>
    </row>
    <row r="42" ht="12.75">
      <c r="BX42" s="279"/>
    </row>
    <row r="43" ht="12.75">
      <c r="BX43" s="279"/>
    </row>
  </sheetData>
  <sheetProtection/>
  <mergeCells count="40">
    <mergeCell ref="D3:Q3"/>
    <mergeCell ref="C6:H6"/>
    <mergeCell ref="I6:M6"/>
    <mergeCell ref="O6:S6"/>
    <mergeCell ref="U6:Y6"/>
    <mergeCell ref="AA6:AE6"/>
    <mergeCell ref="AG6:AK6"/>
    <mergeCell ref="AM6:AQ6"/>
    <mergeCell ref="AS6:AW6"/>
    <mergeCell ref="AY6:BC6"/>
    <mergeCell ref="BE6:BI6"/>
    <mergeCell ref="BK6:BO6"/>
    <mergeCell ref="BQ6:BU6"/>
    <mergeCell ref="BW6:CA6"/>
    <mergeCell ref="D7:E7"/>
    <mergeCell ref="F7:G7"/>
    <mergeCell ref="J7:K7"/>
    <mergeCell ref="L7:M7"/>
    <mergeCell ref="P7:Q7"/>
    <mergeCell ref="R7:S7"/>
    <mergeCell ref="V7:W7"/>
    <mergeCell ref="X7:Y7"/>
    <mergeCell ref="AB7:AC7"/>
    <mergeCell ref="AD7:AE7"/>
    <mergeCell ref="AH7:AI7"/>
    <mergeCell ref="AJ7:AK7"/>
    <mergeCell ref="AN7:AO7"/>
    <mergeCell ref="AP7:AQ7"/>
    <mergeCell ref="AT7:AU7"/>
    <mergeCell ref="AV7:AW7"/>
    <mergeCell ref="AZ7:BA7"/>
    <mergeCell ref="BB7:BC7"/>
    <mergeCell ref="BF7:BG7"/>
    <mergeCell ref="BH7:BI7"/>
    <mergeCell ref="BL7:BM7"/>
    <mergeCell ref="BN7:BO7"/>
    <mergeCell ref="BR7:BS7"/>
    <mergeCell ref="BT7:BU7"/>
    <mergeCell ref="BX7:BY7"/>
    <mergeCell ref="BZ7:CA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  <colBreaks count="4" manualBreakCount="4">
    <brk id="20" max="65535" man="1"/>
    <brk id="38" max="32" man="1"/>
    <brk id="56" max="32" man="1"/>
    <brk id="74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Zeros="0" zoomScale="80" zoomScaleNormal="8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27" sqref="D27"/>
    </sheetView>
  </sheetViews>
  <sheetFormatPr defaultColWidth="9.00390625" defaultRowHeight="12.75"/>
  <cols>
    <col min="1" max="1" width="38.125" style="378" customWidth="1"/>
    <col min="2" max="2" width="10.25390625" style="377" hidden="1" customWidth="1"/>
    <col min="3" max="3" width="13.375" style="141" bestFit="1" customWidth="1"/>
    <col min="4" max="4" width="12.125" style="141" customWidth="1"/>
    <col min="5" max="5" width="14.25390625" style="141" bestFit="1" customWidth="1"/>
    <col min="6" max="6" width="9.875" style="141" bestFit="1" customWidth="1"/>
    <col min="7" max="7" width="13.375" style="283" customWidth="1"/>
    <col min="8" max="8" width="11.625" style="283" customWidth="1"/>
    <col min="9" max="9" width="14.25390625" style="283" bestFit="1" customWidth="1"/>
    <col min="10" max="10" width="8.625" style="283" customWidth="1"/>
    <col min="11" max="11" width="12.00390625" style="283" customWidth="1"/>
    <col min="12" max="12" width="11.625" style="283" bestFit="1" customWidth="1"/>
    <col min="13" max="13" width="12.25390625" style="0" bestFit="1" customWidth="1"/>
    <col min="14" max="14" width="7.75390625" style="0" customWidth="1"/>
  </cols>
  <sheetData>
    <row r="1" spans="1:6" ht="15.75">
      <c r="A1" s="280" t="s">
        <v>102</v>
      </c>
      <c r="B1" s="281"/>
      <c r="C1" s="282"/>
      <c r="D1" s="282"/>
      <c r="E1" s="282"/>
      <c r="F1" s="282"/>
    </row>
    <row r="2" spans="1:6" ht="15.75">
      <c r="A2" s="284" t="s">
        <v>103</v>
      </c>
      <c r="B2" s="281"/>
      <c r="C2" s="282"/>
      <c r="D2" s="282"/>
      <c r="E2" s="282"/>
      <c r="F2" s="282"/>
    </row>
    <row r="3" spans="1:12" ht="16.5" thickBot="1">
      <c r="A3" s="285"/>
      <c r="B3" s="286"/>
      <c r="C3" s="479"/>
      <c r="D3" s="479"/>
      <c r="E3" s="479"/>
      <c r="F3" s="479"/>
      <c r="G3" s="287"/>
      <c r="H3" s="287"/>
      <c r="I3" s="287"/>
      <c r="J3" s="287"/>
      <c r="K3" s="287"/>
      <c r="L3" s="288" t="s">
        <v>104</v>
      </c>
    </row>
    <row r="4" spans="1:14" ht="15" customHeight="1">
      <c r="A4" s="289"/>
      <c r="B4" s="290" t="s">
        <v>105</v>
      </c>
      <c r="C4" s="480" t="s">
        <v>106</v>
      </c>
      <c r="D4" s="481"/>
      <c r="E4" s="481"/>
      <c r="F4" s="482"/>
      <c r="G4" s="486" t="s">
        <v>107</v>
      </c>
      <c r="H4" s="487"/>
      <c r="I4" s="487"/>
      <c r="J4" s="488"/>
      <c r="K4" s="492" t="s">
        <v>108</v>
      </c>
      <c r="L4" s="493"/>
      <c r="M4" s="493"/>
      <c r="N4" s="494"/>
    </row>
    <row r="5" spans="1:14" ht="15" customHeight="1">
      <c r="A5" s="291" t="s">
        <v>1</v>
      </c>
      <c r="B5" s="291" t="s">
        <v>109</v>
      </c>
      <c r="C5" s="483"/>
      <c r="D5" s="484"/>
      <c r="E5" s="484"/>
      <c r="F5" s="485"/>
      <c r="G5" s="489"/>
      <c r="H5" s="490"/>
      <c r="I5" s="490"/>
      <c r="J5" s="491"/>
      <c r="K5" s="495"/>
      <c r="L5" s="496"/>
      <c r="M5" s="496"/>
      <c r="N5" s="497"/>
    </row>
    <row r="6" spans="1:14" ht="27" customHeight="1">
      <c r="A6" s="291"/>
      <c r="B6" s="291"/>
      <c r="C6" s="292" t="s">
        <v>110</v>
      </c>
      <c r="D6" s="293" t="s">
        <v>111</v>
      </c>
      <c r="E6" s="498" t="s">
        <v>112</v>
      </c>
      <c r="F6" s="499"/>
      <c r="G6" s="292" t="s">
        <v>110</v>
      </c>
      <c r="H6" s="294" t="s">
        <v>111</v>
      </c>
      <c r="I6" s="498" t="s">
        <v>112</v>
      </c>
      <c r="J6" s="499"/>
      <c r="K6" s="292" t="s">
        <v>110</v>
      </c>
      <c r="L6" s="293" t="s">
        <v>111</v>
      </c>
      <c r="M6" s="500" t="s">
        <v>112</v>
      </c>
      <c r="N6" s="501"/>
    </row>
    <row r="7" spans="1:14" s="302" customFormat="1" ht="12.75">
      <c r="A7" s="295"/>
      <c r="B7" s="295" t="s">
        <v>113</v>
      </c>
      <c r="C7" s="296" t="s">
        <v>114</v>
      </c>
      <c r="D7" s="297"/>
      <c r="E7" s="295" t="s">
        <v>25</v>
      </c>
      <c r="F7" s="298" t="s">
        <v>26</v>
      </c>
      <c r="G7" s="296" t="s">
        <v>114</v>
      </c>
      <c r="H7" s="299"/>
      <c r="I7" s="295" t="s">
        <v>25</v>
      </c>
      <c r="J7" s="298" t="s">
        <v>26</v>
      </c>
      <c r="K7" s="296" t="s">
        <v>114</v>
      </c>
      <c r="L7" s="297"/>
      <c r="M7" s="300" t="s">
        <v>25</v>
      </c>
      <c r="N7" s="301" t="s">
        <v>26</v>
      </c>
    </row>
    <row r="8" spans="1:14" ht="15.75">
      <c r="A8" s="174" t="s">
        <v>115</v>
      </c>
      <c r="B8" s="303" t="s">
        <v>116</v>
      </c>
      <c r="C8" s="304">
        <f aca="true" t="shared" si="0" ref="C8:D23">G8+K8</f>
        <v>614230.5</v>
      </c>
      <c r="D8" s="305">
        <f t="shared" si="0"/>
        <v>77139.09999999999</v>
      </c>
      <c r="E8" s="305">
        <f aca="true" t="shared" si="1" ref="E8:E19">D8-C8</f>
        <v>-537091.4</v>
      </c>
      <c r="F8" s="306">
        <f aca="true" t="shared" si="2" ref="F8:F17">D8/C8%</f>
        <v>12.55865672577314</v>
      </c>
      <c r="G8" s="307">
        <f>SUM(G9:G19)+G25+G26+G27+G30+G31</f>
        <v>455547.8</v>
      </c>
      <c r="H8" s="305">
        <f>SUM(H9:H19)+H25+H26+H27+H30+H31</f>
        <v>55489.09999999999</v>
      </c>
      <c r="I8" s="305">
        <f>H8-G8</f>
        <v>-400058.7</v>
      </c>
      <c r="J8" s="308">
        <f>H8/G8%</f>
        <v>12.180741516038491</v>
      </c>
      <c r="K8" s="307">
        <f>SUM(K9:K19)+K25+K26+K27+K30+K31</f>
        <v>158682.70000000004</v>
      </c>
      <c r="L8" s="305">
        <f>SUM(L9:L19)+L25+L26+L27+L30+L31</f>
        <v>21650</v>
      </c>
      <c r="M8" s="305">
        <f>L8-K8</f>
        <v>-137032.70000000004</v>
      </c>
      <c r="N8" s="306">
        <f>L8/K8%</f>
        <v>13.64357929377304</v>
      </c>
    </row>
    <row r="9" spans="1:14" s="318" customFormat="1" ht="15">
      <c r="A9" s="309" t="s">
        <v>29</v>
      </c>
      <c r="B9" s="310"/>
      <c r="C9" s="311">
        <f t="shared" si="0"/>
        <v>2647.4</v>
      </c>
      <c r="D9" s="312">
        <f t="shared" si="0"/>
        <v>1309.7</v>
      </c>
      <c r="E9" s="312">
        <f>D9-C9</f>
        <v>-1337.7</v>
      </c>
      <c r="F9" s="313">
        <f>D9/C9%</f>
        <v>49.471179270227395</v>
      </c>
      <c r="G9" s="314">
        <v>2647.4</v>
      </c>
      <c r="H9" s="315">
        <v>1309.7</v>
      </c>
      <c r="I9" s="316">
        <f>H9-G9</f>
        <v>-1337.7</v>
      </c>
      <c r="J9" s="317">
        <f>H9/G9%</f>
        <v>49.471179270227395</v>
      </c>
      <c r="K9" s="314"/>
      <c r="L9" s="316"/>
      <c r="M9" s="316">
        <f>L9-K9</f>
        <v>0</v>
      </c>
      <c r="N9" s="317"/>
    </row>
    <row r="10" spans="1:14" s="322" customFormat="1" ht="15">
      <c r="A10" s="319" t="s">
        <v>30</v>
      </c>
      <c r="B10" s="320" t="s">
        <v>117</v>
      </c>
      <c r="C10" s="311">
        <f t="shared" si="0"/>
        <v>438648.30000000005</v>
      </c>
      <c r="D10" s="312">
        <f t="shared" si="0"/>
        <v>48073</v>
      </c>
      <c r="E10" s="312">
        <f t="shared" si="1"/>
        <v>-390575.30000000005</v>
      </c>
      <c r="F10" s="313">
        <f t="shared" si="2"/>
        <v>10.959349437807008</v>
      </c>
      <c r="G10" s="314">
        <v>373269.9</v>
      </c>
      <c r="H10" s="321">
        <v>40824.5</v>
      </c>
      <c r="I10" s="316">
        <f aca="true" t="shared" si="3" ref="I10:I38">H10-G10</f>
        <v>-332445.4</v>
      </c>
      <c r="J10" s="317">
        <f aca="true" t="shared" si="4" ref="J10:J38">H10/G10%</f>
        <v>10.936992240735188</v>
      </c>
      <c r="K10" s="314">
        <v>65378.4</v>
      </c>
      <c r="L10" s="316">
        <v>7248.5</v>
      </c>
      <c r="M10" s="316">
        <f aca="true" t="shared" si="5" ref="M10:M38">L10-K10</f>
        <v>-58129.9</v>
      </c>
      <c r="N10" s="317">
        <f aca="true" t="shared" si="6" ref="N10:N38">L10/K10%</f>
        <v>11.086995093180622</v>
      </c>
    </row>
    <row r="11" spans="1:14" s="322" customFormat="1" ht="38.25">
      <c r="A11" s="323" t="s">
        <v>32</v>
      </c>
      <c r="B11" s="320" t="s">
        <v>118</v>
      </c>
      <c r="C11" s="311">
        <f t="shared" si="0"/>
        <v>17321.6</v>
      </c>
      <c r="D11" s="312">
        <f t="shared" si="0"/>
        <v>2693.9</v>
      </c>
      <c r="E11" s="312">
        <f t="shared" si="1"/>
        <v>-14627.699999999999</v>
      </c>
      <c r="F11" s="313">
        <f t="shared" si="2"/>
        <v>15.552258451875117</v>
      </c>
      <c r="G11" s="314">
        <v>8530.8</v>
      </c>
      <c r="H11" s="321">
        <v>903.1</v>
      </c>
      <c r="I11" s="316">
        <f t="shared" si="3"/>
        <v>-7627.699999999999</v>
      </c>
      <c r="J11" s="317">
        <f t="shared" si="4"/>
        <v>10.586345946452854</v>
      </c>
      <c r="K11" s="314">
        <v>8790.8</v>
      </c>
      <c r="L11" s="316">
        <v>1790.8</v>
      </c>
      <c r="M11" s="316">
        <f t="shared" si="5"/>
        <v>-6999.999999999999</v>
      </c>
      <c r="N11" s="317">
        <f t="shared" si="6"/>
        <v>20.37129726532284</v>
      </c>
    </row>
    <row r="12" spans="1:14" s="322" customFormat="1" ht="25.5">
      <c r="A12" s="323" t="s">
        <v>33</v>
      </c>
      <c r="B12" s="320" t="s">
        <v>119</v>
      </c>
      <c r="C12" s="311">
        <f t="shared" si="0"/>
        <v>26746.2</v>
      </c>
      <c r="D12" s="312">
        <f t="shared" si="0"/>
        <v>5641.7</v>
      </c>
      <c r="E12" s="312">
        <f t="shared" si="1"/>
        <v>-21104.5</v>
      </c>
      <c r="F12" s="313">
        <f t="shared" si="2"/>
        <v>21.09346374438238</v>
      </c>
      <c r="G12" s="314">
        <v>26746.2</v>
      </c>
      <c r="H12" s="321">
        <v>5641.7</v>
      </c>
      <c r="I12" s="316">
        <f t="shared" si="3"/>
        <v>-21104.5</v>
      </c>
      <c r="J12" s="317">
        <f t="shared" si="4"/>
        <v>21.09346374438238</v>
      </c>
      <c r="K12" s="314"/>
      <c r="L12" s="316"/>
      <c r="M12" s="316">
        <f t="shared" si="5"/>
        <v>0</v>
      </c>
      <c r="N12" s="317"/>
    </row>
    <row r="13" spans="1:14" s="322" customFormat="1" ht="15">
      <c r="A13" s="323" t="s">
        <v>34</v>
      </c>
      <c r="B13" s="320" t="s">
        <v>120</v>
      </c>
      <c r="C13" s="311">
        <f t="shared" si="0"/>
        <v>1494.9</v>
      </c>
      <c r="D13" s="312">
        <f t="shared" si="0"/>
        <v>353.20000000000005</v>
      </c>
      <c r="E13" s="312">
        <f t="shared" si="1"/>
        <v>-1141.7</v>
      </c>
      <c r="F13" s="313">
        <f t="shared" si="2"/>
        <v>23.626998461435548</v>
      </c>
      <c r="G13" s="314">
        <v>719.6</v>
      </c>
      <c r="H13" s="321">
        <v>176.8</v>
      </c>
      <c r="I13" s="316">
        <f t="shared" si="3"/>
        <v>-542.8</v>
      </c>
      <c r="J13" s="317">
        <f t="shared" si="4"/>
        <v>24.569205113952194</v>
      </c>
      <c r="K13" s="314">
        <v>775.3</v>
      </c>
      <c r="L13" s="316">
        <v>176.4</v>
      </c>
      <c r="M13" s="316">
        <f t="shared" si="5"/>
        <v>-598.9</v>
      </c>
      <c r="N13" s="317">
        <f t="shared" si="6"/>
        <v>22.752482909841355</v>
      </c>
    </row>
    <row r="14" spans="1:14" s="322" customFormat="1" ht="38.25">
      <c r="A14" s="323" t="s">
        <v>36</v>
      </c>
      <c r="B14" s="320"/>
      <c r="C14" s="311"/>
      <c r="D14" s="312"/>
      <c r="E14" s="312"/>
      <c r="F14" s="313"/>
      <c r="G14" s="314">
        <v>1378.1</v>
      </c>
      <c r="H14" s="321">
        <v>307.1</v>
      </c>
      <c r="I14" s="316">
        <f t="shared" si="3"/>
        <v>-1071</v>
      </c>
      <c r="J14" s="317">
        <f t="shared" si="4"/>
        <v>22.28430447717873</v>
      </c>
      <c r="K14" s="314"/>
      <c r="L14" s="316"/>
      <c r="M14" s="316"/>
      <c r="N14" s="317"/>
    </row>
    <row r="15" spans="1:14" s="322" customFormat="1" ht="15">
      <c r="A15" s="323" t="s">
        <v>84</v>
      </c>
      <c r="B15" s="310" t="s">
        <v>121</v>
      </c>
      <c r="C15" s="311">
        <f t="shared" si="0"/>
        <v>8573.9</v>
      </c>
      <c r="D15" s="312">
        <f t="shared" si="0"/>
        <v>183.3</v>
      </c>
      <c r="E15" s="312">
        <f t="shared" si="1"/>
        <v>-8390.6</v>
      </c>
      <c r="F15" s="313">
        <f t="shared" si="2"/>
        <v>2.1378835769019937</v>
      </c>
      <c r="G15" s="314"/>
      <c r="H15" s="321"/>
      <c r="I15" s="316">
        <f t="shared" si="3"/>
        <v>0</v>
      </c>
      <c r="J15" s="317"/>
      <c r="K15" s="314">
        <v>8573.9</v>
      </c>
      <c r="L15" s="316">
        <v>183.3</v>
      </c>
      <c r="M15" s="316">
        <f t="shared" si="5"/>
        <v>-8390.6</v>
      </c>
      <c r="N15" s="317">
        <f t="shared" si="6"/>
        <v>2.1378835769019937</v>
      </c>
    </row>
    <row r="16" spans="1:14" s="322" customFormat="1" ht="15">
      <c r="A16" s="324" t="s">
        <v>85</v>
      </c>
      <c r="B16" s="310" t="s">
        <v>122</v>
      </c>
      <c r="C16" s="311">
        <f t="shared" si="0"/>
        <v>57331.3</v>
      </c>
      <c r="D16" s="312">
        <f t="shared" si="0"/>
        <v>8867.2</v>
      </c>
      <c r="E16" s="312">
        <f t="shared" si="1"/>
        <v>-48464.100000000006</v>
      </c>
      <c r="F16" s="313">
        <f t="shared" si="2"/>
        <v>15.46659503621931</v>
      </c>
      <c r="G16" s="314"/>
      <c r="H16" s="321"/>
      <c r="I16" s="316">
        <f t="shared" si="3"/>
        <v>0</v>
      </c>
      <c r="J16" s="317"/>
      <c r="K16" s="314">
        <v>57331.3</v>
      </c>
      <c r="L16" s="316">
        <v>8867.2</v>
      </c>
      <c r="M16" s="316">
        <f t="shared" si="5"/>
        <v>-48464.100000000006</v>
      </c>
      <c r="N16" s="317">
        <f t="shared" si="6"/>
        <v>15.46659503621931</v>
      </c>
    </row>
    <row r="17" spans="1:14" s="322" customFormat="1" ht="15">
      <c r="A17" s="325" t="s">
        <v>123</v>
      </c>
      <c r="B17" s="326" t="s">
        <v>124</v>
      </c>
      <c r="C17" s="311">
        <f t="shared" si="0"/>
        <v>5804.5</v>
      </c>
      <c r="D17" s="312">
        <f t="shared" si="0"/>
        <v>736</v>
      </c>
      <c r="E17" s="312">
        <f t="shared" si="1"/>
        <v>-5068.5</v>
      </c>
      <c r="F17" s="313">
        <f t="shared" si="2"/>
        <v>12.679817383064863</v>
      </c>
      <c r="G17" s="314">
        <v>5249.8</v>
      </c>
      <c r="H17" s="321">
        <v>646.1</v>
      </c>
      <c r="I17" s="316">
        <f t="shared" si="3"/>
        <v>-4603.7</v>
      </c>
      <c r="J17" s="317">
        <f t="shared" si="4"/>
        <v>12.307135509924187</v>
      </c>
      <c r="K17" s="327">
        <v>554.7</v>
      </c>
      <c r="L17" s="316">
        <v>89.9</v>
      </c>
      <c r="M17" s="316">
        <f t="shared" si="5"/>
        <v>-464.80000000000007</v>
      </c>
      <c r="N17" s="317">
        <f t="shared" si="6"/>
        <v>16.20695871642329</v>
      </c>
    </row>
    <row r="18" spans="1:14" s="322" customFormat="1" ht="27" customHeight="1">
      <c r="A18" s="323" t="s">
        <v>125</v>
      </c>
      <c r="B18" s="326" t="s">
        <v>126</v>
      </c>
      <c r="C18" s="311">
        <f t="shared" si="0"/>
        <v>0</v>
      </c>
      <c r="D18" s="312">
        <f t="shared" si="0"/>
        <v>-0.2</v>
      </c>
      <c r="E18" s="312">
        <f t="shared" si="1"/>
        <v>-0.2</v>
      </c>
      <c r="F18" s="313"/>
      <c r="G18" s="314"/>
      <c r="H18" s="315"/>
      <c r="I18" s="316">
        <f t="shared" si="3"/>
        <v>0</v>
      </c>
      <c r="J18" s="317"/>
      <c r="K18" s="327"/>
      <c r="L18" s="316">
        <v>-0.2</v>
      </c>
      <c r="M18" s="316">
        <f t="shared" si="5"/>
        <v>-0.2</v>
      </c>
      <c r="N18" s="317"/>
    </row>
    <row r="19" spans="1:14" s="322" customFormat="1" ht="38.25">
      <c r="A19" s="328" t="s">
        <v>127</v>
      </c>
      <c r="B19" s="329" t="s">
        <v>128</v>
      </c>
      <c r="C19" s="311">
        <f t="shared" si="0"/>
        <v>39023.90000000001</v>
      </c>
      <c r="D19" s="312">
        <f t="shared" si="0"/>
        <v>4011.5</v>
      </c>
      <c r="E19" s="312">
        <f t="shared" si="1"/>
        <v>-35012.40000000001</v>
      </c>
      <c r="F19" s="313">
        <f>D19/C19%</f>
        <v>10.279597887448459</v>
      </c>
      <c r="G19" s="330">
        <f>SUM(G20:G24)</f>
        <v>22055.300000000003</v>
      </c>
      <c r="H19" s="316">
        <f>SUM(H20:H24)</f>
        <v>2348.8</v>
      </c>
      <c r="I19" s="316">
        <f t="shared" si="3"/>
        <v>-19706.500000000004</v>
      </c>
      <c r="J19" s="317">
        <f t="shared" si="4"/>
        <v>10.649594428550053</v>
      </c>
      <c r="K19" s="314">
        <f>SUM(K20:K24)</f>
        <v>16968.600000000002</v>
      </c>
      <c r="L19" s="316">
        <f>SUM(L20:L24)</f>
        <v>1662.7</v>
      </c>
      <c r="M19" s="316">
        <f t="shared" si="5"/>
        <v>-15305.900000000001</v>
      </c>
      <c r="N19" s="317">
        <f t="shared" si="6"/>
        <v>9.79868698655163</v>
      </c>
    </row>
    <row r="20" spans="1:14" s="337" customFormat="1" ht="25.5" hidden="1">
      <c r="A20" s="331" t="s">
        <v>45</v>
      </c>
      <c r="B20" s="332"/>
      <c r="C20" s="333">
        <f t="shared" si="0"/>
        <v>0</v>
      </c>
      <c r="D20" s="334">
        <f t="shared" si="0"/>
        <v>0</v>
      </c>
      <c r="E20" s="334"/>
      <c r="F20" s="335" t="e">
        <f>D20/C20%</f>
        <v>#DIV/0!</v>
      </c>
      <c r="G20" s="333"/>
      <c r="H20" s="336"/>
      <c r="I20" s="334">
        <f t="shared" si="3"/>
        <v>0</v>
      </c>
      <c r="J20" s="335" t="e">
        <f t="shared" si="4"/>
        <v>#DIV/0!</v>
      </c>
      <c r="K20" s="333"/>
      <c r="L20" s="334"/>
      <c r="M20" s="334">
        <f t="shared" si="5"/>
        <v>0</v>
      </c>
      <c r="N20" s="335"/>
    </row>
    <row r="21" spans="1:14" s="337" customFormat="1" ht="15.75" customHeight="1">
      <c r="A21" s="331" t="s">
        <v>129</v>
      </c>
      <c r="B21" s="338" t="s">
        <v>130</v>
      </c>
      <c r="C21" s="333">
        <f t="shared" si="0"/>
        <v>29833.6</v>
      </c>
      <c r="D21" s="334">
        <f t="shared" si="0"/>
        <v>3038</v>
      </c>
      <c r="E21" s="334">
        <f aca="true" t="shared" si="7" ref="E21:E37">D21-C21</f>
        <v>-26795.6</v>
      </c>
      <c r="F21" s="335">
        <f aca="true" t="shared" si="8" ref="F21:F29">D21/C21%</f>
        <v>10.183149200900997</v>
      </c>
      <c r="G21" s="333">
        <v>14542.7</v>
      </c>
      <c r="H21" s="336">
        <v>1524.1</v>
      </c>
      <c r="I21" s="334">
        <f t="shared" si="3"/>
        <v>-13018.6</v>
      </c>
      <c r="J21" s="335">
        <f t="shared" si="4"/>
        <v>10.48017218260708</v>
      </c>
      <c r="K21" s="333">
        <v>15290.9</v>
      </c>
      <c r="L21" s="334">
        <v>1513.9</v>
      </c>
      <c r="M21" s="334">
        <f t="shared" si="5"/>
        <v>-13777</v>
      </c>
      <c r="N21" s="335">
        <f t="shared" si="6"/>
        <v>9.900659869595643</v>
      </c>
    </row>
    <row r="22" spans="1:14" s="337" customFormat="1" ht="15">
      <c r="A22" s="339" t="s">
        <v>47</v>
      </c>
      <c r="B22" s="338" t="s">
        <v>131</v>
      </c>
      <c r="C22" s="333">
        <f t="shared" si="0"/>
        <v>8988.2</v>
      </c>
      <c r="D22" s="334">
        <f t="shared" si="0"/>
        <v>966.8000000000001</v>
      </c>
      <c r="E22" s="334">
        <f t="shared" si="7"/>
        <v>-8021.400000000001</v>
      </c>
      <c r="F22" s="335">
        <f t="shared" si="8"/>
        <v>10.756324959391202</v>
      </c>
      <c r="G22" s="333">
        <v>7419.7</v>
      </c>
      <c r="H22" s="336">
        <v>824.7</v>
      </c>
      <c r="I22" s="334">
        <f t="shared" si="3"/>
        <v>-6595</v>
      </c>
      <c r="J22" s="335">
        <f t="shared" si="4"/>
        <v>11.115004649783684</v>
      </c>
      <c r="K22" s="333">
        <v>1568.5</v>
      </c>
      <c r="L22" s="334">
        <v>142.1</v>
      </c>
      <c r="M22" s="334">
        <f t="shared" si="5"/>
        <v>-1426.4</v>
      </c>
      <c r="N22" s="335">
        <f t="shared" si="6"/>
        <v>9.059611093401339</v>
      </c>
    </row>
    <row r="23" spans="1:14" s="337" customFormat="1" ht="38.25">
      <c r="A23" s="339" t="s">
        <v>48</v>
      </c>
      <c r="B23" s="332" t="s">
        <v>132</v>
      </c>
      <c r="C23" s="333">
        <f t="shared" si="0"/>
        <v>176.4</v>
      </c>
      <c r="D23" s="334">
        <f t="shared" si="0"/>
        <v>0</v>
      </c>
      <c r="E23" s="334">
        <f t="shared" si="7"/>
        <v>-176.4</v>
      </c>
      <c r="F23" s="335">
        <f t="shared" si="8"/>
        <v>0</v>
      </c>
      <c r="G23" s="333">
        <v>92.9</v>
      </c>
      <c r="H23" s="336">
        <v>0</v>
      </c>
      <c r="I23" s="334">
        <f t="shared" si="3"/>
        <v>-92.9</v>
      </c>
      <c r="J23" s="335">
        <f t="shared" si="4"/>
        <v>0</v>
      </c>
      <c r="K23" s="340">
        <v>83.5</v>
      </c>
      <c r="L23" s="334"/>
      <c r="M23" s="334">
        <f t="shared" si="5"/>
        <v>-83.5</v>
      </c>
      <c r="N23" s="335">
        <f t="shared" si="6"/>
        <v>0</v>
      </c>
    </row>
    <row r="24" spans="1:14" s="337" customFormat="1" ht="25.5">
      <c r="A24" s="341" t="s">
        <v>133</v>
      </c>
      <c r="B24" s="332"/>
      <c r="C24" s="333">
        <f aca="true" t="shared" si="9" ref="C24:D31">G24+K24</f>
        <v>25.7</v>
      </c>
      <c r="D24" s="334">
        <f t="shared" si="9"/>
        <v>6.7</v>
      </c>
      <c r="E24" s="334">
        <f>D24-C24</f>
        <v>-19</v>
      </c>
      <c r="F24" s="335">
        <f>D24/C24%</f>
        <v>26.070038910505836</v>
      </c>
      <c r="G24" s="333"/>
      <c r="H24" s="336"/>
      <c r="I24" s="334">
        <f t="shared" si="3"/>
        <v>0</v>
      </c>
      <c r="J24" s="335"/>
      <c r="K24" s="342">
        <v>25.7</v>
      </c>
      <c r="L24" s="334">
        <v>6.7</v>
      </c>
      <c r="M24" s="334">
        <f t="shared" si="5"/>
        <v>-19</v>
      </c>
      <c r="N24" s="335">
        <f t="shared" si="6"/>
        <v>26.070038910505836</v>
      </c>
    </row>
    <row r="25" spans="1:14" s="322" customFormat="1" ht="25.5">
      <c r="A25" s="323" t="s">
        <v>50</v>
      </c>
      <c r="B25" s="320" t="s">
        <v>134</v>
      </c>
      <c r="C25" s="311">
        <f t="shared" si="9"/>
        <v>4281.9</v>
      </c>
      <c r="D25" s="312">
        <f t="shared" si="9"/>
        <v>738.6</v>
      </c>
      <c r="E25" s="312">
        <f t="shared" si="7"/>
        <v>-3543.2999999999997</v>
      </c>
      <c r="F25" s="313">
        <f t="shared" si="8"/>
        <v>17.24935192321166</v>
      </c>
      <c r="G25" s="314">
        <v>4281.9</v>
      </c>
      <c r="H25" s="315">
        <v>738.6</v>
      </c>
      <c r="I25" s="316">
        <f t="shared" si="3"/>
        <v>-3543.2999999999997</v>
      </c>
      <c r="J25" s="317">
        <f t="shared" si="4"/>
        <v>17.24935192321166</v>
      </c>
      <c r="K25" s="343"/>
      <c r="L25" s="316"/>
      <c r="M25" s="316">
        <f t="shared" si="5"/>
        <v>0</v>
      </c>
      <c r="N25" s="317"/>
    </row>
    <row r="26" spans="1:14" s="322" customFormat="1" ht="25.5">
      <c r="A26" s="323" t="s">
        <v>135</v>
      </c>
      <c r="B26" s="320"/>
      <c r="C26" s="311">
        <f t="shared" si="9"/>
        <v>777</v>
      </c>
      <c r="D26" s="312">
        <f t="shared" si="9"/>
        <v>2110</v>
      </c>
      <c r="E26" s="312">
        <f t="shared" si="7"/>
        <v>1333</v>
      </c>
      <c r="F26" s="313"/>
      <c r="G26" s="314">
        <v>777</v>
      </c>
      <c r="H26" s="321">
        <v>855.1</v>
      </c>
      <c r="I26" s="316">
        <f t="shared" si="3"/>
        <v>78.10000000000002</v>
      </c>
      <c r="J26" s="317">
        <f t="shared" si="4"/>
        <v>110.05148005148006</v>
      </c>
      <c r="K26" s="343"/>
      <c r="L26" s="316">
        <v>1254.9</v>
      </c>
      <c r="M26" s="316">
        <f t="shared" si="5"/>
        <v>1254.9</v>
      </c>
      <c r="N26" s="317"/>
    </row>
    <row r="27" spans="1:14" s="322" customFormat="1" ht="38.25">
      <c r="A27" s="344" t="s">
        <v>54</v>
      </c>
      <c r="B27" s="326" t="s">
        <v>136</v>
      </c>
      <c r="C27" s="311">
        <f t="shared" si="9"/>
        <v>2480</v>
      </c>
      <c r="D27" s="312">
        <f t="shared" si="9"/>
        <v>722.2</v>
      </c>
      <c r="E27" s="312">
        <f t="shared" si="7"/>
        <v>-1757.8</v>
      </c>
      <c r="F27" s="313">
        <f t="shared" si="8"/>
        <v>29.120967741935484</v>
      </c>
      <c r="G27" s="330">
        <f>SUM(G28:G29)</f>
        <v>2480</v>
      </c>
      <c r="H27" s="316">
        <f>SUM(H28:H29)</f>
        <v>433</v>
      </c>
      <c r="I27" s="316">
        <f t="shared" si="3"/>
        <v>-2047</v>
      </c>
      <c r="J27" s="317">
        <f t="shared" si="4"/>
        <v>17.45967741935484</v>
      </c>
      <c r="K27" s="330">
        <f>SUM(K28:K29)</f>
        <v>0</v>
      </c>
      <c r="L27" s="316">
        <f>SUM(L28:L29)</f>
        <v>289.2</v>
      </c>
      <c r="M27" s="316">
        <f t="shared" si="5"/>
        <v>289.2</v>
      </c>
      <c r="N27" s="317"/>
    </row>
    <row r="28" spans="1:14" s="337" customFormat="1" ht="15">
      <c r="A28" s="345" t="s">
        <v>137</v>
      </c>
      <c r="B28" s="346" t="s">
        <v>138</v>
      </c>
      <c r="C28" s="347">
        <f t="shared" si="9"/>
        <v>1000</v>
      </c>
      <c r="D28" s="348">
        <f t="shared" si="9"/>
        <v>236.9</v>
      </c>
      <c r="E28" s="334">
        <f t="shared" si="7"/>
        <v>-763.1</v>
      </c>
      <c r="F28" s="335">
        <f t="shared" si="8"/>
        <v>23.69</v>
      </c>
      <c r="G28" s="347">
        <v>1000</v>
      </c>
      <c r="H28" s="349">
        <v>189.9</v>
      </c>
      <c r="I28" s="334">
        <f t="shared" si="3"/>
        <v>-810.1</v>
      </c>
      <c r="J28" s="335">
        <f t="shared" si="4"/>
        <v>18.990000000000002</v>
      </c>
      <c r="K28" s="347"/>
      <c r="L28" s="348">
        <v>47</v>
      </c>
      <c r="M28" s="334">
        <f t="shared" si="5"/>
        <v>47</v>
      </c>
      <c r="N28" s="335"/>
    </row>
    <row r="29" spans="1:14" s="337" customFormat="1" ht="32.25" customHeight="1">
      <c r="A29" s="345" t="s">
        <v>55</v>
      </c>
      <c r="B29" s="346" t="s">
        <v>139</v>
      </c>
      <c r="C29" s="350">
        <f t="shared" si="9"/>
        <v>1480</v>
      </c>
      <c r="D29" s="348">
        <f t="shared" si="9"/>
        <v>485.29999999999995</v>
      </c>
      <c r="E29" s="334">
        <f t="shared" si="7"/>
        <v>-994.7</v>
      </c>
      <c r="F29" s="335">
        <f t="shared" si="8"/>
        <v>32.79054054054053</v>
      </c>
      <c r="G29" s="347">
        <v>1480</v>
      </c>
      <c r="H29" s="349">
        <v>243.1</v>
      </c>
      <c r="I29" s="334">
        <f t="shared" si="3"/>
        <v>-1236.9</v>
      </c>
      <c r="J29" s="335">
        <f t="shared" si="4"/>
        <v>16.425675675675674</v>
      </c>
      <c r="K29" s="347"/>
      <c r="L29" s="348">
        <v>242.2</v>
      </c>
      <c r="M29" s="334">
        <f t="shared" si="5"/>
        <v>242.2</v>
      </c>
      <c r="N29" s="335"/>
    </row>
    <row r="30" spans="1:14" s="322" customFormat="1" ht="15.75" customHeight="1">
      <c r="A30" s="344" t="s">
        <v>140</v>
      </c>
      <c r="B30" s="326" t="s">
        <v>141</v>
      </c>
      <c r="C30" s="351">
        <f t="shared" si="9"/>
        <v>7721.5</v>
      </c>
      <c r="D30" s="312">
        <f t="shared" si="9"/>
        <v>1377.1</v>
      </c>
      <c r="E30" s="312">
        <f t="shared" si="7"/>
        <v>-6344.4</v>
      </c>
      <c r="F30" s="313">
        <f>D30/C30%</f>
        <v>17.834617626108916</v>
      </c>
      <c r="G30" s="314">
        <v>7411.8</v>
      </c>
      <c r="H30" s="321">
        <v>1290.6</v>
      </c>
      <c r="I30" s="316">
        <f t="shared" si="3"/>
        <v>-6121.200000000001</v>
      </c>
      <c r="J30" s="317">
        <f t="shared" si="4"/>
        <v>17.412774224884643</v>
      </c>
      <c r="K30" s="352">
        <v>309.7</v>
      </c>
      <c r="L30" s="316">
        <v>86.5</v>
      </c>
      <c r="M30" s="316">
        <f t="shared" si="5"/>
        <v>-223.2</v>
      </c>
      <c r="N30" s="317">
        <f t="shared" si="6"/>
        <v>27.930255085566678</v>
      </c>
    </row>
    <row r="31" spans="1:14" s="322" customFormat="1" ht="15">
      <c r="A31" s="325" t="s">
        <v>58</v>
      </c>
      <c r="B31" s="326" t="s">
        <v>142</v>
      </c>
      <c r="C31" s="311">
        <f t="shared" si="9"/>
        <v>0</v>
      </c>
      <c r="D31" s="312">
        <f t="shared" si="9"/>
        <v>14.8</v>
      </c>
      <c r="E31" s="312">
        <f t="shared" si="7"/>
        <v>14.8</v>
      </c>
      <c r="F31" s="313"/>
      <c r="G31" s="314"/>
      <c r="H31" s="321">
        <v>14</v>
      </c>
      <c r="I31" s="316">
        <f t="shared" si="3"/>
        <v>14</v>
      </c>
      <c r="J31" s="317"/>
      <c r="K31" s="343"/>
      <c r="L31" s="316">
        <v>0.8</v>
      </c>
      <c r="M31" s="316">
        <f t="shared" si="5"/>
        <v>0.8</v>
      </c>
      <c r="N31" s="317"/>
    </row>
    <row r="32" spans="1:14" s="361" customFormat="1" ht="15.75">
      <c r="A32" s="353" t="s">
        <v>96</v>
      </c>
      <c r="B32" s="354"/>
      <c r="C32" s="355">
        <f>SUM(C33:C37)</f>
        <v>2285672.2</v>
      </c>
      <c r="D32" s="356">
        <f>SUM(D33:D37)</f>
        <v>252742.69999999998</v>
      </c>
      <c r="E32" s="357">
        <f t="shared" si="7"/>
        <v>-2032929.5000000002</v>
      </c>
      <c r="F32" s="358">
        <f aca="true" t="shared" si="10" ref="F32:F37">D32/C32%</f>
        <v>11.057696724840945</v>
      </c>
      <c r="G32" s="355">
        <f>SUM(G33:G37)</f>
        <v>1877962</v>
      </c>
      <c r="H32" s="359">
        <f>SUM(H33:H37)</f>
        <v>227832.8</v>
      </c>
      <c r="I32" s="357">
        <f t="shared" si="3"/>
        <v>-1650129.2</v>
      </c>
      <c r="J32" s="358">
        <f t="shared" si="4"/>
        <v>12.131917472238522</v>
      </c>
      <c r="K32" s="360">
        <f>SUM(K33:K37)</f>
        <v>407710.2</v>
      </c>
      <c r="L32" s="356">
        <f>SUM(L33:L37)</f>
        <v>24909.9</v>
      </c>
      <c r="M32" s="357">
        <f t="shared" si="5"/>
        <v>-382800.3</v>
      </c>
      <c r="N32" s="358">
        <f t="shared" si="6"/>
        <v>6.1097073362403</v>
      </c>
    </row>
    <row r="33" spans="1:14" ht="15">
      <c r="A33" s="187" t="s">
        <v>97</v>
      </c>
      <c r="B33" s="362" t="s">
        <v>143</v>
      </c>
      <c r="C33" s="311">
        <f aca="true" t="shared" si="11" ref="C33:D37">G33+K33</f>
        <v>287407.4</v>
      </c>
      <c r="D33" s="312">
        <f t="shared" si="11"/>
        <v>40706.8</v>
      </c>
      <c r="E33" s="312">
        <f t="shared" si="7"/>
        <v>-246700.60000000003</v>
      </c>
      <c r="F33" s="313">
        <f t="shared" si="10"/>
        <v>14.16344881864559</v>
      </c>
      <c r="G33" s="363">
        <v>220304.1</v>
      </c>
      <c r="H33" s="364">
        <v>29831.6</v>
      </c>
      <c r="I33" s="316">
        <f t="shared" si="3"/>
        <v>-190472.5</v>
      </c>
      <c r="J33" s="317">
        <f t="shared" si="4"/>
        <v>13.541100687640402</v>
      </c>
      <c r="K33" s="363">
        <v>67103.3</v>
      </c>
      <c r="L33" s="365">
        <v>10875.2</v>
      </c>
      <c r="M33" s="316">
        <f t="shared" si="5"/>
        <v>-56228.100000000006</v>
      </c>
      <c r="N33" s="317">
        <f t="shared" si="6"/>
        <v>16.206654516245848</v>
      </c>
    </row>
    <row r="34" spans="1:14" ht="15">
      <c r="A34" s="187" t="s">
        <v>144</v>
      </c>
      <c r="B34" s="362" t="s">
        <v>145</v>
      </c>
      <c r="C34" s="311">
        <f t="shared" si="11"/>
        <v>385730.6</v>
      </c>
      <c r="D34" s="312">
        <f t="shared" si="11"/>
        <v>284.6</v>
      </c>
      <c r="E34" s="312">
        <f t="shared" si="7"/>
        <v>-385446</v>
      </c>
      <c r="F34" s="313">
        <f t="shared" si="10"/>
        <v>0.07378206447712472</v>
      </c>
      <c r="G34" s="363">
        <v>385730.6</v>
      </c>
      <c r="H34" s="364">
        <v>284.6</v>
      </c>
      <c r="I34" s="316">
        <f t="shared" si="3"/>
        <v>-385446</v>
      </c>
      <c r="J34" s="317">
        <f t="shared" si="4"/>
        <v>0.07378206447712472</v>
      </c>
      <c r="K34" s="363"/>
      <c r="L34" s="365"/>
      <c r="M34" s="316">
        <f t="shared" si="5"/>
        <v>0</v>
      </c>
      <c r="N34" s="317"/>
    </row>
    <row r="35" spans="1:14" ht="15">
      <c r="A35" s="187" t="s">
        <v>146</v>
      </c>
      <c r="B35" s="362" t="s">
        <v>147</v>
      </c>
      <c r="C35" s="311">
        <f t="shared" si="11"/>
        <v>1171240.5</v>
      </c>
      <c r="D35" s="312">
        <f t="shared" si="11"/>
        <v>193692.8</v>
      </c>
      <c r="E35" s="312">
        <f t="shared" si="7"/>
        <v>-977547.7</v>
      </c>
      <c r="F35" s="313">
        <f t="shared" si="10"/>
        <v>16.537406279922866</v>
      </c>
      <c r="G35" s="366">
        <v>1168998.6</v>
      </c>
      <c r="H35" s="367">
        <v>191450.9</v>
      </c>
      <c r="I35" s="316">
        <f t="shared" si="3"/>
        <v>-977547.7000000001</v>
      </c>
      <c r="J35" s="317">
        <f t="shared" si="4"/>
        <v>16.377342111444786</v>
      </c>
      <c r="K35" s="366">
        <v>2241.9</v>
      </c>
      <c r="L35" s="368">
        <v>2241.9</v>
      </c>
      <c r="M35" s="316">
        <f t="shared" si="5"/>
        <v>0</v>
      </c>
      <c r="N35" s="317">
        <f t="shared" si="6"/>
        <v>100</v>
      </c>
    </row>
    <row r="36" spans="1:14" ht="15">
      <c r="A36" s="369" t="s">
        <v>99</v>
      </c>
      <c r="B36" s="362"/>
      <c r="C36" s="311">
        <f t="shared" si="11"/>
        <v>441293.7</v>
      </c>
      <c r="D36" s="312">
        <f t="shared" si="11"/>
        <v>18058.5</v>
      </c>
      <c r="E36" s="312">
        <f t="shared" si="7"/>
        <v>-423235.2</v>
      </c>
      <c r="F36" s="313">
        <f t="shared" si="10"/>
        <v>4.092172627889317</v>
      </c>
      <c r="G36" s="366">
        <v>102928.7</v>
      </c>
      <c r="H36" s="367">
        <v>6265.7</v>
      </c>
      <c r="I36" s="316">
        <f t="shared" si="3"/>
        <v>-96663</v>
      </c>
      <c r="J36" s="317">
        <f t="shared" si="4"/>
        <v>6.0874177950367585</v>
      </c>
      <c r="K36" s="366">
        <v>338365</v>
      </c>
      <c r="L36" s="368">
        <v>11792.8</v>
      </c>
      <c r="M36" s="316">
        <f t="shared" si="5"/>
        <v>-326572.2</v>
      </c>
      <c r="N36" s="317">
        <f t="shared" si="6"/>
        <v>3.4852304464114194</v>
      </c>
    </row>
    <row r="37" spans="1:14" ht="15" hidden="1">
      <c r="A37" s="369" t="s">
        <v>100</v>
      </c>
      <c r="B37" s="362" t="s">
        <v>148</v>
      </c>
      <c r="C37" s="311">
        <f t="shared" si="11"/>
        <v>0</v>
      </c>
      <c r="D37" s="312">
        <f t="shared" si="11"/>
        <v>0</v>
      </c>
      <c r="E37" s="312">
        <f t="shared" si="7"/>
        <v>0</v>
      </c>
      <c r="F37" s="313" t="e">
        <f t="shared" si="10"/>
        <v>#DIV/0!</v>
      </c>
      <c r="G37" s="366"/>
      <c r="H37" s="367"/>
      <c r="I37" s="316">
        <f t="shared" si="3"/>
        <v>0</v>
      </c>
      <c r="J37" s="317" t="e">
        <f t="shared" si="4"/>
        <v>#DIV/0!</v>
      </c>
      <c r="K37" s="370"/>
      <c r="L37" s="368"/>
      <c r="M37" s="316">
        <f t="shared" si="5"/>
        <v>0</v>
      </c>
      <c r="N37" s="317"/>
    </row>
    <row r="38" spans="1:14" s="162" customFormat="1" ht="16.5" thickBot="1">
      <c r="A38" s="371" t="s">
        <v>101</v>
      </c>
      <c r="B38" s="372"/>
      <c r="C38" s="373">
        <f>C8+C32</f>
        <v>2899902.7</v>
      </c>
      <c r="D38" s="373">
        <f>D8+D32</f>
        <v>329881.8</v>
      </c>
      <c r="E38" s="374">
        <f>D38-C38</f>
        <v>-2570020.9000000004</v>
      </c>
      <c r="F38" s="375">
        <f>D38/C38%</f>
        <v>11.375616154293727</v>
      </c>
      <c r="G38" s="373">
        <f>G8+G32</f>
        <v>2333509.8</v>
      </c>
      <c r="H38" s="373">
        <f>H8+H32</f>
        <v>283321.89999999997</v>
      </c>
      <c r="I38" s="374">
        <f t="shared" si="3"/>
        <v>-2050187.9</v>
      </c>
      <c r="J38" s="375">
        <f t="shared" si="4"/>
        <v>12.14144890242158</v>
      </c>
      <c r="K38" s="373">
        <f>K8+K32</f>
        <v>566392.9</v>
      </c>
      <c r="L38" s="373">
        <f>L8+L32</f>
        <v>46559.9</v>
      </c>
      <c r="M38" s="374">
        <f t="shared" si="5"/>
        <v>-519833</v>
      </c>
      <c r="N38" s="375">
        <f t="shared" si="6"/>
        <v>8.220424373257504</v>
      </c>
    </row>
    <row r="39" ht="15">
      <c r="A39" s="376"/>
    </row>
    <row r="40" ht="15">
      <c r="H40" s="283" t="s">
        <v>149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/>
  <pageMargins left="0.21" right="0.1968503937007874" top="0.39" bottom="0.2" header="0.21" footer="0.5118110236220472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showZeros="0" tabSelected="1" zoomScaleSheetLayoutView="70" zoomScalePageLayoutView="0"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6" sqref="D26"/>
    </sheetView>
  </sheetViews>
  <sheetFormatPr defaultColWidth="9.00390625" defaultRowHeight="12.75"/>
  <cols>
    <col min="1" max="1" width="25.125" style="379" customWidth="1"/>
    <col min="2" max="3" width="14.25390625" style="379" customWidth="1"/>
    <col min="4" max="4" width="12.875" style="379" bestFit="1" customWidth="1"/>
    <col min="5" max="5" width="13.75390625" style="379" customWidth="1"/>
    <col min="6" max="6" width="7.75390625" style="379" customWidth="1"/>
    <col min="7" max="7" width="13.00390625" style="379" customWidth="1"/>
    <col min="8" max="8" width="12.875" style="379" customWidth="1"/>
    <col min="9" max="9" width="13.75390625" style="379" customWidth="1"/>
    <col min="10" max="10" width="7.75390625" style="379" customWidth="1"/>
    <col min="11" max="11" width="15.00390625" style="379" customWidth="1"/>
    <col min="12" max="12" width="12.875" style="379" customWidth="1"/>
    <col min="13" max="13" width="16.00390625" style="379" customWidth="1"/>
    <col min="14" max="14" width="8.00390625" style="379" customWidth="1"/>
    <col min="15" max="15" width="15.00390625" style="379" bestFit="1" customWidth="1"/>
    <col min="16" max="16" width="12.875" style="379" bestFit="1" customWidth="1"/>
    <col min="17" max="17" width="16.00390625" style="379" bestFit="1" customWidth="1"/>
    <col min="18" max="18" width="7.375" style="379" customWidth="1"/>
    <col min="19" max="16384" width="9.125" style="379" customWidth="1"/>
  </cols>
  <sheetData>
    <row r="1" spans="2:10" ht="18.75">
      <c r="B1" s="507" t="s">
        <v>150</v>
      </c>
      <c r="C1" s="507"/>
      <c r="D1" s="507"/>
      <c r="E1" s="507"/>
      <c r="F1" s="507"/>
      <c r="G1" s="507"/>
      <c r="H1" s="507"/>
      <c r="I1" s="507"/>
      <c r="J1" s="507"/>
    </row>
    <row r="2" spans="1:5" ht="18.75">
      <c r="A2" s="380" t="s">
        <v>151</v>
      </c>
      <c r="D2" s="381"/>
      <c r="E2" s="381"/>
    </row>
    <row r="3" spans="1:10" ht="19.5" thickBot="1">
      <c r="A3" s="382"/>
      <c r="D3" s="381"/>
      <c r="E3" s="383"/>
      <c r="F3" s="381"/>
      <c r="J3" s="381" t="s">
        <v>25</v>
      </c>
    </row>
    <row r="4" spans="2:18" s="384" customFormat="1" ht="18.75">
      <c r="B4" s="508" t="s">
        <v>152</v>
      </c>
      <c r="C4" s="509"/>
      <c r="D4" s="510"/>
      <c r="E4" s="510"/>
      <c r="F4" s="511"/>
      <c r="G4" s="509" t="s">
        <v>153</v>
      </c>
      <c r="H4" s="510"/>
      <c r="I4" s="510"/>
      <c r="J4" s="511"/>
      <c r="K4" s="508" t="s">
        <v>99</v>
      </c>
      <c r="L4" s="510"/>
      <c r="M4" s="510"/>
      <c r="N4" s="511"/>
      <c r="O4" s="508" t="s">
        <v>154</v>
      </c>
      <c r="P4" s="510"/>
      <c r="Q4" s="510"/>
      <c r="R4" s="511"/>
    </row>
    <row r="5" spans="1:18" s="385" customFormat="1" ht="42.75" customHeight="1">
      <c r="A5" s="505" t="s">
        <v>155</v>
      </c>
      <c r="B5" s="512" t="s">
        <v>156</v>
      </c>
      <c r="C5" s="513" t="s">
        <v>157</v>
      </c>
      <c r="D5" s="513" t="s">
        <v>111</v>
      </c>
      <c r="E5" s="513" t="s">
        <v>158</v>
      </c>
      <c r="F5" s="514"/>
      <c r="G5" s="502" t="s">
        <v>156</v>
      </c>
      <c r="H5" s="503" t="s">
        <v>111</v>
      </c>
      <c r="I5" s="505" t="s">
        <v>159</v>
      </c>
      <c r="J5" s="506"/>
      <c r="K5" s="502" t="s">
        <v>156</v>
      </c>
      <c r="L5" s="503" t="s">
        <v>111</v>
      </c>
      <c r="M5" s="505" t="s">
        <v>159</v>
      </c>
      <c r="N5" s="506"/>
      <c r="O5" s="502" t="s">
        <v>156</v>
      </c>
      <c r="P5" s="503" t="s">
        <v>23</v>
      </c>
      <c r="Q5" s="505" t="s">
        <v>159</v>
      </c>
      <c r="R5" s="506"/>
    </row>
    <row r="6" spans="1:18" s="385" customFormat="1" ht="21.75" customHeight="1">
      <c r="A6" s="505"/>
      <c r="B6" s="512"/>
      <c r="C6" s="513"/>
      <c r="D6" s="513"/>
      <c r="E6" s="386" t="s">
        <v>25</v>
      </c>
      <c r="F6" s="387" t="s">
        <v>26</v>
      </c>
      <c r="G6" s="502"/>
      <c r="H6" s="504"/>
      <c r="I6" s="386" t="s">
        <v>25</v>
      </c>
      <c r="J6" s="387" t="s">
        <v>26</v>
      </c>
      <c r="K6" s="502"/>
      <c r="L6" s="504"/>
      <c r="M6" s="386" t="s">
        <v>25</v>
      </c>
      <c r="N6" s="387" t="s">
        <v>26</v>
      </c>
      <c r="O6" s="502"/>
      <c r="P6" s="504"/>
      <c r="Q6" s="386" t="s">
        <v>25</v>
      </c>
      <c r="R6" s="387" t="s">
        <v>26</v>
      </c>
    </row>
    <row r="7" spans="1:18" s="384" customFormat="1" ht="37.5">
      <c r="A7" s="388" t="s">
        <v>160</v>
      </c>
      <c r="B7" s="389">
        <f>B8+B9</f>
        <v>614230.5</v>
      </c>
      <c r="C7" s="390">
        <f>C8+C9</f>
        <v>112806.20000000001</v>
      </c>
      <c r="D7" s="390">
        <f>D8+D9</f>
        <v>77139.09999999999</v>
      </c>
      <c r="E7" s="390">
        <f>D7-C7</f>
        <v>-35667.10000000002</v>
      </c>
      <c r="F7" s="391">
        <f>D7/C7%</f>
        <v>68.38196836698691</v>
      </c>
      <c r="G7" s="392">
        <f>G8+G9</f>
        <v>287407.4</v>
      </c>
      <c r="H7" s="390">
        <f>H8+H9</f>
        <v>40706.8</v>
      </c>
      <c r="I7" s="390">
        <f aca="true" t="shared" si="0" ref="I7:I22">H7-G7</f>
        <v>-246700.60000000003</v>
      </c>
      <c r="J7" s="391">
        <f>H7/G7%</f>
        <v>14.16344881864559</v>
      </c>
      <c r="K7" s="389">
        <f>O7-B7-G7</f>
        <v>1998264.7999999998</v>
      </c>
      <c r="L7" s="390">
        <f>P7-D7-H7</f>
        <v>212035.90000000008</v>
      </c>
      <c r="M7" s="390">
        <f aca="true" t="shared" si="1" ref="M7:M22">L7-K7</f>
        <v>-1786228.8999999997</v>
      </c>
      <c r="N7" s="391">
        <f>L7/K7%</f>
        <v>10.611001104558321</v>
      </c>
      <c r="O7" s="389">
        <f>O8+O9</f>
        <v>2899902.6999999997</v>
      </c>
      <c r="P7" s="390">
        <f>P8+P9</f>
        <v>329881.80000000005</v>
      </c>
      <c r="Q7" s="390">
        <f aca="true" t="shared" si="2" ref="Q7:Q22">P7-O7</f>
        <v>-2570020.8999999994</v>
      </c>
      <c r="R7" s="391">
        <f>P7/O7%</f>
        <v>11.37561615429373</v>
      </c>
    </row>
    <row r="8" spans="1:18" s="399" customFormat="1" ht="18.75">
      <c r="A8" s="393" t="s">
        <v>107</v>
      </c>
      <c r="B8" s="394">
        <v>455547.8</v>
      </c>
      <c r="C8" s="395">
        <v>84014.3</v>
      </c>
      <c r="D8" s="396">
        <v>55489.1</v>
      </c>
      <c r="E8" s="390">
        <f aca="true" t="shared" si="3" ref="E8:E22">D8-B8</f>
        <v>-400058.7</v>
      </c>
      <c r="F8" s="391">
        <f aca="true" t="shared" si="4" ref="F8:F22">D8/C8%</f>
        <v>66.04720862995941</v>
      </c>
      <c r="G8" s="395">
        <v>220304.1</v>
      </c>
      <c r="H8" s="396">
        <v>29831.6</v>
      </c>
      <c r="I8" s="396">
        <f t="shared" si="0"/>
        <v>-190472.5</v>
      </c>
      <c r="J8" s="397">
        <f>H8/G8%</f>
        <v>13.541100687640402</v>
      </c>
      <c r="K8" s="398">
        <f>O8-B8-G8</f>
        <v>1657657.8999999997</v>
      </c>
      <c r="L8" s="396">
        <f>P8-D8-H8</f>
        <v>198001.2</v>
      </c>
      <c r="M8" s="396">
        <f t="shared" si="1"/>
        <v>-1459656.6999999997</v>
      </c>
      <c r="N8" s="397">
        <f>L8/K8%</f>
        <v>11.944635862441825</v>
      </c>
      <c r="O8" s="398">
        <v>2333509.8</v>
      </c>
      <c r="P8" s="396">
        <v>283321.9</v>
      </c>
      <c r="Q8" s="396">
        <f t="shared" si="2"/>
        <v>-2050187.9</v>
      </c>
      <c r="R8" s="397">
        <f>P8/O8%</f>
        <v>12.141448902421581</v>
      </c>
    </row>
    <row r="9" spans="1:18" s="384" customFormat="1" ht="18.75">
      <c r="A9" s="400" t="s">
        <v>161</v>
      </c>
      <c r="B9" s="394">
        <f>SUM(B11:B22)</f>
        <v>158682.69999999995</v>
      </c>
      <c r="C9" s="394">
        <f>SUM(C11:C22)</f>
        <v>28791.900000000005</v>
      </c>
      <c r="D9" s="390">
        <f>SUM(D11:D22)</f>
        <v>21649.999999999996</v>
      </c>
      <c r="E9" s="390">
        <f t="shared" si="3"/>
        <v>-137032.69999999995</v>
      </c>
      <c r="F9" s="391">
        <f t="shared" si="4"/>
        <v>75.19475963725907</v>
      </c>
      <c r="G9" s="395">
        <f>SUM(G11:G22)</f>
        <v>67103.29999999999</v>
      </c>
      <c r="H9" s="390">
        <f>SUM(H11:H22)</f>
        <v>10875.2</v>
      </c>
      <c r="I9" s="390">
        <f t="shared" si="0"/>
        <v>-56228.09999999999</v>
      </c>
      <c r="J9" s="391">
        <f>H9/G9%</f>
        <v>16.20665451624585</v>
      </c>
      <c r="K9" s="389">
        <f>O9-B9-G9</f>
        <v>340606.9000000001</v>
      </c>
      <c r="L9" s="390">
        <f>P9-D9-H9</f>
        <v>14034.700000000004</v>
      </c>
      <c r="M9" s="390">
        <f t="shared" si="1"/>
        <v>-326572.20000000007</v>
      </c>
      <c r="N9" s="391">
        <f>L9/K9%</f>
        <v>4.120497852509741</v>
      </c>
      <c r="O9" s="389">
        <f>SUM(O11:O22)</f>
        <v>566392.9</v>
      </c>
      <c r="P9" s="390">
        <f>SUM(P11:P22)</f>
        <v>46559.9</v>
      </c>
      <c r="Q9" s="390">
        <f t="shared" si="2"/>
        <v>-519833</v>
      </c>
      <c r="R9" s="391">
        <f>P9/O9%</f>
        <v>8.220424373257504</v>
      </c>
    </row>
    <row r="10" spans="1:18" s="408" customFormat="1" ht="18.75">
      <c r="A10" s="401" t="s">
        <v>162</v>
      </c>
      <c r="B10" s="402"/>
      <c r="C10" s="403"/>
      <c r="D10" s="404"/>
      <c r="E10" s="390"/>
      <c r="F10" s="391"/>
      <c r="G10" s="403"/>
      <c r="H10" s="405"/>
      <c r="I10" s="390">
        <f t="shared" si="0"/>
        <v>0</v>
      </c>
      <c r="J10" s="391"/>
      <c r="K10" s="402"/>
      <c r="L10" s="406"/>
      <c r="M10" s="390">
        <f t="shared" si="1"/>
        <v>0</v>
      </c>
      <c r="N10" s="391"/>
      <c r="O10" s="407">
        <f>B10+G10+K10</f>
        <v>0</v>
      </c>
      <c r="P10" s="390">
        <f>D10+H10+L10</f>
        <v>0</v>
      </c>
      <c r="Q10" s="390">
        <f t="shared" si="2"/>
        <v>0</v>
      </c>
      <c r="R10" s="391"/>
    </row>
    <row r="11" spans="1:18" s="408" customFormat="1" ht="18.75">
      <c r="A11" s="401" t="s">
        <v>64</v>
      </c>
      <c r="B11" s="402">
        <v>93745.9</v>
      </c>
      <c r="C11" s="403">
        <v>18603.2</v>
      </c>
      <c r="D11" s="405">
        <v>14637.1</v>
      </c>
      <c r="E11" s="406">
        <f t="shared" si="3"/>
        <v>-79108.79999999999</v>
      </c>
      <c r="F11" s="409">
        <f t="shared" si="4"/>
        <v>78.68054958286746</v>
      </c>
      <c r="G11" s="403"/>
      <c r="H11" s="405"/>
      <c r="I11" s="406">
        <f t="shared" si="0"/>
        <v>0</v>
      </c>
      <c r="J11" s="409"/>
      <c r="K11" s="410">
        <f aca="true" t="shared" si="5" ref="K11:K22">O11-B11-G11</f>
        <v>74610.9</v>
      </c>
      <c r="L11" s="406">
        <f aca="true" t="shared" si="6" ref="L11:L22">P11-D11-H11</f>
        <v>1229.699999999999</v>
      </c>
      <c r="M11" s="406">
        <f t="shared" si="1"/>
        <v>-73381.2</v>
      </c>
      <c r="N11" s="409">
        <f aca="true" t="shared" si="7" ref="N11:N22">L11/K11%</f>
        <v>1.6481506053405053</v>
      </c>
      <c r="O11" s="402">
        <v>168356.8</v>
      </c>
      <c r="P11" s="406">
        <v>15866.8</v>
      </c>
      <c r="Q11" s="406">
        <f t="shared" si="2"/>
        <v>-152490</v>
      </c>
      <c r="R11" s="409">
        <f aca="true" t="shared" si="8" ref="R11:R22">P11/O11%</f>
        <v>9.424507949782841</v>
      </c>
    </row>
    <row r="12" spans="1:18" s="408" customFormat="1" ht="18.75">
      <c r="A12" s="401" t="s">
        <v>65</v>
      </c>
      <c r="B12" s="402">
        <v>3904.2</v>
      </c>
      <c r="C12" s="403">
        <v>332.3</v>
      </c>
      <c r="D12" s="405">
        <v>353.8</v>
      </c>
      <c r="E12" s="406">
        <f t="shared" si="3"/>
        <v>-3550.3999999999996</v>
      </c>
      <c r="F12" s="409">
        <f t="shared" si="4"/>
        <v>106.47005717724947</v>
      </c>
      <c r="G12" s="411">
        <v>7808.9</v>
      </c>
      <c r="H12" s="406">
        <v>1020</v>
      </c>
      <c r="I12" s="406">
        <f t="shared" si="0"/>
        <v>-6788.9</v>
      </c>
      <c r="J12" s="409">
        <f>H12/G12%</f>
        <v>13.062018978345222</v>
      </c>
      <c r="K12" s="410">
        <f t="shared" si="5"/>
        <v>1850.300000000001</v>
      </c>
      <c r="L12" s="406">
        <f t="shared" si="6"/>
        <v>149.5</v>
      </c>
      <c r="M12" s="406">
        <f t="shared" si="1"/>
        <v>-1700.800000000001</v>
      </c>
      <c r="N12" s="409">
        <f t="shared" si="7"/>
        <v>8.079770847970595</v>
      </c>
      <c r="O12" s="402">
        <v>13563.4</v>
      </c>
      <c r="P12" s="406">
        <v>1523.3</v>
      </c>
      <c r="Q12" s="406">
        <f t="shared" si="2"/>
        <v>-12040.1</v>
      </c>
      <c r="R12" s="409">
        <f t="shared" si="8"/>
        <v>11.230959788843506</v>
      </c>
    </row>
    <row r="13" spans="1:18" s="408" customFormat="1" ht="18.75">
      <c r="A13" s="401" t="s">
        <v>66</v>
      </c>
      <c r="B13" s="402">
        <v>5598.1</v>
      </c>
      <c r="C13" s="403">
        <v>1073.5</v>
      </c>
      <c r="D13" s="405">
        <v>972.7</v>
      </c>
      <c r="E13" s="406">
        <f t="shared" si="3"/>
        <v>-4625.400000000001</v>
      </c>
      <c r="F13" s="409">
        <f t="shared" si="4"/>
        <v>90.61015370284119</v>
      </c>
      <c r="G13" s="411">
        <v>14064.2</v>
      </c>
      <c r="H13" s="406">
        <v>2015.9</v>
      </c>
      <c r="I13" s="406">
        <f t="shared" si="0"/>
        <v>-12048.300000000001</v>
      </c>
      <c r="J13" s="409">
        <f>H13/G13%</f>
        <v>14.333556121215569</v>
      </c>
      <c r="K13" s="410">
        <f t="shared" si="5"/>
        <v>80442.5</v>
      </c>
      <c r="L13" s="406">
        <f t="shared" si="6"/>
        <v>398.7999999999997</v>
      </c>
      <c r="M13" s="406">
        <f t="shared" si="1"/>
        <v>-80043.7</v>
      </c>
      <c r="N13" s="409">
        <f t="shared" si="7"/>
        <v>0.4957578394505389</v>
      </c>
      <c r="O13" s="402">
        <v>100104.8</v>
      </c>
      <c r="P13" s="406">
        <v>3387.4</v>
      </c>
      <c r="Q13" s="406">
        <f t="shared" si="2"/>
        <v>-96717.40000000001</v>
      </c>
      <c r="R13" s="409">
        <f t="shared" si="8"/>
        <v>3.3838537213000777</v>
      </c>
    </row>
    <row r="14" spans="1:18" s="408" customFormat="1" ht="18.75">
      <c r="A14" s="401" t="s">
        <v>67</v>
      </c>
      <c r="B14" s="402">
        <v>10558.6</v>
      </c>
      <c r="C14" s="403">
        <v>2185.4</v>
      </c>
      <c r="D14" s="405">
        <v>1143.9</v>
      </c>
      <c r="E14" s="406">
        <f t="shared" si="3"/>
        <v>-9414.7</v>
      </c>
      <c r="F14" s="409">
        <f t="shared" si="4"/>
        <v>52.34282053628627</v>
      </c>
      <c r="G14" s="411"/>
      <c r="H14" s="406"/>
      <c r="I14" s="406">
        <f t="shared" si="0"/>
        <v>0</v>
      </c>
      <c r="J14" s="409"/>
      <c r="K14" s="410">
        <f t="shared" si="5"/>
        <v>4011.7999999999993</v>
      </c>
      <c r="L14" s="406">
        <f t="shared" si="6"/>
        <v>149.5</v>
      </c>
      <c r="M14" s="406">
        <f t="shared" si="1"/>
        <v>-3862.2999999999993</v>
      </c>
      <c r="N14" s="409">
        <f t="shared" si="7"/>
        <v>3.7265068049254704</v>
      </c>
      <c r="O14" s="402">
        <v>14570.4</v>
      </c>
      <c r="P14" s="406">
        <v>1293.4</v>
      </c>
      <c r="Q14" s="406">
        <f t="shared" si="2"/>
        <v>-13277</v>
      </c>
      <c r="R14" s="409">
        <f t="shared" si="8"/>
        <v>8.876901114588481</v>
      </c>
    </row>
    <row r="15" spans="1:18" s="408" customFormat="1" ht="18.75">
      <c r="A15" s="401" t="s">
        <v>68</v>
      </c>
      <c r="B15" s="402">
        <v>5931</v>
      </c>
      <c r="C15" s="403">
        <v>497.5</v>
      </c>
      <c r="D15" s="405">
        <v>237</v>
      </c>
      <c r="E15" s="406">
        <f t="shared" si="3"/>
        <v>-5694</v>
      </c>
      <c r="F15" s="409">
        <f t="shared" si="4"/>
        <v>47.638190954773876</v>
      </c>
      <c r="G15" s="411">
        <v>4421.6</v>
      </c>
      <c r="H15" s="406">
        <v>1085.9</v>
      </c>
      <c r="I15" s="406">
        <f t="shared" si="0"/>
        <v>-3335.7000000000003</v>
      </c>
      <c r="J15" s="409">
        <f>H15/G15%</f>
        <v>24.55898317351185</v>
      </c>
      <c r="K15" s="410">
        <f t="shared" si="5"/>
        <v>14560.4</v>
      </c>
      <c r="L15" s="406">
        <f t="shared" si="6"/>
        <v>149.5</v>
      </c>
      <c r="M15" s="406">
        <f t="shared" si="1"/>
        <v>-14410.9</v>
      </c>
      <c r="N15" s="409">
        <f t="shared" si="7"/>
        <v>1.026757506661905</v>
      </c>
      <c r="O15" s="402">
        <v>24913</v>
      </c>
      <c r="P15" s="406">
        <v>1472.4</v>
      </c>
      <c r="Q15" s="406">
        <f t="shared" si="2"/>
        <v>-23440.6</v>
      </c>
      <c r="R15" s="409">
        <f t="shared" si="8"/>
        <v>5.910167382491069</v>
      </c>
    </row>
    <row r="16" spans="1:18" s="408" customFormat="1" ht="18.75">
      <c r="A16" s="401" t="s">
        <v>69</v>
      </c>
      <c r="B16" s="402">
        <v>4161.9</v>
      </c>
      <c r="C16" s="403">
        <v>787.8</v>
      </c>
      <c r="D16" s="405">
        <v>505.3</v>
      </c>
      <c r="E16" s="406">
        <f t="shared" si="3"/>
        <v>-3656.5999999999995</v>
      </c>
      <c r="F16" s="409">
        <f t="shared" si="4"/>
        <v>64.14064483371415</v>
      </c>
      <c r="G16" s="411">
        <v>8206.7</v>
      </c>
      <c r="H16" s="406">
        <v>1143.2</v>
      </c>
      <c r="I16" s="406">
        <f t="shared" si="0"/>
        <v>-7063.500000000001</v>
      </c>
      <c r="J16" s="409">
        <f>H16/G16%</f>
        <v>13.930081518759062</v>
      </c>
      <c r="K16" s="410">
        <f t="shared" si="5"/>
        <v>3622.2999999999993</v>
      </c>
      <c r="L16" s="406">
        <f t="shared" si="6"/>
        <v>298.79999999999995</v>
      </c>
      <c r="M16" s="406">
        <f t="shared" si="1"/>
        <v>-3323.499999999999</v>
      </c>
      <c r="N16" s="409">
        <f t="shared" si="7"/>
        <v>8.248902630925103</v>
      </c>
      <c r="O16" s="402">
        <v>15990.9</v>
      </c>
      <c r="P16" s="406">
        <v>1947.3</v>
      </c>
      <c r="Q16" s="406">
        <f t="shared" si="2"/>
        <v>-14043.6</v>
      </c>
      <c r="R16" s="409">
        <f t="shared" si="8"/>
        <v>12.177550982121081</v>
      </c>
    </row>
    <row r="17" spans="1:18" s="408" customFormat="1" ht="18.75">
      <c r="A17" s="401" t="s">
        <v>70</v>
      </c>
      <c r="B17" s="402">
        <v>5571.4</v>
      </c>
      <c r="C17" s="403">
        <v>810.5</v>
      </c>
      <c r="D17" s="405">
        <v>319.6</v>
      </c>
      <c r="E17" s="406">
        <f t="shared" si="3"/>
        <v>-5251.799999999999</v>
      </c>
      <c r="F17" s="409">
        <f t="shared" si="4"/>
        <v>39.43244910549044</v>
      </c>
      <c r="G17" s="411">
        <v>4966.7</v>
      </c>
      <c r="H17" s="406">
        <v>1246.8</v>
      </c>
      <c r="I17" s="406">
        <f t="shared" si="0"/>
        <v>-3719.8999999999996</v>
      </c>
      <c r="J17" s="409">
        <f>H17/G17%</f>
        <v>25.10318722693136</v>
      </c>
      <c r="K17" s="410">
        <f t="shared" si="5"/>
        <v>1221.000000000001</v>
      </c>
      <c r="L17" s="406">
        <f t="shared" si="6"/>
        <v>149.50000000000023</v>
      </c>
      <c r="M17" s="406">
        <f t="shared" si="1"/>
        <v>-1071.5000000000007</v>
      </c>
      <c r="N17" s="409">
        <f t="shared" si="7"/>
        <v>12.244062244062253</v>
      </c>
      <c r="O17" s="402">
        <v>11759.1</v>
      </c>
      <c r="P17" s="406">
        <v>1715.9</v>
      </c>
      <c r="Q17" s="406">
        <f t="shared" si="2"/>
        <v>-10043.2</v>
      </c>
      <c r="R17" s="409">
        <f t="shared" si="8"/>
        <v>14.59210313714485</v>
      </c>
    </row>
    <row r="18" spans="1:18" s="408" customFormat="1" ht="18.75">
      <c r="A18" s="401" t="s">
        <v>71</v>
      </c>
      <c r="B18" s="402">
        <v>3470.5</v>
      </c>
      <c r="C18" s="403">
        <v>322.4</v>
      </c>
      <c r="D18" s="405">
        <v>165.8</v>
      </c>
      <c r="E18" s="406">
        <f t="shared" si="3"/>
        <v>-3304.7</v>
      </c>
      <c r="F18" s="409">
        <f t="shared" si="4"/>
        <v>51.426799007444174</v>
      </c>
      <c r="G18" s="411">
        <v>5337</v>
      </c>
      <c r="H18" s="406">
        <v>1120</v>
      </c>
      <c r="I18" s="406">
        <f t="shared" si="0"/>
        <v>-4217</v>
      </c>
      <c r="J18" s="409">
        <f>H18/G18%</f>
        <v>20.985572418961965</v>
      </c>
      <c r="K18" s="410">
        <f t="shared" si="5"/>
        <v>661.2000000000007</v>
      </c>
      <c r="L18" s="406">
        <f t="shared" si="6"/>
        <v>164.5</v>
      </c>
      <c r="M18" s="406">
        <f t="shared" si="1"/>
        <v>-496.7000000000007</v>
      </c>
      <c r="N18" s="409">
        <f t="shared" si="7"/>
        <v>24.87900786448878</v>
      </c>
      <c r="O18" s="402">
        <v>9468.7</v>
      </c>
      <c r="P18" s="406">
        <v>1450.3</v>
      </c>
      <c r="Q18" s="406">
        <f t="shared" si="2"/>
        <v>-8018.400000000001</v>
      </c>
      <c r="R18" s="409">
        <f t="shared" si="8"/>
        <v>15.31678055065637</v>
      </c>
    </row>
    <row r="19" spans="1:18" s="408" customFormat="1" ht="18.75">
      <c r="A19" s="401" t="s">
        <v>72</v>
      </c>
      <c r="B19" s="402">
        <v>9156.3</v>
      </c>
      <c r="C19" s="403">
        <v>1348.7</v>
      </c>
      <c r="D19" s="405">
        <v>1117.5</v>
      </c>
      <c r="E19" s="406">
        <f t="shared" si="3"/>
        <v>-8038.799999999999</v>
      </c>
      <c r="F19" s="409">
        <f t="shared" si="4"/>
        <v>82.85756654556239</v>
      </c>
      <c r="G19" s="411"/>
      <c r="H19" s="406"/>
      <c r="I19" s="406">
        <f t="shared" si="0"/>
        <v>0</v>
      </c>
      <c r="J19" s="409"/>
      <c r="K19" s="410">
        <f t="shared" si="5"/>
        <v>1281.9000000000015</v>
      </c>
      <c r="L19" s="406">
        <f t="shared" si="6"/>
        <v>149.5</v>
      </c>
      <c r="M19" s="406">
        <f t="shared" si="1"/>
        <v>-1132.4000000000015</v>
      </c>
      <c r="N19" s="409">
        <f t="shared" si="7"/>
        <v>11.662376160386913</v>
      </c>
      <c r="O19" s="402">
        <v>10438.2</v>
      </c>
      <c r="P19" s="406">
        <v>1267</v>
      </c>
      <c r="Q19" s="406">
        <f t="shared" si="2"/>
        <v>-9171.2</v>
      </c>
      <c r="R19" s="409">
        <f t="shared" si="8"/>
        <v>12.138108102929623</v>
      </c>
    </row>
    <row r="20" spans="1:18" s="408" customFormat="1" ht="18.75">
      <c r="A20" s="401" t="s">
        <v>73</v>
      </c>
      <c r="B20" s="402">
        <v>2117.5</v>
      </c>
      <c r="C20" s="403">
        <v>162.2</v>
      </c>
      <c r="D20" s="405">
        <v>156.4</v>
      </c>
      <c r="E20" s="406">
        <f t="shared" si="3"/>
        <v>-1961.1</v>
      </c>
      <c r="F20" s="409">
        <f t="shared" si="4"/>
        <v>96.4241676942047</v>
      </c>
      <c r="G20" s="411">
        <v>3928.3</v>
      </c>
      <c r="H20" s="406">
        <v>673.4</v>
      </c>
      <c r="I20" s="406">
        <f t="shared" si="0"/>
        <v>-3254.9</v>
      </c>
      <c r="J20" s="409">
        <f>H20/G20%</f>
        <v>17.1422752844742</v>
      </c>
      <c r="K20" s="410">
        <f t="shared" si="5"/>
        <v>612.0999999999995</v>
      </c>
      <c r="L20" s="406">
        <f t="shared" si="6"/>
        <v>149.5</v>
      </c>
      <c r="M20" s="406">
        <f t="shared" si="1"/>
        <v>-462.59999999999945</v>
      </c>
      <c r="N20" s="409">
        <f t="shared" si="7"/>
        <v>24.42411370691066</v>
      </c>
      <c r="O20" s="402">
        <v>6657.9</v>
      </c>
      <c r="P20" s="406">
        <v>979.3</v>
      </c>
      <c r="Q20" s="406">
        <f t="shared" si="2"/>
        <v>-5678.599999999999</v>
      </c>
      <c r="R20" s="409">
        <f t="shared" si="8"/>
        <v>14.708842127397528</v>
      </c>
    </row>
    <row r="21" spans="1:18" s="408" customFormat="1" ht="18.75">
      <c r="A21" s="401" t="s">
        <v>74</v>
      </c>
      <c r="B21" s="402">
        <v>4228.3</v>
      </c>
      <c r="C21" s="403">
        <v>568.9</v>
      </c>
      <c r="D21" s="405">
        <v>693.3</v>
      </c>
      <c r="E21" s="406">
        <f t="shared" si="3"/>
        <v>-3535</v>
      </c>
      <c r="F21" s="409">
        <f t="shared" si="4"/>
        <v>121.86676041483564</v>
      </c>
      <c r="G21" s="411">
        <v>11871.9</v>
      </c>
      <c r="H21" s="406">
        <v>1894</v>
      </c>
      <c r="I21" s="406">
        <f t="shared" si="0"/>
        <v>-9977.9</v>
      </c>
      <c r="J21" s="409">
        <f>H21/G21%</f>
        <v>15.953638423504241</v>
      </c>
      <c r="K21" s="410">
        <f t="shared" si="5"/>
        <v>11369.6</v>
      </c>
      <c r="L21" s="406">
        <f t="shared" si="6"/>
        <v>1251.8999999999996</v>
      </c>
      <c r="M21" s="406">
        <f t="shared" si="1"/>
        <v>-10117.7</v>
      </c>
      <c r="N21" s="409">
        <f t="shared" si="7"/>
        <v>11.010941457922879</v>
      </c>
      <c r="O21" s="402">
        <v>27469.8</v>
      </c>
      <c r="P21" s="406">
        <v>3839.2</v>
      </c>
      <c r="Q21" s="406">
        <f t="shared" si="2"/>
        <v>-23630.6</v>
      </c>
      <c r="R21" s="409">
        <f t="shared" si="8"/>
        <v>13.976075544780086</v>
      </c>
    </row>
    <row r="22" spans="1:18" s="408" customFormat="1" ht="19.5" thickBot="1">
      <c r="A22" s="401" t="s">
        <v>75</v>
      </c>
      <c r="B22" s="412">
        <v>10239</v>
      </c>
      <c r="C22" s="413">
        <v>2099.5</v>
      </c>
      <c r="D22" s="414">
        <v>1347.6</v>
      </c>
      <c r="E22" s="415">
        <f t="shared" si="3"/>
        <v>-8891.4</v>
      </c>
      <c r="F22" s="416">
        <f t="shared" si="4"/>
        <v>64.18671112169564</v>
      </c>
      <c r="G22" s="413">
        <v>6498</v>
      </c>
      <c r="H22" s="412">
        <v>676</v>
      </c>
      <c r="I22" s="415">
        <f t="shared" si="0"/>
        <v>-5822</v>
      </c>
      <c r="J22" s="416">
        <f>H22/G22%</f>
        <v>10.403200984918437</v>
      </c>
      <c r="K22" s="417">
        <f t="shared" si="5"/>
        <v>146362.9</v>
      </c>
      <c r="L22" s="415">
        <f t="shared" si="6"/>
        <v>9794</v>
      </c>
      <c r="M22" s="415">
        <f t="shared" si="1"/>
        <v>-136568.9</v>
      </c>
      <c r="N22" s="416">
        <f t="shared" si="7"/>
        <v>6.6915864607766045</v>
      </c>
      <c r="O22" s="412">
        <v>163099.9</v>
      </c>
      <c r="P22" s="415">
        <v>11817.6</v>
      </c>
      <c r="Q22" s="415">
        <f t="shared" si="2"/>
        <v>-151282.3</v>
      </c>
      <c r="R22" s="416">
        <f t="shared" si="8"/>
        <v>7.245620628829325</v>
      </c>
    </row>
    <row r="23" spans="4:7" ht="12.75">
      <c r="D23" s="418"/>
      <c r="E23" s="418"/>
      <c r="F23" s="418"/>
      <c r="G23" s="418"/>
    </row>
    <row r="24" spans="4:7" ht="12.75">
      <c r="D24" s="418"/>
      <c r="E24" s="418"/>
      <c r="F24" s="418"/>
      <c r="G24" s="418"/>
    </row>
  </sheetData>
  <sheetProtection/>
  <mergeCells count="19">
    <mergeCell ref="B1:J1"/>
    <mergeCell ref="B4:F4"/>
    <mergeCell ref="G4:J4"/>
    <mergeCell ref="K4:N4"/>
    <mergeCell ref="O4:R4"/>
    <mergeCell ref="A5:A6"/>
    <mergeCell ref="B5:B6"/>
    <mergeCell ref="C5:C6"/>
    <mergeCell ref="D5:D6"/>
    <mergeCell ref="E5:F5"/>
    <mergeCell ref="O5:O6"/>
    <mergeCell ref="P5:P6"/>
    <mergeCell ref="Q5:R5"/>
    <mergeCell ref="G5:G6"/>
    <mergeCell ref="H5:H6"/>
    <mergeCell ref="I5:J5"/>
    <mergeCell ref="K5:K6"/>
    <mergeCell ref="L5:L6"/>
    <mergeCell ref="M5:N5"/>
  </mergeCells>
  <printOptions/>
  <pageMargins left="0.1968503937007874" right="0.2362204724409449" top="0.8267716535433072" bottom="0.984251968503937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Petina</cp:lastModifiedBy>
  <dcterms:created xsi:type="dcterms:W3CDTF">2013-03-04T11:46:43Z</dcterms:created>
  <dcterms:modified xsi:type="dcterms:W3CDTF">2013-03-04T12:17:47Z</dcterms:modified>
  <cp:category/>
  <cp:version/>
  <cp:contentType/>
  <cp:contentStatus/>
</cp:coreProperties>
</file>