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4"/>
  </bookViews>
  <sheets>
    <sheet name="район" sheetId="1" r:id="rId1"/>
    <sheet name="поселения" sheetId="2" r:id="rId2"/>
    <sheet name="консолидированный" sheetId="3" r:id="rId3"/>
    <sheet name="свод по доходам" sheetId="4" r:id="rId4"/>
    <sheet name="недоимка район" sheetId="5" r:id="rId5"/>
    <sheet name="недоимка поселения" sheetId="6" r:id="rId6"/>
  </sheets>
  <definedNames>
    <definedName name="_xlnm.Print_Titles" localSheetId="5">'недоимка поселения'!$C:$F</definedName>
    <definedName name="_xlnm.Print_Titles" localSheetId="1">'поселения'!$A:$A,'поселения'!$2:$2</definedName>
    <definedName name="_xlnm.Print_Titles" localSheetId="0">'район'!$A:$A,'район'!$3:$5</definedName>
    <definedName name="_xlnm.Print_Titles" localSheetId="3">'свод по доходам'!$A:$A</definedName>
    <definedName name="_xlnm.Print_Area" localSheetId="2">'консолидированный'!$A$1:$N$38</definedName>
    <definedName name="_xlnm.Print_Area" localSheetId="5">'недоимка поселения'!$A$1:$AV$24</definedName>
    <definedName name="_xlnm.Print_Area" localSheetId="4">'недоимка район'!$C$1:$L$31</definedName>
    <definedName name="_xlnm.Print_Area" localSheetId="1">'поселения'!$A$1:$CB$31</definedName>
    <definedName name="_xlnm.Print_Area" localSheetId="0">'район'!$A$1:$CB$34</definedName>
  </definedNames>
  <calcPr fullCalcOnLoad="1"/>
</workbook>
</file>

<file path=xl/sharedStrings.xml><?xml version="1.0" encoding="utf-8"?>
<sst xmlns="http://schemas.openxmlformats.org/spreadsheetml/2006/main" count="578" uniqueCount="207">
  <si>
    <t>Исполнение  бюджета Белокалитвинского района по доходам на 01 февраля 2013 года</t>
  </si>
  <si>
    <t>Наименование показателей</t>
  </si>
  <si>
    <t>2013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</si>
  <si>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</si>
  <si>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</si>
  <si>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</si>
  <si>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</si>
  <si>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</si>
  <si>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</si>
  <si>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</si>
  <si>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</si>
  <si>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</si>
  <si>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</si>
  <si>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</si>
  <si>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</si>
  <si>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</si>
  <si>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</si>
  <si>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</si>
  <si>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</si>
  <si>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</si>
  <si>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</si>
  <si>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2011 год</t>
  </si>
  <si>
    <t>план</t>
  </si>
  <si>
    <t>факт</t>
  </si>
  <si>
    <t>Отклонение</t>
  </si>
  <si>
    <t>т.р.</t>
  </si>
  <si>
    <t>%</t>
  </si>
  <si>
    <t>ДОХОДЫ</t>
  </si>
  <si>
    <t xml:space="preserve">НАЛОГИ НА ПРИБЫЛЬ, ДОХОДЫ </t>
  </si>
  <si>
    <t>Налог на прибыль организаций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</si>
  <si>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</si>
  <si>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</si>
  <si>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</si>
  <si>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</si>
  <si>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</si>
  <si>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4,4 р.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</si>
  <si>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</si>
  <si>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</si>
  <si>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</si>
  <si>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 за совершение действий, связанных с лицензированием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</si>
  <si>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</si>
  <si>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</si>
  <si>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</si>
  <si>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</si>
  <si>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</si>
  <si>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</si>
  <si>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</si>
  <si>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</si>
  <si>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</si>
  <si>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</si>
  <si>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</si>
  <si>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</si>
  <si>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169 р.</t>
  </si>
  <si>
    <t xml:space="preserve">Прочие доходы от оказания платных услуг и компенсации затрат бюджетов </t>
  </si>
  <si>
    <t>ДОХОДЫ ОТ ПРОДАЖИ МАТЕРИАЛЬНЫХ И НЕМАТЕРИАЛЬНЫХ АКТИВОВ</t>
  </si>
  <si>
    <t>Доходы от продажи земельных участков</t>
  </si>
  <si>
    <t>Доходы от реализации иного имущества</t>
  </si>
  <si>
    <t>ШТРАФЫ, САНКЦИИ, ВОЗМЕЩЕНИЕ УЩЕРБА</t>
  </si>
  <si>
    <t>ПРОЧИЕ НЕНАЛОГОВЫЕ ДОХОДЫ</t>
  </si>
  <si>
    <t xml:space="preserve"> 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</si>
  <si>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</si>
  <si>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январь 2013 года по поселениям </t>
  </si>
  <si>
    <t>Белокалитвинского района</t>
  </si>
  <si>
    <t>по состоянию на 01.02.2013 года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</si>
  <si>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</si>
  <si>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</si>
  <si>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</si>
  <si>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</si>
  <si>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</si>
  <si>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</si>
  <si>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</si>
  <si>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</si>
  <si>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</si>
  <si>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</si>
  <si>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</si>
  <si>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</si>
  <si>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</si>
  <si>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2013 год</t>
  </si>
  <si>
    <t>1 квартал 2013 года</t>
  </si>
  <si>
    <t>Откл. к пл. кварт.</t>
  </si>
  <si>
    <t>% исп.</t>
  </si>
  <si>
    <t>т.р</t>
  </si>
  <si>
    <t>год. плана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</si>
  <si>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</si>
  <si>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</si>
  <si>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</si>
  <si>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</si>
  <si>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</si>
  <si>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</si>
  <si>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</si>
  <si>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</si>
  <si>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</si>
  <si>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</si>
  <si>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</si>
  <si>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</si>
  <si>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</si>
  <si>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</si>
  <si>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</si>
  <si>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</si>
  <si>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</si>
  <si>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</si>
  <si>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</si>
  <si>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 xml:space="preserve">по состоянию на 01.02.2013. 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</si>
  <si>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</si>
  <si>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</si>
  <si>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</si>
  <si>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</si>
  <si>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</si>
  <si>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</si>
  <si>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</si>
  <si>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</si>
  <si>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</si>
  <si>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</si>
  <si>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</si>
  <si>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</si>
  <si>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</si>
  <si>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</si>
  <si>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</si>
  <si>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</si>
  <si>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</si>
  <si>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</si>
  <si>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</si>
  <si>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</si>
  <si>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</si>
  <si>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</si>
  <si>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</si>
  <si>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</si>
  <si>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</si>
  <si>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</si>
  <si>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</si>
  <si>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</si>
  <si>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</si>
  <si>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</si>
  <si>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</si>
  <si>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</si>
  <si>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</si>
  <si>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>Доходы от реализации  имущества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</si>
  <si>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</si>
  <si>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</si>
  <si>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</si>
  <si>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</si>
  <si>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</si>
  <si>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</si>
  <si>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</si>
  <si>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</si>
  <si>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</si>
  <si>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</si>
  <si>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</si>
  <si>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.</t>
  </si>
  <si>
    <t>Выполнение плана собственных доходов за январь 2013 года.</t>
  </si>
  <si>
    <t xml:space="preserve">по  состоянию на 01.02.2013г.  </t>
  </si>
  <si>
    <t>СОБСТВЕННЫЕ ДОХОДЫ</t>
  </si>
  <si>
    <t>ДОТАЦИИ</t>
  </si>
  <si>
    <t>ВСЕГО ДОХОДОВ</t>
  </si>
  <si>
    <t>Наименование бюджетов</t>
  </si>
  <si>
    <t>план               2013 года</t>
  </si>
  <si>
    <t>план               1 квартала</t>
  </si>
  <si>
    <t xml:space="preserve">Отклонение от плана 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</si>
  <si>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</si>
  <si>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</si>
  <si>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</si>
  <si>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</si>
  <si>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>Петина Е.Е. 2-52-36</t>
  </si>
  <si>
    <t>В.И. Демиденко</t>
  </si>
  <si>
    <t>Начальник финансового управления</t>
  </si>
  <si>
    <t>По данным  информационного ресурса</t>
  </si>
  <si>
    <t>ЗАДОЛЖЕННОСТЬ И ПЕРЕРАСЧЕТЫ ПО ОТМЕНЕННЫМ НАЛОГАМ, СБОРАМ И ИНЫМ ОБЯЗАТЕЛЬНЫМ ПЛАТЕЖАМ</t>
  </si>
  <si>
    <t>1 09 00000 00</t>
  </si>
  <si>
    <t>Налог на добычу общераспространенных полезных ископаемых</t>
  </si>
  <si>
    <t>1 07 01020 01</t>
  </si>
  <si>
    <t>1 06 06000 00</t>
  </si>
  <si>
    <t>Транспортный налог с физических лиц</t>
  </si>
  <si>
    <t>1 06 04012 02</t>
  </si>
  <si>
    <t>Транспортный налог с организаций</t>
  </si>
  <si>
    <t>1 06 04011 02</t>
  </si>
  <si>
    <t>Транспортный налог</t>
  </si>
  <si>
    <t>1 06 04000 00</t>
  </si>
  <si>
    <t xml:space="preserve">Налог на имущество организаций </t>
  </si>
  <si>
    <t>1 06 02010 02</t>
  </si>
  <si>
    <t>Налог на имущество физических лиц</t>
  </si>
  <si>
    <t>1 06 01030 10</t>
  </si>
  <si>
    <t>Единый сельскохозяйственный налог (за налоговые периоды, истекшие до 1 января 2011 года)</t>
  </si>
  <si>
    <t>1 05 03020 01</t>
  </si>
  <si>
    <t>0 05 03010 01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</si>
  <si>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</si>
  <si>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</t>
  </si>
  <si>
    <t>1 05 02010 02</t>
  </si>
  <si>
    <t>1 05 01000 00</t>
  </si>
  <si>
    <t>1 01 02000 00</t>
  </si>
  <si>
    <t>Налог на прибыль организаций, зачисляемый в бюджеты субъектов Российской Федерации</t>
  </si>
  <si>
    <t>1 01 01012 02</t>
  </si>
  <si>
    <t>ПРИРОСТ ЗАДОЛЖЕННОСТИ</t>
  </si>
  <si>
    <t>1 00 00000 00</t>
  </si>
  <si>
    <t>р-н</t>
  </si>
  <si>
    <t>пос</t>
  </si>
  <si>
    <t>бюджет района</t>
  </si>
  <si>
    <t>всего</t>
  </si>
  <si>
    <t>% отчисления</t>
  </si>
  <si>
    <t>прирост с начала года</t>
  </si>
  <si>
    <t xml:space="preserve">01.02.2013. </t>
  </si>
  <si>
    <t xml:space="preserve">01.01.2013. </t>
  </si>
  <si>
    <t>Наименование дохода по БК</t>
  </si>
  <si>
    <t>Код вида дохода по БК</t>
  </si>
  <si>
    <t>Контрольная сумма недоимки на 01.01.2014.  18540,1 т.р.</t>
  </si>
  <si>
    <t>Задание по снижению недоимки - 7946,0 т.р.</t>
  </si>
  <si>
    <t>Задолженность по налоговым платежам в целом по Белокалитвинскому району</t>
  </si>
  <si>
    <t>всего по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</si>
</sst>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83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i/>
      <sz val="10"/>
      <name val="Times New Roman"/>
      <family val="1"/>
    </font>
    <font>
      <sz val="6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46" fillId="0" borderId="0">
      <alignment/>
      <protection/>
    </xf>
    <xf numFmtId="0" fontId="57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57" fillId="31" borderId="8" applyNumberFormat="0" applyFont="0" applyAlignment="0" applyProtection="0"/>
    <xf numFmtId="9" fontId="57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57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Continuous" vertical="top"/>
    </xf>
    <xf numFmtId="0" fontId="3" fillId="0" borderId="0" xfId="0" applyFont="1" applyFill="1" applyAlignment="1">
      <alignment horizontal="centerContinuous" vertical="top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vertical="top"/>
    </xf>
    <xf numFmtId="164" fontId="5" fillId="0" borderId="14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5" fillId="33" borderId="14" xfId="0" applyNumberFormat="1" applyFont="1" applyFill="1" applyBorder="1" applyAlignment="1" applyProtection="1">
      <alignment horizontal="right"/>
      <protection/>
    </xf>
    <xf numFmtId="164" fontId="5" fillId="33" borderId="10" xfId="0" applyNumberFormat="1" applyFont="1" applyFill="1" applyBorder="1" applyAlignment="1" applyProtection="1">
      <alignment horizontal="right"/>
      <protection/>
    </xf>
    <xf numFmtId="164" fontId="5" fillId="33" borderId="11" xfId="0" applyNumberFormat="1" applyFont="1" applyFill="1" applyBorder="1" applyAlignment="1" applyProtection="1">
      <alignment horizontal="right"/>
      <protection/>
    </xf>
    <xf numFmtId="164" fontId="5" fillId="34" borderId="15" xfId="0" applyNumberFormat="1" applyFont="1" applyFill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 applyProtection="1">
      <alignment horizontal="right"/>
      <protection/>
    </xf>
    <xf numFmtId="164" fontId="5" fillId="34" borderId="12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5" fillId="0" borderId="15" xfId="0" applyNumberFormat="1" applyFont="1" applyFill="1" applyBorder="1" applyAlignment="1" applyProtection="1">
      <alignment horizontal="right"/>
      <protection/>
    </xf>
    <xf numFmtId="164" fontId="5" fillId="0" borderId="12" xfId="0" applyNumberFormat="1" applyFont="1" applyFill="1" applyBorder="1" applyAlignment="1" applyProtection="1">
      <alignment horizontal="right"/>
      <protection/>
    </xf>
    <xf numFmtId="164" fontId="5" fillId="34" borderId="14" xfId="0" applyNumberFormat="1" applyFont="1" applyFill="1" applyBorder="1" applyAlignment="1" applyProtection="1">
      <alignment horizontal="right"/>
      <protection/>
    </xf>
    <xf numFmtId="164" fontId="5" fillId="0" borderId="11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 applyProtection="1">
      <alignment horizontal="right"/>
      <protection/>
    </xf>
    <xf numFmtId="164" fontId="3" fillId="9" borderId="10" xfId="0" applyNumberFormat="1" applyFont="1" applyFill="1" applyBorder="1" applyAlignment="1">
      <alignment/>
    </xf>
    <xf numFmtId="165" fontId="3" fillId="9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9" borderId="10" xfId="0" applyNumberFormat="1" applyFont="1" applyFill="1" applyBorder="1" applyAlignment="1">
      <alignment horizontal="right"/>
    </xf>
    <xf numFmtId="49" fontId="4" fillId="0" borderId="13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34" borderId="14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9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vertical="top"/>
    </xf>
    <xf numFmtId="164" fontId="8" fillId="0" borderId="1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49" fontId="3" fillId="9" borderId="10" xfId="0" applyNumberFormat="1" applyFont="1" applyFill="1" applyBorder="1" applyAlignment="1">
      <alignment horizontal="right"/>
    </xf>
    <xf numFmtId="49" fontId="3" fillId="0" borderId="13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49" fontId="3" fillId="35" borderId="13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164" fontId="3" fillId="35" borderId="10" xfId="0" applyNumberFormat="1" applyFont="1" applyFill="1" applyBorder="1" applyAlignment="1" applyProtection="1">
      <alignment horizontal="right"/>
      <protection/>
    </xf>
    <xf numFmtId="0" fontId="3" fillId="35" borderId="0" xfId="0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49" fontId="5" fillId="0" borderId="13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5" fillId="9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 applyProtection="1">
      <alignment horizontal="right"/>
      <protection/>
    </xf>
    <xf numFmtId="49" fontId="9" fillId="0" borderId="13" xfId="0" applyNumberFormat="1" applyFont="1" applyBorder="1" applyAlignment="1">
      <alignment vertical="top" wrapText="1"/>
    </xf>
    <xf numFmtId="49" fontId="10" fillId="0" borderId="13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164" fontId="5" fillId="34" borderId="16" xfId="0" applyNumberFormat="1" applyFont="1" applyFill="1" applyBorder="1" applyAlignment="1" applyProtection="1">
      <alignment horizontal="right"/>
      <protection/>
    </xf>
    <xf numFmtId="164" fontId="5" fillId="34" borderId="17" xfId="0" applyNumberFormat="1" applyFont="1" applyFill="1" applyBorder="1" applyAlignment="1" applyProtection="1">
      <alignment horizontal="right"/>
      <protection/>
    </xf>
    <xf numFmtId="164" fontId="5" fillId="34" borderId="18" xfId="0" applyNumberFormat="1" applyFont="1" applyFill="1" applyBorder="1" applyAlignment="1" applyProtection="1">
      <alignment horizontal="right"/>
      <protection/>
    </xf>
    <xf numFmtId="164" fontId="5" fillId="0" borderId="16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 applyProtection="1">
      <alignment horizontal="right"/>
      <protection/>
    </xf>
    <xf numFmtId="164" fontId="5" fillId="0" borderId="18" xfId="0" applyNumberFormat="1" applyFont="1" applyFill="1" applyBorder="1" applyAlignment="1" applyProtection="1">
      <alignment horizontal="right"/>
      <protection/>
    </xf>
    <xf numFmtId="164" fontId="5" fillId="0" borderId="19" xfId="0" applyNumberFormat="1" applyFont="1" applyFill="1" applyBorder="1" applyAlignment="1">
      <alignment/>
    </xf>
    <xf numFmtId="164" fontId="3" fillId="0" borderId="17" xfId="0" applyNumberFormat="1" applyFont="1" applyFill="1" applyBorder="1" applyAlignment="1" applyProtection="1">
      <alignment horizontal="right"/>
      <protection/>
    </xf>
    <xf numFmtId="164" fontId="5" fillId="0" borderId="20" xfId="0" applyNumberFormat="1" applyFont="1" applyFill="1" applyBorder="1" applyAlignment="1" applyProtection="1">
      <alignment horizontal="right"/>
      <protection/>
    </xf>
    <xf numFmtId="49" fontId="5" fillId="0" borderId="21" xfId="0" applyNumberFormat="1" applyFont="1" applyBorder="1" applyAlignment="1">
      <alignment vertical="top" wrapText="1"/>
    </xf>
    <xf numFmtId="164" fontId="5" fillId="0" borderId="19" xfId="0" applyNumberFormat="1" applyFont="1" applyBorder="1" applyAlignment="1" applyProtection="1">
      <alignment horizontal="right"/>
      <protection/>
    </xf>
    <xf numFmtId="164" fontId="5" fillId="0" borderId="17" xfId="0" applyNumberFormat="1" applyFont="1" applyBorder="1" applyAlignment="1" applyProtection="1">
      <alignment horizontal="right"/>
      <protection/>
    </xf>
    <xf numFmtId="164" fontId="3" fillId="0" borderId="18" xfId="0" applyNumberFormat="1" applyFont="1" applyBorder="1" applyAlignment="1" applyProtection="1">
      <alignment horizontal="right"/>
      <protection/>
    </xf>
    <xf numFmtId="164" fontId="3" fillId="33" borderId="16" xfId="0" applyNumberFormat="1" applyFont="1" applyFill="1" applyBorder="1" applyAlignment="1" applyProtection="1">
      <alignment horizontal="right"/>
      <protection/>
    </xf>
    <xf numFmtId="164" fontId="3" fillId="33" borderId="17" xfId="0" applyNumberFormat="1" applyFont="1" applyFill="1" applyBorder="1" applyAlignment="1" applyProtection="1">
      <alignment horizontal="right"/>
      <protection/>
    </xf>
    <xf numFmtId="164" fontId="3" fillId="33" borderId="20" xfId="0" applyNumberFormat="1" applyFont="1" applyFill="1" applyBorder="1" applyAlignment="1" applyProtection="1">
      <alignment horizontal="right"/>
      <protection/>
    </xf>
    <xf numFmtId="164" fontId="5" fillId="34" borderId="19" xfId="0" applyNumberFormat="1" applyFont="1" applyFill="1" applyBorder="1" applyAlignment="1" applyProtection="1">
      <alignment horizontal="right"/>
      <protection/>
    </xf>
    <xf numFmtId="164" fontId="4" fillId="0" borderId="17" xfId="0" applyNumberFormat="1" applyFont="1" applyFill="1" applyBorder="1" applyAlignment="1" applyProtection="1">
      <alignment horizontal="right"/>
      <protection/>
    </xf>
    <xf numFmtId="164" fontId="3" fillId="0" borderId="20" xfId="0" applyNumberFormat="1" applyFont="1" applyFill="1" applyBorder="1" applyAlignment="1" applyProtection="1">
      <alignment horizontal="right"/>
      <protection/>
    </xf>
    <xf numFmtId="164" fontId="5" fillId="0" borderId="19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 applyProtection="1">
      <alignment horizontal="right"/>
      <protection/>
    </xf>
    <xf numFmtId="0" fontId="3" fillId="0" borderId="22" xfId="0" applyFont="1" applyBorder="1" applyAlignment="1">
      <alignment/>
    </xf>
    <xf numFmtId="49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23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32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32" xfId="0" applyFont="1" applyFill="1" applyBorder="1" applyAlignment="1">
      <alignment horizontal="center" wrapText="1"/>
    </xf>
    <xf numFmtId="0" fontId="27" fillId="0" borderId="33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34" xfId="0" applyFont="1" applyFill="1" applyBorder="1" applyAlignment="1">
      <alignment horizontal="center" wrapText="1"/>
    </xf>
    <xf numFmtId="0" fontId="27" fillId="0" borderId="35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6" borderId="36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4" borderId="3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4" borderId="40" xfId="0" applyFont="1" applyFill="1" applyBorder="1" applyAlignment="1">
      <alignment horizontal="center" wrapText="1"/>
    </xf>
    <xf numFmtId="0" fontId="32" fillId="0" borderId="0" xfId="0" applyFont="1" applyAlignment="1">
      <alignment/>
    </xf>
    <xf numFmtId="0" fontId="31" fillId="0" borderId="10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0" fillId="36" borderId="4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0" fontId="0" fillId="36" borderId="42" xfId="0" applyFill="1" applyBorder="1" applyAlignment="1">
      <alignment horizontal="center" vertical="center" wrapText="1"/>
    </xf>
    <xf numFmtId="0" fontId="0" fillId="4" borderId="4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2" fillId="36" borderId="10" xfId="0" applyFont="1" applyFill="1" applyBorder="1" applyAlignment="1">
      <alignment/>
    </xf>
    <xf numFmtId="0" fontId="32" fillId="36" borderId="11" xfId="0" applyFont="1" applyFill="1" applyBorder="1" applyAlignment="1">
      <alignment/>
    </xf>
    <xf numFmtId="164" fontId="32" fillId="36" borderId="41" xfId="0" applyNumberFormat="1" applyFont="1" applyFill="1" applyBorder="1" applyAlignment="1">
      <alignment/>
    </xf>
    <xf numFmtId="164" fontId="32" fillId="36" borderId="10" xfId="0" applyNumberFormat="1" applyFont="1" applyFill="1" applyBorder="1" applyAlignment="1">
      <alignment/>
    </xf>
    <xf numFmtId="164" fontId="32" fillId="36" borderId="42" xfId="0" applyNumberFormat="1" applyFont="1" applyFill="1" applyBorder="1" applyAlignment="1">
      <alignment/>
    </xf>
    <xf numFmtId="164" fontId="32" fillId="36" borderId="11" xfId="0" applyNumberFormat="1" applyFont="1" applyFill="1" applyBorder="1" applyAlignment="1">
      <alignment/>
    </xf>
    <xf numFmtId="164" fontId="32" fillId="4" borderId="10" xfId="0" applyNumberFormat="1" applyFont="1" applyFill="1" applyBorder="1" applyAlignment="1">
      <alignment/>
    </xf>
    <xf numFmtId="164" fontId="32" fillId="4" borderId="44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31" fillId="0" borderId="10" xfId="0" applyFont="1" applyBorder="1" applyAlignment="1">
      <alignment/>
    </xf>
    <xf numFmtId="0" fontId="33" fillId="0" borderId="11" xfId="0" applyFont="1" applyBorder="1" applyAlignment="1">
      <alignment/>
    </xf>
    <xf numFmtId="164" fontId="0" fillId="36" borderId="41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6" borderId="42" xfId="0" applyNumberFormat="1" applyFont="1" applyFill="1" applyBorder="1" applyAlignment="1">
      <alignment/>
    </xf>
    <xf numFmtId="164" fontId="0" fillId="36" borderId="41" xfId="0" applyNumberFormat="1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164" fontId="0" fillId="4" borderId="44" xfId="0" applyNumberFormat="1" applyFont="1" applyFill="1" applyBorder="1" applyAlignment="1">
      <alignment/>
    </xf>
    <xf numFmtId="164" fontId="34" fillId="0" borderId="0" xfId="0" applyNumberFormat="1" applyFont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/>
    </xf>
    <xf numFmtId="164" fontId="0" fillId="36" borderId="41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36" borderId="42" xfId="0" applyNumberFormat="1" applyFont="1" applyFill="1" applyBorder="1" applyAlignment="1">
      <alignment/>
    </xf>
    <xf numFmtId="0" fontId="31" fillId="0" borderId="10" xfId="0" applyFont="1" applyBorder="1" applyAlignment="1">
      <alignment vertical="top"/>
    </xf>
    <xf numFmtId="0" fontId="31" fillId="0" borderId="10" xfId="0" applyFont="1" applyFill="1" applyBorder="1" applyAlignment="1">
      <alignment vertical="top"/>
    </xf>
    <xf numFmtId="0" fontId="31" fillId="0" borderId="11" xfId="0" applyFont="1" applyFill="1" applyBorder="1" applyAlignment="1">
      <alignment vertical="top"/>
    </xf>
    <xf numFmtId="164" fontId="0" fillId="36" borderId="41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14" xfId="0" applyNumberFormat="1" applyFont="1" applyFill="1" applyBorder="1" applyAlignment="1">
      <alignment vertical="top"/>
    </xf>
    <xf numFmtId="164" fontId="0" fillId="36" borderId="42" xfId="0" applyNumberFormat="1" applyFont="1" applyFill="1" applyBorder="1" applyAlignment="1">
      <alignment vertical="top"/>
    </xf>
    <xf numFmtId="164" fontId="3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1" fillId="0" borderId="10" xfId="0" applyFont="1" applyBorder="1" applyAlignment="1">
      <alignment vertical="top" wrapText="1"/>
    </xf>
    <xf numFmtId="0" fontId="31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/>
    </xf>
    <xf numFmtId="0" fontId="32" fillId="0" borderId="10" xfId="0" applyFont="1" applyFill="1" applyBorder="1" applyAlignment="1">
      <alignment/>
    </xf>
    <xf numFmtId="0" fontId="35" fillId="0" borderId="11" xfId="0" applyFont="1" applyBorder="1" applyAlignment="1">
      <alignment/>
    </xf>
    <xf numFmtId="164" fontId="32" fillId="36" borderId="41" xfId="0" applyNumberFormat="1" applyFont="1" applyFill="1" applyBorder="1" applyAlignment="1">
      <alignment/>
    </xf>
    <xf numFmtId="164" fontId="32" fillId="0" borderId="10" xfId="0" applyNumberFormat="1" applyFont="1" applyFill="1" applyBorder="1" applyAlignment="1">
      <alignment/>
    </xf>
    <xf numFmtId="164" fontId="32" fillId="0" borderId="10" xfId="0" applyNumberFormat="1" applyFont="1" applyFill="1" applyBorder="1" applyAlignment="1">
      <alignment/>
    </xf>
    <xf numFmtId="164" fontId="32" fillId="0" borderId="11" xfId="0" applyNumberFormat="1" applyFont="1" applyFill="1" applyBorder="1" applyAlignment="1">
      <alignment/>
    </xf>
    <xf numFmtId="164" fontId="36" fillId="0" borderId="10" xfId="0" applyNumberFormat="1" applyFont="1" applyFill="1" applyBorder="1" applyAlignment="1">
      <alignment/>
    </xf>
    <xf numFmtId="164" fontId="36" fillId="0" borderId="0" xfId="0" applyNumberFormat="1" applyFont="1" applyAlignment="1">
      <alignment/>
    </xf>
    <xf numFmtId="0" fontId="32" fillId="0" borderId="0" xfId="0" applyFont="1" applyAlignment="1">
      <alignment/>
    </xf>
    <xf numFmtId="0" fontId="37" fillId="0" borderId="10" xfId="0" applyFont="1" applyFill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164" fontId="34" fillId="36" borderId="41" xfId="0" applyNumberFormat="1" applyFont="1" applyFill="1" applyBorder="1" applyAlignment="1">
      <alignment vertical="top" wrapText="1"/>
    </xf>
    <xf numFmtId="164" fontId="34" fillId="0" borderId="10" xfId="0" applyNumberFormat="1" applyFont="1" applyBorder="1" applyAlignment="1">
      <alignment vertical="top" wrapText="1"/>
    </xf>
    <xf numFmtId="164" fontId="34" fillId="0" borderId="14" xfId="0" applyNumberFormat="1" applyFont="1" applyBorder="1" applyAlignment="1">
      <alignment vertical="top" wrapText="1"/>
    </xf>
    <xf numFmtId="164" fontId="34" fillId="36" borderId="42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left" vertical="top" wrapText="1"/>
    </xf>
    <xf numFmtId="0" fontId="37" fillId="0" borderId="11" xfId="0" applyFont="1" applyFill="1" applyBorder="1" applyAlignment="1">
      <alignment vertical="top" wrapText="1"/>
    </xf>
    <xf numFmtId="164" fontId="34" fillId="0" borderId="10" xfId="0" applyNumberFormat="1" applyFont="1" applyFill="1" applyBorder="1" applyAlignment="1">
      <alignment vertical="top" wrapText="1"/>
    </xf>
    <xf numFmtId="164" fontId="34" fillId="0" borderId="14" xfId="0" applyNumberFormat="1" applyFont="1" applyFill="1" applyBorder="1" applyAlignment="1">
      <alignment vertical="top" wrapText="1"/>
    </xf>
    <xf numFmtId="0" fontId="31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164" fontId="40" fillId="36" borderId="41" xfId="0" applyNumberFormat="1" applyFont="1" applyFill="1" applyBorder="1" applyAlignment="1">
      <alignment wrapText="1"/>
    </xf>
    <xf numFmtId="164" fontId="40" fillId="0" borderId="10" xfId="0" applyNumberFormat="1" applyFont="1" applyBorder="1" applyAlignment="1">
      <alignment wrapText="1"/>
    </xf>
    <xf numFmtId="164" fontId="40" fillId="0" borderId="14" xfId="0" applyNumberFormat="1" applyFont="1" applyBorder="1" applyAlignment="1">
      <alignment wrapText="1"/>
    </xf>
    <xf numFmtId="164" fontId="40" fillId="36" borderId="42" xfId="0" applyNumberFormat="1" applyFont="1" applyFill="1" applyBorder="1" applyAlignment="1">
      <alignment wrapText="1"/>
    </xf>
    <xf numFmtId="0" fontId="31" fillId="0" borderId="11" xfId="0" applyFont="1" applyBorder="1" applyAlignment="1">
      <alignment/>
    </xf>
    <xf numFmtId="164" fontId="0" fillId="0" borderId="0" xfId="0" applyNumberFormat="1" applyAlignment="1">
      <alignment/>
    </xf>
    <xf numFmtId="164" fontId="36" fillId="10" borderId="10" xfId="0" applyNumberFormat="1" applyFont="1" applyFill="1" applyBorder="1" applyAlignment="1">
      <alignment/>
    </xf>
    <xf numFmtId="164" fontId="32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ont="1" applyAlignment="1">
      <alignment/>
    </xf>
    <xf numFmtId="164" fontId="0" fillId="37" borderId="10" xfId="0" applyNumberFormat="1" applyFont="1" applyFill="1" applyBorder="1" applyAlignment="1">
      <alignment/>
    </xf>
    <xf numFmtId="164" fontId="0" fillId="4" borderId="13" xfId="0" applyNumberFormat="1" applyFont="1" applyFill="1" applyBorder="1" applyAlignment="1">
      <alignment/>
    </xf>
    <xf numFmtId="0" fontId="32" fillId="36" borderId="17" xfId="0" applyFont="1" applyFill="1" applyBorder="1" applyAlignment="1">
      <alignment/>
    </xf>
    <xf numFmtId="0" fontId="32" fillId="36" borderId="20" xfId="0" applyFont="1" applyFill="1" applyBorder="1" applyAlignment="1">
      <alignment/>
    </xf>
    <xf numFmtId="164" fontId="32" fillId="36" borderId="45" xfId="0" applyNumberFormat="1" applyFont="1" applyFill="1" applyBorder="1" applyAlignment="1">
      <alignment/>
    </xf>
    <xf numFmtId="164" fontId="32" fillId="36" borderId="17" xfId="0" applyNumberFormat="1" applyFont="1" applyFill="1" applyBorder="1" applyAlignment="1">
      <alignment/>
    </xf>
    <xf numFmtId="164" fontId="32" fillId="36" borderId="20" xfId="0" applyNumberFormat="1" applyFont="1" applyFill="1" applyBorder="1" applyAlignment="1">
      <alignment/>
    </xf>
    <xf numFmtId="164" fontId="32" fillId="4" borderId="17" xfId="0" applyNumberFormat="1" applyFont="1" applyFill="1" applyBorder="1" applyAlignment="1">
      <alignment/>
    </xf>
    <xf numFmtId="164" fontId="32" fillId="4" borderId="21" xfId="0" applyNumberFormat="1" applyFont="1" applyFill="1" applyBorder="1" applyAlignment="1">
      <alignment/>
    </xf>
    <xf numFmtId="164" fontId="32" fillId="36" borderId="46" xfId="0" applyNumberFormat="1" applyFont="1" applyFill="1" applyBorder="1" applyAlignment="1">
      <alignment/>
    </xf>
    <xf numFmtId="0" fontId="32" fillId="36" borderId="46" xfId="0" applyFont="1" applyFill="1" applyBorder="1" applyAlignment="1">
      <alignment/>
    </xf>
    <xf numFmtId="164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0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 vertical="top"/>
    </xf>
    <xf numFmtId="0" fontId="41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47" xfId="0" applyFont="1" applyFill="1" applyBorder="1" applyAlignment="1">
      <alignment/>
    </xf>
    <xf numFmtId="0" fontId="30" fillId="0" borderId="47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/>
    </xf>
    <xf numFmtId="0" fontId="30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0" fillId="36" borderId="11" xfId="0" applyFont="1" applyFill="1" applyBorder="1" applyAlignment="1">
      <alignment horizontal="right"/>
    </xf>
    <xf numFmtId="164" fontId="27" fillId="36" borderId="15" xfId="0" applyNumberFormat="1" applyFont="1" applyFill="1" applyBorder="1" applyAlignment="1" applyProtection="1">
      <alignment horizontal="right"/>
      <protection/>
    </xf>
    <xf numFmtId="164" fontId="27" fillId="36" borderId="10" xfId="0" applyNumberFormat="1" applyFont="1" applyFill="1" applyBorder="1" applyAlignment="1" applyProtection="1">
      <alignment horizontal="right"/>
      <protection/>
    </xf>
    <xf numFmtId="164" fontId="27" fillId="36" borderId="12" xfId="0" applyNumberFormat="1" applyFont="1" applyFill="1" applyBorder="1" applyAlignment="1" applyProtection="1">
      <alignment horizontal="right"/>
      <protection/>
    </xf>
    <xf numFmtId="164" fontId="27" fillId="36" borderId="41" xfId="0" applyNumberFormat="1" applyFont="1" applyFill="1" applyBorder="1" applyAlignment="1" applyProtection="1">
      <alignment horizontal="right"/>
      <protection/>
    </xf>
    <xf numFmtId="164" fontId="27" fillId="36" borderId="13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0" fontId="30" fillId="0" borderId="11" xfId="0" applyFont="1" applyFill="1" applyBorder="1" applyAlignment="1">
      <alignment horizontal="right"/>
    </xf>
    <xf numFmtId="164" fontId="30" fillId="0" borderId="15" xfId="0" applyNumberFormat="1" applyFont="1" applyBorder="1" applyAlignment="1" applyProtection="1">
      <alignment horizontal="right"/>
      <protection/>
    </xf>
    <xf numFmtId="164" fontId="30" fillId="0" borderId="10" xfId="0" applyNumberFormat="1" applyFont="1" applyBorder="1" applyAlignment="1" applyProtection="1">
      <alignment horizontal="right"/>
      <protection/>
    </xf>
    <xf numFmtId="164" fontId="30" fillId="0" borderId="12" xfId="0" applyNumberFormat="1" applyFont="1" applyBorder="1" applyAlignment="1" applyProtection="1">
      <alignment horizontal="right"/>
      <protection/>
    </xf>
    <xf numFmtId="164" fontId="30" fillId="0" borderId="15" xfId="0" applyNumberFormat="1" applyFont="1" applyFill="1" applyBorder="1" applyAlignment="1" applyProtection="1">
      <alignment horizontal="right"/>
      <protection/>
    </xf>
    <xf numFmtId="164" fontId="30" fillId="0" borderId="42" xfId="0" applyNumberFormat="1" applyFont="1" applyFill="1" applyBorder="1" applyAlignment="1" applyProtection="1">
      <alignment horizontal="right"/>
      <protection/>
    </xf>
    <xf numFmtId="164" fontId="30" fillId="0" borderId="10" xfId="0" applyNumberFormat="1" applyFont="1" applyFill="1" applyBorder="1" applyAlignment="1" applyProtection="1">
      <alignment horizontal="right"/>
      <protection/>
    </xf>
    <xf numFmtId="164" fontId="30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30" fillId="0" borderId="11" xfId="0" applyFont="1" applyBorder="1" applyAlignment="1">
      <alignment horizontal="right"/>
    </xf>
    <xf numFmtId="164" fontId="30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30" fillId="0" borderId="11" xfId="0" applyFont="1" applyBorder="1" applyAlignment="1">
      <alignment horizontal="right"/>
    </xf>
    <xf numFmtId="164" fontId="30" fillId="0" borderId="15" xfId="0" applyNumberFormat="1" applyFont="1" applyFill="1" applyBorder="1" applyAlignment="1" applyProtection="1">
      <alignment horizontal="right"/>
      <protection locked="0"/>
    </xf>
    <xf numFmtId="0" fontId="34" fillId="0" borderId="11" xfId="0" applyFont="1" applyBorder="1" applyAlignment="1">
      <alignment vertical="top" wrapText="1"/>
    </xf>
    <xf numFmtId="0" fontId="30" fillId="0" borderId="11" xfId="0" applyFont="1" applyFill="1" applyBorder="1" applyAlignment="1">
      <alignment horizontal="right"/>
    </xf>
    <xf numFmtId="164" fontId="30" fillId="0" borderId="41" xfId="0" applyNumberFormat="1" applyFont="1" applyFill="1" applyBorder="1" applyAlignment="1" applyProtection="1">
      <alignment horizontal="right"/>
      <protection/>
    </xf>
    <xf numFmtId="0" fontId="42" fillId="38" borderId="11" xfId="0" applyFont="1" applyFill="1" applyBorder="1" applyAlignment="1">
      <alignment vertical="top" wrapText="1"/>
    </xf>
    <xf numFmtId="0" fontId="30" fillId="38" borderId="11" xfId="0" applyFont="1" applyFill="1" applyBorder="1" applyAlignment="1">
      <alignment horizontal="right"/>
    </xf>
    <xf numFmtId="164" fontId="30" fillId="38" borderId="15" xfId="0" applyNumberFormat="1" applyFont="1" applyFill="1" applyBorder="1" applyAlignment="1" applyProtection="1">
      <alignment horizontal="right"/>
      <protection/>
    </xf>
    <xf numFmtId="164" fontId="30" fillId="38" borderId="10" xfId="0" applyNumberFormat="1" applyFont="1" applyFill="1" applyBorder="1" applyAlignment="1" applyProtection="1">
      <alignment horizontal="right"/>
      <protection/>
    </xf>
    <xf numFmtId="164" fontId="30" fillId="38" borderId="12" xfId="0" applyNumberFormat="1" applyFont="1" applyFill="1" applyBorder="1" applyAlignment="1" applyProtection="1">
      <alignment horizontal="right"/>
      <protection/>
    </xf>
    <xf numFmtId="164" fontId="30" fillId="38" borderId="42" xfId="0" applyNumberFormat="1" applyFont="1" applyFill="1" applyBorder="1" applyAlignment="1" applyProtection="1">
      <alignment horizontal="right"/>
      <protection/>
    </xf>
    <xf numFmtId="0" fontId="0" fillId="38" borderId="0" xfId="0" applyFont="1" applyFill="1" applyAlignment="1">
      <alignment/>
    </xf>
    <xf numFmtId="0" fontId="43" fillId="38" borderId="11" xfId="0" applyFont="1" applyFill="1" applyBorder="1" applyAlignment="1">
      <alignment horizontal="right"/>
    </xf>
    <xf numFmtId="0" fontId="44" fillId="38" borderId="11" xfId="0" applyFont="1" applyFill="1" applyBorder="1" applyAlignment="1">
      <alignment horizontal="left" vertical="top" wrapText="1"/>
    </xf>
    <xf numFmtId="165" fontId="30" fillId="38" borderId="15" xfId="0" applyNumberFormat="1" applyFont="1" applyFill="1" applyBorder="1" applyAlignment="1">
      <alignment horizontal="right"/>
    </xf>
    <xf numFmtId="0" fontId="45" fillId="38" borderId="11" xfId="0" applyFont="1" applyFill="1" applyBorder="1" applyAlignment="1">
      <alignment wrapText="1"/>
    </xf>
    <xf numFmtId="0" fontId="30" fillId="38" borderId="15" xfId="0" applyFont="1" applyFill="1" applyBorder="1" applyAlignment="1">
      <alignment horizontal="right"/>
    </xf>
    <xf numFmtId="0" fontId="30" fillId="0" borderId="15" xfId="0" applyFont="1" applyFill="1" applyBorder="1" applyAlignment="1">
      <alignment/>
    </xf>
    <xf numFmtId="0" fontId="40" fillId="0" borderId="11" xfId="0" applyFont="1" applyBorder="1" applyAlignment="1">
      <alignment wrapText="1"/>
    </xf>
    <xf numFmtId="0" fontId="45" fillId="38" borderId="11" xfId="0" applyFont="1" applyFill="1" applyBorder="1" applyAlignment="1">
      <alignment wrapText="1"/>
    </xf>
    <xf numFmtId="0" fontId="0" fillId="38" borderId="11" xfId="0" applyFont="1" applyFill="1" applyBorder="1" applyAlignment="1">
      <alignment horizontal="center"/>
    </xf>
    <xf numFmtId="164" fontId="30" fillId="38" borderId="15" xfId="0" applyNumberFormat="1" applyFont="1" applyFill="1" applyBorder="1" applyAlignment="1" applyProtection="1">
      <alignment horizontal="right"/>
      <protection/>
    </xf>
    <xf numFmtId="164" fontId="30" fillId="38" borderId="10" xfId="0" applyNumberFormat="1" applyFont="1" applyFill="1" applyBorder="1" applyAlignment="1" applyProtection="1">
      <alignment horizontal="right"/>
      <protection/>
    </xf>
    <xf numFmtId="164" fontId="30" fillId="38" borderId="11" xfId="0" applyNumberFormat="1" applyFont="1" applyFill="1" applyBorder="1" applyAlignment="1" applyProtection="1">
      <alignment horizontal="right"/>
      <protection/>
    </xf>
    <xf numFmtId="164" fontId="30" fillId="38" borderId="41" xfId="0" applyNumberFormat="1" applyFont="1" applyFill="1" applyBorder="1" applyAlignment="1" applyProtection="1">
      <alignment horizontal="right"/>
      <protection/>
    </xf>
    <xf numFmtId="164" fontId="30" fillId="0" borderId="41" xfId="0" applyNumberFormat="1" applyFont="1" applyBorder="1" applyAlignment="1" applyProtection="1">
      <alignment horizontal="right"/>
      <protection/>
    </xf>
    <xf numFmtId="165" fontId="30" fillId="0" borderId="15" xfId="0" applyNumberFormat="1" applyFont="1" applyFill="1" applyBorder="1" applyAlignment="1">
      <alignment/>
    </xf>
    <xf numFmtId="0" fontId="27" fillId="16" borderId="10" xfId="0" applyFont="1" applyFill="1" applyBorder="1" applyAlignment="1">
      <alignment/>
    </xf>
    <xf numFmtId="0" fontId="27" fillId="16" borderId="11" xfId="0" applyFont="1" applyFill="1" applyBorder="1" applyAlignment="1">
      <alignment horizontal="right"/>
    </xf>
    <xf numFmtId="164" fontId="27" fillId="16" borderId="15" xfId="0" applyNumberFormat="1" applyFont="1" applyFill="1" applyBorder="1" applyAlignment="1">
      <alignment/>
    </xf>
    <xf numFmtId="164" fontId="27" fillId="16" borderId="10" xfId="0" applyNumberFormat="1" applyFont="1" applyFill="1" applyBorder="1" applyAlignment="1">
      <alignment/>
    </xf>
    <xf numFmtId="164" fontId="27" fillId="16" borderId="10" xfId="0" applyNumberFormat="1" applyFont="1" applyFill="1" applyBorder="1" applyAlignment="1" applyProtection="1">
      <alignment horizontal="right"/>
      <protection/>
    </xf>
    <xf numFmtId="164" fontId="27" fillId="16" borderId="12" xfId="0" applyNumberFormat="1" applyFont="1" applyFill="1" applyBorder="1" applyAlignment="1" applyProtection="1">
      <alignment horizontal="right"/>
      <protection/>
    </xf>
    <xf numFmtId="164" fontId="27" fillId="16" borderId="11" xfId="0" applyNumberFormat="1" applyFont="1" applyFill="1" applyBorder="1" applyAlignment="1">
      <alignment/>
    </xf>
    <xf numFmtId="164" fontId="27" fillId="16" borderId="41" xfId="0" applyNumberFormat="1" applyFont="1" applyFill="1" applyBorder="1" applyAlignment="1">
      <alignment/>
    </xf>
    <xf numFmtId="0" fontId="32" fillId="37" borderId="0" xfId="0" applyFont="1" applyFill="1" applyAlignment="1">
      <alignment/>
    </xf>
    <xf numFmtId="164" fontId="30" fillId="0" borderId="11" xfId="0" applyNumberFormat="1" applyFont="1" applyBorder="1" applyAlignment="1">
      <alignment horizontal="right"/>
    </xf>
    <xf numFmtId="164" fontId="30" fillId="0" borderId="15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164" fontId="30" fillId="0" borderId="15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30" fillId="35" borderId="15" xfId="0" applyNumberFormat="1" applyFont="1" applyFill="1" applyBorder="1" applyAlignment="1">
      <alignment/>
    </xf>
    <xf numFmtId="164" fontId="27" fillId="18" borderId="10" xfId="0" applyNumberFormat="1" applyFont="1" applyFill="1" applyBorder="1" applyAlignment="1">
      <alignment/>
    </xf>
    <xf numFmtId="164" fontId="27" fillId="18" borderId="11" xfId="0" applyNumberFormat="1" applyFont="1" applyFill="1" applyBorder="1" applyAlignment="1">
      <alignment horizontal="right"/>
    </xf>
    <xf numFmtId="164" fontId="27" fillId="18" borderId="19" xfId="0" applyNumberFormat="1" applyFont="1" applyFill="1" applyBorder="1" applyAlignment="1">
      <alignment/>
    </xf>
    <xf numFmtId="164" fontId="27" fillId="18" borderId="17" xfId="0" applyNumberFormat="1" applyFont="1" applyFill="1" applyBorder="1" applyAlignment="1" applyProtection="1">
      <alignment horizontal="right"/>
      <protection/>
    </xf>
    <xf numFmtId="164" fontId="27" fillId="18" borderId="18" xfId="0" applyNumberFormat="1" applyFont="1" applyFill="1" applyBorder="1" applyAlignment="1" applyProtection="1">
      <alignment horizontal="right"/>
      <protection/>
    </xf>
    <xf numFmtId="0" fontId="32" fillId="0" borderId="23" xfId="0" applyFont="1" applyFill="1" applyBorder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46" fillId="0" borderId="0" xfId="52">
      <alignment/>
      <protection/>
    </xf>
    <xf numFmtId="0" fontId="5" fillId="0" borderId="0" xfId="52" applyFont="1" applyAlignment="1">
      <alignment horizontal="center"/>
      <protection/>
    </xf>
    <xf numFmtId="0" fontId="46" fillId="0" borderId="0" xfId="52" applyFont="1">
      <alignment/>
      <protection/>
    </xf>
    <xf numFmtId="0" fontId="3" fillId="0" borderId="0" xfId="52" applyFont="1">
      <alignment/>
      <protection/>
    </xf>
    <xf numFmtId="0" fontId="47" fillId="0" borderId="0" xfId="52" applyFont="1">
      <alignment/>
      <protection/>
    </xf>
    <xf numFmtId="0" fontId="46" fillId="0" borderId="0" xfId="52" applyFont="1">
      <alignment/>
      <protection/>
    </xf>
    <xf numFmtId="164" fontId="5" fillId="0" borderId="0" xfId="52" applyNumberFormat="1" applyFont="1">
      <alignment/>
      <protection/>
    </xf>
    <xf numFmtId="164" fontId="5" fillId="0" borderId="24" xfId="52" applyNumberFormat="1" applyFont="1" applyBorder="1" applyAlignment="1">
      <alignment horizontal="center"/>
      <protection/>
    </xf>
    <xf numFmtId="164" fontId="5" fillId="0" borderId="27" xfId="52" applyNumberFormat="1" applyFont="1" applyBorder="1" applyAlignment="1">
      <alignment horizontal="center"/>
      <protection/>
    </xf>
    <xf numFmtId="164" fontId="5" fillId="0" borderId="25" xfId="52" applyNumberFormat="1" applyFont="1" applyBorder="1" applyAlignment="1">
      <alignment horizontal="center"/>
      <protection/>
    </xf>
    <xf numFmtId="164" fontId="5" fillId="0" borderId="26" xfId="52" applyNumberFormat="1" applyFont="1" applyBorder="1" applyAlignment="1">
      <alignment horizontal="center"/>
      <protection/>
    </xf>
    <xf numFmtId="164" fontId="4" fillId="0" borderId="11" xfId="52" applyNumberFormat="1" applyFont="1" applyBorder="1" applyAlignment="1">
      <alignment horizontal="center" vertical="center" wrapText="1"/>
      <protection/>
    </xf>
    <xf numFmtId="164" fontId="4" fillId="0" borderId="41" xfId="52" applyNumberFormat="1" applyFont="1" applyBorder="1" applyAlignment="1">
      <alignment horizontal="center" vertical="center" wrapText="1"/>
      <protection/>
    </xf>
    <xf numFmtId="164" fontId="4" fillId="0" borderId="10" xfId="52" applyNumberFormat="1" applyFont="1" applyBorder="1" applyAlignment="1">
      <alignment horizontal="center" vertical="center" wrapText="1"/>
      <protection/>
    </xf>
    <xf numFmtId="164" fontId="4" fillId="0" borderId="12" xfId="52" applyNumberFormat="1" applyFont="1" applyBorder="1" applyAlignment="1">
      <alignment horizontal="center" vertical="center" wrapText="1"/>
      <protection/>
    </xf>
    <xf numFmtId="164" fontId="4" fillId="0" borderId="15" xfId="52" applyNumberFormat="1" applyFont="1" applyBorder="1" applyAlignment="1">
      <alignment horizontal="center" vertical="center" wrapText="1"/>
      <protection/>
    </xf>
    <xf numFmtId="164" fontId="4" fillId="0" borderId="39" xfId="52" applyNumberFormat="1" applyFont="1" applyBorder="1" applyAlignment="1">
      <alignment horizontal="center" vertical="center" wrapText="1"/>
      <protection/>
    </xf>
    <xf numFmtId="164" fontId="4" fillId="0" borderId="44" xfId="52" applyNumberFormat="1" applyFont="1" applyBorder="1" applyAlignment="1">
      <alignment horizontal="center" vertical="center" wrapText="1"/>
      <protection/>
    </xf>
    <xf numFmtId="164" fontId="4" fillId="0" borderId="0" xfId="52" applyNumberFormat="1" applyFont="1">
      <alignment/>
      <protection/>
    </xf>
    <xf numFmtId="164" fontId="4" fillId="0" borderId="10" xfId="52" applyNumberFormat="1" applyFont="1" applyBorder="1" applyAlignment="1">
      <alignment horizontal="center"/>
      <protection/>
    </xf>
    <xf numFmtId="164" fontId="4" fillId="0" borderId="12" xfId="52" applyNumberFormat="1" applyFont="1" applyBorder="1" applyAlignment="1">
      <alignment horizontal="center"/>
      <protection/>
    </xf>
    <xf numFmtId="164" fontId="4" fillId="0" borderId="37" xfId="52" applyNumberFormat="1" applyFont="1" applyBorder="1" applyAlignment="1">
      <alignment horizontal="center" vertical="center" wrapText="1"/>
      <protection/>
    </xf>
    <xf numFmtId="164" fontId="5" fillId="0" borderId="11" xfId="52" applyNumberFormat="1" applyFont="1" applyBorder="1" applyAlignment="1">
      <alignment wrapText="1"/>
      <protection/>
    </xf>
    <xf numFmtId="164" fontId="5" fillId="0" borderId="41" xfId="52" applyNumberFormat="1" applyFont="1" applyBorder="1">
      <alignment/>
      <protection/>
    </xf>
    <xf numFmtId="164" fontId="5" fillId="0" borderId="10" xfId="52" applyNumberFormat="1" applyFont="1" applyBorder="1">
      <alignment/>
      <protection/>
    </xf>
    <xf numFmtId="164" fontId="5" fillId="0" borderId="12" xfId="52" applyNumberFormat="1" applyFont="1" applyBorder="1">
      <alignment/>
      <protection/>
    </xf>
    <xf numFmtId="164" fontId="5" fillId="0" borderId="14" xfId="52" applyNumberFormat="1" applyFont="1" applyBorder="1">
      <alignment/>
      <protection/>
    </xf>
    <xf numFmtId="164" fontId="5" fillId="0" borderId="11" xfId="52" applyNumberFormat="1" applyFont="1" applyFill="1" applyBorder="1">
      <alignment/>
      <protection/>
    </xf>
    <xf numFmtId="164" fontId="5" fillId="0" borderId="15" xfId="52" applyNumberFormat="1" applyFont="1" applyFill="1" applyBorder="1">
      <alignment/>
      <protection/>
    </xf>
    <xf numFmtId="164" fontId="5" fillId="0" borderId="14" xfId="52" applyNumberFormat="1" applyFont="1" applyFill="1" applyBorder="1">
      <alignment/>
      <protection/>
    </xf>
    <xf numFmtId="164" fontId="5" fillId="0" borderId="10" xfId="52" applyNumberFormat="1" applyFont="1" applyFill="1" applyBorder="1">
      <alignment/>
      <protection/>
    </xf>
    <xf numFmtId="164" fontId="5" fillId="0" borderId="12" xfId="52" applyNumberFormat="1" applyFont="1" applyFill="1" applyBorder="1">
      <alignment/>
      <protection/>
    </xf>
    <xf numFmtId="164" fontId="5" fillId="0" borderId="41" xfId="52" applyNumberFormat="1" applyFont="1" applyFill="1" applyBorder="1">
      <alignment/>
      <protection/>
    </xf>
    <xf numFmtId="164" fontId="5" fillId="0" borderId="0" xfId="52" applyNumberFormat="1" applyFont="1" applyFill="1">
      <alignment/>
      <protection/>
    </xf>
    <xf numFmtId="164" fontId="5" fillId="0" borderId="11" xfId="52" applyNumberFormat="1" applyFont="1" applyBorder="1">
      <alignment/>
      <protection/>
    </xf>
    <xf numFmtId="164" fontId="3" fillId="0" borderId="11" xfId="52" applyNumberFormat="1" applyFont="1" applyBorder="1">
      <alignment/>
      <protection/>
    </xf>
    <xf numFmtId="164" fontId="3" fillId="0" borderId="15" xfId="52" applyNumberFormat="1" applyFont="1" applyBorder="1">
      <alignment/>
      <protection/>
    </xf>
    <xf numFmtId="164" fontId="3" fillId="0" borderId="14" xfId="52" applyNumberFormat="1" applyFont="1" applyBorder="1">
      <alignment/>
      <protection/>
    </xf>
    <xf numFmtId="164" fontId="4" fillId="0" borderId="10" xfId="52" applyNumberFormat="1" applyFont="1" applyBorder="1">
      <alignment/>
      <protection/>
    </xf>
    <xf numFmtId="164" fontId="3" fillId="0" borderId="10" xfId="52" applyNumberFormat="1" applyFont="1" applyFill="1" applyBorder="1">
      <alignment/>
      <protection/>
    </xf>
    <xf numFmtId="164" fontId="3" fillId="0" borderId="10" xfId="52" applyNumberFormat="1" applyFont="1" applyBorder="1">
      <alignment/>
      <protection/>
    </xf>
    <xf numFmtId="164" fontId="5" fillId="0" borderId="15" xfId="52" applyNumberFormat="1" applyFont="1" applyBorder="1">
      <alignment/>
      <protection/>
    </xf>
    <xf numFmtId="164" fontId="3" fillId="0" borderId="0" xfId="52" applyNumberFormat="1" applyFont="1">
      <alignment/>
      <protection/>
    </xf>
    <xf numFmtId="164" fontId="3" fillId="0" borderId="12" xfId="52" applyNumberFormat="1" applyFont="1" applyBorder="1">
      <alignment/>
      <protection/>
    </xf>
    <xf numFmtId="164" fontId="3" fillId="0" borderId="41" xfId="52" applyNumberFormat="1" applyFont="1" applyBorder="1">
      <alignment/>
      <protection/>
    </xf>
    <xf numFmtId="164" fontId="3" fillId="0" borderId="42" xfId="52" applyNumberFormat="1" applyFont="1" applyBorder="1">
      <alignment/>
      <protection/>
    </xf>
    <xf numFmtId="164" fontId="3" fillId="0" borderId="19" xfId="52" applyNumberFormat="1" applyFont="1" applyBorder="1">
      <alignment/>
      <protection/>
    </xf>
    <xf numFmtId="164" fontId="3" fillId="0" borderId="16" xfId="52" applyNumberFormat="1" applyFont="1" applyBorder="1">
      <alignment/>
      <protection/>
    </xf>
    <xf numFmtId="164" fontId="3" fillId="0" borderId="17" xfId="52" applyNumberFormat="1" applyFont="1" applyFill="1" applyBorder="1">
      <alignment/>
      <protection/>
    </xf>
    <xf numFmtId="164" fontId="3" fillId="0" borderId="17" xfId="52" applyNumberFormat="1" applyFont="1" applyBorder="1">
      <alignment/>
      <protection/>
    </xf>
    <xf numFmtId="164" fontId="3" fillId="0" borderId="18" xfId="52" applyNumberFormat="1" applyFont="1" applyBorder="1">
      <alignment/>
      <protection/>
    </xf>
    <xf numFmtId="164" fontId="3" fillId="0" borderId="45" xfId="52" applyNumberFormat="1" applyFont="1" applyBorder="1">
      <alignment/>
      <protection/>
    </xf>
    <xf numFmtId="164" fontId="46" fillId="0" borderId="0" xfId="52" applyNumberFormat="1">
      <alignment/>
      <protection/>
    </xf>
    <xf numFmtId="0" fontId="57" fillId="0" borderId="0" xfId="53">
      <alignment/>
      <protection/>
    </xf>
    <xf numFmtId="0" fontId="57" fillId="0" borderId="0" xfId="53" applyFill="1">
      <alignment/>
      <protection/>
    </xf>
    <xf numFmtId="0" fontId="74" fillId="0" borderId="0" xfId="53" applyFont="1" applyFill="1">
      <alignment/>
      <protection/>
    </xf>
    <xf numFmtId="0" fontId="57" fillId="0" borderId="0" xfId="53" applyBorder="1">
      <alignment/>
      <protection/>
    </xf>
    <xf numFmtId="0" fontId="75" fillId="0" borderId="0" xfId="53" applyFont="1">
      <alignment/>
      <protection/>
    </xf>
    <xf numFmtId="0" fontId="75" fillId="0" borderId="0" xfId="53" applyFont="1" applyFill="1">
      <alignment/>
      <protection/>
    </xf>
    <xf numFmtId="0" fontId="76" fillId="0" borderId="0" xfId="53" applyFont="1" applyFill="1" applyBorder="1" applyAlignment="1">
      <alignment horizontal="left" vertical="top" wrapText="1"/>
      <protection/>
    </xf>
    <xf numFmtId="164" fontId="77" fillId="0" borderId="0" xfId="53" applyNumberFormat="1" applyFont="1" applyAlignment="1">
      <alignment/>
      <protection/>
    </xf>
    <xf numFmtId="0" fontId="76" fillId="0" borderId="0" xfId="53" applyFont="1" applyFill="1">
      <alignment/>
      <protection/>
    </xf>
    <xf numFmtId="0" fontId="76" fillId="0" borderId="53" xfId="53" applyFont="1" applyFill="1" applyBorder="1">
      <alignment/>
      <protection/>
    </xf>
    <xf numFmtId="164" fontId="77" fillId="0" borderId="54" xfId="53" applyNumberFormat="1" applyFont="1" applyFill="1" applyBorder="1" applyAlignment="1">
      <alignment/>
      <protection/>
    </xf>
    <xf numFmtId="0" fontId="77" fillId="0" borderId="55" xfId="53" applyFont="1" applyFill="1" applyBorder="1" applyAlignment="1">
      <alignment vertical="top" wrapText="1"/>
      <protection/>
    </xf>
    <xf numFmtId="0" fontId="77" fillId="0" borderId="56" xfId="53" applyFont="1" applyFill="1" applyBorder="1" applyAlignment="1">
      <alignment vertical="top" wrapText="1"/>
      <protection/>
    </xf>
    <xf numFmtId="0" fontId="57" fillId="0" borderId="56" xfId="53" applyFill="1" applyBorder="1">
      <alignment/>
      <protection/>
    </xf>
    <xf numFmtId="0" fontId="78" fillId="0" borderId="0" xfId="53" applyFont="1" applyFill="1">
      <alignment/>
      <protection/>
    </xf>
    <xf numFmtId="164" fontId="79" fillId="0" borderId="54" xfId="53" applyNumberFormat="1" applyFont="1" applyFill="1" applyBorder="1" applyAlignment="1">
      <alignment/>
      <protection/>
    </xf>
    <xf numFmtId="0" fontId="79" fillId="0" borderId="55" xfId="53" applyFont="1" applyFill="1" applyBorder="1" applyAlignment="1">
      <alignment vertical="top" wrapText="1"/>
      <protection/>
    </xf>
    <xf numFmtId="0" fontId="79" fillId="0" borderId="56" xfId="53" applyFont="1" applyFill="1" applyBorder="1" applyAlignment="1">
      <alignment vertical="top" wrapText="1"/>
      <protection/>
    </xf>
    <xf numFmtId="0" fontId="78" fillId="0" borderId="56" xfId="53" applyFont="1" applyFill="1" applyBorder="1">
      <alignment/>
      <protection/>
    </xf>
    <xf numFmtId="164" fontId="80" fillId="0" borderId="54" xfId="53" applyNumberFormat="1" applyFont="1" applyFill="1" applyBorder="1" applyAlignment="1">
      <alignment/>
      <protection/>
    </xf>
    <xf numFmtId="0" fontId="57" fillId="0" borderId="55" xfId="53" applyFill="1" applyBorder="1">
      <alignment/>
      <protection/>
    </xf>
    <xf numFmtId="0" fontId="65" fillId="0" borderId="0" xfId="53" applyFont="1" applyFill="1">
      <alignment/>
      <protection/>
    </xf>
    <xf numFmtId="0" fontId="65" fillId="0" borderId="55" xfId="53" applyFont="1" applyFill="1" applyBorder="1" applyAlignment="1">
      <alignment horizontal="left"/>
      <protection/>
    </xf>
    <xf numFmtId="0" fontId="65" fillId="0" borderId="56" xfId="53" applyFont="1" applyFill="1" applyBorder="1" applyAlignment="1">
      <alignment horizontal="left"/>
      <protection/>
    </xf>
    <xf numFmtId="0" fontId="65" fillId="0" borderId="56" xfId="53" applyFont="1" applyFill="1" applyBorder="1">
      <alignment/>
      <protection/>
    </xf>
    <xf numFmtId="0" fontId="76" fillId="0" borderId="0" xfId="53" applyFont="1">
      <alignment/>
      <protection/>
    </xf>
    <xf numFmtId="0" fontId="76" fillId="0" borderId="54" xfId="53" applyFont="1" applyFill="1" applyBorder="1" applyAlignment="1">
      <alignment horizontal="center" vertical="center" wrapText="1"/>
      <protection/>
    </xf>
    <xf numFmtId="0" fontId="76" fillId="0" borderId="54" xfId="53" applyFont="1" applyFill="1" applyBorder="1" applyAlignment="1">
      <alignment horizontal="center" vertical="center"/>
      <protection/>
    </xf>
    <xf numFmtId="0" fontId="57" fillId="0" borderId="55" xfId="53" applyFill="1" applyBorder="1" applyAlignment="1">
      <alignment horizontal="center" vertical="center"/>
      <protection/>
    </xf>
    <xf numFmtId="0" fontId="57" fillId="0" borderId="56" xfId="53" applyFill="1" applyBorder="1" applyAlignment="1">
      <alignment horizontal="center" vertical="center"/>
      <protection/>
    </xf>
    <xf numFmtId="0" fontId="57" fillId="0" borderId="56" xfId="53" applyFill="1" applyBorder="1" applyAlignment="1">
      <alignment horizontal="center" vertical="center" wrapText="1"/>
      <protection/>
    </xf>
    <xf numFmtId="0" fontId="76" fillId="0" borderId="55" xfId="53" applyFont="1" applyFill="1" applyBorder="1" applyAlignment="1">
      <alignment horizontal="center" vertical="center" wrapText="1"/>
      <protection/>
    </xf>
    <xf numFmtId="0" fontId="57" fillId="0" borderId="54" xfId="53" applyBorder="1" applyAlignment="1">
      <alignment vertical="center"/>
      <protection/>
    </xf>
    <xf numFmtId="0" fontId="57" fillId="0" borderId="54" xfId="53" applyFill="1" applyBorder="1" applyAlignment="1">
      <alignment horizontal="center" vertical="center"/>
      <protection/>
    </xf>
    <xf numFmtId="0" fontId="81" fillId="0" borderId="0" xfId="53" applyFont="1">
      <alignment/>
      <protection/>
    </xf>
    <xf numFmtId="0" fontId="82" fillId="0" borderId="0" xfId="53" applyFont="1" applyFill="1">
      <alignment/>
      <protection/>
    </xf>
    <xf numFmtId="164" fontId="77" fillId="2" borderId="56" xfId="53" applyNumberFormat="1" applyFont="1" applyFill="1" applyBorder="1" applyAlignment="1">
      <alignment horizontal="right"/>
      <protection/>
    </xf>
    <xf numFmtId="164" fontId="77" fillId="0" borderId="56" xfId="53" applyNumberFormat="1" applyFont="1" applyFill="1" applyBorder="1" applyAlignment="1">
      <alignment horizontal="right"/>
      <protection/>
    </xf>
    <xf numFmtId="164" fontId="77" fillId="7" borderId="55" xfId="53" applyNumberFormat="1" applyFont="1" applyFill="1" applyBorder="1" applyAlignment="1">
      <alignment horizontal="right"/>
      <protection/>
    </xf>
    <xf numFmtId="164" fontId="77" fillId="7" borderId="56" xfId="53" applyNumberFormat="1" applyFont="1" applyFill="1" applyBorder="1" applyAlignment="1">
      <alignment horizontal="right"/>
      <protection/>
    </xf>
    <xf numFmtId="164" fontId="77" fillId="4" borderId="57" xfId="53" applyNumberFormat="1" applyFont="1" applyFill="1" applyBorder="1" applyAlignment="1">
      <alignment horizontal="right"/>
      <protection/>
    </xf>
    <xf numFmtId="164" fontId="77" fillId="4" borderId="54" xfId="53" applyNumberFormat="1" applyFont="1" applyFill="1" applyBorder="1" applyAlignment="1">
      <alignment/>
      <protection/>
    </xf>
    <xf numFmtId="164" fontId="77" fillId="4" borderId="58" xfId="53" applyNumberFormat="1" applyFont="1" applyFill="1" applyBorder="1" applyAlignment="1">
      <alignment horizontal="right"/>
      <protection/>
    </xf>
    <xf numFmtId="164" fontId="77" fillId="4" borderId="59" xfId="53" applyNumberFormat="1" applyFont="1" applyFill="1" applyBorder="1" applyAlignment="1">
      <alignment horizontal="right"/>
      <protection/>
    </xf>
    <xf numFmtId="164" fontId="77" fillId="4" borderId="56" xfId="53" applyNumberFormat="1" applyFont="1" applyFill="1" applyBorder="1" applyAlignment="1">
      <alignment horizontal="right"/>
      <protection/>
    </xf>
    <xf numFmtId="164" fontId="79" fillId="0" borderId="56" xfId="53" applyNumberFormat="1" applyFont="1" applyFill="1" applyBorder="1" applyAlignment="1">
      <alignment horizontal="right"/>
      <protection/>
    </xf>
    <xf numFmtId="164" fontId="79" fillId="4" borderId="54" xfId="53" applyNumberFormat="1" applyFont="1" applyFill="1" applyBorder="1" applyAlignment="1">
      <alignment/>
      <protection/>
    </xf>
    <xf numFmtId="164" fontId="79" fillId="4" borderId="56" xfId="53" applyNumberFormat="1" applyFont="1" applyFill="1" applyBorder="1" applyAlignment="1">
      <alignment horizontal="right"/>
      <protection/>
    </xf>
    <xf numFmtId="164" fontId="80" fillId="7" borderId="55" xfId="53" applyNumberFormat="1" applyFont="1" applyFill="1" applyBorder="1" applyAlignment="1">
      <alignment horizontal="right"/>
      <protection/>
    </xf>
    <xf numFmtId="164" fontId="80" fillId="7" borderId="56" xfId="53" applyNumberFormat="1" applyFont="1" applyFill="1" applyBorder="1" applyAlignment="1">
      <alignment horizontal="right"/>
      <protection/>
    </xf>
    <xf numFmtId="164" fontId="80" fillId="4" borderId="59" xfId="53" applyNumberFormat="1" applyFont="1" applyFill="1" applyBorder="1" applyAlignment="1">
      <alignment horizontal="right"/>
      <protection/>
    </xf>
    <xf numFmtId="164" fontId="77" fillId="4" borderId="60" xfId="53" applyNumberFormat="1" applyFont="1" applyFill="1" applyBorder="1" applyAlignment="1">
      <alignment horizontal="right"/>
      <protection/>
    </xf>
    <xf numFmtId="164" fontId="80" fillId="2" borderId="56" xfId="53" applyNumberFormat="1" applyFont="1" applyFill="1" applyBorder="1" applyAlignment="1">
      <alignment horizontal="right"/>
      <protection/>
    </xf>
    <xf numFmtId="164" fontId="80" fillId="0" borderId="56" xfId="53" applyNumberFormat="1" applyFont="1" applyFill="1" applyBorder="1" applyAlignment="1">
      <alignment horizontal="right"/>
      <protection/>
    </xf>
    <xf numFmtId="164" fontId="80" fillId="7" borderId="61" xfId="53" applyNumberFormat="1" applyFont="1" applyFill="1" applyBorder="1" applyAlignment="1">
      <alignment horizontal="right"/>
      <protection/>
    </xf>
    <xf numFmtId="164" fontId="80" fillId="4" borderId="56" xfId="53" applyNumberFormat="1" applyFont="1" applyFill="1" applyBorder="1" applyAlignment="1">
      <alignment horizontal="right"/>
      <protection/>
    </xf>
    <xf numFmtId="164" fontId="80" fillId="4" borderId="60" xfId="53" applyNumberFormat="1" applyFont="1" applyFill="1" applyBorder="1" applyAlignment="1">
      <alignment horizontal="right"/>
      <protection/>
    </xf>
    <xf numFmtId="0" fontId="76" fillId="2" borderId="56" xfId="53" applyFont="1" applyFill="1" applyBorder="1" applyAlignment="1">
      <alignment horizontal="center" vertical="center" wrapText="1"/>
      <protection/>
    </xf>
    <xf numFmtId="14" fontId="76" fillId="0" borderId="56" xfId="53" applyNumberFormat="1" applyFont="1" applyFill="1" applyBorder="1" applyAlignment="1">
      <alignment horizontal="center" vertical="center" wrapText="1"/>
      <protection/>
    </xf>
    <xf numFmtId="0" fontId="57" fillId="7" borderId="55" xfId="53" applyFill="1" applyBorder="1" applyAlignment="1">
      <alignment horizontal="center" vertical="center"/>
      <protection/>
    </xf>
    <xf numFmtId="0" fontId="76" fillId="7" borderId="56" xfId="53" applyFont="1" applyFill="1" applyBorder="1" applyAlignment="1">
      <alignment horizontal="center" vertical="center" wrapText="1"/>
      <protection/>
    </xf>
    <xf numFmtId="0" fontId="76" fillId="4" borderId="59" xfId="53" applyFont="1" applyFill="1" applyBorder="1" applyAlignment="1">
      <alignment horizontal="center" vertical="center" wrapText="1"/>
      <protection/>
    </xf>
    <xf numFmtId="0" fontId="76" fillId="4" borderId="56" xfId="53" applyFont="1" applyFill="1" applyBorder="1" applyAlignment="1">
      <alignment horizontal="center" vertical="center" wrapText="1"/>
      <protection/>
    </xf>
    <xf numFmtId="0" fontId="57" fillId="0" borderId="0" xfId="53" applyAlignment="1">
      <alignment vertical="center"/>
      <protection/>
    </xf>
    <xf numFmtId="0" fontId="57" fillId="0" borderId="56" xfId="53" applyBorder="1" applyAlignment="1">
      <alignment horizontal="center" vertical="center"/>
      <protection/>
    </xf>
    <xf numFmtId="0" fontId="57" fillId="0" borderId="62" xfId="53" applyFill="1" applyBorder="1" applyAlignment="1">
      <alignment horizontal="center" vertical="center"/>
      <protection/>
    </xf>
    <xf numFmtId="0" fontId="57" fillId="0" borderId="61" xfId="53" applyFill="1" applyBorder="1" applyAlignment="1">
      <alignment horizontal="center" vertical="center"/>
      <protection/>
    </xf>
    <xf numFmtId="0" fontId="57" fillId="7" borderId="55" xfId="53" applyFill="1" applyBorder="1" applyAlignment="1">
      <alignment vertical="center"/>
      <protection/>
    </xf>
    <xf numFmtId="0" fontId="57" fillId="7" borderId="56" xfId="53" applyFill="1" applyBorder="1" applyAlignment="1">
      <alignment vertical="center"/>
      <protection/>
    </xf>
    <xf numFmtId="0" fontId="57" fillId="7" borderId="62" xfId="53" applyFill="1" applyBorder="1" applyAlignment="1">
      <alignment vertical="center"/>
      <protection/>
    </xf>
    <xf numFmtId="0" fontId="57" fillId="0" borderId="63" xfId="53" applyFill="1" applyBorder="1" applyAlignment="1">
      <alignment horizontal="center" vertical="center"/>
      <protection/>
    </xf>
    <xf numFmtId="0" fontId="57" fillId="0" borderId="56" xfId="53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6"/>
  <sheetViews>
    <sheetView showZeros="0" zoomScale="80" zoomScaleNormal="8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5" sqref="A25"/>
    </sheetView>
  </sheetViews>
  <sheetFormatPr defaultColWidth="9.00390625" defaultRowHeight="12.75"/>
  <cols>
    <col min="1" max="1" width="54.125" style="128" customWidth="1"/>
    <col min="2" max="2" width="13.00390625" style="70" bestFit="1" customWidth="1"/>
    <col min="3" max="3" width="12.875" style="2" customWidth="1"/>
    <col min="4" max="4" width="13.875" style="70" bestFit="1" customWidth="1"/>
    <col min="5" max="5" width="8.875" style="70" customWidth="1"/>
    <col min="6" max="6" width="13.00390625" style="70" hidden="1" customWidth="1"/>
    <col min="7" max="7" width="13.375" style="70" hidden="1" customWidth="1"/>
    <col min="8" max="8" width="13.875" style="70" hidden="1" customWidth="1"/>
    <col min="9" max="9" width="5.75390625" style="70" hidden="1" customWidth="1"/>
    <col min="10" max="11" width="12.875" style="70" hidden="1" customWidth="1"/>
    <col min="12" max="12" width="12.375" style="70" hidden="1" customWidth="1"/>
    <col min="13" max="13" width="8.125" style="70" hidden="1" customWidth="1"/>
    <col min="14" max="14" width="12.875" style="2" customWidth="1"/>
    <col min="15" max="15" width="11.625" style="2" bestFit="1" customWidth="1"/>
    <col min="16" max="16" width="11.00390625" style="2" bestFit="1" customWidth="1"/>
    <col min="17" max="17" width="9.125" style="3" customWidth="1"/>
    <col min="18" max="18" width="13.75390625" style="2" hidden="1" customWidth="1"/>
    <col min="19" max="19" width="11.875" style="2" hidden="1" customWidth="1"/>
    <col min="20" max="20" width="12.25390625" style="2" hidden="1" customWidth="1"/>
    <col min="21" max="21" width="10.125" style="3" hidden="1" customWidth="1"/>
    <col min="22" max="23" width="13.375" style="2" hidden="1" customWidth="1"/>
    <col min="24" max="24" width="13.25390625" style="2" hidden="1" customWidth="1"/>
    <col min="25" max="25" width="10.00390625" style="5" hidden="1" customWidth="1"/>
    <col min="26" max="27" width="13.375" style="70" hidden="1" customWidth="1"/>
    <col min="28" max="28" width="12.00390625" style="70" hidden="1" customWidth="1"/>
    <col min="29" max="29" width="10.875" style="70" hidden="1" customWidth="1"/>
    <col min="30" max="32" width="13.375" style="2" hidden="1" customWidth="1"/>
    <col min="33" max="33" width="10.00390625" style="2" hidden="1" customWidth="1"/>
    <col min="34" max="34" width="12.375" style="2" hidden="1" customWidth="1"/>
    <col min="35" max="36" width="12.625" style="2" hidden="1" customWidth="1"/>
    <col min="37" max="37" width="11.625" style="2" hidden="1" customWidth="1"/>
    <col min="38" max="38" width="12.875" style="2" hidden="1" customWidth="1"/>
    <col min="39" max="39" width="12.75390625" style="2" hidden="1" customWidth="1"/>
    <col min="40" max="40" width="12.375" style="2" hidden="1" customWidth="1"/>
    <col min="41" max="41" width="13.625" style="2" hidden="1" customWidth="1"/>
    <col min="42" max="43" width="14.625" style="2" hidden="1" customWidth="1"/>
    <col min="44" max="44" width="14.00390625" style="2" hidden="1" customWidth="1"/>
    <col min="45" max="45" width="12.875" style="2" hidden="1" customWidth="1"/>
    <col min="46" max="46" width="12.875" style="70" hidden="1" customWidth="1"/>
    <col min="47" max="47" width="13.125" style="70" hidden="1" customWidth="1"/>
    <col min="48" max="48" width="14.00390625" style="70" hidden="1" customWidth="1"/>
    <col min="49" max="49" width="12.125" style="131" hidden="1" customWidth="1"/>
    <col min="50" max="50" width="12.875" style="2" hidden="1" customWidth="1"/>
    <col min="51" max="51" width="13.75390625" style="2" hidden="1" customWidth="1"/>
    <col min="52" max="52" width="14.00390625" style="2" hidden="1" customWidth="1"/>
    <col min="53" max="53" width="10.375" style="2" hidden="1" customWidth="1"/>
    <col min="54" max="54" width="12.875" style="2" hidden="1" customWidth="1"/>
    <col min="55" max="55" width="13.875" style="2" hidden="1" customWidth="1"/>
    <col min="56" max="56" width="11.75390625" style="2" hidden="1" customWidth="1"/>
    <col min="57" max="57" width="11.125" style="2" hidden="1" customWidth="1"/>
    <col min="58" max="58" width="12.875" style="2" hidden="1" customWidth="1"/>
    <col min="59" max="59" width="13.375" style="2" hidden="1" customWidth="1"/>
    <col min="60" max="60" width="14.00390625" style="2" hidden="1" customWidth="1"/>
    <col min="61" max="61" width="13.125" style="2" hidden="1" customWidth="1"/>
    <col min="62" max="62" width="12.625" style="2" hidden="1" customWidth="1"/>
    <col min="63" max="65" width="12.625" style="70" hidden="1" customWidth="1"/>
    <col min="66" max="76" width="12.375" style="2" hidden="1" customWidth="1"/>
    <col min="77" max="77" width="6.875" style="2" hidden="1" customWidth="1"/>
    <col min="78" max="78" width="11.625" style="70" hidden="1" customWidth="1"/>
    <col min="79" max="79" width="10.625" style="70" hidden="1" customWidth="1"/>
    <col min="80" max="80" width="8.875" style="70" hidden="1" customWidth="1"/>
    <col min="81" max="16384" width="9.125" style="70" customWidth="1"/>
  </cols>
  <sheetData>
    <row r="1" spans="1:49" s="2" customFormat="1" ht="22.5">
      <c r="A1" s="1" t="s">
        <v>0</v>
      </c>
      <c r="Q1" s="3"/>
      <c r="U1" s="3"/>
      <c r="V1" s="4"/>
      <c r="W1" s="4"/>
      <c r="X1" s="4"/>
      <c r="Y1" s="5"/>
      <c r="AW1" s="4"/>
    </row>
    <row r="2" spans="1:77" s="2" customFormat="1" ht="1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9"/>
      <c r="V2" s="10"/>
      <c r="W2" s="10"/>
      <c r="X2" s="10"/>
      <c r="Y2" s="1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10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12"/>
      <c r="BR2" s="8"/>
      <c r="BS2" s="8"/>
      <c r="BT2" s="8"/>
      <c r="BU2" s="8"/>
      <c r="BV2" s="8"/>
      <c r="BW2" s="8"/>
      <c r="BX2" s="8"/>
      <c r="BY2" s="8"/>
    </row>
    <row r="3" spans="1:80" s="18" customFormat="1" ht="21" customHeight="1">
      <c r="A3" s="171" t="s">
        <v>1</v>
      </c>
      <c r="B3" s="168" t="s">
        <v>2</v>
      </c>
      <c r="C3" s="173"/>
      <c r="D3" s="173"/>
      <c r="E3" s="174"/>
      <c r="F3" s="175" t="s">
        <v>3</v>
      </c>
      <c r="G3" s="160"/>
      <c r="H3" s="160"/>
      <c r="I3" s="161"/>
      <c r="J3" s="170" t="s">
        <v>4</v>
      </c>
      <c r="K3" s="163"/>
      <c r="L3" s="163"/>
      <c r="M3" s="164"/>
      <c r="N3" s="176" t="s">
        <v>5</v>
      </c>
      <c r="O3" s="143"/>
      <c r="P3" s="143"/>
      <c r="Q3" s="143"/>
      <c r="R3" s="143" t="s">
        <v>6</v>
      </c>
      <c r="S3" s="143"/>
      <c r="T3" s="143"/>
      <c r="U3" s="143"/>
      <c r="V3" s="143" t="s">
        <v>7</v>
      </c>
      <c r="W3" s="143"/>
      <c r="X3" s="143"/>
      <c r="Y3" s="143"/>
      <c r="Z3" s="139" t="s">
        <v>8</v>
      </c>
      <c r="AA3" s="139"/>
      <c r="AB3" s="139"/>
      <c r="AC3" s="139"/>
      <c r="AD3" s="143" t="s">
        <v>9</v>
      </c>
      <c r="AE3" s="143"/>
      <c r="AF3" s="143"/>
      <c r="AG3" s="143"/>
      <c r="AH3" s="143" t="s">
        <v>10</v>
      </c>
      <c r="AI3" s="143"/>
      <c r="AJ3" s="143"/>
      <c r="AK3" s="143"/>
      <c r="AL3" s="143" t="s">
        <v>11</v>
      </c>
      <c r="AM3" s="143"/>
      <c r="AN3" s="143"/>
      <c r="AO3" s="145"/>
      <c r="AP3" s="168" t="s">
        <v>12</v>
      </c>
      <c r="AQ3" s="166"/>
      <c r="AR3" s="166"/>
      <c r="AS3" s="167"/>
      <c r="AT3" s="162" t="s">
        <v>13</v>
      </c>
      <c r="AU3" s="163"/>
      <c r="AV3" s="163"/>
      <c r="AW3" s="164"/>
      <c r="AX3" s="165" t="s">
        <v>14</v>
      </c>
      <c r="AY3" s="166"/>
      <c r="AZ3" s="166"/>
      <c r="BA3" s="167"/>
      <c r="BB3" s="168" t="s">
        <v>15</v>
      </c>
      <c r="BC3" s="166"/>
      <c r="BD3" s="166"/>
      <c r="BE3" s="167"/>
      <c r="BF3" s="168" t="s">
        <v>16</v>
      </c>
      <c r="BG3" s="166"/>
      <c r="BH3" s="166"/>
      <c r="BI3" s="169"/>
      <c r="BJ3" s="170" t="s">
        <v>17</v>
      </c>
      <c r="BK3" s="163"/>
      <c r="BL3" s="163"/>
      <c r="BM3" s="164"/>
      <c r="BN3" s="168" t="s">
        <v>18</v>
      </c>
      <c r="BO3" s="166"/>
      <c r="BP3" s="166"/>
      <c r="BQ3" s="167"/>
      <c r="BR3" s="150" t="s">
        <v>19</v>
      </c>
      <c r="BS3" s="151"/>
      <c r="BT3" s="151"/>
      <c r="BU3" s="152"/>
      <c r="BV3" s="150" t="s">
        <v>20</v>
      </c>
      <c r="BW3" s="151"/>
      <c r="BX3" s="151"/>
      <c r="BY3" s="152"/>
      <c r="BZ3" s="153" t="s">
        <v>21</v>
      </c>
      <c r="CA3" s="153"/>
      <c r="CB3" s="153"/>
    </row>
    <row r="4" spans="1:80" s="18" customFormat="1" ht="27" customHeight="1">
      <c r="A4" s="172"/>
      <c r="B4" s="141" t="s">
        <v>22</v>
      </c>
      <c r="C4" s="142" t="s">
        <v>23</v>
      </c>
      <c r="D4" s="156" t="s">
        <v>24</v>
      </c>
      <c r="E4" s="157"/>
      <c r="F4" s="158" t="s">
        <v>22</v>
      </c>
      <c r="G4" s="159" t="s">
        <v>23</v>
      </c>
      <c r="H4" s="160" t="s">
        <v>24</v>
      </c>
      <c r="I4" s="161"/>
      <c r="J4" s="146" t="s">
        <v>22</v>
      </c>
      <c r="K4" s="147" t="s">
        <v>23</v>
      </c>
      <c r="L4" s="139" t="s">
        <v>24</v>
      </c>
      <c r="M4" s="140"/>
      <c r="N4" s="148" t="s">
        <v>22</v>
      </c>
      <c r="O4" s="142" t="s">
        <v>23</v>
      </c>
      <c r="P4" s="143" t="s">
        <v>24</v>
      </c>
      <c r="Q4" s="143"/>
      <c r="R4" s="142" t="s">
        <v>22</v>
      </c>
      <c r="S4" s="142" t="s">
        <v>23</v>
      </c>
      <c r="T4" s="143" t="s">
        <v>24</v>
      </c>
      <c r="U4" s="143"/>
      <c r="V4" s="142" t="s">
        <v>22</v>
      </c>
      <c r="W4" s="142" t="s">
        <v>23</v>
      </c>
      <c r="X4" s="143" t="s">
        <v>24</v>
      </c>
      <c r="Y4" s="143"/>
      <c r="Z4" s="147" t="s">
        <v>22</v>
      </c>
      <c r="AA4" s="147" t="s">
        <v>23</v>
      </c>
      <c r="AB4" s="139" t="s">
        <v>24</v>
      </c>
      <c r="AC4" s="139"/>
      <c r="AD4" s="142" t="s">
        <v>22</v>
      </c>
      <c r="AE4" s="142" t="s">
        <v>23</v>
      </c>
      <c r="AF4" s="143" t="s">
        <v>24</v>
      </c>
      <c r="AG4" s="143"/>
      <c r="AH4" s="142" t="s">
        <v>22</v>
      </c>
      <c r="AI4" s="142" t="s">
        <v>23</v>
      </c>
      <c r="AJ4" s="143" t="s">
        <v>24</v>
      </c>
      <c r="AK4" s="143"/>
      <c r="AL4" s="142" t="s">
        <v>22</v>
      </c>
      <c r="AM4" s="142" t="s">
        <v>23</v>
      </c>
      <c r="AN4" s="143" t="s">
        <v>24</v>
      </c>
      <c r="AO4" s="145"/>
      <c r="AP4" s="141" t="s">
        <v>22</v>
      </c>
      <c r="AQ4" s="142" t="s">
        <v>23</v>
      </c>
      <c r="AR4" s="143" t="s">
        <v>24</v>
      </c>
      <c r="AS4" s="144"/>
      <c r="AT4" s="149" t="s">
        <v>22</v>
      </c>
      <c r="AU4" s="147" t="s">
        <v>23</v>
      </c>
      <c r="AV4" s="139" t="s">
        <v>24</v>
      </c>
      <c r="AW4" s="140"/>
      <c r="AX4" s="148" t="s">
        <v>22</v>
      </c>
      <c r="AY4" s="142" t="s">
        <v>23</v>
      </c>
      <c r="AZ4" s="143" t="s">
        <v>24</v>
      </c>
      <c r="BA4" s="144"/>
      <c r="BB4" s="141" t="s">
        <v>22</v>
      </c>
      <c r="BC4" s="142" t="s">
        <v>23</v>
      </c>
      <c r="BD4" s="143" t="s">
        <v>24</v>
      </c>
      <c r="BE4" s="144"/>
      <c r="BF4" s="141" t="s">
        <v>22</v>
      </c>
      <c r="BG4" s="142" t="s">
        <v>23</v>
      </c>
      <c r="BH4" s="143" t="s">
        <v>24</v>
      </c>
      <c r="BI4" s="145"/>
      <c r="BJ4" s="146" t="s">
        <v>22</v>
      </c>
      <c r="BK4" s="147" t="s">
        <v>23</v>
      </c>
      <c r="BL4" s="139" t="s">
        <v>24</v>
      </c>
      <c r="BM4" s="140"/>
      <c r="BN4" s="141" t="s">
        <v>22</v>
      </c>
      <c r="BO4" s="142" t="s">
        <v>23</v>
      </c>
      <c r="BP4" s="143" t="s">
        <v>24</v>
      </c>
      <c r="BQ4" s="144"/>
      <c r="BR4" s="134" t="s">
        <v>22</v>
      </c>
      <c r="BS4" s="135" t="s">
        <v>23</v>
      </c>
      <c r="BT4" s="132" t="s">
        <v>24</v>
      </c>
      <c r="BU4" s="133"/>
      <c r="BV4" s="134" t="s">
        <v>22</v>
      </c>
      <c r="BW4" s="135" t="s">
        <v>23</v>
      </c>
      <c r="BX4" s="132" t="s">
        <v>24</v>
      </c>
      <c r="BY4" s="136"/>
      <c r="BZ4" s="137" t="s">
        <v>23</v>
      </c>
      <c r="CA4" s="138" t="s">
        <v>24</v>
      </c>
      <c r="CB4" s="138"/>
    </row>
    <row r="5" spans="1:80" s="18" customFormat="1" ht="15" customHeight="1">
      <c r="A5" s="172"/>
      <c r="B5" s="154"/>
      <c r="C5" s="155"/>
      <c r="D5" s="15" t="s">
        <v>25</v>
      </c>
      <c r="E5" s="20" t="s">
        <v>26</v>
      </c>
      <c r="F5" s="158"/>
      <c r="G5" s="159"/>
      <c r="H5" s="13" t="s">
        <v>25</v>
      </c>
      <c r="I5" s="14" t="s">
        <v>26</v>
      </c>
      <c r="J5" s="146"/>
      <c r="K5" s="147"/>
      <c r="L5" s="16" t="s">
        <v>25</v>
      </c>
      <c r="M5" s="19" t="s">
        <v>26</v>
      </c>
      <c r="N5" s="148"/>
      <c r="O5" s="142"/>
      <c r="P5" s="15" t="s">
        <v>25</v>
      </c>
      <c r="Q5" s="24" t="s">
        <v>26</v>
      </c>
      <c r="R5" s="142"/>
      <c r="S5" s="142"/>
      <c r="T5" s="15" t="s">
        <v>25</v>
      </c>
      <c r="U5" s="24" t="s">
        <v>26</v>
      </c>
      <c r="V5" s="142"/>
      <c r="W5" s="142"/>
      <c r="X5" s="15" t="s">
        <v>25</v>
      </c>
      <c r="Y5" s="24" t="s">
        <v>26</v>
      </c>
      <c r="Z5" s="147"/>
      <c r="AA5" s="147"/>
      <c r="AB5" s="16" t="s">
        <v>25</v>
      </c>
      <c r="AC5" s="16" t="s">
        <v>26</v>
      </c>
      <c r="AD5" s="142"/>
      <c r="AE5" s="142"/>
      <c r="AF5" s="15" t="s">
        <v>25</v>
      </c>
      <c r="AG5" s="15" t="s">
        <v>26</v>
      </c>
      <c r="AH5" s="142"/>
      <c r="AI5" s="142"/>
      <c r="AJ5" s="15" t="s">
        <v>25</v>
      </c>
      <c r="AK5" s="15" t="s">
        <v>26</v>
      </c>
      <c r="AL5" s="142"/>
      <c r="AM5" s="142"/>
      <c r="AN5" s="15" t="s">
        <v>25</v>
      </c>
      <c r="AO5" s="17" t="s">
        <v>26</v>
      </c>
      <c r="AP5" s="141"/>
      <c r="AQ5" s="142"/>
      <c r="AR5" s="15" t="s">
        <v>25</v>
      </c>
      <c r="AS5" s="20" t="s">
        <v>26</v>
      </c>
      <c r="AT5" s="149"/>
      <c r="AU5" s="147"/>
      <c r="AV5" s="16" t="s">
        <v>25</v>
      </c>
      <c r="AW5" s="19" t="s">
        <v>26</v>
      </c>
      <c r="AX5" s="148"/>
      <c r="AY5" s="142"/>
      <c r="AZ5" s="15" t="s">
        <v>25</v>
      </c>
      <c r="BA5" s="20" t="s">
        <v>26</v>
      </c>
      <c r="BB5" s="141"/>
      <c r="BC5" s="142"/>
      <c r="BD5" s="15" t="s">
        <v>25</v>
      </c>
      <c r="BE5" s="20" t="s">
        <v>26</v>
      </c>
      <c r="BF5" s="141"/>
      <c r="BG5" s="142"/>
      <c r="BH5" s="15" t="s">
        <v>25</v>
      </c>
      <c r="BI5" s="17" t="s">
        <v>26</v>
      </c>
      <c r="BJ5" s="146"/>
      <c r="BK5" s="147"/>
      <c r="BL5" s="16" t="s">
        <v>25</v>
      </c>
      <c r="BM5" s="19" t="s">
        <v>26</v>
      </c>
      <c r="BN5" s="141"/>
      <c r="BO5" s="142"/>
      <c r="BP5" s="15" t="s">
        <v>25</v>
      </c>
      <c r="BQ5" s="20" t="s">
        <v>26</v>
      </c>
      <c r="BR5" s="134"/>
      <c r="BS5" s="135"/>
      <c r="BT5" s="21" t="s">
        <v>25</v>
      </c>
      <c r="BU5" s="22" t="s">
        <v>26</v>
      </c>
      <c r="BV5" s="134"/>
      <c r="BW5" s="135"/>
      <c r="BX5" s="21" t="s">
        <v>25</v>
      </c>
      <c r="BY5" s="23" t="s">
        <v>26</v>
      </c>
      <c r="BZ5" s="137"/>
      <c r="CA5" s="25" t="s">
        <v>25</v>
      </c>
      <c r="CB5" s="26" t="s">
        <v>26</v>
      </c>
    </row>
    <row r="6" spans="1:80" s="49" customFormat="1" ht="18.75">
      <c r="A6" s="27" t="s">
        <v>27</v>
      </c>
      <c r="B6" s="28">
        <f>B7+B10+B15+B19+B22+B27+B29+B31+B34+B35</f>
        <v>454770.80000000005</v>
      </c>
      <c r="C6" s="28">
        <f>C7+C10+C15+C19+C22+C27+C29+C31+C34+C35</f>
        <v>25091.6</v>
      </c>
      <c r="D6" s="29">
        <f aca="true" t="shared" si="0" ref="D6:D35">C6-B6</f>
        <v>-429679.20000000007</v>
      </c>
      <c r="E6" s="30">
        <f aca="true" t="shared" si="1" ref="E6:E34">C6/B6%</f>
        <v>5.517416685503994</v>
      </c>
      <c r="F6" s="31" t="e">
        <f aca="true" t="shared" si="2" ref="F6:G33">J6+Z6</f>
        <v>#REF!</v>
      </c>
      <c r="G6" s="32" t="e">
        <f t="shared" si="2"/>
        <v>#REF!</v>
      </c>
      <c r="H6" s="32" t="e">
        <f aca="true" t="shared" si="3" ref="H6:H33">G6-F6</f>
        <v>#REF!</v>
      </c>
      <c r="I6" s="33" t="e">
        <f aca="true" t="shared" si="4" ref="I6:I14">G6/F6%</f>
        <v>#REF!</v>
      </c>
      <c r="J6" s="34" t="e">
        <f aca="true" t="shared" si="5" ref="J6:J35">N6+R6+V6</f>
        <v>#REF!</v>
      </c>
      <c r="K6" s="35" t="e">
        <f>SUM(O6+S6+W6)</f>
        <v>#REF!</v>
      </c>
      <c r="L6" s="35" t="e">
        <f aca="true" t="shared" si="6" ref="L6:L21">K6-J6</f>
        <v>#REF!</v>
      </c>
      <c r="M6" s="36" t="e">
        <f aca="true" t="shared" si="7" ref="M6:M14">K6/J6%</f>
        <v>#REF!</v>
      </c>
      <c r="N6" s="28">
        <f>N7+N10+N15+N19+N22+N27+N29+N31+N34+N35</f>
        <v>20844.5</v>
      </c>
      <c r="O6" s="28">
        <f>O7+O10+O15+O19+O22+O27+O29+O31+O34+O35</f>
        <v>25091.6</v>
      </c>
      <c r="P6" s="37">
        <f aca="true" t="shared" si="8" ref="P6:P19">O6-N6</f>
        <v>4247.0999999999985</v>
      </c>
      <c r="Q6" s="38">
        <f aca="true" t="shared" si="9" ref="Q6:Q18">O6/N6%</f>
        <v>120.37515891482165</v>
      </c>
      <c r="R6" s="37" t="e">
        <f>R7+R10+#REF!+R15+R19+R22+R27+R29+R31+R34+R35</f>
        <v>#REF!</v>
      </c>
      <c r="S6" s="37" t="e">
        <f>S7+S10+#REF!+S15+S19+S22+S27+S29+S31+S34+S35</f>
        <v>#REF!</v>
      </c>
      <c r="T6" s="37" t="e">
        <f aca="true" t="shared" si="10" ref="T6:T34">S6-R6</f>
        <v>#REF!</v>
      </c>
      <c r="U6" s="38" t="e">
        <f aca="true" t="shared" si="11" ref="U6:U25">S6/R6%</f>
        <v>#REF!</v>
      </c>
      <c r="V6" s="37" t="e">
        <f>V7+V10+#REF!+V15+V19+V22+V27+V29+V31+V34+V35</f>
        <v>#REF!</v>
      </c>
      <c r="W6" s="37" t="e">
        <f>W7+W10+#REF!+W15+W19+W22+W27+W29+W31+W34+W35</f>
        <v>#REF!</v>
      </c>
      <c r="X6" s="37" t="e">
        <f aca="true" t="shared" si="12" ref="X6:X34">W6-V6</f>
        <v>#REF!</v>
      </c>
      <c r="Y6" s="38" t="e">
        <f aca="true" t="shared" si="13" ref="Y6:Y25">W6/V6%</f>
        <v>#REF!</v>
      </c>
      <c r="Z6" s="35" t="e">
        <f>AD6+AH6+AL6</f>
        <v>#REF!</v>
      </c>
      <c r="AA6" s="35" t="e">
        <f>SUM(AE6+AI6+AM6)</f>
        <v>#REF!</v>
      </c>
      <c r="AB6" s="35" t="e">
        <f aca="true" t="shared" si="14" ref="AB6:AB35">AA6-Z6</f>
        <v>#REF!</v>
      </c>
      <c r="AC6" s="35" t="e">
        <f aca="true" t="shared" si="15" ref="AC6:AC14">AA6/Z6%</f>
        <v>#REF!</v>
      </c>
      <c r="AD6" s="37" t="e">
        <f>AD7+AD10+#REF!+AD15+AD19+AD22+AD27+AD29+AD31+AD34+AD35</f>
        <v>#REF!</v>
      </c>
      <c r="AE6" s="37" t="e">
        <f>AE7+AE10+#REF!+AE15+AE19+AE22+AE27+AE29+AE31+AE34+AE35</f>
        <v>#REF!</v>
      </c>
      <c r="AF6" s="37" t="e">
        <f aca="true" t="shared" si="16" ref="AF6:AF19">AE6-AD6</f>
        <v>#REF!</v>
      </c>
      <c r="AG6" s="37" t="e">
        <f aca="true" t="shared" si="17" ref="AG6:AG14">AE6/AD6%</f>
        <v>#REF!</v>
      </c>
      <c r="AH6" s="37" t="e">
        <f>AH7+AH10+#REF!+AH15+AH19+AH22+AH27+AH29+AH31+AH34+AH35</f>
        <v>#REF!</v>
      </c>
      <c r="AI6" s="37" t="e">
        <f>AI7+AI10+#REF!+AI15+AI19+AI22+AI27+AI29+AI31+AI34+AI35</f>
        <v>#REF!</v>
      </c>
      <c r="AJ6" s="37" t="e">
        <f aca="true" t="shared" si="18" ref="AJ6:AJ34">AI6-AH6</f>
        <v>#REF!</v>
      </c>
      <c r="AK6" s="37" t="e">
        <f aca="true" t="shared" si="19" ref="AK6:AK16">AI6/AH6%</f>
        <v>#REF!</v>
      </c>
      <c r="AL6" s="37" t="e">
        <f>AL7+AL10+#REF!+AL15+AL19+AL22+AL27+AL29+AL31+AL34+AL35</f>
        <v>#REF!</v>
      </c>
      <c r="AM6" s="37" t="e">
        <f>AM7+AM10+#REF!+AM15+AM19+AM22+AM27+AM29+AM31+AM34+AM35</f>
        <v>#REF!</v>
      </c>
      <c r="AN6" s="39" t="e">
        <f aca="true" t="shared" si="20" ref="AN6:AN34">AM6-AL6</f>
        <v>#REF!</v>
      </c>
      <c r="AO6" s="40" t="e">
        <f aca="true" t="shared" si="21" ref="AO6:AO25">AM6/AL6%</f>
        <v>#REF!</v>
      </c>
      <c r="AP6" s="41" t="e">
        <f aca="true" t="shared" si="22" ref="AP6:AQ21">J6+Z6+AT6</f>
        <v>#REF!</v>
      </c>
      <c r="AQ6" s="37" t="e">
        <f t="shared" si="22"/>
        <v>#REF!</v>
      </c>
      <c r="AR6" s="37" t="e">
        <f aca="true" t="shared" si="23" ref="AR6:AR33">AQ6-AP6</f>
        <v>#REF!</v>
      </c>
      <c r="AS6" s="42" t="e">
        <f aca="true" t="shared" si="24" ref="AS6:AS14">AQ6/AP6%</f>
        <v>#REF!</v>
      </c>
      <c r="AT6" s="43" t="e">
        <f aca="true" t="shared" si="25" ref="AT6:AU21">AX6+BB6+BF6</f>
        <v>#REF!</v>
      </c>
      <c r="AU6" s="35" t="e">
        <f aca="true" t="shared" si="26" ref="AU6:AU35">SUM(AY6+BC6+BG6)</f>
        <v>#REF!</v>
      </c>
      <c r="AV6" s="35" t="e">
        <f aca="true" t="shared" si="27" ref="AV6:AV35">AU6-AT6</f>
        <v>#REF!</v>
      </c>
      <c r="AW6" s="36" t="e">
        <f aca="true" t="shared" si="28" ref="AW6:AW14">AU6/AT6%</f>
        <v>#REF!</v>
      </c>
      <c r="AX6" s="28" t="e">
        <f>AX7+AX10+#REF!+AX15+AX19+AX22+AX27+AX29+AX31+AX34+AX35</f>
        <v>#REF!</v>
      </c>
      <c r="AY6" s="28" t="e">
        <f>AY7+AY10+#REF!+AY15+AY19+AY22+AY27+AY29+AY31+AY34+AY35</f>
        <v>#REF!</v>
      </c>
      <c r="AZ6" s="37" t="e">
        <f aca="true" t="shared" si="29" ref="AZ6:AZ34">AY6-AX6</f>
        <v>#REF!</v>
      </c>
      <c r="BA6" s="42" t="e">
        <f aca="true" t="shared" si="30" ref="BA6:BA24">AY6/AX6%</f>
        <v>#REF!</v>
      </c>
      <c r="BB6" s="28" t="e">
        <f>BB7+BB10+#REF!+BB15+BB19+BB22+BB27+BB29+BB31+BB34+BB35</f>
        <v>#REF!</v>
      </c>
      <c r="BC6" s="28" t="e">
        <f>BC7+BC10+#REF!+BC15+BC19+BC22+BC27+BC29+BC31+BC34+BC35</f>
        <v>#REF!</v>
      </c>
      <c r="BD6" s="37" t="e">
        <f aca="true" t="shared" si="31" ref="BD6:BD20">BC6-BB6</f>
        <v>#REF!</v>
      </c>
      <c r="BE6" s="42" t="e">
        <f aca="true" t="shared" si="32" ref="BE6:BE14">BC6/BB6%</f>
        <v>#REF!</v>
      </c>
      <c r="BF6" s="28" t="e">
        <f>BF7+BF10+#REF!+BF15+BF19+BF22+BF27+BF29+BF31+BF34+BF35</f>
        <v>#REF!</v>
      </c>
      <c r="BG6" s="28" t="e">
        <f>BG7+BG10+#REF!+BG15+BG19+BG22+BG27+BG29+BG31+BG34+BG35</f>
        <v>#REF!</v>
      </c>
      <c r="BH6" s="37" t="e">
        <f aca="true" t="shared" si="33" ref="BH6:BH20">BG6-BF6</f>
        <v>#REF!</v>
      </c>
      <c r="BI6" s="44" t="e">
        <f aca="true" t="shared" si="34" ref="BI6:BI13">BG6/BF6%</f>
        <v>#REF!</v>
      </c>
      <c r="BJ6" s="34" t="e">
        <f aca="true" t="shared" si="35" ref="BJ6:BJ35">BN6+BR6+BV6</f>
        <v>#REF!</v>
      </c>
      <c r="BK6" s="35" t="e">
        <f aca="true" t="shared" si="36" ref="BK6:BK35">SUM(BO6+BS6+BW6)</f>
        <v>#REF!</v>
      </c>
      <c r="BL6" s="35" t="e">
        <f aca="true" t="shared" si="37" ref="BL6:BL31">BK6-BJ6</f>
        <v>#REF!</v>
      </c>
      <c r="BM6" s="36" t="e">
        <f aca="true" t="shared" si="38" ref="BM6:BM14">BK6/BJ6%</f>
        <v>#REF!</v>
      </c>
      <c r="BN6" s="28" t="e">
        <f>BN7+BN10+#REF!+BN15+BN19+BN22+BN27+BN29+BN31+BN34+BN35</f>
        <v>#REF!</v>
      </c>
      <c r="BO6" s="28" t="e">
        <f>BO7+BO10+#REF!+BO15+BO19+BO22+BO27+BO29+BO31+BO34+BO35</f>
        <v>#REF!</v>
      </c>
      <c r="BP6" s="37" t="e">
        <f aca="true" t="shared" si="39" ref="BP6:BP19">BO6-BN6</f>
        <v>#REF!</v>
      </c>
      <c r="BQ6" s="45" t="e">
        <f aca="true" t="shared" si="40" ref="BQ6:BQ14">BO6/BN6%</f>
        <v>#REF!</v>
      </c>
      <c r="BR6" s="28" t="e">
        <f>BR7+BR10+#REF!+BR15+BR19+BR22+BR27+BR29+BR31+BR34+BR35</f>
        <v>#REF!</v>
      </c>
      <c r="BS6" s="28" t="e">
        <f>BS7+BS10+#REF!+BS15+BS19+BS22+BS27+BS29+BS31+BS34+BS35</f>
        <v>#REF!</v>
      </c>
      <c r="BT6" s="37" t="e">
        <f aca="true" t="shared" si="41" ref="BT6:BT19">BS6-BR6</f>
        <v>#REF!</v>
      </c>
      <c r="BU6" s="42" t="e">
        <f aca="true" t="shared" si="42" ref="BU6:BU13">BS6/BR6%</f>
        <v>#REF!</v>
      </c>
      <c r="BV6" s="28" t="e">
        <f>BV7+BV10+#REF!+BV15+BV19+BV22+BV27+BV29+BV31+BV34+BV35</f>
        <v>#REF!</v>
      </c>
      <c r="BW6" s="28" t="e">
        <f>BW7+BW10+#REF!+BW15+BW19+BW22+BW27+BW29+BW31+BW34+BW35</f>
        <v>#REF!</v>
      </c>
      <c r="BX6" s="37" t="e">
        <f aca="true" t="shared" si="43" ref="BX6:BX19">BW6-BV6</f>
        <v>#REF!</v>
      </c>
      <c r="BY6" s="44" t="e">
        <f aca="true" t="shared" si="44" ref="BY6:BY14">BW6/BV6%</f>
        <v>#REF!</v>
      </c>
      <c r="BZ6" s="46" t="e">
        <f>BZ7+BZ10+#REF!+BZ15+BZ19+BZ22+BZ27+BZ29+BZ31+BZ34+BZ35</f>
        <v>#REF!</v>
      </c>
      <c r="CA6" s="47" t="e">
        <f>O6-BZ6</f>
        <v>#REF!</v>
      </c>
      <c r="CB6" s="48" t="e">
        <f>O6/BZ6%</f>
        <v>#REF!</v>
      </c>
    </row>
    <row r="7" spans="1:80" s="49" customFormat="1" ht="18.75">
      <c r="A7" s="27" t="s">
        <v>28</v>
      </c>
      <c r="B7" s="50">
        <f>B9+B8</f>
        <v>375917.30000000005</v>
      </c>
      <c r="C7" s="50">
        <f>C9+C8</f>
        <v>15734.6</v>
      </c>
      <c r="D7" s="29">
        <f t="shared" si="0"/>
        <v>-360182.70000000007</v>
      </c>
      <c r="E7" s="30">
        <f t="shared" si="1"/>
        <v>4.185654663938052</v>
      </c>
      <c r="F7" s="31">
        <f t="shared" si="2"/>
        <v>118912.1</v>
      </c>
      <c r="G7" s="32">
        <f t="shared" si="2"/>
        <v>15734.6</v>
      </c>
      <c r="H7" s="32">
        <f t="shared" si="3"/>
        <v>-103177.5</v>
      </c>
      <c r="I7" s="33">
        <f t="shared" si="4"/>
        <v>13.23212692400521</v>
      </c>
      <c r="J7" s="34">
        <f t="shared" si="5"/>
        <v>54862</v>
      </c>
      <c r="K7" s="35">
        <f>SUM(O7+S7+W7)</f>
        <v>15734.6</v>
      </c>
      <c r="L7" s="35">
        <f t="shared" si="6"/>
        <v>-39127.4</v>
      </c>
      <c r="M7" s="36">
        <f t="shared" si="7"/>
        <v>28.680325179541395</v>
      </c>
      <c r="N7" s="51">
        <f>N9+N8</f>
        <v>12790</v>
      </c>
      <c r="O7" s="50">
        <f>O9+O8</f>
        <v>15734.6</v>
      </c>
      <c r="P7" s="37">
        <f t="shared" si="8"/>
        <v>2944.6000000000004</v>
      </c>
      <c r="Q7" s="38">
        <f t="shared" si="9"/>
        <v>123.0226739640344</v>
      </c>
      <c r="R7" s="50">
        <f>R9+R8</f>
        <v>20491</v>
      </c>
      <c r="S7" s="50">
        <f>S9+S8</f>
        <v>0</v>
      </c>
      <c r="T7" s="39">
        <f t="shared" si="10"/>
        <v>-20491</v>
      </c>
      <c r="U7" s="52">
        <f t="shared" si="11"/>
        <v>0</v>
      </c>
      <c r="V7" s="50">
        <f>V9+V8</f>
        <v>21581</v>
      </c>
      <c r="W7" s="50">
        <f>W9+W8</f>
        <v>0</v>
      </c>
      <c r="X7" s="37">
        <f t="shared" si="12"/>
        <v>-21581</v>
      </c>
      <c r="Y7" s="38">
        <f t="shared" si="13"/>
        <v>0</v>
      </c>
      <c r="Z7" s="53">
        <f>Z9+Z8</f>
        <v>64050.1</v>
      </c>
      <c r="AA7" s="53">
        <f>AA9+AA8</f>
        <v>0</v>
      </c>
      <c r="AB7" s="35">
        <f t="shared" si="14"/>
        <v>-64050.1</v>
      </c>
      <c r="AC7" s="35">
        <f t="shared" si="15"/>
        <v>0</v>
      </c>
      <c r="AD7" s="50">
        <f>AD9+AD8</f>
        <v>19347</v>
      </c>
      <c r="AE7" s="50">
        <f>AE9+AE8</f>
        <v>0</v>
      </c>
      <c r="AF7" s="37">
        <f t="shared" si="16"/>
        <v>-19347</v>
      </c>
      <c r="AG7" s="37">
        <f t="shared" si="17"/>
        <v>0</v>
      </c>
      <c r="AH7" s="50">
        <f>AH9+AH8</f>
        <v>20373</v>
      </c>
      <c r="AI7" s="50">
        <f>AI9+AI8</f>
        <v>0</v>
      </c>
      <c r="AJ7" s="37">
        <f t="shared" si="18"/>
        <v>-20373</v>
      </c>
      <c r="AK7" s="37">
        <f t="shared" si="19"/>
        <v>0</v>
      </c>
      <c r="AL7" s="50">
        <f>AL9+AL8</f>
        <v>24330.1</v>
      </c>
      <c r="AM7" s="50">
        <f>AM9+AM8</f>
        <v>0</v>
      </c>
      <c r="AN7" s="39">
        <f t="shared" si="20"/>
        <v>-24330.1</v>
      </c>
      <c r="AO7" s="40">
        <f t="shared" si="21"/>
        <v>0</v>
      </c>
      <c r="AP7" s="41">
        <f t="shared" si="22"/>
        <v>189160.90000000002</v>
      </c>
      <c r="AQ7" s="37">
        <f t="shared" si="22"/>
        <v>15734.6</v>
      </c>
      <c r="AR7" s="37">
        <f t="shared" si="23"/>
        <v>-173426.30000000002</v>
      </c>
      <c r="AS7" s="42">
        <f t="shared" si="24"/>
        <v>8.318103794177338</v>
      </c>
      <c r="AT7" s="43">
        <f t="shared" si="25"/>
        <v>70248.8</v>
      </c>
      <c r="AU7" s="35">
        <f t="shared" si="26"/>
        <v>0</v>
      </c>
      <c r="AV7" s="35">
        <f t="shared" si="27"/>
        <v>-70248.8</v>
      </c>
      <c r="AW7" s="36">
        <f t="shared" si="28"/>
        <v>0</v>
      </c>
      <c r="AX7" s="51">
        <f>AX9+AX8</f>
        <v>23206.8</v>
      </c>
      <c r="AY7" s="50">
        <f>AY9+AY8</f>
        <v>0</v>
      </c>
      <c r="AZ7" s="39">
        <f t="shared" si="29"/>
        <v>-23206.8</v>
      </c>
      <c r="BA7" s="45">
        <f t="shared" si="30"/>
        <v>0</v>
      </c>
      <c r="BB7" s="54">
        <f>BB9+BB8</f>
        <v>23212</v>
      </c>
      <c r="BC7" s="50">
        <f>BC9+BC8</f>
        <v>0</v>
      </c>
      <c r="BD7" s="37">
        <f t="shared" si="31"/>
        <v>-23212</v>
      </c>
      <c r="BE7" s="42">
        <f t="shared" si="32"/>
        <v>0</v>
      </c>
      <c r="BF7" s="54">
        <f>BF9+BF8</f>
        <v>23830</v>
      </c>
      <c r="BG7" s="50">
        <f>BG9+BG8</f>
        <v>0</v>
      </c>
      <c r="BH7" s="37">
        <f t="shared" si="33"/>
        <v>-23830</v>
      </c>
      <c r="BI7" s="44">
        <f t="shared" si="34"/>
        <v>0</v>
      </c>
      <c r="BJ7" s="34">
        <f t="shared" si="35"/>
        <v>131086.8</v>
      </c>
      <c r="BK7" s="35">
        <f t="shared" si="36"/>
        <v>0</v>
      </c>
      <c r="BL7" s="35">
        <f t="shared" si="37"/>
        <v>-131086.8</v>
      </c>
      <c r="BM7" s="36">
        <f t="shared" si="38"/>
        <v>0</v>
      </c>
      <c r="BN7" s="54">
        <f>BN9+BN8</f>
        <v>22663</v>
      </c>
      <c r="BO7" s="50">
        <f>BO9+BO8</f>
        <v>0</v>
      </c>
      <c r="BP7" s="37">
        <f t="shared" si="39"/>
        <v>-22663</v>
      </c>
      <c r="BQ7" s="45">
        <f t="shared" si="40"/>
        <v>0</v>
      </c>
      <c r="BR7" s="54">
        <f>BR9+BR8</f>
        <v>24267</v>
      </c>
      <c r="BS7" s="50">
        <f>BS9+BS8</f>
        <v>0</v>
      </c>
      <c r="BT7" s="37">
        <f t="shared" si="41"/>
        <v>-24267</v>
      </c>
      <c r="BU7" s="42">
        <f t="shared" si="42"/>
        <v>0</v>
      </c>
      <c r="BV7" s="54">
        <f>BV9+BV8</f>
        <v>84156.8</v>
      </c>
      <c r="BW7" s="50">
        <f>BW9+BW8</f>
        <v>0</v>
      </c>
      <c r="BX7" s="37">
        <f t="shared" si="43"/>
        <v>-84156.8</v>
      </c>
      <c r="BY7" s="44">
        <f t="shared" si="44"/>
        <v>0</v>
      </c>
      <c r="BZ7" s="55">
        <f>BZ9+BZ8</f>
        <v>12964.7</v>
      </c>
      <c r="CA7" s="47">
        <f aca="true" t="shared" si="45" ref="CA7:CA35">O7-BZ7</f>
        <v>2769.8999999999996</v>
      </c>
      <c r="CB7" s="48">
        <f aca="true" t="shared" si="46" ref="CB7:CB35">O7/BZ7%</f>
        <v>121.3649370984288</v>
      </c>
    </row>
    <row r="8" spans="1:80" ht="18.75">
      <c r="A8" s="56" t="s">
        <v>29</v>
      </c>
      <c r="B8" s="57">
        <v>2647.4</v>
      </c>
      <c r="C8" s="57">
        <f>SUM(O8)</f>
        <v>432.9</v>
      </c>
      <c r="D8" s="58">
        <f t="shared" si="0"/>
        <v>-2214.5</v>
      </c>
      <c r="E8" s="30">
        <f t="shared" si="1"/>
        <v>16.3518924227544</v>
      </c>
      <c r="F8" s="59">
        <f t="shared" si="2"/>
        <v>1921</v>
      </c>
      <c r="G8" s="60">
        <f t="shared" si="2"/>
        <v>432.9</v>
      </c>
      <c r="H8" s="60">
        <f t="shared" si="3"/>
        <v>-1488.1</v>
      </c>
      <c r="I8" s="61">
        <f t="shared" si="4"/>
        <v>22.5351379489849</v>
      </c>
      <c r="J8" s="62">
        <f t="shared" si="5"/>
        <v>571</v>
      </c>
      <c r="K8" s="63">
        <f>O8+S8+W8</f>
        <v>432.9</v>
      </c>
      <c r="L8" s="63">
        <f t="shared" si="6"/>
        <v>-138.10000000000002</v>
      </c>
      <c r="M8" s="64">
        <f t="shared" si="7"/>
        <v>75.81436077057793</v>
      </c>
      <c r="N8" s="65">
        <v>155</v>
      </c>
      <c r="O8" s="57">
        <v>432.9</v>
      </c>
      <c r="P8" s="39">
        <f t="shared" si="8"/>
        <v>277.9</v>
      </c>
      <c r="Q8" s="52">
        <f t="shared" si="9"/>
        <v>279.2903225806451</v>
      </c>
      <c r="R8" s="57">
        <v>150</v>
      </c>
      <c r="S8" s="57"/>
      <c r="T8" s="39">
        <f t="shared" si="10"/>
        <v>-150</v>
      </c>
      <c r="U8" s="52">
        <f t="shared" si="11"/>
        <v>0</v>
      </c>
      <c r="V8" s="57">
        <v>266</v>
      </c>
      <c r="W8" s="57"/>
      <c r="X8" s="39">
        <f t="shared" si="12"/>
        <v>-266</v>
      </c>
      <c r="Y8" s="52">
        <f t="shared" si="13"/>
        <v>0</v>
      </c>
      <c r="Z8" s="63">
        <f aca="true" t="shared" si="47" ref="Z8:Z35">AD8+AH8+AL8</f>
        <v>1350</v>
      </c>
      <c r="AA8" s="63">
        <f aca="true" t="shared" si="48" ref="AA8:AA35">SUM(AE8+AI8+AM8)</f>
        <v>0</v>
      </c>
      <c r="AB8" s="63">
        <f t="shared" si="14"/>
        <v>-1350</v>
      </c>
      <c r="AC8" s="63">
        <f t="shared" si="15"/>
        <v>0</v>
      </c>
      <c r="AD8" s="57">
        <v>650</v>
      </c>
      <c r="AE8" s="57"/>
      <c r="AF8" s="39">
        <f t="shared" si="16"/>
        <v>-650</v>
      </c>
      <c r="AG8" s="39">
        <f t="shared" si="17"/>
        <v>0</v>
      </c>
      <c r="AH8" s="57">
        <v>600</v>
      </c>
      <c r="AI8" s="57"/>
      <c r="AJ8" s="39">
        <f t="shared" si="18"/>
        <v>-600</v>
      </c>
      <c r="AK8" s="39">
        <f t="shared" si="19"/>
        <v>0</v>
      </c>
      <c r="AL8" s="57">
        <v>100</v>
      </c>
      <c r="AM8" s="57"/>
      <c r="AN8" s="39">
        <f t="shared" si="20"/>
        <v>-100</v>
      </c>
      <c r="AO8" s="40">
        <f t="shared" si="21"/>
        <v>0</v>
      </c>
      <c r="AP8" s="66">
        <f t="shared" si="22"/>
        <v>2146</v>
      </c>
      <c r="AQ8" s="39">
        <f t="shared" si="22"/>
        <v>432.9</v>
      </c>
      <c r="AR8" s="39">
        <f t="shared" si="23"/>
        <v>-1713.1</v>
      </c>
      <c r="AS8" s="45">
        <f t="shared" si="24"/>
        <v>20.172413793103445</v>
      </c>
      <c r="AT8" s="67">
        <f t="shared" si="25"/>
        <v>225</v>
      </c>
      <c r="AU8" s="63">
        <f t="shared" si="26"/>
        <v>0</v>
      </c>
      <c r="AV8" s="63">
        <f t="shared" si="27"/>
        <v>-225</v>
      </c>
      <c r="AW8" s="64">
        <f t="shared" si="28"/>
        <v>0</v>
      </c>
      <c r="AX8" s="65">
        <v>90</v>
      </c>
      <c r="AY8" s="57"/>
      <c r="AZ8" s="39">
        <f t="shared" si="29"/>
        <v>-90</v>
      </c>
      <c r="BA8" s="45">
        <f t="shared" si="30"/>
        <v>0</v>
      </c>
      <c r="BB8" s="68">
        <v>75</v>
      </c>
      <c r="BC8" s="57"/>
      <c r="BD8" s="39">
        <f t="shared" si="31"/>
        <v>-75</v>
      </c>
      <c r="BE8" s="45">
        <f t="shared" si="32"/>
        <v>0</v>
      </c>
      <c r="BF8" s="68">
        <v>60</v>
      </c>
      <c r="BG8" s="57"/>
      <c r="BH8" s="39">
        <f t="shared" si="33"/>
        <v>-60</v>
      </c>
      <c r="BI8" s="40">
        <f t="shared" si="34"/>
        <v>0</v>
      </c>
      <c r="BJ8" s="62">
        <f t="shared" si="35"/>
        <v>240</v>
      </c>
      <c r="BK8" s="63">
        <f t="shared" si="36"/>
        <v>0</v>
      </c>
      <c r="BL8" s="63">
        <f t="shared" si="37"/>
        <v>-240</v>
      </c>
      <c r="BM8" s="64">
        <f t="shared" si="38"/>
        <v>0</v>
      </c>
      <c r="BN8" s="68">
        <v>45</v>
      </c>
      <c r="BO8" s="57"/>
      <c r="BP8" s="37">
        <f t="shared" si="39"/>
        <v>-45</v>
      </c>
      <c r="BQ8" s="45">
        <f t="shared" si="40"/>
        <v>0</v>
      </c>
      <c r="BR8" s="68">
        <v>50</v>
      </c>
      <c r="BS8" s="57"/>
      <c r="BT8" s="39">
        <f t="shared" si="41"/>
        <v>-50</v>
      </c>
      <c r="BU8" s="45">
        <f t="shared" si="42"/>
        <v>0</v>
      </c>
      <c r="BV8" s="68">
        <v>145</v>
      </c>
      <c r="BW8" s="57"/>
      <c r="BX8" s="39">
        <f t="shared" si="43"/>
        <v>-145</v>
      </c>
      <c r="BY8" s="40">
        <f t="shared" si="44"/>
        <v>0</v>
      </c>
      <c r="BZ8" s="69">
        <v>318.7</v>
      </c>
      <c r="CA8" s="47">
        <f t="shared" si="45"/>
        <v>114.19999999999999</v>
      </c>
      <c r="CB8" s="48">
        <f t="shared" si="46"/>
        <v>135.83307185440853</v>
      </c>
    </row>
    <row r="9" spans="1:80" ht="18.75">
      <c r="A9" s="71" t="s">
        <v>30</v>
      </c>
      <c r="B9" s="57">
        <v>373269.9</v>
      </c>
      <c r="C9" s="57">
        <f>SUM(O9)</f>
        <v>15301.7</v>
      </c>
      <c r="D9" s="58">
        <f t="shared" si="0"/>
        <v>-357968.2</v>
      </c>
      <c r="E9" s="30">
        <f t="shared" si="1"/>
        <v>4.099366169091052</v>
      </c>
      <c r="F9" s="59">
        <f t="shared" si="2"/>
        <v>116991.1</v>
      </c>
      <c r="G9" s="60">
        <f t="shared" si="2"/>
        <v>15301.7</v>
      </c>
      <c r="H9" s="60">
        <f t="shared" si="3"/>
        <v>-101689.40000000001</v>
      </c>
      <c r="I9" s="61">
        <f t="shared" si="4"/>
        <v>13.079370994887645</v>
      </c>
      <c r="J9" s="62">
        <f t="shared" si="5"/>
        <v>54291</v>
      </c>
      <c r="K9" s="63">
        <f>O9+S9+W9</f>
        <v>15301.7</v>
      </c>
      <c r="L9" s="63">
        <f t="shared" si="6"/>
        <v>-38989.3</v>
      </c>
      <c r="M9" s="64">
        <f t="shared" si="7"/>
        <v>28.184597815475865</v>
      </c>
      <c r="N9" s="65">
        <v>12635</v>
      </c>
      <c r="O9" s="57">
        <v>15301.7</v>
      </c>
      <c r="P9" s="39">
        <f t="shared" si="8"/>
        <v>2666.7000000000007</v>
      </c>
      <c r="Q9" s="52">
        <f t="shared" si="9"/>
        <v>121.10565888405225</v>
      </c>
      <c r="R9" s="57">
        <v>20341</v>
      </c>
      <c r="S9" s="57"/>
      <c r="T9" s="39">
        <f t="shared" si="10"/>
        <v>-20341</v>
      </c>
      <c r="U9" s="52">
        <f t="shared" si="11"/>
        <v>0</v>
      </c>
      <c r="V9" s="57">
        <v>21315</v>
      </c>
      <c r="W9" s="57"/>
      <c r="X9" s="39">
        <f t="shared" si="12"/>
        <v>-21315</v>
      </c>
      <c r="Y9" s="52">
        <f t="shared" si="13"/>
        <v>0</v>
      </c>
      <c r="Z9" s="63">
        <f t="shared" si="47"/>
        <v>62700.1</v>
      </c>
      <c r="AA9" s="63">
        <f t="shared" si="48"/>
        <v>0</v>
      </c>
      <c r="AB9" s="63">
        <f t="shared" si="14"/>
        <v>-62700.1</v>
      </c>
      <c r="AC9" s="63">
        <f t="shared" si="15"/>
        <v>0</v>
      </c>
      <c r="AD9" s="57">
        <v>18697</v>
      </c>
      <c r="AE9" s="57"/>
      <c r="AF9" s="39">
        <f t="shared" si="16"/>
        <v>-18697</v>
      </c>
      <c r="AG9" s="39">
        <f t="shared" si="17"/>
        <v>0</v>
      </c>
      <c r="AH9" s="57">
        <v>19773</v>
      </c>
      <c r="AI9" s="57"/>
      <c r="AJ9" s="39">
        <f t="shared" si="18"/>
        <v>-19773</v>
      </c>
      <c r="AK9" s="39">
        <f t="shared" si="19"/>
        <v>0</v>
      </c>
      <c r="AL9" s="57">
        <v>24230.1</v>
      </c>
      <c r="AM9" s="57"/>
      <c r="AN9" s="39">
        <f t="shared" si="20"/>
        <v>-24230.1</v>
      </c>
      <c r="AO9" s="40">
        <f t="shared" si="21"/>
        <v>0</v>
      </c>
      <c r="AP9" s="66">
        <f t="shared" si="22"/>
        <v>187014.90000000002</v>
      </c>
      <c r="AQ9" s="39">
        <f t="shared" si="22"/>
        <v>15301.7</v>
      </c>
      <c r="AR9" s="39">
        <f t="shared" si="23"/>
        <v>-171713.2</v>
      </c>
      <c r="AS9" s="45">
        <f t="shared" si="24"/>
        <v>8.182075331965526</v>
      </c>
      <c r="AT9" s="67">
        <f t="shared" si="25"/>
        <v>70023.8</v>
      </c>
      <c r="AU9" s="63">
        <f t="shared" si="26"/>
        <v>0</v>
      </c>
      <c r="AV9" s="63">
        <f t="shared" si="27"/>
        <v>-70023.8</v>
      </c>
      <c r="AW9" s="64">
        <f t="shared" si="28"/>
        <v>0</v>
      </c>
      <c r="AX9" s="65">
        <v>23116.8</v>
      </c>
      <c r="AY9" s="57"/>
      <c r="AZ9" s="39">
        <f t="shared" si="29"/>
        <v>-23116.8</v>
      </c>
      <c r="BA9" s="45">
        <f t="shared" si="30"/>
        <v>0</v>
      </c>
      <c r="BB9" s="68">
        <v>23137</v>
      </c>
      <c r="BC9" s="57"/>
      <c r="BD9" s="39">
        <f t="shared" si="31"/>
        <v>-23137</v>
      </c>
      <c r="BE9" s="45">
        <f t="shared" si="32"/>
        <v>0</v>
      </c>
      <c r="BF9" s="68">
        <v>23770</v>
      </c>
      <c r="BG9" s="57"/>
      <c r="BH9" s="39">
        <f t="shared" si="33"/>
        <v>-23770</v>
      </c>
      <c r="BI9" s="40">
        <f t="shared" si="34"/>
        <v>0</v>
      </c>
      <c r="BJ9" s="62">
        <f t="shared" si="35"/>
        <v>130846.8</v>
      </c>
      <c r="BK9" s="63">
        <f t="shared" si="36"/>
        <v>0</v>
      </c>
      <c r="BL9" s="63">
        <f t="shared" si="37"/>
        <v>-130846.8</v>
      </c>
      <c r="BM9" s="64">
        <f t="shared" si="38"/>
        <v>0</v>
      </c>
      <c r="BN9" s="68">
        <v>22618</v>
      </c>
      <c r="BO9" s="57"/>
      <c r="BP9" s="37">
        <f t="shared" si="39"/>
        <v>-22618</v>
      </c>
      <c r="BQ9" s="45">
        <f t="shared" si="40"/>
        <v>0</v>
      </c>
      <c r="BR9" s="68">
        <v>24217</v>
      </c>
      <c r="BS9" s="57"/>
      <c r="BT9" s="39">
        <f t="shared" si="41"/>
        <v>-24217</v>
      </c>
      <c r="BU9" s="45">
        <f t="shared" si="42"/>
        <v>0</v>
      </c>
      <c r="BV9" s="68">
        <v>84011.8</v>
      </c>
      <c r="BW9" s="57"/>
      <c r="BX9" s="39">
        <f t="shared" si="43"/>
        <v>-84011.8</v>
      </c>
      <c r="BY9" s="40">
        <f t="shared" si="44"/>
        <v>0</v>
      </c>
      <c r="BZ9" s="69">
        <v>12646</v>
      </c>
      <c r="CA9" s="47">
        <f t="shared" si="45"/>
        <v>2655.7000000000007</v>
      </c>
      <c r="CB9" s="48">
        <f t="shared" si="46"/>
        <v>121.00031630555118</v>
      </c>
    </row>
    <row r="10" spans="1:80" s="49" customFormat="1" ht="20.25">
      <c r="A10" s="27" t="s">
        <v>31</v>
      </c>
      <c r="B10" s="50">
        <f>B12+B13+B11+B14</f>
        <v>37374.7</v>
      </c>
      <c r="C10" s="50">
        <f>C12+C13+C11+C14</f>
        <v>5969.699999999999</v>
      </c>
      <c r="D10" s="29">
        <f t="shared" si="0"/>
        <v>-31405</v>
      </c>
      <c r="E10" s="30">
        <f t="shared" si="1"/>
        <v>15.972569679489066</v>
      </c>
      <c r="F10" s="31">
        <f t="shared" si="2"/>
        <v>17602.4</v>
      </c>
      <c r="G10" s="32">
        <f t="shared" si="2"/>
        <v>5969.699999999999</v>
      </c>
      <c r="H10" s="32">
        <f t="shared" si="3"/>
        <v>-11632.700000000003</v>
      </c>
      <c r="I10" s="33">
        <f t="shared" si="4"/>
        <v>33.91412534654365</v>
      </c>
      <c r="J10" s="34">
        <f t="shared" si="5"/>
        <v>6025.4</v>
      </c>
      <c r="K10" s="35">
        <f aca="true" t="shared" si="49" ref="K10:K35">SUM(O10+S10+W10)</f>
        <v>5969.699999999999</v>
      </c>
      <c r="L10" s="35">
        <f t="shared" si="6"/>
        <v>-55.70000000000073</v>
      </c>
      <c r="M10" s="36">
        <f t="shared" si="7"/>
        <v>99.07558004447836</v>
      </c>
      <c r="N10" s="50">
        <f>N12+N13+N11+N14</f>
        <v>5400</v>
      </c>
      <c r="O10" s="50">
        <f>O12+O13+O11+O14</f>
        <v>5969.699999999999</v>
      </c>
      <c r="P10" s="37">
        <f t="shared" si="8"/>
        <v>569.6999999999989</v>
      </c>
      <c r="Q10" s="37">
        <f t="shared" si="9"/>
        <v>110.54999999999998</v>
      </c>
      <c r="R10" s="50">
        <f>R12+R13+R11</f>
        <v>216.5</v>
      </c>
      <c r="S10" s="50">
        <f>S12+S13+S11</f>
        <v>0</v>
      </c>
      <c r="T10" s="37">
        <f t="shared" si="10"/>
        <v>-216.5</v>
      </c>
      <c r="U10" s="38">
        <f t="shared" si="11"/>
        <v>0</v>
      </c>
      <c r="V10" s="50">
        <f>V12+V13+V11</f>
        <v>408.9</v>
      </c>
      <c r="W10" s="50">
        <f>W12+W13+W11</f>
        <v>0</v>
      </c>
      <c r="X10" s="37">
        <f t="shared" si="12"/>
        <v>-408.9</v>
      </c>
      <c r="Y10" s="38">
        <f t="shared" si="13"/>
        <v>0</v>
      </c>
      <c r="Z10" s="35">
        <f t="shared" si="47"/>
        <v>11577</v>
      </c>
      <c r="AA10" s="35">
        <f t="shared" si="48"/>
        <v>0</v>
      </c>
      <c r="AB10" s="35">
        <f t="shared" si="14"/>
        <v>-11577</v>
      </c>
      <c r="AC10" s="35">
        <f t="shared" si="15"/>
        <v>0</v>
      </c>
      <c r="AD10" s="50">
        <f>AD12+AD13+AD11</f>
        <v>9079</v>
      </c>
      <c r="AE10" s="50">
        <f>AE12+AE13+AE11</f>
        <v>0</v>
      </c>
      <c r="AF10" s="37">
        <f t="shared" si="16"/>
        <v>-9079</v>
      </c>
      <c r="AG10" s="37">
        <f t="shared" si="17"/>
        <v>0</v>
      </c>
      <c r="AH10" s="50">
        <f>AH12+AH13+AH11</f>
        <v>1728</v>
      </c>
      <c r="AI10" s="50">
        <f>AI12+AI13+AI11</f>
        <v>0</v>
      </c>
      <c r="AJ10" s="37">
        <f t="shared" si="18"/>
        <v>-1728</v>
      </c>
      <c r="AK10" s="37">
        <f t="shared" si="19"/>
        <v>0</v>
      </c>
      <c r="AL10" s="50">
        <f>AL12+AL13+AL11</f>
        <v>770</v>
      </c>
      <c r="AM10" s="50">
        <f>AM12+AM13+AM11</f>
        <v>0</v>
      </c>
      <c r="AN10" s="37">
        <f t="shared" si="20"/>
        <v>-770</v>
      </c>
      <c r="AO10" s="44">
        <f t="shared" si="21"/>
        <v>0</v>
      </c>
      <c r="AP10" s="54">
        <f>AP12+AP13+AP11</f>
        <v>31667.8</v>
      </c>
      <c r="AQ10" s="37">
        <f t="shared" si="22"/>
        <v>5969.699999999999</v>
      </c>
      <c r="AR10" s="37">
        <f t="shared" si="23"/>
        <v>-25698.1</v>
      </c>
      <c r="AS10" s="42">
        <f t="shared" si="24"/>
        <v>18.85100954281636</v>
      </c>
      <c r="AT10" s="43">
        <f t="shared" si="25"/>
        <v>14065.4</v>
      </c>
      <c r="AU10" s="35">
        <f t="shared" si="26"/>
        <v>0</v>
      </c>
      <c r="AV10" s="35">
        <f t="shared" si="27"/>
        <v>-14065.4</v>
      </c>
      <c r="AW10" s="36">
        <f t="shared" si="28"/>
        <v>0</v>
      </c>
      <c r="AX10" s="51">
        <f>AX12+AX13+AX11</f>
        <v>11320.4</v>
      </c>
      <c r="AY10" s="50">
        <f>AY12+AY13+AY11</f>
        <v>0</v>
      </c>
      <c r="AZ10" s="37">
        <f t="shared" si="29"/>
        <v>-11320.4</v>
      </c>
      <c r="BA10" s="42">
        <f t="shared" si="30"/>
        <v>0</v>
      </c>
      <c r="BB10" s="54">
        <f>BB12+BB13+BB11</f>
        <v>1750</v>
      </c>
      <c r="BC10" s="50">
        <f>BC12+BC13+BC11</f>
        <v>0</v>
      </c>
      <c r="BD10" s="37">
        <f t="shared" si="31"/>
        <v>-1750</v>
      </c>
      <c r="BE10" s="42">
        <f t="shared" si="32"/>
        <v>0</v>
      </c>
      <c r="BF10" s="54">
        <f>BF12+BF13+BF11</f>
        <v>995</v>
      </c>
      <c r="BG10" s="50">
        <f>BG12+BG13+BG11</f>
        <v>0</v>
      </c>
      <c r="BH10" s="37">
        <f t="shared" si="33"/>
        <v>-995</v>
      </c>
      <c r="BI10" s="44">
        <f t="shared" si="34"/>
        <v>0</v>
      </c>
      <c r="BJ10" s="34">
        <f t="shared" si="35"/>
        <v>8298.1</v>
      </c>
      <c r="BK10" s="35">
        <f t="shared" si="36"/>
        <v>0</v>
      </c>
      <c r="BL10" s="35">
        <f t="shared" si="37"/>
        <v>-8298.1</v>
      </c>
      <c r="BM10" s="36">
        <f t="shared" si="38"/>
        <v>0</v>
      </c>
      <c r="BN10" s="54">
        <f>BN12+BN13+BN11</f>
        <v>5673.2</v>
      </c>
      <c r="BO10" s="50">
        <f>BO12+BO13+BO11</f>
        <v>0</v>
      </c>
      <c r="BP10" s="37">
        <f t="shared" si="39"/>
        <v>-5673.2</v>
      </c>
      <c r="BQ10" s="45">
        <f t="shared" si="40"/>
        <v>0</v>
      </c>
      <c r="BR10" s="54">
        <f>BR12+BR13+BR11</f>
        <v>1580</v>
      </c>
      <c r="BS10" s="50">
        <f>BS12+BS13+BS11</f>
        <v>0</v>
      </c>
      <c r="BT10" s="37">
        <f t="shared" si="41"/>
        <v>-1580</v>
      </c>
      <c r="BU10" s="42">
        <f t="shared" si="42"/>
        <v>0</v>
      </c>
      <c r="BV10" s="54">
        <f>BV12+BV13+BV11</f>
        <v>1044.9</v>
      </c>
      <c r="BW10" s="72">
        <f>BW12+BW13+BW11</f>
        <v>0</v>
      </c>
      <c r="BX10" s="37">
        <f t="shared" si="43"/>
        <v>-1044.9</v>
      </c>
      <c r="BY10" s="44">
        <f t="shared" si="44"/>
        <v>0</v>
      </c>
      <c r="BZ10" s="55">
        <f>BZ12+BZ13+BZ11</f>
        <v>2881.2999999999997</v>
      </c>
      <c r="CA10" s="47">
        <f t="shared" si="45"/>
        <v>3088.399999999999</v>
      </c>
      <c r="CB10" s="48">
        <f t="shared" si="46"/>
        <v>207.18772776177417</v>
      </c>
    </row>
    <row r="11" spans="1:80" s="2" customFormat="1" ht="42.75" customHeight="1">
      <c r="A11" s="73" t="s">
        <v>32</v>
      </c>
      <c r="B11" s="57">
        <v>8530.8</v>
      </c>
      <c r="C11" s="57">
        <f>SUM(O11)</f>
        <v>596.9</v>
      </c>
      <c r="D11" s="39">
        <f t="shared" si="0"/>
        <v>-7933.9</v>
      </c>
      <c r="E11" s="30">
        <f t="shared" si="1"/>
        <v>6.996999109110518</v>
      </c>
      <c r="F11" s="59">
        <f t="shared" si="2"/>
        <v>4419.2</v>
      </c>
      <c r="G11" s="60">
        <f t="shared" si="2"/>
        <v>596.9</v>
      </c>
      <c r="H11" s="60">
        <f t="shared" si="3"/>
        <v>-3822.2999999999997</v>
      </c>
      <c r="I11" s="61">
        <f t="shared" si="4"/>
        <v>13.506969587255611</v>
      </c>
      <c r="J11" s="62">
        <f t="shared" si="5"/>
        <v>1182.2</v>
      </c>
      <c r="K11" s="63">
        <f t="shared" si="49"/>
        <v>596.9</v>
      </c>
      <c r="L11" s="63">
        <f t="shared" si="6"/>
        <v>-585.3000000000001</v>
      </c>
      <c r="M11" s="64">
        <f t="shared" si="7"/>
        <v>50.490610725765514</v>
      </c>
      <c r="N11" s="65">
        <v>1000</v>
      </c>
      <c r="O11" s="57">
        <v>596.9</v>
      </c>
      <c r="P11" s="39">
        <f t="shared" si="8"/>
        <v>-403.1</v>
      </c>
      <c r="Q11" s="52">
        <f t="shared" si="9"/>
        <v>59.69</v>
      </c>
      <c r="R11" s="57">
        <v>70.5</v>
      </c>
      <c r="S11" s="57"/>
      <c r="T11" s="39">
        <f t="shared" si="10"/>
        <v>-70.5</v>
      </c>
      <c r="U11" s="52">
        <f t="shared" si="11"/>
        <v>0</v>
      </c>
      <c r="V11" s="57">
        <v>111.7</v>
      </c>
      <c r="W11" s="57"/>
      <c r="X11" s="39">
        <f t="shared" si="12"/>
        <v>-111.7</v>
      </c>
      <c r="Y11" s="52">
        <f t="shared" si="13"/>
        <v>0</v>
      </c>
      <c r="Z11" s="63">
        <f t="shared" si="47"/>
        <v>3237</v>
      </c>
      <c r="AA11" s="63">
        <f t="shared" si="48"/>
        <v>0</v>
      </c>
      <c r="AB11" s="63">
        <f t="shared" si="14"/>
        <v>-3237</v>
      </c>
      <c r="AC11" s="63">
        <f t="shared" si="15"/>
        <v>0</v>
      </c>
      <c r="AD11" s="57">
        <v>2354</v>
      </c>
      <c r="AE11" s="57"/>
      <c r="AF11" s="39">
        <f t="shared" si="16"/>
        <v>-2354</v>
      </c>
      <c r="AG11" s="39">
        <f t="shared" si="17"/>
        <v>0</v>
      </c>
      <c r="AH11" s="57">
        <v>788</v>
      </c>
      <c r="AI11" s="57"/>
      <c r="AJ11" s="39">
        <f t="shared" si="18"/>
        <v>-788</v>
      </c>
      <c r="AK11" s="39">
        <f t="shared" si="19"/>
        <v>0</v>
      </c>
      <c r="AL11" s="57">
        <v>95</v>
      </c>
      <c r="AM11" s="57"/>
      <c r="AN11" s="39">
        <f t="shared" si="20"/>
        <v>-95</v>
      </c>
      <c r="AO11" s="40">
        <f t="shared" si="21"/>
        <v>0</v>
      </c>
      <c r="AP11" s="66">
        <f aca="true" t="shared" si="50" ref="AP11:AQ28">J11+Z11+AT11</f>
        <v>9080.2</v>
      </c>
      <c r="AQ11" s="39">
        <f t="shared" si="22"/>
        <v>596.9</v>
      </c>
      <c r="AR11" s="39">
        <f t="shared" si="23"/>
        <v>-8483.300000000001</v>
      </c>
      <c r="AS11" s="45">
        <f t="shared" si="24"/>
        <v>6.573643752340256</v>
      </c>
      <c r="AT11" s="67">
        <f t="shared" si="25"/>
        <v>4661</v>
      </c>
      <c r="AU11" s="63">
        <f t="shared" si="26"/>
        <v>0</v>
      </c>
      <c r="AV11" s="63">
        <f t="shared" si="27"/>
        <v>-4661</v>
      </c>
      <c r="AW11" s="64">
        <f t="shared" si="28"/>
        <v>0</v>
      </c>
      <c r="AX11" s="65">
        <v>3756</v>
      </c>
      <c r="AY11" s="57"/>
      <c r="AZ11" s="39">
        <f t="shared" si="29"/>
        <v>-3756</v>
      </c>
      <c r="BA11" s="45">
        <f t="shared" si="30"/>
        <v>0</v>
      </c>
      <c r="BB11" s="68">
        <v>450</v>
      </c>
      <c r="BC11" s="57"/>
      <c r="BD11" s="39">
        <f t="shared" si="31"/>
        <v>-450</v>
      </c>
      <c r="BE11" s="45">
        <f t="shared" si="32"/>
        <v>0</v>
      </c>
      <c r="BF11" s="68">
        <v>455</v>
      </c>
      <c r="BG11" s="57"/>
      <c r="BH11" s="39">
        <f t="shared" si="33"/>
        <v>-455</v>
      </c>
      <c r="BI11" s="40">
        <f t="shared" si="34"/>
        <v>0</v>
      </c>
      <c r="BJ11" s="62">
        <f t="shared" si="35"/>
        <v>3947.2999999999997</v>
      </c>
      <c r="BK11" s="63">
        <f t="shared" si="36"/>
        <v>0</v>
      </c>
      <c r="BL11" s="63">
        <f t="shared" si="37"/>
        <v>-3947.2999999999997</v>
      </c>
      <c r="BM11" s="64">
        <f t="shared" si="38"/>
        <v>0</v>
      </c>
      <c r="BN11" s="68">
        <v>2954.7</v>
      </c>
      <c r="BO11" s="57"/>
      <c r="BP11" s="37">
        <f t="shared" si="39"/>
        <v>-2954.7</v>
      </c>
      <c r="BQ11" s="45">
        <f t="shared" si="40"/>
        <v>0</v>
      </c>
      <c r="BR11" s="68">
        <v>560</v>
      </c>
      <c r="BS11" s="57"/>
      <c r="BT11" s="39">
        <f t="shared" si="41"/>
        <v>-560</v>
      </c>
      <c r="BU11" s="45">
        <f t="shared" si="42"/>
        <v>0</v>
      </c>
      <c r="BV11" s="68">
        <v>432.6</v>
      </c>
      <c r="BW11" s="57"/>
      <c r="BX11" s="39">
        <f t="shared" si="43"/>
        <v>-432.6</v>
      </c>
      <c r="BY11" s="40">
        <f t="shared" si="44"/>
        <v>0</v>
      </c>
      <c r="BZ11" s="69">
        <v>275.2</v>
      </c>
      <c r="CA11" s="47">
        <f t="shared" si="45"/>
        <v>321.7</v>
      </c>
      <c r="CB11" s="48">
        <f t="shared" si="46"/>
        <v>216.8968023255814</v>
      </c>
    </row>
    <row r="12" spans="1:80" ht="37.5">
      <c r="A12" s="74" t="s">
        <v>33</v>
      </c>
      <c r="B12" s="57">
        <v>26746.2</v>
      </c>
      <c r="C12" s="57">
        <f>SUM(O12)</f>
        <v>5165.4</v>
      </c>
      <c r="D12" s="58">
        <f t="shared" si="0"/>
        <v>-21580.800000000003</v>
      </c>
      <c r="E12" s="30">
        <f t="shared" si="1"/>
        <v>19.312650021311438</v>
      </c>
      <c r="F12" s="59">
        <f t="shared" si="2"/>
        <v>12901</v>
      </c>
      <c r="G12" s="60">
        <f t="shared" si="2"/>
        <v>5165.4</v>
      </c>
      <c r="H12" s="60">
        <f t="shared" si="3"/>
        <v>-7735.6</v>
      </c>
      <c r="I12" s="61">
        <f t="shared" si="4"/>
        <v>40.038756685528256</v>
      </c>
      <c r="J12" s="62">
        <f t="shared" si="5"/>
        <v>4711</v>
      </c>
      <c r="K12" s="63">
        <f t="shared" si="49"/>
        <v>5165.4</v>
      </c>
      <c r="L12" s="63">
        <f t="shared" si="6"/>
        <v>454.39999999999964</v>
      </c>
      <c r="M12" s="64">
        <f t="shared" si="7"/>
        <v>109.64551050732328</v>
      </c>
      <c r="N12" s="65">
        <v>4400</v>
      </c>
      <c r="O12" s="57">
        <v>5165.4</v>
      </c>
      <c r="P12" s="39">
        <f t="shared" si="8"/>
        <v>765.3999999999996</v>
      </c>
      <c r="Q12" s="52">
        <f t="shared" si="9"/>
        <v>117.39545454545454</v>
      </c>
      <c r="R12" s="57">
        <v>146</v>
      </c>
      <c r="S12" s="57"/>
      <c r="T12" s="39">
        <f t="shared" si="10"/>
        <v>-146</v>
      </c>
      <c r="U12" s="52">
        <f t="shared" si="11"/>
        <v>0</v>
      </c>
      <c r="V12" s="57">
        <v>165</v>
      </c>
      <c r="W12" s="57"/>
      <c r="X12" s="39">
        <f t="shared" si="12"/>
        <v>-165</v>
      </c>
      <c r="Y12" s="52">
        <f t="shared" si="13"/>
        <v>0</v>
      </c>
      <c r="Z12" s="63">
        <f t="shared" si="47"/>
        <v>8190</v>
      </c>
      <c r="AA12" s="63">
        <f t="shared" si="48"/>
        <v>0</v>
      </c>
      <c r="AB12" s="63">
        <f t="shared" si="14"/>
        <v>-8190</v>
      </c>
      <c r="AC12" s="63">
        <f t="shared" si="15"/>
        <v>0</v>
      </c>
      <c r="AD12" s="57">
        <v>6575</v>
      </c>
      <c r="AE12" s="57"/>
      <c r="AF12" s="39">
        <f t="shared" si="16"/>
        <v>-6575</v>
      </c>
      <c r="AG12" s="39">
        <f t="shared" si="17"/>
        <v>0</v>
      </c>
      <c r="AH12" s="57">
        <v>940</v>
      </c>
      <c r="AI12" s="57"/>
      <c r="AJ12" s="39">
        <f t="shared" si="18"/>
        <v>-940</v>
      </c>
      <c r="AK12" s="39">
        <f t="shared" si="19"/>
        <v>0</v>
      </c>
      <c r="AL12" s="57">
        <v>675</v>
      </c>
      <c r="AM12" s="57"/>
      <c r="AN12" s="39">
        <f t="shared" si="20"/>
        <v>-675</v>
      </c>
      <c r="AO12" s="40">
        <f t="shared" si="21"/>
        <v>0</v>
      </c>
      <c r="AP12" s="66">
        <f t="shared" si="50"/>
        <v>21706</v>
      </c>
      <c r="AQ12" s="39">
        <f t="shared" si="22"/>
        <v>5165.4</v>
      </c>
      <c r="AR12" s="39">
        <f t="shared" si="23"/>
        <v>-16540.6</v>
      </c>
      <c r="AS12" s="45">
        <f t="shared" si="24"/>
        <v>23.7971067907491</v>
      </c>
      <c r="AT12" s="67">
        <f t="shared" si="25"/>
        <v>8805</v>
      </c>
      <c r="AU12" s="63">
        <f t="shared" si="26"/>
        <v>0</v>
      </c>
      <c r="AV12" s="63">
        <f t="shared" si="27"/>
        <v>-8805</v>
      </c>
      <c r="AW12" s="64">
        <f t="shared" si="28"/>
        <v>0</v>
      </c>
      <c r="AX12" s="65">
        <v>6965</v>
      </c>
      <c r="AY12" s="57"/>
      <c r="AZ12" s="39">
        <f t="shared" si="29"/>
        <v>-6965</v>
      </c>
      <c r="BA12" s="45">
        <f t="shared" si="30"/>
        <v>0</v>
      </c>
      <c r="BB12" s="68">
        <v>1300</v>
      </c>
      <c r="BC12" s="57"/>
      <c r="BD12" s="39">
        <f t="shared" si="31"/>
        <v>-1300</v>
      </c>
      <c r="BE12" s="45">
        <f t="shared" si="32"/>
        <v>0</v>
      </c>
      <c r="BF12" s="68">
        <v>540</v>
      </c>
      <c r="BG12" s="57"/>
      <c r="BH12" s="39">
        <f t="shared" si="33"/>
        <v>-540</v>
      </c>
      <c r="BI12" s="40">
        <f t="shared" si="34"/>
        <v>0</v>
      </c>
      <c r="BJ12" s="62">
        <f t="shared" si="35"/>
        <v>4350.8</v>
      </c>
      <c r="BK12" s="63">
        <f t="shared" si="36"/>
        <v>0</v>
      </c>
      <c r="BL12" s="63">
        <f t="shared" si="37"/>
        <v>-4350.8</v>
      </c>
      <c r="BM12" s="64">
        <f t="shared" si="38"/>
        <v>0</v>
      </c>
      <c r="BN12" s="68">
        <v>2718.5</v>
      </c>
      <c r="BO12" s="57"/>
      <c r="BP12" s="37">
        <f t="shared" si="39"/>
        <v>-2718.5</v>
      </c>
      <c r="BQ12" s="45">
        <f t="shared" si="40"/>
        <v>0</v>
      </c>
      <c r="BR12" s="68">
        <v>1020</v>
      </c>
      <c r="BS12" s="57"/>
      <c r="BT12" s="39">
        <f t="shared" si="41"/>
        <v>-1020</v>
      </c>
      <c r="BU12" s="45">
        <f t="shared" si="42"/>
        <v>0</v>
      </c>
      <c r="BV12" s="68">
        <v>612.3</v>
      </c>
      <c r="BW12" s="57"/>
      <c r="BX12" s="39">
        <f t="shared" si="43"/>
        <v>-612.3</v>
      </c>
      <c r="BY12" s="40">
        <f t="shared" si="44"/>
        <v>0</v>
      </c>
      <c r="BZ12" s="69">
        <v>2606</v>
      </c>
      <c r="CA12" s="47">
        <f t="shared" si="45"/>
        <v>2559.3999999999996</v>
      </c>
      <c r="CB12" s="48">
        <f t="shared" si="46"/>
        <v>198.21181887950883</v>
      </c>
    </row>
    <row r="13" spans="1:80" ht="24.75" customHeight="1">
      <c r="A13" s="71" t="s">
        <v>34</v>
      </c>
      <c r="B13" s="57">
        <v>719.6</v>
      </c>
      <c r="C13" s="57">
        <f>SUM(O13)</f>
        <v>7.4</v>
      </c>
      <c r="D13" s="58">
        <f t="shared" si="0"/>
        <v>-712.2</v>
      </c>
      <c r="E13" s="30">
        <f t="shared" si="1"/>
        <v>1.028349082823791</v>
      </c>
      <c r="F13" s="59">
        <f t="shared" si="2"/>
        <v>282.2</v>
      </c>
      <c r="G13" s="60">
        <f t="shared" si="2"/>
        <v>7.4</v>
      </c>
      <c r="H13" s="60">
        <f t="shared" si="3"/>
        <v>-274.8</v>
      </c>
      <c r="I13" s="61">
        <f t="shared" si="4"/>
        <v>2.6222537207654146</v>
      </c>
      <c r="J13" s="62">
        <f t="shared" si="5"/>
        <v>132.2</v>
      </c>
      <c r="K13" s="63">
        <f t="shared" si="49"/>
        <v>7.4</v>
      </c>
      <c r="L13" s="63">
        <f t="shared" si="6"/>
        <v>-124.79999999999998</v>
      </c>
      <c r="M13" s="64">
        <f t="shared" si="7"/>
        <v>5.597579425113465</v>
      </c>
      <c r="N13" s="65"/>
      <c r="O13" s="57">
        <v>7.4</v>
      </c>
      <c r="P13" s="39">
        <f t="shared" si="8"/>
        <v>7.4</v>
      </c>
      <c r="Q13" s="52"/>
      <c r="R13" s="57"/>
      <c r="S13" s="57"/>
      <c r="T13" s="39">
        <f t="shared" si="10"/>
        <v>0</v>
      </c>
      <c r="U13" s="52" t="e">
        <f t="shared" si="11"/>
        <v>#DIV/0!</v>
      </c>
      <c r="V13" s="57">
        <v>132.2</v>
      </c>
      <c r="W13" s="57"/>
      <c r="X13" s="39">
        <f t="shared" si="12"/>
        <v>-132.2</v>
      </c>
      <c r="Y13" s="52">
        <f t="shared" si="13"/>
        <v>0</v>
      </c>
      <c r="Z13" s="63">
        <f t="shared" si="47"/>
        <v>150</v>
      </c>
      <c r="AA13" s="63">
        <f t="shared" si="48"/>
        <v>0</v>
      </c>
      <c r="AB13" s="63">
        <f t="shared" si="14"/>
        <v>-150</v>
      </c>
      <c r="AC13" s="63">
        <f t="shared" si="15"/>
        <v>0</v>
      </c>
      <c r="AD13" s="57">
        <v>150</v>
      </c>
      <c r="AE13" s="57"/>
      <c r="AF13" s="39">
        <f t="shared" si="16"/>
        <v>-150</v>
      </c>
      <c r="AG13" s="39">
        <f t="shared" si="17"/>
        <v>0</v>
      </c>
      <c r="AH13" s="57"/>
      <c r="AI13" s="57"/>
      <c r="AJ13" s="39">
        <f t="shared" si="18"/>
        <v>0</v>
      </c>
      <c r="AK13" s="39" t="e">
        <f t="shared" si="19"/>
        <v>#DIV/0!</v>
      </c>
      <c r="AL13" s="57"/>
      <c r="AM13" s="57"/>
      <c r="AN13" s="39">
        <f t="shared" si="20"/>
        <v>0</v>
      </c>
      <c r="AO13" s="40" t="e">
        <f t="shared" si="21"/>
        <v>#DIV/0!</v>
      </c>
      <c r="AP13" s="66">
        <f t="shared" si="50"/>
        <v>881.5999999999999</v>
      </c>
      <c r="AQ13" s="39">
        <f t="shared" si="22"/>
        <v>7.4</v>
      </c>
      <c r="AR13" s="39">
        <f t="shared" si="23"/>
        <v>-874.1999999999999</v>
      </c>
      <c r="AS13" s="45">
        <f t="shared" si="24"/>
        <v>0.839382940108893</v>
      </c>
      <c r="AT13" s="67">
        <f t="shared" si="25"/>
        <v>599.4</v>
      </c>
      <c r="AU13" s="63">
        <f t="shared" si="26"/>
        <v>0</v>
      </c>
      <c r="AV13" s="63">
        <f t="shared" si="27"/>
        <v>-599.4</v>
      </c>
      <c r="AW13" s="64">
        <f t="shared" si="28"/>
        <v>0</v>
      </c>
      <c r="AX13" s="65">
        <v>599.4</v>
      </c>
      <c r="AY13" s="57"/>
      <c r="AZ13" s="39">
        <f t="shared" si="29"/>
        <v>-599.4</v>
      </c>
      <c r="BA13" s="45">
        <f t="shared" si="30"/>
        <v>0</v>
      </c>
      <c r="BB13" s="68"/>
      <c r="BC13" s="57"/>
      <c r="BD13" s="39">
        <f t="shared" si="31"/>
        <v>0</v>
      </c>
      <c r="BE13" s="45" t="e">
        <f t="shared" si="32"/>
        <v>#DIV/0!</v>
      </c>
      <c r="BF13" s="68"/>
      <c r="BG13" s="57"/>
      <c r="BH13" s="39">
        <f t="shared" si="33"/>
        <v>0</v>
      </c>
      <c r="BI13" s="40" t="e">
        <f t="shared" si="34"/>
        <v>#DIV/0!</v>
      </c>
      <c r="BJ13" s="62">
        <f t="shared" si="35"/>
        <v>0</v>
      </c>
      <c r="BK13" s="63">
        <f t="shared" si="36"/>
        <v>0</v>
      </c>
      <c r="BL13" s="63">
        <f t="shared" si="37"/>
        <v>0</v>
      </c>
      <c r="BM13" s="64" t="e">
        <f t="shared" si="38"/>
        <v>#DIV/0!</v>
      </c>
      <c r="BN13" s="68"/>
      <c r="BO13" s="57"/>
      <c r="BP13" s="37">
        <f t="shared" si="39"/>
        <v>0</v>
      </c>
      <c r="BQ13" s="45" t="e">
        <f t="shared" si="40"/>
        <v>#DIV/0!</v>
      </c>
      <c r="BR13" s="68"/>
      <c r="BS13" s="57"/>
      <c r="BT13" s="37">
        <f t="shared" si="41"/>
        <v>0</v>
      </c>
      <c r="BU13" s="45" t="e">
        <f t="shared" si="42"/>
        <v>#DIV/0!</v>
      </c>
      <c r="BV13" s="68"/>
      <c r="BW13" s="57"/>
      <c r="BX13" s="39">
        <f t="shared" si="43"/>
        <v>0</v>
      </c>
      <c r="BY13" s="40" t="e">
        <f t="shared" si="44"/>
        <v>#DIV/0!</v>
      </c>
      <c r="BZ13" s="69">
        <v>0.1</v>
      </c>
      <c r="CA13" s="47">
        <f t="shared" si="45"/>
        <v>7.300000000000001</v>
      </c>
      <c r="CB13" s="75" t="s">
        <v>35</v>
      </c>
    </row>
    <row r="14" spans="1:80" ht="37.5">
      <c r="A14" s="73" t="s">
        <v>36</v>
      </c>
      <c r="B14" s="57">
        <v>1378.1</v>
      </c>
      <c r="C14" s="57">
        <f>SUM(O14)</f>
        <v>200</v>
      </c>
      <c r="D14" s="58">
        <f t="shared" si="0"/>
        <v>-1178.1</v>
      </c>
      <c r="E14" s="30">
        <f t="shared" si="1"/>
        <v>14.512734924896598</v>
      </c>
      <c r="F14" s="59">
        <f t="shared" si="2"/>
        <v>14660</v>
      </c>
      <c r="G14" s="60">
        <f t="shared" si="2"/>
        <v>200</v>
      </c>
      <c r="H14" s="60">
        <f t="shared" si="3"/>
        <v>-14460</v>
      </c>
      <c r="I14" s="61">
        <f t="shared" si="4"/>
        <v>1.364256480218281</v>
      </c>
      <c r="J14" s="62">
        <f t="shared" si="5"/>
        <v>3260</v>
      </c>
      <c r="K14" s="63">
        <f t="shared" si="49"/>
        <v>200</v>
      </c>
      <c r="L14" s="63">
        <f t="shared" si="6"/>
        <v>-3060</v>
      </c>
      <c r="M14" s="64">
        <f t="shared" si="7"/>
        <v>6.134969325153374</v>
      </c>
      <c r="N14" s="65"/>
      <c r="O14" s="57">
        <v>200</v>
      </c>
      <c r="P14" s="39">
        <f t="shared" si="8"/>
        <v>200</v>
      </c>
      <c r="Q14" s="52"/>
      <c r="R14" s="57">
        <v>60</v>
      </c>
      <c r="S14" s="57"/>
      <c r="T14" s="39">
        <f t="shared" si="10"/>
        <v>-60</v>
      </c>
      <c r="U14" s="52">
        <f t="shared" si="11"/>
        <v>0</v>
      </c>
      <c r="V14" s="57">
        <v>3200</v>
      </c>
      <c r="W14" s="57"/>
      <c r="X14" s="39">
        <f t="shared" si="12"/>
        <v>-3200</v>
      </c>
      <c r="Y14" s="52">
        <f t="shared" si="13"/>
        <v>0</v>
      </c>
      <c r="Z14" s="63">
        <f t="shared" si="47"/>
        <v>11400</v>
      </c>
      <c r="AA14" s="63">
        <f t="shared" si="48"/>
        <v>0</v>
      </c>
      <c r="AB14" s="63">
        <f t="shared" si="14"/>
        <v>-11400</v>
      </c>
      <c r="AC14" s="63">
        <f t="shared" si="15"/>
        <v>0</v>
      </c>
      <c r="AD14" s="57">
        <v>5200</v>
      </c>
      <c r="AE14" s="57"/>
      <c r="AF14" s="39">
        <f t="shared" si="16"/>
        <v>-5200</v>
      </c>
      <c r="AG14" s="39">
        <f t="shared" si="17"/>
        <v>0</v>
      </c>
      <c r="AH14" s="57">
        <v>5600</v>
      </c>
      <c r="AI14" s="57"/>
      <c r="AJ14" s="39">
        <f t="shared" si="18"/>
        <v>-5600</v>
      </c>
      <c r="AK14" s="39">
        <f t="shared" si="19"/>
        <v>0</v>
      </c>
      <c r="AL14" s="57">
        <v>600</v>
      </c>
      <c r="AM14" s="57"/>
      <c r="AN14" s="39">
        <f t="shared" si="20"/>
        <v>-600</v>
      </c>
      <c r="AO14" s="40">
        <f t="shared" si="21"/>
        <v>0</v>
      </c>
      <c r="AP14" s="66">
        <f t="shared" si="50"/>
        <v>21740</v>
      </c>
      <c r="AQ14" s="39">
        <f t="shared" si="22"/>
        <v>200</v>
      </c>
      <c r="AR14" s="39">
        <f t="shared" si="23"/>
        <v>-21540</v>
      </c>
      <c r="AS14" s="45">
        <f t="shared" si="24"/>
        <v>0.9199632014719411</v>
      </c>
      <c r="AT14" s="67">
        <f t="shared" si="25"/>
        <v>7080</v>
      </c>
      <c r="AU14" s="63">
        <f t="shared" si="26"/>
        <v>0</v>
      </c>
      <c r="AV14" s="63">
        <f t="shared" si="27"/>
        <v>-7080</v>
      </c>
      <c r="AW14" s="64">
        <f t="shared" si="28"/>
        <v>0</v>
      </c>
      <c r="AX14" s="65">
        <v>1030</v>
      </c>
      <c r="AY14" s="57"/>
      <c r="AZ14" s="39">
        <f t="shared" si="29"/>
        <v>-1030</v>
      </c>
      <c r="BA14" s="45">
        <f t="shared" si="30"/>
        <v>0</v>
      </c>
      <c r="BB14" s="68">
        <v>5900</v>
      </c>
      <c r="BC14" s="57"/>
      <c r="BD14" s="39">
        <f t="shared" si="31"/>
        <v>-5900</v>
      </c>
      <c r="BE14" s="45">
        <f t="shared" si="32"/>
        <v>0</v>
      </c>
      <c r="BF14" s="68">
        <v>150</v>
      </c>
      <c r="BG14" s="57"/>
      <c r="BH14" s="39">
        <f t="shared" si="33"/>
        <v>-150</v>
      </c>
      <c r="BI14" s="40">
        <f>BG14/BF14%</f>
        <v>0</v>
      </c>
      <c r="BJ14" s="62">
        <f t="shared" si="35"/>
        <v>7485.1</v>
      </c>
      <c r="BK14" s="63">
        <f t="shared" si="36"/>
        <v>0</v>
      </c>
      <c r="BL14" s="63">
        <f t="shared" si="37"/>
        <v>-7485.1</v>
      </c>
      <c r="BM14" s="64">
        <f t="shared" si="38"/>
        <v>0</v>
      </c>
      <c r="BN14" s="68">
        <v>900</v>
      </c>
      <c r="BO14" s="57"/>
      <c r="BP14" s="37">
        <f t="shared" si="39"/>
        <v>-900</v>
      </c>
      <c r="BQ14" s="45">
        <f t="shared" si="40"/>
        <v>0</v>
      </c>
      <c r="BR14" s="68">
        <v>6100</v>
      </c>
      <c r="BS14" s="57"/>
      <c r="BT14" s="39">
        <f t="shared" si="41"/>
        <v>-6100</v>
      </c>
      <c r="BU14" s="45">
        <f>BS14/BR14%</f>
        <v>0</v>
      </c>
      <c r="BV14" s="68">
        <v>485.1</v>
      </c>
      <c r="BW14" s="57"/>
      <c r="BX14" s="39">
        <f t="shared" si="43"/>
        <v>-485.1</v>
      </c>
      <c r="BY14" s="40">
        <f t="shared" si="44"/>
        <v>0</v>
      </c>
      <c r="BZ14" s="69">
        <v>160.7</v>
      </c>
      <c r="CA14" s="47">
        <f t="shared" si="45"/>
        <v>39.30000000000001</v>
      </c>
      <c r="CB14" s="48">
        <f t="shared" si="46"/>
        <v>124.45550715619166</v>
      </c>
    </row>
    <row r="15" spans="1:80" s="49" customFormat="1" ht="18.75">
      <c r="A15" s="27" t="s">
        <v>37</v>
      </c>
      <c r="B15" s="51">
        <f>B16+B17+B18</f>
        <v>5249.8</v>
      </c>
      <c r="C15" s="51">
        <f>C16+C17+C18</f>
        <v>359</v>
      </c>
      <c r="D15" s="29">
        <f t="shared" si="0"/>
        <v>-4890.8</v>
      </c>
      <c r="E15" s="30">
        <f t="shared" si="1"/>
        <v>6.838355746885595</v>
      </c>
      <c r="F15" s="31">
        <f t="shared" si="2"/>
        <v>2529</v>
      </c>
      <c r="G15" s="32">
        <f t="shared" si="2"/>
        <v>359</v>
      </c>
      <c r="H15" s="32">
        <f t="shared" si="3"/>
        <v>-2170</v>
      </c>
      <c r="I15" s="33">
        <f>G15/F15%</f>
        <v>14.195334124159748</v>
      </c>
      <c r="J15" s="34">
        <f t="shared" si="5"/>
        <v>883</v>
      </c>
      <c r="K15" s="35">
        <f t="shared" si="49"/>
        <v>359</v>
      </c>
      <c r="L15" s="35">
        <f t="shared" si="6"/>
        <v>-524</v>
      </c>
      <c r="M15" s="36">
        <f>K15/J15%</f>
        <v>40.656851642129105</v>
      </c>
      <c r="N15" s="51">
        <f>N16+N17+N18</f>
        <v>173</v>
      </c>
      <c r="O15" s="51">
        <f>O16+O17+O18</f>
        <v>359</v>
      </c>
      <c r="P15" s="37">
        <f t="shared" si="8"/>
        <v>186</v>
      </c>
      <c r="Q15" s="38">
        <f t="shared" si="9"/>
        <v>207.51445086705203</v>
      </c>
      <c r="R15" s="51">
        <f>R16+R17+R18</f>
        <v>255</v>
      </c>
      <c r="S15" s="51">
        <f>S16+S17+S18</f>
        <v>0</v>
      </c>
      <c r="T15" s="37">
        <f t="shared" si="10"/>
        <v>-255</v>
      </c>
      <c r="U15" s="38">
        <f t="shared" si="11"/>
        <v>0</v>
      </c>
      <c r="V15" s="51">
        <f>V16+V17+V18</f>
        <v>455</v>
      </c>
      <c r="W15" s="51">
        <f>W16+W17+W18</f>
        <v>0</v>
      </c>
      <c r="X15" s="37">
        <f t="shared" si="12"/>
        <v>-455</v>
      </c>
      <c r="Y15" s="38">
        <f t="shared" si="13"/>
        <v>0</v>
      </c>
      <c r="Z15" s="35">
        <f t="shared" si="47"/>
        <v>1646</v>
      </c>
      <c r="AA15" s="35">
        <f t="shared" si="48"/>
        <v>0</v>
      </c>
      <c r="AB15" s="35">
        <f t="shared" si="14"/>
        <v>-1646</v>
      </c>
      <c r="AC15" s="35">
        <f>AA15/Z15%</f>
        <v>0</v>
      </c>
      <c r="AD15" s="51">
        <f>AD16+AD17+AD18</f>
        <v>273</v>
      </c>
      <c r="AE15" s="51">
        <f>AE16+AE17+AE18</f>
        <v>0</v>
      </c>
      <c r="AF15" s="37">
        <f t="shared" si="16"/>
        <v>-273</v>
      </c>
      <c r="AG15" s="37">
        <f>AE15/AD15%</f>
        <v>0</v>
      </c>
      <c r="AH15" s="51">
        <f>AH16+AH17+AH18</f>
        <v>220</v>
      </c>
      <c r="AI15" s="51">
        <f>AI16+AI17+AI18</f>
        <v>0</v>
      </c>
      <c r="AJ15" s="37">
        <f t="shared" si="18"/>
        <v>-220</v>
      </c>
      <c r="AK15" s="37">
        <f t="shared" si="19"/>
        <v>0</v>
      </c>
      <c r="AL15" s="51">
        <f>AL16+AL17+AL18</f>
        <v>1153</v>
      </c>
      <c r="AM15" s="51">
        <f>AM16+AM17+AM18</f>
        <v>0</v>
      </c>
      <c r="AN15" s="37">
        <f t="shared" si="20"/>
        <v>-1153</v>
      </c>
      <c r="AO15" s="44">
        <f t="shared" si="21"/>
        <v>0</v>
      </c>
      <c r="AP15" s="41">
        <f t="shared" si="50"/>
        <v>3745</v>
      </c>
      <c r="AQ15" s="37">
        <f t="shared" si="22"/>
        <v>359</v>
      </c>
      <c r="AR15" s="37">
        <f t="shared" si="23"/>
        <v>-3386</v>
      </c>
      <c r="AS15" s="42">
        <f>AQ15/AP15%</f>
        <v>9.586114819759679</v>
      </c>
      <c r="AT15" s="43">
        <f t="shared" si="25"/>
        <v>1216</v>
      </c>
      <c r="AU15" s="35">
        <f t="shared" si="26"/>
        <v>0</v>
      </c>
      <c r="AV15" s="35">
        <f t="shared" si="27"/>
        <v>-1216</v>
      </c>
      <c r="AW15" s="36">
        <f>AU15/AT15%</f>
        <v>0</v>
      </c>
      <c r="AX15" s="51">
        <f>AX16+AX17+AX18</f>
        <v>216</v>
      </c>
      <c r="AY15" s="51">
        <f>AY16+AY17+AY18</f>
        <v>0</v>
      </c>
      <c r="AZ15" s="37">
        <f t="shared" si="29"/>
        <v>-216</v>
      </c>
      <c r="BA15" s="42">
        <f t="shared" si="30"/>
        <v>0</v>
      </c>
      <c r="BB15" s="51">
        <f>BB16+BB17+BB18</f>
        <v>230</v>
      </c>
      <c r="BC15" s="51">
        <f>BC16+BC17+BC18</f>
        <v>0</v>
      </c>
      <c r="BD15" s="37">
        <f t="shared" si="31"/>
        <v>-230</v>
      </c>
      <c r="BE15" s="42">
        <f>BC15/BB15%</f>
        <v>0</v>
      </c>
      <c r="BF15" s="51">
        <f>BF16+BF17+BF18</f>
        <v>770</v>
      </c>
      <c r="BG15" s="51">
        <f>BG16+BG17+BG18</f>
        <v>0</v>
      </c>
      <c r="BH15" s="37">
        <f t="shared" si="33"/>
        <v>-770</v>
      </c>
      <c r="BI15" s="44">
        <f>BG15/BF15%</f>
        <v>0</v>
      </c>
      <c r="BJ15" s="34">
        <f t="shared" si="35"/>
        <v>2180.2</v>
      </c>
      <c r="BK15" s="35">
        <f t="shared" si="36"/>
        <v>0</v>
      </c>
      <c r="BL15" s="35">
        <f t="shared" si="37"/>
        <v>-2180.2</v>
      </c>
      <c r="BM15" s="36">
        <f>BK15/BJ15%</f>
        <v>0</v>
      </c>
      <c r="BN15" s="51">
        <f>BN16+BN17+BN18</f>
        <v>335</v>
      </c>
      <c r="BO15" s="51">
        <f>BO16+BO17+BO18</f>
        <v>0</v>
      </c>
      <c r="BP15" s="37">
        <f t="shared" si="39"/>
        <v>-335</v>
      </c>
      <c r="BQ15" s="45">
        <f>BO15/BN15%</f>
        <v>0</v>
      </c>
      <c r="BR15" s="51">
        <f>BR16+BR17+BR18</f>
        <v>212.1</v>
      </c>
      <c r="BS15" s="51">
        <f>BS16+BS17+BS18</f>
        <v>0</v>
      </c>
      <c r="BT15" s="37">
        <f t="shared" si="41"/>
        <v>-212.1</v>
      </c>
      <c r="BU15" s="42">
        <f>BS15/BR15%</f>
        <v>0</v>
      </c>
      <c r="BV15" s="51">
        <f>BV16+BV17+BV18</f>
        <v>1633.1</v>
      </c>
      <c r="BW15" s="51">
        <f>BW16+BW17+BW18</f>
        <v>0</v>
      </c>
      <c r="BX15" s="37">
        <f t="shared" si="43"/>
        <v>-1633.1</v>
      </c>
      <c r="BY15" s="44">
        <f>BW15/BV15%</f>
        <v>0</v>
      </c>
      <c r="BZ15" s="55">
        <f>BZ16+BZ17+BZ18</f>
        <v>251.2</v>
      </c>
      <c r="CA15" s="47">
        <f t="shared" si="45"/>
        <v>107.80000000000001</v>
      </c>
      <c r="CB15" s="48">
        <f t="shared" si="46"/>
        <v>142.9140127388535</v>
      </c>
    </row>
    <row r="16" spans="1:80" ht="37.5">
      <c r="A16" s="74" t="s">
        <v>38</v>
      </c>
      <c r="B16" s="57">
        <v>5035</v>
      </c>
      <c r="C16" s="57">
        <f>SUM(O16)</f>
        <v>356</v>
      </c>
      <c r="D16" s="58">
        <f t="shared" si="0"/>
        <v>-4679</v>
      </c>
      <c r="E16" s="30">
        <f t="shared" si="1"/>
        <v>7.070506454816286</v>
      </c>
      <c r="F16" s="59">
        <f t="shared" si="2"/>
        <v>1345</v>
      </c>
      <c r="G16" s="60">
        <f t="shared" si="2"/>
        <v>356</v>
      </c>
      <c r="H16" s="60">
        <f t="shared" si="3"/>
        <v>-989</v>
      </c>
      <c r="I16" s="61">
        <f>G16/F16%</f>
        <v>26.46840148698885</v>
      </c>
      <c r="J16" s="62">
        <f t="shared" si="5"/>
        <v>625</v>
      </c>
      <c r="K16" s="63">
        <f t="shared" si="49"/>
        <v>356</v>
      </c>
      <c r="L16" s="63">
        <f t="shared" si="6"/>
        <v>-269</v>
      </c>
      <c r="M16" s="64">
        <f>K16/J16%</f>
        <v>56.96</v>
      </c>
      <c r="N16" s="65">
        <v>170</v>
      </c>
      <c r="O16" s="57">
        <v>356</v>
      </c>
      <c r="P16" s="39">
        <f t="shared" si="8"/>
        <v>186</v>
      </c>
      <c r="Q16" s="52">
        <f t="shared" si="9"/>
        <v>209.41176470588235</v>
      </c>
      <c r="R16" s="57">
        <v>235</v>
      </c>
      <c r="S16" s="57"/>
      <c r="T16" s="39">
        <f t="shared" si="10"/>
        <v>-235</v>
      </c>
      <c r="U16" s="52">
        <f t="shared" si="11"/>
        <v>0</v>
      </c>
      <c r="V16" s="57">
        <v>220</v>
      </c>
      <c r="W16" s="57"/>
      <c r="X16" s="39">
        <f t="shared" si="12"/>
        <v>-220</v>
      </c>
      <c r="Y16" s="52">
        <f t="shared" si="13"/>
        <v>0</v>
      </c>
      <c r="Z16" s="63">
        <f t="shared" si="47"/>
        <v>720</v>
      </c>
      <c r="AA16" s="63">
        <f t="shared" si="48"/>
        <v>0</v>
      </c>
      <c r="AB16" s="63">
        <f t="shared" si="14"/>
        <v>-720</v>
      </c>
      <c r="AC16" s="63">
        <f>AA16/Z16%</f>
        <v>0</v>
      </c>
      <c r="AD16" s="57">
        <v>270</v>
      </c>
      <c r="AE16" s="57"/>
      <c r="AF16" s="39">
        <f t="shared" si="16"/>
        <v>-270</v>
      </c>
      <c r="AG16" s="39">
        <f>AE16/AD16%</f>
        <v>0</v>
      </c>
      <c r="AH16" s="57">
        <v>200</v>
      </c>
      <c r="AI16" s="57"/>
      <c r="AJ16" s="39">
        <f t="shared" si="18"/>
        <v>-200</v>
      </c>
      <c r="AK16" s="39">
        <f t="shared" si="19"/>
        <v>0</v>
      </c>
      <c r="AL16" s="57">
        <v>250</v>
      </c>
      <c r="AM16" s="57"/>
      <c r="AN16" s="39">
        <f t="shared" si="20"/>
        <v>-250</v>
      </c>
      <c r="AO16" s="40">
        <f t="shared" si="21"/>
        <v>0</v>
      </c>
      <c r="AP16" s="66">
        <f t="shared" si="50"/>
        <v>2040</v>
      </c>
      <c r="AQ16" s="39">
        <f t="shared" si="22"/>
        <v>356</v>
      </c>
      <c r="AR16" s="39">
        <f t="shared" si="23"/>
        <v>-1684</v>
      </c>
      <c r="AS16" s="45">
        <f>AQ16/AP16%</f>
        <v>17.450980392156865</v>
      </c>
      <c r="AT16" s="67">
        <f t="shared" si="25"/>
        <v>695</v>
      </c>
      <c r="AU16" s="63">
        <f t="shared" si="26"/>
        <v>0</v>
      </c>
      <c r="AV16" s="63">
        <f t="shared" si="27"/>
        <v>-695</v>
      </c>
      <c r="AW16" s="64">
        <f>AU16/AT16%</f>
        <v>0</v>
      </c>
      <c r="AX16" s="65">
        <v>210</v>
      </c>
      <c r="AY16" s="57"/>
      <c r="AZ16" s="39">
        <f t="shared" si="29"/>
        <v>-210</v>
      </c>
      <c r="BA16" s="45">
        <f t="shared" si="30"/>
        <v>0</v>
      </c>
      <c r="BB16" s="68">
        <v>215</v>
      </c>
      <c r="BC16" s="57"/>
      <c r="BD16" s="39">
        <f t="shared" si="31"/>
        <v>-215</v>
      </c>
      <c r="BE16" s="45">
        <f>BC16/BB16%</f>
        <v>0</v>
      </c>
      <c r="BF16" s="68">
        <v>270</v>
      </c>
      <c r="BG16" s="57"/>
      <c r="BH16" s="39">
        <f t="shared" si="33"/>
        <v>-270</v>
      </c>
      <c r="BI16" s="40">
        <f>BG16/BF16%</f>
        <v>0</v>
      </c>
      <c r="BJ16" s="62">
        <f t="shared" si="35"/>
        <v>1483.1</v>
      </c>
      <c r="BK16" s="63">
        <f t="shared" si="36"/>
        <v>0</v>
      </c>
      <c r="BL16" s="63">
        <f t="shared" si="37"/>
        <v>-1483.1</v>
      </c>
      <c r="BM16" s="64">
        <f>BK16/BJ16%</f>
        <v>0</v>
      </c>
      <c r="BN16" s="68">
        <v>275</v>
      </c>
      <c r="BO16" s="57"/>
      <c r="BP16" s="37">
        <f t="shared" si="39"/>
        <v>-275</v>
      </c>
      <c r="BQ16" s="45">
        <f>BO16/BN16%</f>
        <v>0</v>
      </c>
      <c r="BR16" s="68">
        <v>175</v>
      </c>
      <c r="BS16" s="57"/>
      <c r="BT16" s="39">
        <f t="shared" si="41"/>
        <v>-175</v>
      </c>
      <c r="BU16" s="45">
        <f>BS16/BR16%</f>
        <v>0</v>
      </c>
      <c r="BV16" s="68">
        <v>1033.1</v>
      </c>
      <c r="BW16" s="57"/>
      <c r="BX16" s="39">
        <f t="shared" si="43"/>
        <v>-1033.1</v>
      </c>
      <c r="BY16" s="40">
        <f>BW16/BV16%</f>
        <v>0</v>
      </c>
      <c r="BZ16" s="69">
        <v>168.2</v>
      </c>
      <c r="CA16" s="47">
        <f t="shared" si="45"/>
        <v>187.8</v>
      </c>
      <c r="CB16" s="48">
        <f t="shared" si="46"/>
        <v>211.65279429250893</v>
      </c>
    </row>
    <row r="17" spans="1:80" ht="40.5" customHeight="1" hidden="1">
      <c r="A17" s="74" t="s">
        <v>39</v>
      </c>
      <c r="B17" s="57"/>
      <c r="C17" s="57">
        <f>SUM(O17)</f>
        <v>0</v>
      </c>
      <c r="D17" s="58">
        <f t="shared" si="0"/>
        <v>0</v>
      </c>
      <c r="E17" s="30" t="e">
        <f t="shared" si="1"/>
        <v>#DIV/0!</v>
      </c>
      <c r="F17" s="59">
        <f t="shared" si="2"/>
        <v>1100</v>
      </c>
      <c r="G17" s="60">
        <f t="shared" si="2"/>
        <v>0</v>
      </c>
      <c r="H17" s="60">
        <f t="shared" si="3"/>
        <v>-1100</v>
      </c>
      <c r="I17" s="61">
        <f>G17/F17%</f>
        <v>0</v>
      </c>
      <c r="J17" s="62">
        <f t="shared" si="5"/>
        <v>200</v>
      </c>
      <c r="K17" s="63">
        <f t="shared" si="49"/>
        <v>0</v>
      </c>
      <c r="L17" s="63">
        <f t="shared" si="6"/>
        <v>-200</v>
      </c>
      <c r="M17" s="64"/>
      <c r="N17" s="65"/>
      <c r="O17" s="57"/>
      <c r="P17" s="39">
        <f t="shared" si="8"/>
        <v>0</v>
      </c>
      <c r="Q17" s="52"/>
      <c r="R17" s="57"/>
      <c r="S17" s="57"/>
      <c r="T17" s="39">
        <f t="shared" si="10"/>
        <v>0</v>
      </c>
      <c r="U17" s="52" t="e">
        <f t="shared" si="11"/>
        <v>#DIV/0!</v>
      </c>
      <c r="V17" s="57">
        <v>200</v>
      </c>
      <c r="W17" s="57"/>
      <c r="X17" s="39">
        <f t="shared" si="12"/>
        <v>-200</v>
      </c>
      <c r="Y17" s="52">
        <f t="shared" si="13"/>
        <v>0</v>
      </c>
      <c r="Z17" s="63">
        <f t="shared" si="47"/>
        <v>900</v>
      </c>
      <c r="AA17" s="63">
        <f t="shared" si="48"/>
        <v>0</v>
      </c>
      <c r="AB17" s="63">
        <f t="shared" si="14"/>
        <v>-900</v>
      </c>
      <c r="AC17" s="63">
        <f>AA17/Z17%</f>
        <v>0</v>
      </c>
      <c r="AD17" s="57"/>
      <c r="AE17" s="57"/>
      <c r="AF17" s="39">
        <f t="shared" si="16"/>
        <v>0</v>
      </c>
      <c r="AG17" s="39" t="e">
        <f>AE17/AD17%</f>
        <v>#DIV/0!</v>
      </c>
      <c r="AH17" s="57"/>
      <c r="AI17" s="57"/>
      <c r="AJ17" s="39">
        <f t="shared" si="18"/>
        <v>0</v>
      </c>
      <c r="AK17" s="39"/>
      <c r="AL17" s="57">
        <v>900</v>
      </c>
      <c r="AM17" s="57"/>
      <c r="AN17" s="39">
        <f t="shared" si="20"/>
        <v>-900</v>
      </c>
      <c r="AO17" s="40">
        <f t="shared" si="21"/>
        <v>0</v>
      </c>
      <c r="AP17" s="66">
        <f t="shared" si="50"/>
        <v>1600</v>
      </c>
      <c r="AQ17" s="39">
        <f t="shared" si="22"/>
        <v>0</v>
      </c>
      <c r="AR17" s="39">
        <f t="shared" si="23"/>
        <v>-1600</v>
      </c>
      <c r="AS17" s="45">
        <f>AQ17/AP17%</f>
        <v>0</v>
      </c>
      <c r="AT17" s="67">
        <f t="shared" si="25"/>
        <v>500</v>
      </c>
      <c r="AU17" s="63">
        <f t="shared" si="26"/>
        <v>0</v>
      </c>
      <c r="AV17" s="63">
        <f t="shared" si="27"/>
        <v>-500</v>
      </c>
      <c r="AW17" s="64">
        <f>AU17/AT17%</f>
        <v>0</v>
      </c>
      <c r="AX17" s="65"/>
      <c r="AY17" s="57"/>
      <c r="AZ17" s="39">
        <f t="shared" si="29"/>
        <v>0</v>
      </c>
      <c r="BA17" s="45" t="e">
        <f t="shared" si="30"/>
        <v>#DIV/0!</v>
      </c>
      <c r="BB17" s="68"/>
      <c r="BC17" s="57"/>
      <c r="BD17" s="39">
        <f t="shared" si="31"/>
        <v>0</v>
      </c>
      <c r="BE17" s="45"/>
      <c r="BF17" s="68">
        <v>500</v>
      </c>
      <c r="BG17" s="57"/>
      <c r="BH17" s="39">
        <f t="shared" si="33"/>
        <v>-500</v>
      </c>
      <c r="BI17" s="40">
        <f>BG17/BF17%</f>
        <v>0</v>
      </c>
      <c r="BJ17" s="62">
        <f t="shared" si="35"/>
        <v>600</v>
      </c>
      <c r="BK17" s="63">
        <f t="shared" si="36"/>
        <v>0</v>
      </c>
      <c r="BL17" s="63">
        <f t="shared" si="37"/>
        <v>-600</v>
      </c>
      <c r="BM17" s="64">
        <f>BK17/BJ17%</f>
        <v>0</v>
      </c>
      <c r="BN17" s="68"/>
      <c r="BO17" s="57"/>
      <c r="BP17" s="37">
        <f t="shared" si="39"/>
        <v>0</v>
      </c>
      <c r="BQ17" s="45"/>
      <c r="BR17" s="68"/>
      <c r="BS17" s="57"/>
      <c r="BT17" s="39">
        <f t="shared" si="41"/>
        <v>0</v>
      </c>
      <c r="BU17" s="45" t="e">
        <f>BS17/BR17%</f>
        <v>#DIV/0!</v>
      </c>
      <c r="BV17" s="68">
        <v>600</v>
      </c>
      <c r="BW17" s="57"/>
      <c r="BX17" s="39">
        <f t="shared" si="43"/>
        <v>-600</v>
      </c>
      <c r="BY17" s="40">
        <f>BW17/BV17%</f>
        <v>0</v>
      </c>
      <c r="BZ17" s="69">
        <v>80</v>
      </c>
      <c r="CA17" s="47">
        <f t="shared" si="45"/>
        <v>-80</v>
      </c>
      <c r="CB17" s="48">
        <f t="shared" si="46"/>
        <v>0</v>
      </c>
    </row>
    <row r="18" spans="1:80" ht="37.5">
      <c r="A18" s="76" t="s">
        <v>40</v>
      </c>
      <c r="B18" s="57">
        <v>214.8</v>
      </c>
      <c r="C18" s="57">
        <f>SUM(O18)</f>
        <v>3</v>
      </c>
      <c r="D18" s="58">
        <f t="shared" si="0"/>
        <v>-211.8</v>
      </c>
      <c r="E18" s="30">
        <f t="shared" si="1"/>
        <v>1.3966480446927374</v>
      </c>
      <c r="F18" s="59">
        <f t="shared" si="2"/>
        <v>84</v>
      </c>
      <c r="G18" s="60">
        <f t="shared" si="2"/>
        <v>3</v>
      </c>
      <c r="H18" s="60">
        <f t="shared" si="3"/>
        <v>-81</v>
      </c>
      <c r="I18" s="61">
        <f>G18/F18%</f>
        <v>3.5714285714285716</v>
      </c>
      <c r="J18" s="62">
        <f t="shared" si="5"/>
        <v>58</v>
      </c>
      <c r="K18" s="63">
        <f t="shared" si="49"/>
        <v>3</v>
      </c>
      <c r="L18" s="63">
        <f t="shared" si="6"/>
        <v>-55</v>
      </c>
      <c r="M18" s="64">
        <f>K18/J18%</f>
        <v>5.172413793103448</v>
      </c>
      <c r="N18" s="65">
        <v>3</v>
      </c>
      <c r="O18" s="57">
        <v>3</v>
      </c>
      <c r="P18" s="39">
        <f t="shared" si="8"/>
        <v>0</v>
      </c>
      <c r="Q18" s="52">
        <f t="shared" si="9"/>
        <v>100</v>
      </c>
      <c r="R18" s="57">
        <v>20</v>
      </c>
      <c r="S18" s="57"/>
      <c r="T18" s="39">
        <f t="shared" si="10"/>
        <v>-20</v>
      </c>
      <c r="U18" s="52">
        <f t="shared" si="11"/>
        <v>0</v>
      </c>
      <c r="V18" s="57">
        <v>35</v>
      </c>
      <c r="W18" s="57"/>
      <c r="X18" s="39">
        <f t="shared" si="12"/>
        <v>-35</v>
      </c>
      <c r="Y18" s="52">
        <f t="shared" si="13"/>
        <v>0</v>
      </c>
      <c r="Z18" s="63">
        <f t="shared" si="47"/>
        <v>26</v>
      </c>
      <c r="AA18" s="63">
        <f t="shared" si="48"/>
        <v>0</v>
      </c>
      <c r="AB18" s="63">
        <f t="shared" si="14"/>
        <v>-26</v>
      </c>
      <c r="AC18" s="63">
        <f>AA18/Z18%</f>
        <v>0</v>
      </c>
      <c r="AD18" s="57">
        <v>3</v>
      </c>
      <c r="AE18" s="57"/>
      <c r="AF18" s="39">
        <f t="shared" si="16"/>
        <v>-3</v>
      </c>
      <c r="AG18" s="39">
        <f>AE18/AD18%</f>
        <v>0</v>
      </c>
      <c r="AH18" s="57">
        <v>20</v>
      </c>
      <c r="AI18" s="57"/>
      <c r="AJ18" s="39">
        <f t="shared" si="18"/>
        <v>-20</v>
      </c>
      <c r="AK18" s="39">
        <f aca="true" t="shared" si="51" ref="AK18:AK25">AI18/AH18%</f>
        <v>0</v>
      </c>
      <c r="AL18" s="57">
        <v>3</v>
      </c>
      <c r="AM18" s="57"/>
      <c r="AN18" s="39">
        <f t="shared" si="20"/>
        <v>-3</v>
      </c>
      <c r="AO18" s="40">
        <f t="shared" si="21"/>
        <v>0</v>
      </c>
      <c r="AP18" s="66">
        <f t="shared" si="50"/>
        <v>105</v>
      </c>
      <c r="AQ18" s="39">
        <f t="shared" si="22"/>
        <v>3</v>
      </c>
      <c r="AR18" s="39">
        <f t="shared" si="23"/>
        <v>-102</v>
      </c>
      <c r="AS18" s="45">
        <f>AQ18/AP18%</f>
        <v>2.857142857142857</v>
      </c>
      <c r="AT18" s="67">
        <f t="shared" si="25"/>
        <v>21</v>
      </c>
      <c r="AU18" s="63">
        <f t="shared" si="26"/>
        <v>0</v>
      </c>
      <c r="AV18" s="63">
        <f t="shared" si="27"/>
        <v>-21</v>
      </c>
      <c r="AW18" s="64">
        <f>AU18/AT18%</f>
        <v>0</v>
      </c>
      <c r="AX18" s="65">
        <v>6</v>
      </c>
      <c r="AY18" s="57"/>
      <c r="AZ18" s="39">
        <f t="shared" si="29"/>
        <v>-6</v>
      </c>
      <c r="BA18" s="45">
        <f t="shared" si="30"/>
        <v>0</v>
      </c>
      <c r="BB18" s="68">
        <v>15</v>
      </c>
      <c r="BC18" s="57"/>
      <c r="BD18" s="39">
        <f t="shared" si="31"/>
        <v>-15</v>
      </c>
      <c r="BE18" s="45">
        <f>BC18/BB18%</f>
        <v>0</v>
      </c>
      <c r="BF18" s="68"/>
      <c r="BG18" s="57"/>
      <c r="BH18" s="39">
        <f t="shared" si="33"/>
        <v>0</v>
      </c>
      <c r="BI18" s="40" t="e">
        <f>BG18/BF18%</f>
        <v>#DIV/0!</v>
      </c>
      <c r="BJ18" s="62">
        <f t="shared" si="35"/>
        <v>97.1</v>
      </c>
      <c r="BK18" s="63">
        <f t="shared" si="36"/>
        <v>0</v>
      </c>
      <c r="BL18" s="63">
        <f t="shared" si="37"/>
        <v>-97.1</v>
      </c>
      <c r="BM18" s="64"/>
      <c r="BN18" s="68">
        <v>60</v>
      </c>
      <c r="BO18" s="57"/>
      <c r="BP18" s="37">
        <f t="shared" si="39"/>
        <v>-60</v>
      </c>
      <c r="BQ18" s="45">
        <f>BO18/BN18%</f>
        <v>0</v>
      </c>
      <c r="BR18" s="68">
        <v>37.1</v>
      </c>
      <c r="BS18" s="57"/>
      <c r="BT18" s="39">
        <f t="shared" si="41"/>
        <v>-37.1</v>
      </c>
      <c r="BU18" s="45">
        <f>BS18/BR18%</f>
        <v>0</v>
      </c>
      <c r="BV18" s="68"/>
      <c r="BW18" s="57"/>
      <c r="BX18" s="39">
        <f t="shared" si="43"/>
        <v>0</v>
      </c>
      <c r="BY18" s="40" t="e">
        <f>BW18/BV18%</f>
        <v>#DIV/0!</v>
      </c>
      <c r="BZ18" s="69">
        <v>3</v>
      </c>
      <c r="CA18" s="47">
        <f t="shared" si="45"/>
        <v>0</v>
      </c>
      <c r="CB18" s="48">
        <f t="shared" si="46"/>
        <v>100</v>
      </c>
    </row>
    <row r="19" spans="1:80" ht="53.25" customHeight="1" hidden="1">
      <c r="A19" s="77" t="s">
        <v>41</v>
      </c>
      <c r="B19" s="50">
        <f>SUM(B20:B21)</f>
        <v>0</v>
      </c>
      <c r="C19" s="50">
        <f>SUM(C20:C21)</f>
        <v>0</v>
      </c>
      <c r="D19" s="29">
        <f t="shared" si="0"/>
        <v>0</v>
      </c>
      <c r="E19" s="30"/>
      <c r="F19" s="59">
        <f t="shared" si="2"/>
        <v>0</v>
      </c>
      <c r="G19" s="60">
        <f t="shared" si="2"/>
        <v>0</v>
      </c>
      <c r="H19" s="60">
        <f t="shared" si="3"/>
        <v>0</v>
      </c>
      <c r="I19" s="61"/>
      <c r="J19" s="34">
        <f t="shared" si="5"/>
        <v>0</v>
      </c>
      <c r="K19" s="35">
        <f t="shared" si="49"/>
        <v>0</v>
      </c>
      <c r="L19" s="35">
        <f t="shared" si="6"/>
        <v>0</v>
      </c>
      <c r="M19" s="36"/>
      <c r="N19" s="51">
        <f>SUM(N20:N21)</f>
        <v>0</v>
      </c>
      <c r="O19" s="50">
        <f>SUM(O20:O21)</f>
        <v>0</v>
      </c>
      <c r="P19" s="37">
        <f t="shared" si="8"/>
        <v>0</v>
      </c>
      <c r="Q19" s="52"/>
      <c r="R19" s="50">
        <f>SUM(R20:R21)</f>
        <v>0</v>
      </c>
      <c r="S19" s="50">
        <f>SUM(S20:S21)</f>
        <v>0</v>
      </c>
      <c r="T19" s="39">
        <f t="shared" si="10"/>
        <v>0</v>
      </c>
      <c r="U19" s="52" t="e">
        <f t="shared" si="11"/>
        <v>#DIV/0!</v>
      </c>
      <c r="V19" s="50">
        <f>SUM(V20:V21)</f>
        <v>0</v>
      </c>
      <c r="W19" s="50">
        <f>SUM(W20:W21)</f>
        <v>0</v>
      </c>
      <c r="X19" s="39">
        <f t="shared" si="12"/>
        <v>0</v>
      </c>
      <c r="Y19" s="52" t="e">
        <f t="shared" si="13"/>
        <v>#DIV/0!</v>
      </c>
      <c r="Z19" s="35">
        <f t="shared" si="47"/>
        <v>0</v>
      </c>
      <c r="AA19" s="35">
        <f t="shared" si="48"/>
        <v>0</v>
      </c>
      <c r="AB19" s="35">
        <f t="shared" si="14"/>
        <v>0</v>
      </c>
      <c r="AC19" s="35"/>
      <c r="AD19" s="50">
        <f>SUM(AD20:AD21)</f>
        <v>0</v>
      </c>
      <c r="AE19" s="50">
        <f>SUM(AE20:AE21)</f>
        <v>0</v>
      </c>
      <c r="AF19" s="37">
        <f t="shared" si="16"/>
        <v>0</v>
      </c>
      <c r="AG19" s="39"/>
      <c r="AH19" s="50">
        <f>SUM(AH20:AH21)</f>
        <v>0</v>
      </c>
      <c r="AI19" s="50">
        <f>SUM(AI20:AI21)</f>
        <v>0</v>
      </c>
      <c r="AJ19" s="37">
        <f t="shared" si="18"/>
        <v>0</v>
      </c>
      <c r="AK19" s="37" t="e">
        <f t="shared" si="51"/>
        <v>#DIV/0!</v>
      </c>
      <c r="AL19" s="50">
        <f>SUM(AL20:AL21)</f>
        <v>0</v>
      </c>
      <c r="AM19" s="50">
        <f>SUM(AM20:AM21)</f>
        <v>0</v>
      </c>
      <c r="AN19" s="39">
        <f t="shared" si="20"/>
        <v>0</v>
      </c>
      <c r="AO19" s="40" t="e">
        <f t="shared" si="21"/>
        <v>#DIV/0!</v>
      </c>
      <c r="AP19" s="41">
        <f t="shared" si="50"/>
        <v>0</v>
      </c>
      <c r="AQ19" s="37">
        <f t="shared" si="22"/>
        <v>0</v>
      </c>
      <c r="AR19" s="37">
        <f t="shared" si="23"/>
        <v>0</v>
      </c>
      <c r="AS19" s="42"/>
      <c r="AT19" s="43">
        <f t="shared" si="25"/>
        <v>0</v>
      </c>
      <c r="AU19" s="43">
        <f t="shared" si="25"/>
        <v>0</v>
      </c>
      <c r="AV19" s="35">
        <f t="shared" si="27"/>
        <v>0</v>
      </c>
      <c r="AW19" s="36"/>
      <c r="AX19" s="51">
        <f>SUM(AX20:AX21)</f>
        <v>0</v>
      </c>
      <c r="AY19" s="50">
        <f>SUM(AY20:AY21)</f>
        <v>0</v>
      </c>
      <c r="AZ19" s="39">
        <f t="shared" si="29"/>
        <v>0</v>
      </c>
      <c r="BA19" s="45" t="e">
        <f t="shared" si="30"/>
        <v>#DIV/0!</v>
      </c>
      <c r="BB19" s="54">
        <f>SUM(BB20:BB21)</f>
        <v>0</v>
      </c>
      <c r="BC19" s="50">
        <f>SUM(BC20:BC21)</f>
        <v>0</v>
      </c>
      <c r="BD19" s="37">
        <f t="shared" si="31"/>
        <v>0</v>
      </c>
      <c r="BE19" s="45"/>
      <c r="BF19" s="54">
        <f>SUM(BF20:BF21)</f>
        <v>0</v>
      </c>
      <c r="BG19" s="54">
        <f>SUM(BG20:BG21)</f>
        <v>0</v>
      </c>
      <c r="BH19" s="37">
        <f t="shared" si="33"/>
        <v>0</v>
      </c>
      <c r="BI19" s="40"/>
      <c r="BJ19" s="34">
        <f t="shared" si="35"/>
        <v>0</v>
      </c>
      <c r="BK19" s="35">
        <f t="shared" si="36"/>
        <v>0</v>
      </c>
      <c r="BL19" s="35">
        <f t="shared" si="37"/>
        <v>0</v>
      </c>
      <c r="BM19" s="36"/>
      <c r="BN19" s="54">
        <f>SUM(BN20:BN21)</f>
        <v>0</v>
      </c>
      <c r="BO19" s="50">
        <f>SUM(BO20:BO21)</f>
        <v>0</v>
      </c>
      <c r="BP19" s="37">
        <f t="shared" si="39"/>
        <v>0</v>
      </c>
      <c r="BQ19" s="45"/>
      <c r="BR19" s="54">
        <f>SUM(BR20:BR21)</f>
        <v>0</v>
      </c>
      <c r="BS19" s="50">
        <f>SUM(BS20:BS21)</f>
        <v>0</v>
      </c>
      <c r="BT19" s="37">
        <f t="shared" si="41"/>
        <v>0</v>
      </c>
      <c r="BU19" s="45"/>
      <c r="BV19" s="54">
        <f>SUM(BV20:BV21)</f>
        <v>0</v>
      </c>
      <c r="BW19" s="50">
        <f>SUM(BW20:BW21)</f>
        <v>0</v>
      </c>
      <c r="BX19" s="37">
        <f t="shared" si="43"/>
        <v>0</v>
      </c>
      <c r="BY19" s="40"/>
      <c r="BZ19" s="55">
        <f>SUM(BZ20:BZ21)</f>
        <v>0</v>
      </c>
      <c r="CA19" s="47">
        <f t="shared" si="45"/>
        <v>0</v>
      </c>
      <c r="CB19" s="48" t="e">
        <f t="shared" si="46"/>
        <v>#DIV/0!</v>
      </c>
    </row>
    <row r="20" spans="1:80" ht="21.75" customHeight="1" hidden="1">
      <c r="A20" s="76" t="s">
        <v>42</v>
      </c>
      <c r="B20" s="57"/>
      <c r="C20" s="57"/>
      <c r="D20" s="58">
        <f t="shared" si="0"/>
        <v>0</v>
      </c>
      <c r="E20" s="30"/>
      <c r="F20" s="59">
        <f t="shared" si="2"/>
        <v>0</v>
      </c>
      <c r="G20" s="60">
        <f t="shared" si="2"/>
        <v>0</v>
      </c>
      <c r="H20" s="60">
        <f t="shared" si="3"/>
        <v>0</v>
      </c>
      <c r="I20" s="61"/>
      <c r="J20" s="62">
        <f t="shared" si="5"/>
        <v>0</v>
      </c>
      <c r="K20" s="63">
        <f t="shared" si="49"/>
        <v>0</v>
      </c>
      <c r="L20" s="63">
        <f t="shared" si="6"/>
        <v>0</v>
      </c>
      <c r="M20" s="64"/>
      <c r="N20" s="65"/>
      <c r="O20" s="57"/>
      <c r="P20" s="39">
        <f>O20-N20</f>
        <v>0</v>
      </c>
      <c r="Q20" s="52"/>
      <c r="R20" s="57"/>
      <c r="S20" s="57"/>
      <c r="T20" s="39">
        <f t="shared" si="10"/>
        <v>0</v>
      </c>
      <c r="U20" s="52" t="e">
        <f t="shared" si="11"/>
        <v>#DIV/0!</v>
      </c>
      <c r="V20" s="57"/>
      <c r="W20" s="57"/>
      <c r="X20" s="39">
        <f t="shared" si="12"/>
        <v>0</v>
      </c>
      <c r="Y20" s="52" t="e">
        <f t="shared" si="13"/>
        <v>#DIV/0!</v>
      </c>
      <c r="Z20" s="63">
        <f t="shared" si="47"/>
        <v>0</v>
      </c>
      <c r="AA20" s="63">
        <f t="shared" si="48"/>
        <v>0</v>
      </c>
      <c r="AB20" s="63">
        <f t="shared" si="14"/>
        <v>0</v>
      </c>
      <c r="AC20" s="63"/>
      <c r="AD20" s="57"/>
      <c r="AE20" s="57"/>
      <c r="AF20" s="39">
        <f>AE20-AD20</f>
        <v>0</v>
      </c>
      <c r="AG20" s="39"/>
      <c r="AH20" s="57"/>
      <c r="AI20" s="57"/>
      <c r="AJ20" s="37">
        <f t="shared" si="18"/>
        <v>0</v>
      </c>
      <c r="AK20" s="37" t="e">
        <f t="shared" si="51"/>
        <v>#DIV/0!</v>
      </c>
      <c r="AL20" s="57"/>
      <c r="AM20" s="57"/>
      <c r="AN20" s="39">
        <f t="shared" si="20"/>
        <v>0</v>
      </c>
      <c r="AO20" s="40" t="e">
        <f t="shared" si="21"/>
        <v>#DIV/0!</v>
      </c>
      <c r="AP20" s="66">
        <f t="shared" si="50"/>
        <v>0</v>
      </c>
      <c r="AQ20" s="39">
        <f t="shared" si="22"/>
        <v>0</v>
      </c>
      <c r="AR20" s="39">
        <f t="shared" si="23"/>
        <v>0</v>
      </c>
      <c r="AS20" s="45"/>
      <c r="AT20" s="67">
        <f t="shared" si="25"/>
        <v>0</v>
      </c>
      <c r="AU20" s="63">
        <f t="shared" si="26"/>
        <v>0</v>
      </c>
      <c r="AV20" s="63">
        <f t="shared" si="27"/>
        <v>0</v>
      </c>
      <c r="AW20" s="64"/>
      <c r="AX20" s="65"/>
      <c r="AY20" s="57"/>
      <c r="AZ20" s="39">
        <f t="shared" si="29"/>
        <v>0</v>
      </c>
      <c r="BA20" s="45" t="e">
        <f t="shared" si="30"/>
        <v>#DIV/0!</v>
      </c>
      <c r="BB20" s="68"/>
      <c r="BC20" s="57">
        <v>0</v>
      </c>
      <c r="BD20" s="39">
        <f t="shared" si="31"/>
        <v>0</v>
      </c>
      <c r="BE20" s="45"/>
      <c r="BF20" s="68"/>
      <c r="BG20" s="57"/>
      <c r="BH20" s="39">
        <f t="shared" si="33"/>
        <v>0</v>
      </c>
      <c r="BI20" s="40" t="e">
        <f>BG20/BF20%</f>
        <v>#DIV/0!</v>
      </c>
      <c r="BJ20" s="62">
        <f t="shared" si="35"/>
        <v>0</v>
      </c>
      <c r="BK20" s="63">
        <f t="shared" si="36"/>
        <v>0</v>
      </c>
      <c r="BL20" s="63">
        <f t="shared" si="37"/>
        <v>0</v>
      </c>
      <c r="BM20" s="64"/>
      <c r="BN20" s="68"/>
      <c r="BO20" s="57"/>
      <c r="BP20" s="39">
        <f>BO20-BN20</f>
        <v>0</v>
      </c>
      <c r="BQ20" s="45"/>
      <c r="BR20" s="68"/>
      <c r="BS20" s="57"/>
      <c r="BT20" s="39">
        <f>BS20-BR20</f>
        <v>0</v>
      </c>
      <c r="BU20" s="45"/>
      <c r="BV20" s="68"/>
      <c r="BW20" s="57"/>
      <c r="BX20" s="39">
        <f>BW20-BV20</f>
        <v>0</v>
      </c>
      <c r="BY20" s="40"/>
      <c r="BZ20" s="69"/>
      <c r="CA20" s="47">
        <f t="shared" si="45"/>
        <v>0</v>
      </c>
      <c r="CB20" s="48" t="e">
        <f t="shared" si="46"/>
        <v>#DIV/0!</v>
      </c>
    </row>
    <row r="21" spans="1:80" ht="21" customHeight="1" hidden="1">
      <c r="A21" s="71" t="s">
        <v>43</v>
      </c>
      <c r="B21" s="57"/>
      <c r="C21" s="57"/>
      <c r="D21" s="58">
        <f t="shared" si="0"/>
        <v>0</v>
      </c>
      <c r="E21" s="30"/>
      <c r="F21" s="59">
        <f t="shared" si="2"/>
        <v>0</v>
      </c>
      <c r="G21" s="60">
        <f t="shared" si="2"/>
        <v>0</v>
      </c>
      <c r="H21" s="60">
        <f t="shared" si="3"/>
        <v>0</v>
      </c>
      <c r="I21" s="61"/>
      <c r="J21" s="62">
        <f t="shared" si="5"/>
        <v>0</v>
      </c>
      <c r="K21" s="63">
        <f t="shared" si="49"/>
        <v>0</v>
      </c>
      <c r="L21" s="63">
        <f t="shared" si="6"/>
        <v>0</v>
      </c>
      <c r="M21" s="64"/>
      <c r="N21" s="65"/>
      <c r="O21" s="57"/>
      <c r="P21" s="39"/>
      <c r="Q21" s="52"/>
      <c r="R21" s="57"/>
      <c r="S21" s="57"/>
      <c r="T21" s="39">
        <f t="shared" si="10"/>
        <v>0</v>
      </c>
      <c r="U21" s="52" t="e">
        <f t="shared" si="11"/>
        <v>#DIV/0!</v>
      </c>
      <c r="V21" s="57"/>
      <c r="W21" s="57"/>
      <c r="X21" s="39">
        <f t="shared" si="12"/>
        <v>0</v>
      </c>
      <c r="Y21" s="52" t="e">
        <f t="shared" si="13"/>
        <v>#DIV/0!</v>
      </c>
      <c r="Z21" s="63">
        <f t="shared" si="47"/>
        <v>0</v>
      </c>
      <c r="AA21" s="63">
        <f t="shared" si="48"/>
        <v>0</v>
      </c>
      <c r="AB21" s="63">
        <f t="shared" si="14"/>
        <v>0</v>
      </c>
      <c r="AC21" s="63"/>
      <c r="AD21" s="57"/>
      <c r="AE21" s="57"/>
      <c r="AF21" s="39">
        <f>AE21-AD21</f>
        <v>0</v>
      </c>
      <c r="AG21" s="39"/>
      <c r="AH21" s="57"/>
      <c r="AI21" s="57"/>
      <c r="AJ21" s="37">
        <f t="shared" si="18"/>
        <v>0</v>
      </c>
      <c r="AK21" s="37" t="e">
        <f t="shared" si="51"/>
        <v>#DIV/0!</v>
      </c>
      <c r="AL21" s="57"/>
      <c r="AM21" s="57"/>
      <c r="AN21" s="39">
        <f t="shared" si="20"/>
        <v>0</v>
      </c>
      <c r="AO21" s="40" t="e">
        <f t="shared" si="21"/>
        <v>#DIV/0!</v>
      </c>
      <c r="AP21" s="66">
        <f t="shared" si="50"/>
        <v>0</v>
      </c>
      <c r="AQ21" s="39">
        <f t="shared" si="22"/>
        <v>0</v>
      </c>
      <c r="AR21" s="39">
        <f t="shared" si="23"/>
        <v>0</v>
      </c>
      <c r="AS21" s="45"/>
      <c r="AT21" s="67">
        <f t="shared" si="25"/>
        <v>0</v>
      </c>
      <c r="AU21" s="63">
        <f t="shared" si="26"/>
        <v>0</v>
      </c>
      <c r="AV21" s="63">
        <f t="shared" si="27"/>
        <v>0</v>
      </c>
      <c r="AW21" s="64"/>
      <c r="AX21" s="65"/>
      <c r="AY21" s="57"/>
      <c r="AZ21" s="39">
        <f t="shared" si="29"/>
        <v>0</v>
      </c>
      <c r="BA21" s="45" t="e">
        <f t="shared" si="30"/>
        <v>#DIV/0!</v>
      </c>
      <c r="BB21" s="68"/>
      <c r="BC21" s="57"/>
      <c r="BD21" s="39"/>
      <c r="BE21" s="45"/>
      <c r="BF21" s="68"/>
      <c r="BG21" s="57"/>
      <c r="BH21" s="39"/>
      <c r="BI21" s="40"/>
      <c r="BJ21" s="62">
        <f t="shared" si="35"/>
        <v>0</v>
      </c>
      <c r="BK21" s="63">
        <f t="shared" si="36"/>
        <v>0</v>
      </c>
      <c r="BL21" s="63">
        <f t="shared" si="37"/>
        <v>0</v>
      </c>
      <c r="BM21" s="64"/>
      <c r="BN21" s="68"/>
      <c r="BO21" s="57"/>
      <c r="BP21" s="39"/>
      <c r="BQ21" s="45"/>
      <c r="BR21" s="68"/>
      <c r="BS21" s="57"/>
      <c r="BT21" s="39"/>
      <c r="BU21" s="45"/>
      <c r="BV21" s="68"/>
      <c r="BW21" s="57"/>
      <c r="BX21" s="39"/>
      <c r="BY21" s="40"/>
      <c r="BZ21" s="69"/>
      <c r="CA21" s="47">
        <f t="shared" si="45"/>
        <v>0</v>
      </c>
      <c r="CB21" s="48" t="e">
        <f t="shared" si="46"/>
        <v>#DIV/0!</v>
      </c>
    </row>
    <row r="22" spans="1:80" s="49" customFormat="1" ht="52.5" customHeight="1">
      <c r="A22" s="77" t="s">
        <v>44</v>
      </c>
      <c r="B22" s="50">
        <f>B23+B24+B25+B26</f>
        <v>22055.300000000003</v>
      </c>
      <c r="C22" s="50">
        <f>C23+C24+C25+C26</f>
        <v>905.4</v>
      </c>
      <c r="D22" s="29">
        <f t="shared" si="0"/>
        <v>-21149.9</v>
      </c>
      <c r="E22" s="30">
        <f t="shared" si="1"/>
        <v>4.105135727013461</v>
      </c>
      <c r="F22" s="31">
        <f t="shared" si="2"/>
        <v>10480</v>
      </c>
      <c r="G22" s="32">
        <f t="shared" si="2"/>
        <v>905.4</v>
      </c>
      <c r="H22" s="32">
        <f t="shared" si="3"/>
        <v>-9574.6</v>
      </c>
      <c r="I22" s="33">
        <f>G22/F22%</f>
        <v>8.639312977099237</v>
      </c>
      <c r="J22" s="34">
        <f t="shared" si="5"/>
        <v>4415</v>
      </c>
      <c r="K22" s="35">
        <f t="shared" si="49"/>
        <v>905.4</v>
      </c>
      <c r="L22" s="35">
        <f>K22-J22</f>
        <v>-3509.6</v>
      </c>
      <c r="M22" s="36">
        <f>K22/J22%</f>
        <v>20.50736126840317</v>
      </c>
      <c r="N22" s="51">
        <f>N23+N24+N25+N26</f>
        <v>1510</v>
      </c>
      <c r="O22" s="50">
        <f>O23+O24+O25+O26</f>
        <v>905.4</v>
      </c>
      <c r="P22" s="37">
        <f aca="true" t="shared" si="52" ref="P22:P34">O22-N22</f>
        <v>-604.6</v>
      </c>
      <c r="Q22" s="38">
        <f>O22/N22%</f>
        <v>59.96026490066225</v>
      </c>
      <c r="R22" s="50">
        <f>R23+R24+R25+R26</f>
        <v>1210</v>
      </c>
      <c r="S22" s="50">
        <f>S23+S24+S25+S26</f>
        <v>0</v>
      </c>
      <c r="T22" s="37">
        <f t="shared" si="10"/>
        <v>-1210</v>
      </c>
      <c r="U22" s="38">
        <f t="shared" si="11"/>
        <v>0</v>
      </c>
      <c r="V22" s="50">
        <f>V23+V24+V25+V26</f>
        <v>1695</v>
      </c>
      <c r="W22" s="50">
        <f>W23+W24+W25+W26</f>
        <v>0</v>
      </c>
      <c r="X22" s="37">
        <f t="shared" si="12"/>
        <v>-1695</v>
      </c>
      <c r="Y22" s="38">
        <f t="shared" si="13"/>
        <v>0</v>
      </c>
      <c r="Z22" s="35">
        <f t="shared" si="47"/>
        <v>6065</v>
      </c>
      <c r="AA22" s="35">
        <f t="shared" si="48"/>
        <v>0</v>
      </c>
      <c r="AB22" s="35">
        <f t="shared" si="14"/>
        <v>-6065</v>
      </c>
      <c r="AC22" s="35">
        <f>AA22/Z22%</f>
        <v>0</v>
      </c>
      <c r="AD22" s="50">
        <f>AD23+AD24+AD25+AD26</f>
        <v>1590</v>
      </c>
      <c r="AE22" s="50">
        <f>AE23+AE24+AE25+AE26</f>
        <v>0</v>
      </c>
      <c r="AF22" s="37">
        <f aca="true" t="shared" si="53" ref="AF22:AF34">AE22-AD22</f>
        <v>-1590</v>
      </c>
      <c r="AG22" s="37">
        <f aca="true" t="shared" si="54" ref="AG22:AG28">AE22/AD22%</f>
        <v>0</v>
      </c>
      <c r="AH22" s="50">
        <f>AH23+AH24+AH25+AH26</f>
        <v>2495</v>
      </c>
      <c r="AI22" s="50">
        <f>AI23+AI24+AI25+AI26</f>
        <v>0</v>
      </c>
      <c r="AJ22" s="37">
        <f t="shared" si="18"/>
        <v>-2495</v>
      </c>
      <c r="AK22" s="37">
        <f t="shared" si="51"/>
        <v>0</v>
      </c>
      <c r="AL22" s="50">
        <f>AL23+AL24+AL25+AL26</f>
        <v>1980</v>
      </c>
      <c r="AM22" s="50">
        <f>AM23+AM24+AM25+AM26</f>
        <v>0</v>
      </c>
      <c r="AN22" s="37">
        <f t="shared" si="20"/>
        <v>-1980</v>
      </c>
      <c r="AO22" s="44">
        <f t="shared" si="21"/>
        <v>0</v>
      </c>
      <c r="AP22" s="41">
        <f t="shared" si="50"/>
        <v>15935</v>
      </c>
      <c r="AQ22" s="37">
        <f t="shared" si="50"/>
        <v>905.4</v>
      </c>
      <c r="AR22" s="37">
        <f t="shared" si="23"/>
        <v>-15029.6</v>
      </c>
      <c r="AS22" s="42">
        <f>AQ22/AP22%</f>
        <v>5.681832444304989</v>
      </c>
      <c r="AT22" s="43">
        <f aca="true" t="shared" si="55" ref="AT22:AT35">AX22+BB22+BF22</f>
        <v>5455</v>
      </c>
      <c r="AU22" s="35">
        <f t="shared" si="26"/>
        <v>0</v>
      </c>
      <c r="AV22" s="35">
        <f t="shared" si="27"/>
        <v>-5455</v>
      </c>
      <c r="AW22" s="36">
        <f>AU22/AT22%</f>
        <v>0</v>
      </c>
      <c r="AX22" s="51">
        <f>AX23+AX24+AX25+AX26</f>
        <v>1920</v>
      </c>
      <c r="AY22" s="50">
        <f>AY23+AY24+AY25+AY26</f>
        <v>0</v>
      </c>
      <c r="AZ22" s="37">
        <f t="shared" si="29"/>
        <v>-1920</v>
      </c>
      <c r="BA22" s="42">
        <f t="shared" si="30"/>
        <v>0</v>
      </c>
      <c r="BB22" s="54">
        <f>BB23+BB24+BB25+BB26</f>
        <v>1630</v>
      </c>
      <c r="BC22" s="50">
        <f>BC23+BC24+BC25+BC26</f>
        <v>0</v>
      </c>
      <c r="BD22" s="37">
        <f>BC22-BB22</f>
        <v>-1630</v>
      </c>
      <c r="BE22" s="42">
        <f>BC22/BB22%</f>
        <v>0</v>
      </c>
      <c r="BF22" s="54">
        <f>BF23+BF24+BF25+BF26</f>
        <v>1905</v>
      </c>
      <c r="BG22" s="50">
        <f>BG23+BG24+BG25+BG26</f>
        <v>0</v>
      </c>
      <c r="BH22" s="37">
        <f>BG22-BF22</f>
        <v>-1905</v>
      </c>
      <c r="BI22" s="44">
        <f>BG22/BF22%</f>
        <v>0</v>
      </c>
      <c r="BJ22" s="34">
        <f t="shared" si="35"/>
        <v>5470.5</v>
      </c>
      <c r="BK22" s="35">
        <f t="shared" si="36"/>
        <v>0</v>
      </c>
      <c r="BL22" s="35">
        <f t="shared" si="37"/>
        <v>-5470.5</v>
      </c>
      <c r="BM22" s="36">
        <f>BK22/BJ22%</f>
        <v>0</v>
      </c>
      <c r="BN22" s="54">
        <f>BN23+BN24+BN25+BN26</f>
        <v>2070</v>
      </c>
      <c r="BO22" s="50">
        <f>BO23+BO24+BO25+BO26</f>
        <v>0</v>
      </c>
      <c r="BP22" s="37">
        <f>BO22-BN22</f>
        <v>-2070</v>
      </c>
      <c r="BQ22" s="45">
        <f>BO22/BN22%</f>
        <v>0</v>
      </c>
      <c r="BR22" s="54">
        <f>BR23+BR24+BR25+BR26</f>
        <v>1690</v>
      </c>
      <c r="BS22" s="50">
        <f>BS23+BS24+BS25+BS26</f>
        <v>0</v>
      </c>
      <c r="BT22" s="37">
        <f>BS22-BR22</f>
        <v>-1690</v>
      </c>
      <c r="BU22" s="42">
        <f>BS22/BR22%</f>
        <v>0</v>
      </c>
      <c r="BV22" s="54">
        <f>BV23+BV24+BV25+BV26</f>
        <v>1710.5</v>
      </c>
      <c r="BW22" s="50">
        <f>BW23+BW24+BW25+BW26</f>
        <v>0</v>
      </c>
      <c r="BX22" s="37">
        <f>BW22-BV22</f>
        <v>-1710.5</v>
      </c>
      <c r="BY22" s="44">
        <f>BW22/BV22%</f>
        <v>0</v>
      </c>
      <c r="BZ22" s="55">
        <f>BZ23+BZ24+BZ25+BZ26</f>
        <v>1481.1</v>
      </c>
      <c r="CA22" s="47">
        <f t="shared" si="45"/>
        <v>-575.6999999999999</v>
      </c>
      <c r="CB22" s="48">
        <f t="shared" si="46"/>
        <v>61.130241037067044</v>
      </c>
    </row>
    <row r="23" spans="1:80" ht="37.5" hidden="1">
      <c r="A23" s="78" t="s">
        <v>45</v>
      </c>
      <c r="B23" s="79"/>
      <c r="C23" s="79"/>
      <c r="D23" s="58">
        <f t="shared" si="0"/>
        <v>0</v>
      </c>
      <c r="E23" s="30"/>
      <c r="F23" s="59">
        <f t="shared" si="2"/>
        <v>0</v>
      </c>
      <c r="G23" s="60">
        <f t="shared" si="2"/>
        <v>0</v>
      </c>
      <c r="H23" s="60">
        <f t="shared" si="3"/>
        <v>0</v>
      </c>
      <c r="I23" s="61"/>
      <c r="J23" s="62">
        <f t="shared" si="5"/>
        <v>0</v>
      </c>
      <c r="K23" s="63">
        <f t="shared" si="49"/>
        <v>0</v>
      </c>
      <c r="L23" s="63">
        <f>K23-J23</f>
        <v>0</v>
      </c>
      <c r="M23" s="64"/>
      <c r="N23" s="80"/>
      <c r="O23" s="79"/>
      <c r="P23" s="37">
        <f t="shared" si="52"/>
        <v>0</v>
      </c>
      <c r="Q23" s="38"/>
      <c r="R23" s="79"/>
      <c r="S23" s="79"/>
      <c r="T23" s="39">
        <f t="shared" si="10"/>
        <v>0</v>
      </c>
      <c r="U23" s="52" t="e">
        <f t="shared" si="11"/>
        <v>#DIV/0!</v>
      </c>
      <c r="V23" s="79"/>
      <c r="W23" s="79"/>
      <c r="X23" s="39">
        <f t="shared" si="12"/>
        <v>0</v>
      </c>
      <c r="Y23" s="52" t="e">
        <f t="shared" si="13"/>
        <v>#DIV/0!</v>
      </c>
      <c r="Z23" s="63">
        <f t="shared" si="47"/>
        <v>0</v>
      </c>
      <c r="AA23" s="63">
        <f t="shared" si="48"/>
        <v>0</v>
      </c>
      <c r="AB23" s="63">
        <f t="shared" si="14"/>
        <v>0</v>
      </c>
      <c r="AC23" s="63"/>
      <c r="AD23" s="79"/>
      <c r="AE23" s="79"/>
      <c r="AF23" s="37">
        <f t="shared" si="53"/>
        <v>0</v>
      </c>
      <c r="AG23" s="37" t="e">
        <f t="shared" si="54"/>
        <v>#DIV/0!</v>
      </c>
      <c r="AH23" s="79"/>
      <c r="AI23" s="79"/>
      <c r="AJ23" s="37">
        <f t="shared" si="18"/>
        <v>0</v>
      </c>
      <c r="AK23" s="37" t="e">
        <f t="shared" si="51"/>
        <v>#DIV/0!</v>
      </c>
      <c r="AL23" s="79"/>
      <c r="AM23" s="79"/>
      <c r="AN23" s="39">
        <f t="shared" si="20"/>
        <v>0</v>
      </c>
      <c r="AO23" s="40" t="e">
        <f t="shared" si="21"/>
        <v>#DIV/0!</v>
      </c>
      <c r="AP23" s="41">
        <f t="shared" si="50"/>
        <v>0</v>
      </c>
      <c r="AQ23" s="39">
        <f t="shared" si="50"/>
        <v>0</v>
      </c>
      <c r="AR23" s="39">
        <f t="shared" si="23"/>
        <v>0</v>
      </c>
      <c r="AS23" s="45"/>
      <c r="AT23" s="67">
        <f t="shared" si="55"/>
        <v>0</v>
      </c>
      <c r="AU23" s="63">
        <f t="shared" si="26"/>
        <v>0</v>
      </c>
      <c r="AV23" s="63">
        <f t="shared" si="27"/>
        <v>0</v>
      </c>
      <c r="AW23" s="64"/>
      <c r="AX23" s="80"/>
      <c r="AY23" s="79"/>
      <c r="AZ23" s="39">
        <f t="shared" si="29"/>
        <v>0</v>
      </c>
      <c r="BA23" s="45" t="e">
        <f t="shared" si="30"/>
        <v>#DIV/0!</v>
      </c>
      <c r="BB23" s="81"/>
      <c r="BC23" s="79"/>
      <c r="BD23" s="39"/>
      <c r="BE23" s="45"/>
      <c r="BF23" s="81"/>
      <c r="BG23" s="79"/>
      <c r="BH23" s="39"/>
      <c r="BI23" s="44"/>
      <c r="BJ23" s="62">
        <f t="shared" si="35"/>
        <v>0</v>
      </c>
      <c r="BK23" s="63">
        <f t="shared" si="36"/>
        <v>0</v>
      </c>
      <c r="BL23" s="63">
        <f t="shared" si="37"/>
        <v>0</v>
      </c>
      <c r="BM23" s="64"/>
      <c r="BN23" s="81"/>
      <c r="BO23" s="79"/>
      <c r="BP23" s="39"/>
      <c r="BQ23" s="45"/>
      <c r="BR23" s="81"/>
      <c r="BS23" s="79"/>
      <c r="BT23" s="39"/>
      <c r="BU23" s="42"/>
      <c r="BV23" s="81"/>
      <c r="BW23" s="79"/>
      <c r="BX23" s="39"/>
      <c r="BY23" s="40"/>
      <c r="BZ23" s="82"/>
      <c r="CA23" s="47">
        <f t="shared" si="45"/>
        <v>0</v>
      </c>
      <c r="CB23" s="48"/>
    </row>
    <row r="24" spans="1:80" s="84" customFormat="1" ht="23.25" customHeight="1">
      <c r="A24" s="78" t="s">
        <v>46</v>
      </c>
      <c r="B24" s="57">
        <v>14542.7</v>
      </c>
      <c r="C24" s="57">
        <f>SUM(O24)</f>
        <v>665.4</v>
      </c>
      <c r="D24" s="83">
        <f t="shared" si="0"/>
        <v>-13877.300000000001</v>
      </c>
      <c r="E24" s="30">
        <f t="shared" si="1"/>
        <v>4.575491483699725</v>
      </c>
      <c r="F24" s="59">
        <f t="shared" si="2"/>
        <v>7735</v>
      </c>
      <c r="G24" s="60">
        <f t="shared" si="2"/>
        <v>665.4</v>
      </c>
      <c r="H24" s="60">
        <f t="shared" si="3"/>
        <v>-7069.6</v>
      </c>
      <c r="I24" s="61">
        <f aca="true" t="shared" si="56" ref="I24:I29">G24/F24%</f>
        <v>8.60245636716225</v>
      </c>
      <c r="J24" s="62">
        <f t="shared" si="5"/>
        <v>3400</v>
      </c>
      <c r="K24" s="63">
        <f t="shared" si="49"/>
        <v>665.4</v>
      </c>
      <c r="L24" s="63">
        <f>K24-J24</f>
        <v>-2734.6</v>
      </c>
      <c r="M24" s="64">
        <f>K24/J24%</f>
        <v>19.570588235294117</v>
      </c>
      <c r="N24" s="65">
        <v>1230</v>
      </c>
      <c r="O24" s="57">
        <v>665.4</v>
      </c>
      <c r="P24" s="39">
        <f t="shared" si="52"/>
        <v>-564.6</v>
      </c>
      <c r="Q24" s="52">
        <f>O24/N24%</f>
        <v>54.09756097560975</v>
      </c>
      <c r="R24" s="57">
        <v>850</v>
      </c>
      <c r="S24" s="57"/>
      <c r="T24" s="39">
        <f t="shared" si="10"/>
        <v>-850</v>
      </c>
      <c r="U24" s="52">
        <f t="shared" si="11"/>
        <v>0</v>
      </c>
      <c r="V24" s="57">
        <v>1320</v>
      </c>
      <c r="W24" s="57"/>
      <c r="X24" s="39">
        <f t="shared" si="12"/>
        <v>-1320</v>
      </c>
      <c r="Y24" s="52">
        <f t="shared" si="13"/>
        <v>0</v>
      </c>
      <c r="Z24" s="63">
        <f t="shared" si="47"/>
        <v>4335</v>
      </c>
      <c r="AA24" s="63">
        <f t="shared" si="48"/>
        <v>0</v>
      </c>
      <c r="AB24" s="63">
        <f t="shared" si="14"/>
        <v>-4335</v>
      </c>
      <c r="AC24" s="63">
        <f>AA24/Z24%</f>
        <v>0</v>
      </c>
      <c r="AD24" s="57">
        <v>1060</v>
      </c>
      <c r="AE24" s="57"/>
      <c r="AF24" s="39">
        <f t="shared" si="53"/>
        <v>-1060</v>
      </c>
      <c r="AG24" s="39">
        <f t="shared" si="54"/>
        <v>0</v>
      </c>
      <c r="AH24" s="57">
        <v>2030</v>
      </c>
      <c r="AI24" s="57"/>
      <c r="AJ24" s="39">
        <f t="shared" si="18"/>
        <v>-2030</v>
      </c>
      <c r="AK24" s="39">
        <f t="shared" si="51"/>
        <v>0</v>
      </c>
      <c r="AL24" s="57">
        <v>1245</v>
      </c>
      <c r="AM24" s="57"/>
      <c r="AN24" s="39">
        <f t="shared" si="20"/>
        <v>-1245</v>
      </c>
      <c r="AO24" s="40">
        <f t="shared" si="21"/>
        <v>0</v>
      </c>
      <c r="AP24" s="66">
        <f t="shared" si="50"/>
        <v>12095</v>
      </c>
      <c r="AQ24" s="39">
        <f t="shared" si="50"/>
        <v>665.4</v>
      </c>
      <c r="AR24" s="39">
        <f t="shared" si="23"/>
        <v>-11429.6</v>
      </c>
      <c r="AS24" s="45">
        <f>AQ24/AP24%</f>
        <v>5.501446878875568</v>
      </c>
      <c r="AT24" s="67">
        <f t="shared" si="55"/>
        <v>4360</v>
      </c>
      <c r="AU24" s="63">
        <f t="shared" si="26"/>
        <v>0</v>
      </c>
      <c r="AV24" s="63">
        <f t="shared" si="27"/>
        <v>-4360</v>
      </c>
      <c r="AW24" s="64">
        <f>AU24/AT24%</f>
        <v>0</v>
      </c>
      <c r="AX24" s="65">
        <v>1480</v>
      </c>
      <c r="AY24" s="57"/>
      <c r="AZ24" s="39">
        <f t="shared" si="29"/>
        <v>-1480</v>
      </c>
      <c r="BA24" s="45">
        <f t="shared" si="30"/>
        <v>0</v>
      </c>
      <c r="BB24" s="68">
        <v>1180</v>
      </c>
      <c r="BC24" s="57"/>
      <c r="BD24" s="39">
        <f>BC24-BB24</f>
        <v>-1180</v>
      </c>
      <c r="BE24" s="45">
        <f>BC24/BB24%</f>
        <v>0</v>
      </c>
      <c r="BF24" s="68">
        <v>1700</v>
      </c>
      <c r="BG24" s="57"/>
      <c r="BH24" s="39">
        <f>BG24-BF24</f>
        <v>-1700</v>
      </c>
      <c r="BI24" s="40">
        <f>BG24/BF24%</f>
        <v>0</v>
      </c>
      <c r="BJ24" s="62">
        <f t="shared" si="35"/>
        <v>3598.1</v>
      </c>
      <c r="BK24" s="63">
        <f t="shared" si="36"/>
        <v>0</v>
      </c>
      <c r="BL24" s="63">
        <f t="shared" si="37"/>
        <v>-3598.1</v>
      </c>
      <c r="BM24" s="64">
        <f>BK24/BJ24%</f>
        <v>0</v>
      </c>
      <c r="BN24" s="68">
        <v>1345</v>
      </c>
      <c r="BO24" s="57"/>
      <c r="BP24" s="37">
        <f>BO24-BN24</f>
        <v>-1345</v>
      </c>
      <c r="BQ24" s="45">
        <f>BO24/BN24%</f>
        <v>0</v>
      </c>
      <c r="BR24" s="68">
        <v>1015</v>
      </c>
      <c r="BS24" s="57"/>
      <c r="BT24" s="39">
        <f>BS24-BR24</f>
        <v>-1015</v>
      </c>
      <c r="BU24" s="45">
        <f>BS24/BR24%</f>
        <v>0</v>
      </c>
      <c r="BV24" s="68">
        <v>1238.1</v>
      </c>
      <c r="BW24" s="57"/>
      <c r="BX24" s="39">
        <f>BW24-BV24</f>
        <v>-1238.1</v>
      </c>
      <c r="BY24" s="40">
        <f>BW24/BV24%</f>
        <v>0</v>
      </c>
      <c r="BZ24" s="69">
        <v>1168.3</v>
      </c>
      <c r="CA24" s="47">
        <f t="shared" si="45"/>
        <v>-502.9</v>
      </c>
      <c r="CB24" s="48">
        <f t="shared" si="46"/>
        <v>56.95454934520243</v>
      </c>
    </row>
    <row r="25" spans="1:80" s="2" customFormat="1" ht="22.5" customHeight="1">
      <c r="A25" s="76" t="s">
        <v>47</v>
      </c>
      <c r="B25" s="85">
        <v>7419.7</v>
      </c>
      <c r="C25" s="57">
        <f>SUM(O25)</f>
        <v>240</v>
      </c>
      <c r="D25" s="39">
        <f t="shared" si="0"/>
        <v>-7179.7</v>
      </c>
      <c r="E25" s="30">
        <f t="shared" si="1"/>
        <v>3.234632127983611</v>
      </c>
      <c r="F25" s="59">
        <f t="shared" si="2"/>
        <v>2720</v>
      </c>
      <c r="G25" s="60">
        <f t="shared" si="2"/>
        <v>240</v>
      </c>
      <c r="H25" s="60">
        <f t="shared" si="3"/>
        <v>-2480</v>
      </c>
      <c r="I25" s="61">
        <f t="shared" si="56"/>
        <v>8.823529411764707</v>
      </c>
      <c r="J25" s="62">
        <f t="shared" si="5"/>
        <v>990</v>
      </c>
      <c r="K25" s="63">
        <f t="shared" si="49"/>
        <v>240</v>
      </c>
      <c r="L25" s="63">
        <f>K25-J25</f>
        <v>-750</v>
      </c>
      <c r="M25" s="64">
        <f>K25/J25%</f>
        <v>24.242424242424242</v>
      </c>
      <c r="N25" s="86">
        <v>280</v>
      </c>
      <c r="O25" s="85">
        <v>240</v>
      </c>
      <c r="P25" s="39">
        <f t="shared" si="52"/>
        <v>-40</v>
      </c>
      <c r="Q25" s="52">
        <f>O25/N25%</f>
        <v>85.71428571428572</v>
      </c>
      <c r="R25" s="85">
        <v>360</v>
      </c>
      <c r="S25" s="85"/>
      <c r="T25" s="39">
        <f t="shared" si="10"/>
        <v>-360</v>
      </c>
      <c r="U25" s="52">
        <f t="shared" si="11"/>
        <v>0</v>
      </c>
      <c r="V25" s="85">
        <v>350</v>
      </c>
      <c r="W25" s="85"/>
      <c r="X25" s="39">
        <f t="shared" si="12"/>
        <v>-350</v>
      </c>
      <c r="Y25" s="52">
        <f t="shared" si="13"/>
        <v>0</v>
      </c>
      <c r="Z25" s="63">
        <f t="shared" si="47"/>
        <v>1730</v>
      </c>
      <c r="AA25" s="63">
        <f t="shared" si="48"/>
        <v>0</v>
      </c>
      <c r="AB25" s="63">
        <f t="shared" si="14"/>
        <v>-1730</v>
      </c>
      <c r="AC25" s="63">
        <f>AA25/Z25%</f>
        <v>0</v>
      </c>
      <c r="AD25" s="85">
        <v>530</v>
      </c>
      <c r="AE25" s="85"/>
      <c r="AF25" s="39">
        <f t="shared" si="53"/>
        <v>-530</v>
      </c>
      <c r="AG25" s="39">
        <f t="shared" si="54"/>
        <v>0</v>
      </c>
      <c r="AH25" s="85">
        <v>465</v>
      </c>
      <c r="AI25" s="85"/>
      <c r="AJ25" s="39">
        <f t="shared" si="18"/>
        <v>-465</v>
      </c>
      <c r="AK25" s="39">
        <f t="shared" si="51"/>
        <v>0</v>
      </c>
      <c r="AL25" s="85">
        <v>735</v>
      </c>
      <c r="AM25" s="85"/>
      <c r="AN25" s="39">
        <f t="shared" si="20"/>
        <v>-735</v>
      </c>
      <c r="AO25" s="40">
        <f t="shared" si="21"/>
        <v>0</v>
      </c>
      <c r="AP25" s="66">
        <f t="shared" si="50"/>
        <v>3815</v>
      </c>
      <c r="AQ25" s="39">
        <f t="shared" si="50"/>
        <v>240</v>
      </c>
      <c r="AR25" s="39">
        <f t="shared" si="23"/>
        <v>-3575</v>
      </c>
      <c r="AS25" s="45">
        <f>AQ25/AP25%</f>
        <v>6.290956749672346</v>
      </c>
      <c r="AT25" s="67">
        <f t="shared" si="55"/>
        <v>1095</v>
      </c>
      <c r="AU25" s="63">
        <f t="shared" si="26"/>
        <v>0</v>
      </c>
      <c r="AV25" s="63">
        <f t="shared" si="27"/>
        <v>-1095</v>
      </c>
      <c r="AW25" s="64"/>
      <c r="AX25" s="86">
        <v>440</v>
      </c>
      <c r="AY25" s="85"/>
      <c r="AZ25" s="39">
        <f t="shared" si="29"/>
        <v>-440</v>
      </c>
      <c r="BA25" s="45"/>
      <c r="BB25" s="87">
        <v>450</v>
      </c>
      <c r="BC25" s="85"/>
      <c r="BD25" s="39">
        <f>BC25-BB25</f>
        <v>-450</v>
      </c>
      <c r="BE25" s="45">
        <f>BC25/BB25%</f>
        <v>0</v>
      </c>
      <c r="BF25" s="87">
        <v>205</v>
      </c>
      <c r="BG25" s="85"/>
      <c r="BH25" s="39">
        <f>BG25-BF25</f>
        <v>-205</v>
      </c>
      <c r="BI25" s="40">
        <f>BG25/BF25%</f>
        <v>0</v>
      </c>
      <c r="BJ25" s="62">
        <f t="shared" si="35"/>
        <v>1872.4</v>
      </c>
      <c r="BK25" s="63">
        <f t="shared" si="36"/>
        <v>0</v>
      </c>
      <c r="BL25" s="63">
        <f t="shared" si="37"/>
        <v>-1872.4</v>
      </c>
      <c r="BM25" s="64">
        <f>BK25/BJ25%</f>
        <v>0</v>
      </c>
      <c r="BN25" s="87">
        <v>725</v>
      </c>
      <c r="BO25" s="85"/>
      <c r="BP25" s="37">
        <f>BO25-BN25</f>
        <v>-725</v>
      </c>
      <c r="BQ25" s="45">
        <f>BO25/BN25%</f>
        <v>0</v>
      </c>
      <c r="BR25" s="87">
        <v>675</v>
      </c>
      <c r="BS25" s="85"/>
      <c r="BT25" s="39">
        <f>BS25-BR25</f>
        <v>-675</v>
      </c>
      <c r="BU25" s="45">
        <f>BS25/BR25%</f>
        <v>0</v>
      </c>
      <c r="BV25" s="87">
        <v>472.4</v>
      </c>
      <c r="BW25" s="85"/>
      <c r="BX25" s="39">
        <f>BW25-BV25</f>
        <v>-472.4</v>
      </c>
      <c r="BY25" s="40">
        <f>BW25/BV25%</f>
        <v>0</v>
      </c>
      <c r="BZ25" s="47">
        <v>312.8</v>
      </c>
      <c r="CA25" s="47">
        <f t="shared" si="45"/>
        <v>-72.80000000000001</v>
      </c>
      <c r="CB25" s="48">
        <f t="shared" si="46"/>
        <v>76.72634271099744</v>
      </c>
    </row>
    <row r="26" spans="1:80" ht="21.75" customHeight="1">
      <c r="A26" s="76" t="s">
        <v>48</v>
      </c>
      <c r="B26" s="85">
        <v>92.9</v>
      </c>
      <c r="C26" s="57">
        <f>SUM(O26)</f>
        <v>0</v>
      </c>
      <c r="D26" s="58">
        <f t="shared" si="0"/>
        <v>-92.9</v>
      </c>
      <c r="E26" s="30">
        <f t="shared" si="1"/>
        <v>0</v>
      </c>
      <c r="F26" s="59">
        <f t="shared" si="2"/>
        <v>25</v>
      </c>
      <c r="G26" s="60">
        <f t="shared" si="2"/>
        <v>0</v>
      </c>
      <c r="H26" s="60">
        <f t="shared" si="3"/>
        <v>-25</v>
      </c>
      <c r="I26" s="61">
        <f t="shared" si="56"/>
        <v>0</v>
      </c>
      <c r="J26" s="62">
        <f t="shared" si="5"/>
        <v>25</v>
      </c>
      <c r="K26" s="63">
        <f t="shared" si="49"/>
        <v>0</v>
      </c>
      <c r="L26" s="63">
        <f>K26-J26</f>
        <v>-25</v>
      </c>
      <c r="M26" s="64"/>
      <c r="N26" s="86"/>
      <c r="O26" s="85"/>
      <c r="P26" s="39">
        <f t="shared" si="52"/>
        <v>0</v>
      </c>
      <c r="Q26" s="52"/>
      <c r="R26" s="85"/>
      <c r="S26" s="85"/>
      <c r="T26" s="39">
        <f t="shared" si="10"/>
        <v>0</v>
      </c>
      <c r="U26" s="52"/>
      <c r="V26" s="85">
        <v>25</v>
      </c>
      <c r="W26" s="85"/>
      <c r="X26" s="39">
        <f t="shared" si="12"/>
        <v>-25</v>
      </c>
      <c r="Y26" s="52"/>
      <c r="Z26" s="63">
        <f t="shared" si="47"/>
        <v>0</v>
      </c>
      <c r="AA26" s="63">
        <f t="shared" si="48"/>
        <v>0</v>
      </c>
      <c r="AB26" s="63">
        <f t="shared" si="14"/>
        <v>0</v>
      </c>
      <c r="AC26" s="63" t="e">
        <f>AA26/Z26%</f>
        <v>#DIV/0!</v>
      </c>
      <c r="AD26" s="85"/>
      <c r="AE26" s="85"/>
      <c r="AF26" s="39">
        <f t="shared" si="53"/>
        <v>0</v>
      </c>
      <c r="AG26" s="39" t="e">
        <f t="shared" si="54"/>
        <v>#DIV/0!</v>
      </c>
      <c r="AH26" s="85"/>
      <c r="AI26" s="85"/>
      <c r="AJ26" s="39">
        <f t="shared" si="18"/>
        <v>0</v>
      </c>
      <c r="AK26" s="39"/>
      <c r="AL26" s="85"/>
      <c r="AM26" s="85"/>
      <c r="AN26" s="39">
        <f t="shared" si="20"/>
        <v>0</v>
      </c>
      <c r="AO26" s="40"/>
      <c r="AP26" s="66">
        <f t="shared" si="50"/>
        <v>25</v>
      </c>
      <c r="AQ26" s="39">
        <f t="shared" si="50"/>
        <v>0</v>
      </c>
      <c r="AR26" s="39">
        <f t="shared" si="23"/>
        <v>-25</v>
      </c>
      <c r="AS26" s="45">
        <f>AQ26/AP26%</f>
        <v>0</v>
      </c>
      <c r="AT26" s="67">
        <f t="shared" si="55"/>
        <v>0</v>
      </c>
      <c r="AU26" s="63">
        <f t="shared" si="26"/>
        <v>0</v>
      </c>
      <c r="AV26" s="63">
        <f t="shared" si="27"/>
        <v>0</v>
      </c>
      <c r="AW26" s="64"/>
      <c r="AX26" s="86"/>
      <c r="AY26" s="85"/>
      <c r="AZ26" s="39">
        <f t="shared" si="29"/>
        <v>0</v>
      </c>
      <c r="BA26" s="45"/>
      <c r="BB26" s="87"/>
      <c r="BC26" s="85"/>
      <c r="BD26" s="39">
        <f>BC26-BB26</f>
        <v>0</v>
      </c>
      <c r="BE26" s="45"/>
      <c r="BF26" s="87"/>
      <c r="BG26" s="85">
        <v>0</v>
      </c>
      <c r="BH26" s="39">
        <f>BG26-BF26</f>
        <v>0</v>
      </c>
      <c r="BI26" s="40"/>
      <c r="BJ26" s="62">
        <f t="shared" si="35"/>
        <v>0</v>
      </c>
      <c r="BK26" s="63">
        <f t="shared" si="36"/>
        <v>0</v>
      </c>
      <c r="BL26" s="63">
        <f t="shared" si="37"/>
        <v>0</v>
      </c>
      <c r="BM26" s="64"/>
      <c r="BN26" s="87"/>
      <c r="BO26" s="85"/>
      <c r="BP26" s="37">
        <f>BO26-BN26</f>
        <v>0</v>
      </c>
      <c r="BQ26" s="45"/>
      <c r="BR26" s="87"/>
      <c r="BS26" s="85"/>
      <c r="BT26" s="39">
        <f>BS26-BR26</f>
        <v>0</v>
      </c>
      <c r="BU26" s="45"/>
      <c r="BV26" s="87"/>
      <c r="BW26" s="85"/>
      <c r="BX26" s="37">
        <f>BW26-BV26</f>
        <v>0</v>
      </c>
      <c r="BY26" s="44"/>
      <c r="BZ26" s="47"/>
      <c r="CA26" s="47">
        <f t="shared" si="45"/>
        <v>0</v>
      </c>
      <c r="CB26" s="48"/>
    </row>
    <row r="27" spans="1:80" s="49" customFormat="1" ht="37.5">
      <c r="A27" s="88" t="s">
        <v>49</v>
      </c>
      <c r="B27" s="89">
        <f>B28</f>
        <v>4281.9</v>
      </c>
      <c r="C27" s="89">
        <f>C28</f>
        <v>718.8</v>
      </c>
      <c r="D27" s="29">
        <f t="shared" si="0"/>
        <v>-3563.0999999999995</v>
      </c>
      <c r="E27" s="30">
        <f t="shared" si="1"/>
        <v>16.786940376935473</v>
      </c>
      <c r="F27" s="31">
        <f t="shared" si="2"/>
        <v>1470</v>
      </c>
      <c r="G27" s="32">
        <f t="shared" si="2"/>
        <v>718.8</v>
      </c>
      <c r="H27" s="32">
        <f t="shared" si="3"/>
        <v>-751.2</v>
      </c>
      <c r="I27" s="33">
        <f t="shared" si="56"/>
        <v>48.89795918367347</v>
      </c>
      <c r="J27" s="34">
        <f t="shared" si="5"/>
        <v>755</v>
      </c>
      <c r="K27" s="35">
        <f t="shared" si="49"/>
        <v>718.8</v>
      </c>
      <c r="L27" s="35">
        <f aca="true" t="shared" si="57" ref="L27:L33">K27-J27</f>
        <v>-36.200000000000045</v>
      </c>
      <c r="M27" s="36">
        <f>K27/J27%</f>
        <v>95.20529801324503</v>
      </c>
      <c r="N27" s="90">
        <v>700</v>
      </c>
      <c r="O27" s="89">
        <f>O28</f>
        <v>718.8</v>
      </c>
      <c r="P27" s="37">
        <f t="shared" si="52"/>
        <v>18.799999999999955</v>
      </c>
      <c r="Q27" s="38">
        <f>O27/N27%</f>
        <v>102.68571428571428</v>
      </c>
      <c r="R27" s="89">
        <f>R28</f>
        <v>35</v>
      </c>
      <c r="S27" s="89">
        <f>S28</f>
        <v>0</v>
      </c>
      <c r="T27" s="37">
        <f t="shared" si="10"/>
        <v>-35</v>
      </c>
      <c r="U27" s="38">
        <f>S27/R27%</f>
        <v>0</v>
      </c>
      <c r="V27" s="89">
        <f>V28</f>
        <v>20</v>
      </c>
      <c r="W27" s="89">
        <f>W28</f>
        <v>0</v>
      </c>
      <c r="X27" s="37">
        <f t="shared" si="12"/>
        <v>-20</v>
      </c>
      <c r="Y27" s="38">
        <f>W27/V27%</f>
        <v>0</v>
      </c>
      <c r="Z27" s="35">
        <f t="shared" si="47"/>
        <v>715</v>
      </c>
      <c r="AA27" s="35">
        <f t="shared" si="48"/>
        <v>0</v>
      </c>
      <c r="AB27" s="35">
        <f t="shared" si="14"/>
        <v>-715</v>
      </c>
      <c r="AC27" s="35">
        <f>AA27/Z27%</f>
        <v>0</v>
      </c>
      <c r="AD27" s="89">
        <f>AD28</f>
        <v>580</v>
      </c>
      <c r="AE27" s="89">
        <f>AE28</f>
        <v>0</v>
      </c>
      <c r="AF27" s="39">
        <f t="shared" si="53"/>
        <v>-580</v>
      </c>
      <c r="AG27" s="39">
        <f t="shared" si="54"/>
        <v>0</v>
      </c>
      <c r="AH27" s="89">
        <f>AH28</f>
        <v>85</v>
      </c>
      <c r="AI27" s="89">
        <f>AI28</f>
        <v>0</v>
      </c>
      <c r="AJ27" s="37">
        <f t="shared" si="18"/>
        <v>-85</v>
      </c>
      <c r="AK27" s="37">
        <f>AI27/AH27%</f>
        <v>0</v>
      </c>
      <c r="AL27" s="89">
        <f>AL28</f>
        <v>50</v>
      </c>
      <c r="AM27" s="89">
        <f>AM28</f>
        <v>0</v>
      </c>
      <c r="AN27" s="37">
        <f t="shared" si="20"/>
        <v>-50</v>
      </c>
      <c r="AO27" s="44">
        <f>AM27/AL27%</f>
        <v>0</v>
      </c>
      <c r="AP27" s="41">
        <f t="shared" si="50"/>
        <v>2305</v>
      </c>
      <c r="AQ27" s="37">
        <f t="shared" si="50"/>
        <v>718.8</v>
      </c>
      <c r="AR27" s="37">
        <f t="shared" si="23"/>
        <v>-1586.2</v>
      </c>
      <c r="AS27" s="42">
        <f>AQ27/AP27%</f>
        <v>31.184381778741862</v>
      </c>
      <c r="AT27" s="43">
        <f t="shared" si="55"/>
        <v>835</v>
      </c>
      <c r="AU27" s="35">
        <f t="shared" si="26"/>
        <v>0</v>
      </c>
      <c r="AV27" s="35">
        <f t="shared" si="27"/>
        <v>-835</v>
      </c>
      <c r="AW27" s="36">
        <f>AU27/AT27%</f>
        <v>0</v>
      </c>
      <c r="AX27" s="90">
        <f>AX28</f>
        <v>620</v>
      </c>
      <c r="AY27" s="89">
        <f>AY28</f>
        <v>0</v>
      </c>
      <c r="AZ27" s="37">
        <f t="shared" si="29"/>
        <v>-620</v>
      </c>
      <c r="BA27" s="42">
        <f>AY27/AX27%</f>
        <v>0</v>
      </c>
      <c r="BB27" s="91">
        <f>BB28</f>
        <v>85</v>
      </c>
      <c r="BC27" s="89">
        <f>BC28</f>
        <v>0</v>
      </c>
      <c r="BD27" s="37">
        <f aca="true" t="shared" si="58" ref="BD27:BD33">BC27-BB27</f>
        <v>-85</v>
      </c>
      <c r="BE27" s="42">
        <f>BC27/BB27%</f>
        <v>0</v>
      </c>
      <c r="BF27" s="91">
        <f>BF28</f>
        <v>130</v>
      </c>
      <c r="BG27" s="89">
        <f>BG28</f>
        <v>0</v>
      </c>
      <c r="BH27" s="89">
        <f>BH28</f>
        <v>-130</v>
      </c>
      <c r="BI27" s="44">
        <f>BG27/BF27%</f>
        <v>0</v>
      </c>
      <c r="BJ27" s="34">
        <f t="shared" si="35"/>
        <v>1828.9</v>
      </c>
      <c r="BK27" s="35">
        <f t="shared" si="36"/>
        <v>0</v>
      </c>
      <c r="BL27" s="35">
        <f t="shared" si="37"/>
        <v>-1828.9</v>
      </c>
      <c r="BM27" s="36">
        <f>BK27/BJ27%</f>
        <v>0</v>
      </c>
      <c r="BN27" s="91">
        <f>BN28</f>
        <v>660</v>
      </c>
      <c r="BO27" s="91">
        <f>BO28</f>
        <v>0</v>
      </c>
      <c r="BP27" s="37">
        <f>BO27-BN27</f>
        <v>-660</v>
      </c>
      <c r="BQ27" s="45">
        <f>BO27/BN27%</f>
        <v>0</v>
      </c>
      <c r="BR27" s="91">
        <f>BR28</f>
        <v>225</v>
      </c>
      <c r="BS27" s="89">
        <f>BS28</f>
        <v>0</v>
      </c>
      <c r="BT27" s="89">
        <f>BT28</f>
        <v>-225</v>
      </c>
      <c r="BU27" s="42"/>
      <c r="BV27" s="91">
        <f>BV28</f>
        <v>943.9</v>
      </c>
      <c r="BW27" s="89">
        <f>BW28</f>
        <v>0</v>
      </c>
      <c r="BX27" s="89">
        <f>BX28</f>
        <v>0</v>
      </c>
      <c r="BY27" s="44"/>
      <c r="BZ27" s="92">
        <f>BZ28</f>
        <v>500.1</v>
      </c>
      <c r="CA27" s="47">
        <f t="shared" si="45"/>
        <v>218.69999999999993</v>
      </c>
      <c r="CB27" s="48">
        <f t="shared" si="46"/>
        <v>143.73125374925013</v>
      </c>
    </row>
    <row r="28" spans="1:80" ht="40.5" customHeight="1">
      <c r="A28" s="76" t="s">
        <v>50</v>
      </c>
      <c r="B28" s="85">
        <v>4281.9</v>
      </c>
      <c r="C28" s="85">
        <f>SUM(O28)</f>
        <v>718.8</v>
      </c>
      <c r="D28" s="58">
        <f t="shared" si="0"/>
        <v>-3563.0999999999995</v>
      </c>
      <c r="E28" s="30">
        <f t="shared" si="1"/>
        <v>16.786940376935473</v>
      </c>
      <c r="F28" s="59">
        <f t="shared" si="2"/>
        <v>820</v>
      </c>
      <c r="G28" s="60">
        <f t="shared" si="2"/>
        <v>718.8</v>
      </c>
      <c r="H28" s="60">
        <f t="shared" si="3"/>
        <v>-101.20000000000005</v>
      </c>
      <c r="I28" s="61">
        <f t="shared" si="56"/>
        <v>87.65853658536585</v>
      </c>
      <c r="J28" s="62">
        <f t="shared" si="5"/>
        <v>105</v>
      </c>
      <c r="K28" s="63">
        <f t="shared" si="49"/>
        <v>718.8</v>
      </c>
      <c r="L28" s="63">
        <f t="shared" si="57"/>
        <v>613.8</v>
      </c>
      <c r="M28" s="64">
        <f>K28/J28%</f>
        <v>684.5714285714286</v>
      </c>
      <c r="N28" s="86">
        <v>50</v>
      </c>
      <c r="O28" s="85">
        <v>718.8</v>
      </c>
      <c r="P28" s="39">
        <f t="shared" si="52"/>
        <v>668.8</v>
      </c>
      <c r="Q28" s="52">
        <f>O28/N28%</f>
        <v>1437.6</v>
      </c>
      <c r="R28" s="85">
        <v>35</v>
      </c>
      <c r="S28" s="85"/>
      <c r="T28" s="39">
        <f t="shared" si="10"/>
        <v>-35</v>
      </c>
      <c r="U28" s="52">
        <f>S28/R28%</f>
        <v>0</v>
      </c>
      <c r="V28" s="85">
        <v>20</v>
      </c>
      <c r="W28" s="85"/>
      <c r="X28" s="39">
        <f t="shared" si="12"/>
        <v>-20</v>
      </c>
      <c r="Y28" s="52">
        <f>W28/V28%</f>
        <v>0</v>
      </c>
      <c r="Z28" s="63">
        <f t="shared" si="47"/>
        <v>715</v>
      </c>
      <c r="AA28" s="63">
        <f t="shared" si="48"/>
        <v>0</v>
      </c>
      <c r="AB28" s="63">
        <f t="shared" si="14"/>
        <v>-715</v>
      </c>
      <c r="AC28" s="63">
        <f>AA28/Z28%</f>
        <v>0</v>
      </c>
      <c r="AD28" s="85">
        <v>580</v>
      </c>
      <c r="AE28" s="85"/>
      <c r="AF28" s="39">
        <f t="shared" si="53"/>
        <v>-580</v>
      </c>
      <c r="AG28" s="39">
        <f t="shared" si="54"/>
        <v>0</v>
      </c>
      <c r="AH28" s="85">
        <v>85</v>
      </c>
      <c r="AI28" s="85"/>
      <c r="AJ28" s="39">
        <f t="shared" si="18"/>
        <v>-85</v>
      </c>
      <c r="AK28" s="39">
        <f>AI28/AH28%</f>
        <v>0</v>
      </c>
      <c r="AL28" s="85">
        <v>50</v>
      </c>
      <c r="AM28" s="85"/>
      <c r="AN28" s="39">
        <f t="shared" si="20"/>
        <v>-50</v>
      </c>
      <c r="AO28" s="40">
        <f>AM28/AL28%</f>
        <v>0</v>
      </c>
      <c r="AP28" s="66">
        <f t="shared" si="50"/>
        <v>1655</v>
      </c>
      <c r="AQ28" s="39">
        <f t="shared" si="50"/>
        <v>718.8</v>
      </c>
      <c r="AR28" s="39">
        <f t="shared" si="23"/>
        <v>-936.2</v>
      </c>
      <c r="AS28" s="45">
        <f>AQ28/AP28%</f>
        <v>43.43202416918429</v>
      </c>
      <c r="AT28" s="67">
        <f t="shared" si="55"/>
        <v>835</v>
      </c>
      <c r="AU28" s="63">
        <f t="shared" si="26"/>
        <v>0</v>
      </c>
      <c r="AV28" s="63">
        <f t="shared" si="27"/>
        <v>-835</v>
      </c>
      <c r="AW28" s="64">
        <f>AU28/AT28%</f>
        <v>0</v>
      </c>
      <c r="AX28" s="86">
        <v>620</v>
      </c>
      <c r="AY28" s="85"/>
      <c r="AZ28" s="39">
        <f t="shared" si="29"/>
        <v>-620</v>
      </c>
      <c r="BA28" s="45">
        <f>AY28/AX28%</f>
        <v>0</v>
      </c>
      <c r="BB28" s="87">
        <v>85</v>
      </c>
      <c r="BC28" s="85"/>
      <c r="BD28" s="39">
        <f t="shared" si="58"/>
        <v>-85</v>
      </c>
      <c r="BE28" s="45">
        <f>BC28/BB28%</f>
        <v>0</v>
      </c>
      <c r="BF28" s="87">
        <v>130</v>
      </c>
      <c r="BG28" s="85"/>
      <c r="BH28" s="39">
        <f aca="true" t="shared" si="59" ref="BH28:BH33">BG28-BF28</f>
        <v>-130</v>
      </c>
      <c r="BI28" s="40">
        <f>BG28/BF28%</f>
        <v>0</v>
      </c>
      <c r="BJ28" s="62">
        <f t="shared" si="35"/>
        <v>1828.9</v>
      </c>
      <c r="BK28" s="63">
        <f t="shared" si="36"/>
        <v>0</v>
      </c>
      <c r="BL28" s="63">
        <f t="shared" si="37"/>
        <v>-1828.9</v>
      </c>
      <c r="BM28" s="64">
        <f>BK28/BJ28%</f>
        <v>0</v>
      </c>
      <c r="BN28" s="87">
        <v>660</v>
      </c>
      <c r="BO28" s="85"/>
      <c r="BP28" s="37">
        <f>BO28-BN28</f>
        <v>-660</v>
      </c>
      <c r="BQ28" s="45">
        <f>BO28/BN28%</f>
        <v>0</v>
      </c>
      <c r="BR28" s="87">
        <v>225</v>
      </c>
      <c r="BS28" s="85"/>
      <c r="BT28" s="39">
        <f aca="true" t="shared" si="60" ref="BT28:BT33">BS28-BR28</f>
        <v>-225</v>
      </c>
      <c r="BU28" s="42"/>
      <c r="BV28" s="87">
        <v>943.9</v>
      </c>
      <c r="BW28" s="85"/>
      <c r="BX28" s="39"/>
      <c r="BY28" s="40"/>
      <c r="BZ28" s="47">
        <v>500.1</v>
      </c>
      <c r="CA28" s="47">
        <f t="shared" si="45"/>
        <v>218.69999999999993</v>
      </c>
      <c r="CB28" s="48">
        <f t="shared" si="46"/>
        <v>143.73125374925013</v>
      </c>
    </row>
    <row r="29" spans="1:80" s="49" customFormat="1" ht="40.5" customHeight="1">
      <c r="A29" s="88" t="s">
        <v>51</v>
      </c>
      <c r="B29" s="90">
        <f>B30</f>
        <v>0</v>
      </c>
      <c r="C29" s="90">
        <f>C30</f>
        <v>849</v>
      </c>
      <c r="D29" s="29">
        <f t="shared" si="0"/>
        <v>849</v>
      </c>
      <c r="E29" s="30"/>
      <c r="F29" s="31">
        <f t="shared" si="2"/>
        <v>0</v>
      </c>
      <c r="G29" s="32">
        <f t="shared" si="2"/>
        <v>849</v>
      </c>
      <c r="H29" s="32">
        <f t="shared" si="3"/>
        <v>849</v>
      </c>
      <c r="I29" s="33" t="e">
        <f t="shared" si="56"/>
        <v>#DIV/0!</v>
      </c>
      <c r="J29" s="34">
        <f t="shared" si="5"/>
        <v>0</v>
      </c>
      <c r="K29" s="35">
        <f t="shared" si="49"/>
        <v>849</v>
      </c>
      <c r="L29" s="63">
        <f t="shared" si="57"/>
        <v>849</v>
      </c>
      <c r="M29" s="64"/>
      <c r="N29" s="90">
        <f>N30</f>
        <v>0</v>
      </c>
      <c r="O29" s="90">
        <f>O30</f>
        <v>849</v>
      </c>
      <c r="P29" s="39">
        <f t="shared" si="52"/>
        <v>849</v>
      </c>
      <c r="Q29" s="52"/>
      <c r="R29" s="90">
        <f>R30</f>
        <v>0</v>
      </c>
      <c r="S29" s="90">
        <f>S30</f>
        <v>0</v>
      </c>
      <c r="T29" s="37">
        <f t="shared" si="10"/>
        <v>0</v>
      </c>
      <c r="U29" s="38"/>
      <c r="V29" s="90">
        <f>V30</f>
        <v>0</v>
      </c>
      <c r="W29" s="90">
        <f>W30</f>
        <v>0</v>
      </c>
      <c r="X29" s="39">
        <f t="shared" si="12"/>
        <v>0</v>
      </c>
      <c r="Y29" s="52"/>
      <c r="Z29" s="35">
        <f t="shared" si="47"/>
        <v>0</v>
      </c>
      <c r="AA29" s="35">
        <f t="shared" si="48"/>
        <v>0</v>
      </c>
      <c r="AB29" s="35">
        <f t="shared" si="14"/>
        <v>0</v>
      </c>
      <c r="AC29" s="93" t="s">
        <v>52</v>
      </c>
      <c r="AD29" s="90">
        <f>AD30</f>
        <v>0</v>
      </c>
      <c r="AE29" s="90">
        <f>AE30</f>
        <v>0</v>
      </c>
      <c r="AF29" s="37">
        <f t="shared" si="53"/>
        <v>0</v>
      </c>
      <c r="AG29" s="37"/>
      <c r="AH29" s="90">
        <f>AH30</f>
        <v>0</v>
      </c>
      <c r="AI29" s="90">
        <f>AI30</f>
        <v>0</v>
      </c>
      <c r="AJ29" s="37">
        <f t="shared" si="18"/>
        <v>0</v>
      </c>
      <c r="AK29" s="37"/>
      <c r="AL29" s="90">
        <f>AL30</f>
        <v>0</v>
      </c>
      <c r="AM29" s="90">
        <f>AM30</f>
        <v>0</v>
      </c>
      <c r="AN29" s="37">
        <f t="shared" si="20"/>
        <v>0</v>
      </c>
      <c r="AO29" s="44"/>
      <c r="AP29" s="90">
        <f>AP30</f>
        <v>0</v>
      </c>
      <c r="AQ29" s="90">
        <f>AQ30</f>
        <v>849</v>
      </c>
      <c r="AR29" s="37">
        <f t="shared" si="23"/>
        <v>849</v>
      </c>
      <c r="AS29" s="42"/>
      <c r="AT29" s="43">
        <f t="shared" si="55"/>
        <v>0</v>
      </c>
      <c r="AU29" s="35">
        <f t="shared" si="26"/>
        <v>0</v>
      </c>
      <c r="AV29" s="35">
        <f t="shared" si="27"/>
        <v>0</v>
      </c>
      <c r="AW29" s="36"/>
      <c r="AX29" s="90">
        <f>AX30</f>
        <v>0</v>
      </c>
      <c r="AY29" s="90">
        <f>AY30</f>
        <v>0</v>
      </c>
      <c r="AZ29" s="39">
        <f t="shared" si="29"/>
        <v>0</v>
      </c>
      <c r="BA29" s="45"/>
      <c r="BB29" s="90">
        <f>BB30</f>
        <v>0</v>
      </c>
      <c r="BC29" s="90">
        <f>BC30</f>
        <v>0</v>
      </c>
      <c r="BD29" s="39">
        <f t="shared" si="58"/>
        <v>0</v>
      </c>
      <c r="BE29" s="42"/>
      <c r="BF29" s="90">
        <f>BF30</f>
        <v>0</v>
      </c>
      <c r="BG29" s="90">
        <f>BG30</f>
        <v>0</v>
      </c>
      <c r="BH29" s="39">
        <f t="shared" si="59"/>
        <v>0</v>
      </c>
      <c r="BI29" s="40"/>
      <c r="BJ29" s="34">
        <f t="shared" si="35"/>
        <v>0</v>
      </c>
      <c r="BK29" s="35">
        <f t="shared" si="36"/>
        <v>0</v>
      </c>
      <c r="BL29" s="35">
        <f t="shared" si="37"/>
        <v>0</v>
      </c>
      <c r="BM29" s="64" t="e">
        <f>BK29/BJ29%</f>
        <v>#DIV/0!</v>
      </c>
      <c r="BN29" s="90">
        <f>BN30</f>
        <v>0</v>
      </c>
      <c r="BO29" s="90">
        <f>BO30</f>
        <v>0</v>
      </c>
      <c r="BP29" s="37">
        <f aca="true" t="shared" si="61" ref="BP29:BP35">BO29-BN29</f>
        <v>0</v>
      </c>
      <c r="BQ29" s="45"/>
      <c r="BR29" s="90">
        <f>BR30</f>
        <v>0</v>
      </c>
      <c r="BS29" s="90">
        <f>BS30</f>
        <v>0</v>
      </c>
      <c r="BT29" s="37">
        <f t="shared" si="60"/>
        <v>0</v>
      </c>
      <c r="BU29" s="42"/>
      <c r="BV29" s="90">
        <f>BV30</f>
        <v>0</v>
      </c>
      <c r="BW29" s="90">
        <f>BW30</f>
        <v>0</v>
      </c>
      <c r="BX29" s="37">
        <f aca="true" t="shared" si="62" ref="BX29:BX35">BW29-BV29</f>
        <v>0</v>
      </c>
      <c r="BY29" s="44"/>
      <c r="BZ29" s="92">
        <f>BZ30</f>
        <v>14.9</v>
      </c>
      <c r="CA29" s="47">
        <f t="shared" si="45"/>
        <v>834.1</v>
      </c>
      <c r="CB29" s="48">
        <f t="shared" si="46"/>
        <v>5697.986577181208</v>
      </c>
    </row>
    <row r="30" spans="1:80" ht="40.5" customHeight="1">
      <c r="A30" s="94" t="s">
        <v>53</v>
      </c>
      <c r="B30" s="85"/>
      <c r="C30" s="85">
        <f>SUM(O30)</f>
        <v>849</v>
      </c>
      <c r="D30" s="58">
        <f t="shared" si="0"/>
        <v>849</v>
      </c>
      <c r="E30" s="30"/>
      <c r="F30" s="59">
        <f t="shared" si="2"/>
        <v>0</v>
      </c>
      <c r="G30" s="60">
        <f t="shared" si="2"/>
        <v>849</v>
      </c>
      <c r="H30" s="60">
        <f t="shared" si="3"/>
        <v>849</v>
      </c>
      <c r="I30" s="61"/>
      <c r="J30" s="62">
        <f t="shared" si="5"/>
        <v>0</v>
      </c>
      <c r="K30" s="63">
        <f t="shared" si="49"/>
        <v>849</v>
      </c>
      <c r="L30" s="63">
        <f t="shared" si="57"/>
        <v>849</v>
      </c>
      <c r="M30" s="64"/>
      <c r="N30" s="86"/>
      <c r="O30" s="85">
        <v>849</v>
      </c>
      <c r="P30" s="39">
        <f t="shared" si="52"/>
        <v>849</v>
      </c>
      <c r="Q30" s="52"/>
      <c r="R30" s="85"/>
      <c r="S30" s="85"/>
      <c r="T30" s="39">
        <f t="shared" si="10"/>
        <v>0</v>
      </c>
      <c r="U30" s="52"/>
      <c r="V30" s="85"/>
      <c r="W30" s="85"/>
      <c r="X30" s="39">
        <f t="shared" si="12"/>
        <v>0</v>
      </c>
      <c r="Y30" s="52"/>
      <c r="Z30" s="63">
        <f t="shared" si="47"/>
        <v>0</v>
      </c>
      <c r="AA30" s="63">
        <f t="shared" si="48"/>
        <v>0</v>
      </c>
      <c r="AB30" s="63">
        <f t="shared" si="14"/>
        <v>0</v>
      </c>
      <c r="AC30" s="63"/>
      <c r="AD30" s="85"/>
      <c r="AE30" s="85"/>
      <c r="AF30" s="39">
        <f t="shared" si="53"/>
        <v>0</v>
      </c>
      <c r="AG30" s="39"/>
      <c r="AH30" s="85"/>
      <c r="AI30" s="85"/>
      <c r="AJ30" s="39">
        <f t="shared" si="18"/>
        <v>0</v>
      </c>
      <c r="AK30" s="39"/>
      <c r="AL30" s="85"/>
      <c r="AM30" s="85"/>
      <c r="AN30" s="39">
        <f t="shared" si="20"/>
        <v>0</v>
      </c>
      <c r="AO30" s="40"/>
      <c r="AP30" s="41">
        <f aca="true" t="shared" si="63" ref="AP30:AQ35">J30+Z30+AT30</f>
        <v>0</v>
      </c>
      <c r="AQ30" s="39">
        <f t="shared" si="63"/>
        <v>849</v>
      </c>
      <c r="AR30" s="39">
        <f t="shared" si="23"/>
        <v>849</v>
      </c>
      <c r="AS30" s="45"/>
      <c r="AT30" s="67">
        <f t="shared" si="55"/>
        <v>0</v>
      </c>
      <c r="AU30" s="63">
        <f t="shared" si="26"/>
        <v>0</v>
      </c>
      <c r="AV30" s="63">
        <f t="shared" si="27"/>
        <v>0</v>
      </c>
      <c r="AW30" s="64"/>
      <c r="AX30" s="86"/>
      <c r="AY30" s="85"/>
      <c r="AZ30" s="39">
        <f t="shared" si="29"/>
        <v>0</v>
      </c>
      <c r="BA30" s="45"/>
      <c r="BB30" s="87"/>
      <c r="BC30" s="85"/>
      <c r="BD30" s="39">
        <f t="shared" si="58"/>
        <v>0</v>
      </c>
      <c r="BE30" s="45"/>
      <c r="BF30" s="87"/>
      <c r="BG30" s="85"/>
      <c r="BH30" s="39">
        <f t="shared" si="59"/>
        <v>0</v>
      </c>
      <c r="BI30" s="40"/>
      <c r="BJ30" s="62">
        <f t="shared" si="35"/>
        <v>0</v>
      </c>
      <c r="BK30" s="63">
        <f t="shared" si="36"/>
        <v>0</v>
      </c>
      <c r="BL30" s="63">
        <f t="shared" si="37"/>
        <v>0</v>
      </c>
      <c r="BM30" s="64" t="e">
        <f>BK30/BJ30%</f>
        <v>#DIV/0!</v>
      </c>
      <c r="BN30" s="87"/>
      <c r="BO30" s="85"/>
      <c r="BP30" s="37">
        <f t="shared" si="61"/>
        <v>0</v>
      </c>
      <c r="BQ30" s="45"/>
      <c r="BR30" s="87"/>
      <c r="BS30" s="85"/>
      <c r="BT30" s="37">
        <f t="shared" si="60"/>
        <v>0</v>
      </c>
      <c r="BU30" s="42"/>
      <c r="BV30" s="87"/>
      <c r="BW30" s="85"/>
      <c r="BX30" s="37">
        <f t="shared" si="62"/>
        <v>0</v>
      </c>
      <c r="BY30" s="44"/>
      <c r="BZ30" s="47">
        <v>14.9</v>
      </c>
      <c r="CA30" s="47">
        <f t="shared" si="45"/>
        <v>834.1</v>
      </c>
      <c r="CB30" s="48">
        <f t="shared" si="46"/>
        <v>5697.986577181208</v>
      </c>
    </row>
    <row r="31" spans="1:80" s="96" customFormat="1" ht="40.5" customHeight="1">
      <c r="A31" s="95" t="s">
        <v>54</v>
      </c>
      <c r="B31" s="90">
        <f>B33+B32</f>
        <v>2480</v>
      </c>
      <c r="C31" s="90">
        <f>C33+C32</f>
        <v>117.8</v>
      </c>
      <c r="D31" s="37">
        <f t="shared" si="0"/>
        <v>-2362.2</v>
      </c>
      <c r="E31" s="30">
        <f t="shared" si="1"/>
        <v>4.75</v>
      </c>
      <c r="F31" s="31">
        <f t="shared" si="2"/>
        <v>500</v>
      </c>
      <c r="G31" s="32">
        <f t="shared" si="2"/>
        <v>117.8</v>
      </c>
      <c r="H31" s="32">
        <f t="shared" si="3"/>
        <v>-382.2</v>
      </c>
      <c r="I31" s="33">
        <f>G31/F31%</f>
        <v>23.56</v>
      </c>
      <c r="J31" s="34">
        <f t="shared" si="5"/>
        <v>0</v>
      </c>
      <c r="K31" s="35">
        <f t="shared" si="49"/>
        <v>117.8</v>
      </c>
      <c r="L31" s="35">
        <f t="shared" si="57"/>
        <v>117.8</v>
      </c>
      <c r="M31" s="64"/>
      <c r="N31" s="90">
        <f>N33+N32</f>
        <v>0</v>
      </c>
      <c r="O31" s="90">
        <f>O33+O32</f>
        <v>117.8</v>
      </c>
      <c r="P31" s="37">
        <f t="shared" si="52"/>
        <v>117.8</v>
      </c>
      <c r="Q31" s="38"/>
      <c r="R31" s="90">
        <f>R33+R32</f>
        <v>0</v>
      </c>
      <c r="S31" s="90">
        <f>S33+S32</f>
        <v>0</v>
      </c>
      <c r="T31" s="39">
        <f t="shared" si="10"/>
        <v>0</v>
      </c>
      <c r="U31" s="52"/>
      <c r="V31" s="90">
        <f>V33+V32</f>
        <v>0</v>
      </c>
      <c r="W31" s="90">
        <f>W33+W32</f>
        <v>0</v>
      </c>
      <c r="X31" s="37">
        <f t="shared" si="12"/>
        <v>0</v>
      </c>
      <c r="Y31" s="38"/>
      <c r="Z31" s="35">
        <f t="shared" si="47"/>
        <v>500</v>
      </c>
      <c r="AA31" s="35">
        <f t="shared" si="48"/>
        <v>0</v>
      </c>
      <c r="AB31" s="35">
        <f t="shared" si="14"/>
        <v>-500</v>
      </c>
      <c r="AC31" s="35">
        <f>AA31/Z31%</f>
        <v>0</v>
      </c>
      <c r="AD31" s="90">
        <f>AD33+AD32</f>
        <v>0</v>
      </c>
      <c r="AE31" s="90">
        <f>AE33+AE32</f>
        <v>0</v>
      </c>
      <c r="AF31" s="37">
        <f t="shared" si="53"/>
        <v>0</v>
      </c>
      <c r="AG31" s="37"/>
      <c r="AH31" s="90">
        <f>AH33+AH32</f>
        <v>0</v>
      </c>
      <c r="AI31" s="90">
        <f>AI33+AI32</f>
        <v>0</v>
      </c>
      <c r="AJ31" s="37">
        <f t="shared" si="18"/>
        <v>0</v>
      </c>
      <c r="AK31" s="37"/>
      <c r="AL31" s="90">
        <f>AL33+AL32</f>
        <v>500</v>
      </c>
      <c r="AM31" s="90">
        <f>AM33+AM32</f>
        <v>0</v>
      </c>
      <c r="AN31" s="37">
        <f t="shared" si="20"/>
        <v>-500</v>
      </c>
      <c r="AO31" s="40"/>
      <c r="AP31" s="41">
        <f t="shared" si="63"/>
        <v>500</v>
      </c>
      <c r="AQ31" s="37">
        <f t="shared" si="63"/>
        <v>117.8</v>
      </c>
      <c r="AR31" s="37">
        <f t="shared" si="23"/>
        <v>-382.2</v>
      </c>
      <c r="AS31" s="42">
        <f>AQ31/AP31%</f>
        <v>23.56</v>
      </c>
      <c r="AT31" s="43">
        <f t="shared" si="55"/>
        <v>0</v>
      </c>
      <c r="AU31" s="35">
        <f t="shared" si="26"/>
        <v>0</v>
      </c>
      <c r="AV31" s="35">
        <f t="shared" si="27"/>
        <v>0</v>
      </c>
      <c r="AW31" s="36"/>
      <c r="AX31" s="90">
        <f>AX33+AX32</f>
        <v>0</v>
      </c>
      <c r="AY31" s="90">
        <f>AY33+AY32</f>
        <v>0</v>
      </c>
      <c r="AZ31" s="37">
        <f t="shared" si="29"/>
        <v>0</v>
      </c>
      <c r="BA31" s="42"/>
      <c r="BB31" s="90">
        <f>BB33+BB32</f>
        <v>0</v>
      </c>
      <c r="BC31" s="90">
        <f>BC33+BC32</f>
        <v>0</v>
      </c>
      <c r="BD31" s="37">
        <f t="shared" si="58"/>
        <v>0</v>
      </c>
      <c r="BE31" s="42"/>
      <c r="BF31" s="90">
        <f>BF33+BF32</f>
        <v>0</v>
      </c>
      <c r="BG31" s="90">
        <f>BG33+BG32</f>
        <v>0</v>
      </c>
      <c r="BH31" s="37">
        <f t="shared" si="59"/>
        <v>0</v>
      </c>
      <c r="BI31" s="44" t="e">
        <f>BG31/BF31%</f>
        <v>#DIV/0!</v>
      </c>
      <c r="BJ31" s="34">
        <f t="shared" si="35"/>
        <v>524</v>
      </c>
      <c r="BK31" s="35">
        <f t="shared" si="36"/>
        <v>0</v>
      </c>
      <c r="BL31" s="35">
        <f t="shared" si="37"/>
        <v>-524</v>
      </c>
      <c r="BM31" s="64"/>
      <c r="BN31" s="90">
        <f>BN33+BN32</f>
        <v>524</v>
      </c>
      <c r="BO31" s="90">
        <f>BO33+BO32</f>
        <v>0</v>
      </c>
      <c r="BP31" s="37">
        <f t="shared" si="61"/>
        <v>-524</v>
      </c>
      <c r="BQ31" s="45"/>
      <c r="BR31" s="90">
        <f>BR33+BR32</f>
        <v>0</v>
      </c>
      <c r="BS31" s="90">
        <f>BS33+BS32</f>
        <v>0</v>
      </c>
      <c r="BT31" s="37">
        <f t="shared" si="60"/>
        <v>0</v>
      </c>
      <c r="BU31" s="42"/>
      <c r="BV31" s="90">
        <f>BV33+BV32</f>
        <v>0</v>
      </c>
      <c r="BW31" s="90">
        <f>BW33+BW32</f>
        <v>0</v>
      </c>
      <c r="BX31" s="37">
        <f t="shared" si="62"/>
        <v>0</v>
      </c>
      <c r="BY31" s="44"/>
      <c r="BZ31" s="92">
        <f>BZ33+BZ32</f>
        <v>512.1</v>
      </c>
      <c r="CA31" s="47">
        <f t="shared" si="45"/>
        <v>-394.3</v>
      </c>
      <c r="CB31" s="48">
        <f t="shared" si="46"/>
        <v>23.003319664128096</v>
      </c>
    </row>
    <row r="32" spans="1:80" s="2" customFormat="1" ht="22.5" customHeight="1">
      <c r="A32" s="74" t="s">
        <v>55</v>
      </c>
      <c r="B32" s="85">
        <v>1480</v>
      </c>
      <c r="C32" s="85">
        <f>SUM(O32)</f>
        <v>32.2</v>
      </c>
      <c r="D32" s="39">
        <f t="shared" si="0"/>
        <v>-1447.8</v>
      </c>
      <c r="E32" s="30"/>
      <c r="F32" s="59">
        <f t="shared" si="2"/>
        <v>0</v>
      </c>
      <c r="G32" s="60">
        <f t="shared" si="2"/>
        <v>32.2</v>
      </c>
      <c r="H32" s="60">
        <f t="shared" si="3"/>
        <v>32.2</v>
      </c>
      <c r="I32" s="61" t="e">
        <f>G32/F32%</f>
        <v>#DIV/0!</v>
      </c>
      <c r="J32" s="62">
        <f t="shared" si="5"/>
        <v>0</v>
      </c>
      <c r="K32" s="63">
        <f t="shared" si="49"/>
        <v>32.2</v>
      </c>
      <c r="L32" s="63">
        <f t="shared" si="57"/>
        <v>32.2</v>
      </c>
      <c r="M32" s="64"/>
      <c r="N32" s="86"/>
      <c r="O32" s="85">
        <v>32.2</v>
      </c>
      <c r="P32" s="39">
        <f t="shared" si="52"/>
        <v>32.2</v>
      </c>
      <c r="Q32" s="52"/>
      <c r="R32" s="85"/>
      <c r="S32" s="85"/>
      <c r="T32" s="39">
        <f t="shared" si="10"/>
        <v>0</v>
      </c>
      <c r="U32" s="52"/>
      <c r="V32" s="85"/>
      <c r="W32" s="85"/>
      <c r="X32" s="39">
        <f t="shared" si="12"/>
        <v>0</v>
      </c>
      <c r="Y32" s="52"/>
      <c r="Z32" s="63">
        <f t="shared" si="47"/>
        <v>0</v>
      </c>
      <c r="AA32" s="63">
        <f t="shared" si="48"/>
        <v>0</v>
      </c>
      <c r="AB32" s="63">
        <f t="shared" si="14"/>
        <v>0</v>
      </c>
      <c r="AC32" s="63" t="e">
        <f>AA32/Z32%</f>
        <v>#DIV/0!</v>
      </c>
      <c r="AD32" s="85"/>
      <c r="AE32" s="85"/>
      <c r="AF32" s="39">
        <f t="shared" si="53"/>
        <v>0</v>
      </c>
      <c r="AG32" s="39"/>
      <c r="AH32" s="85"/>
      <c r="AI32" s="85"/>
      <c r="AJ32" s="39">
        <f t="shared" si="18"/>
        <v>0</v>
      </c>
      <c r="AK32" s="39"/>
      <c r="AL32" s="85"/>
      <c r="AM32" s="85"/>
      <c r="AN32" s="39">
        <f t="shared" si="20"/>
        <v>0</v>
      </c>
      <c r="AO32" s="40"/>
      <c r="AP32" s="66">
        <f t="shared" si="63"/>
        <v>0</v>
      </c>
      <c r="AQ32" s="37">
        <f t="shared" si="63"/>
        <v>32.2</v>
      </c>
      <c r="AR32" s="37">
        <f t="shared" si="23"/>
        <v>32.2</v>
      </c>
      <c r="AS32" s="42" t="e">
        <f>AQ32/AP32%</f>
        <v>#DIV/0!</v>
      </c>
      <c r="AT32" s="67">
        <f t="shared" si="55"/>
        <v>0</v>
      </c>
      <c r="AU32" s="63">
        <f t="shared" si="26"/>
        <v>0</v>
      </c>
      <c r="AV32" s="63">
        <f t="shared" si="27"/>
        <v>0</v>
      </c>
      <c r="AW32" s="64"/>
      <c r="AX32" s="86"/>
      <c r="AY32" s="85"/>
      <c r="AZ32" s="39">
        <f t="shared" si="29"/>
        <v>0</v>
      </c>
      <c r="BA32" s="45"/>
      <c r="BB32" s="87"/>
      <c r="BC32" s="85"/>
      <c r="BD32" s="39">
        <f t="shared" si="58"/>
        <v>0</v>
      </c>
      <c r="BE32" s="45"/>
      <c r="BF32" s="87"/>
      <c r="BG32" s="85"/>
      <c r="BH32" s="39">
        <f t="shared" si="59"/>
        <v>0</v>
      </c>
      <c r="BI32" s="40"/>
      <c r="BJ32" s="34">
        <f t="shared" si="35"/>
        <v>0</v>
      </c>
      <c r="BK32" s="63">
        <f t="shared" si="36"/>
        <v>0</v>
      </c>
      <c r="BL32" s="63"/>
      <c r="BM32" s="64"/>
      <c r="BN32" s="87"/>
      <c r="BO32" s="85"/>
      <c r="BP32" s="37">
        <f t="shared" si="61"/>
        <v>0</v>
      </c>
      <c r="BQ32" s="45"/>
      <c r="BR32" s="87"/>
      <c r="BS32" s="85"/>
      <c r="BT32" s="39">
        <f t="shared" si="60"/>
        <v>0</v>
      </c>
      <c r="BU32" s="42"/>
      <c r="BV32" s="87"/>
      <c r="BW32" s="85"/>
      <c r="BX32" s="39">
        <f t="shared" si="62"/>
        <v>0</v>
      </c>
      <c r="BY32" s="44"/>
      <c r="BZ32" s="47">
        <v>421.5</v>
      </c>
      <c r="CA32" s="47">
        <f t="shared" si="45"/>
        <v>-389.3</v>
      </c>
      <c r="CB32" s="48">
        <f t="shared" si="46"/>
        <v>7.639383155397391</v>
      </c>
    </row>
    <row r="33" spans="1:80" ht="23.25" customHeight="1">
      <c r="A33" s="94" t="s">
        <v>56</v>
      </c>
      <c r="B33" s="85">
        <v>1000</v>
      </c>
      <c r="C33" s="85">
        <f>SUM(O33)</f>
        <v>85.6</v>
      </c>
      <c r="D33" s="58">
        <f t="shared" si="0"/>
        <v>-914.4</v>
      </c>
      <c r="E33" s="30">
        <f t="shared" si="1"/>
        <v>8.559999999999999</v>
      </c>
      <c r="F33" s="59">
        <f t="shared" si="2"/>
        <v>500</v>
      </c>
      <c r="G33" s="60">
        <f t="shared" si="2"/>
        <v>85.6</v>
      </c>
      <c r="H33" s="60">
        <f t="shared" si="3"/>
        <v>-414.4</v>
      </c>
      <c r="I33" s="61">
        <f>G33/F33%</f>
        <v>17.119999999999997</v>
      </c>
      <c r="J33" s="62">
        <f t="shared" si="5"/>
        <v>0</v>
      </c>
      <c r="K33" s="63">
        <f t="shared" si="49"/>
        <v>85.6</v>
      </c>
      <c r="L33" s="63">
        <f t="shared" si="57"/>
        <v>85.6</v>
      </c>
      <c r="M33" s="64"/>
      <c r="N33" s="86"/>
      <c r="O33" s="85">
        <v>85.6</v>
      </c>
      <c r="P33" s="37">
        <f t="shared" si="52"/>
        <v>85.6</v>
      </c>
      <c r="Q33" s="52"/>
      <c r="R33" s="85"/>
      <c r="S33" s="85"/>
      <c r="T33" s="39">
        <f t="shared" si="10"/>
        <v>0</v>
      </c>
      <c r="U33" s="52"/>
      <c r="V33" s="85"/>
      <c r="W33" s="85"/>
      <c r="X33" s="39">
        <f t="shared" si="12"/>
        <v>0</v>
      </c>
      <c r="Y33" s="52"/>
      <c r="Z33" s="63">
        <f t="shared" si="47"/>
        <v>500</v>
      </c>
      <c r="AA33" s="35">
        <f t="shared" si="48"/>
        <v>0</v>
      </c>
      <c r="AB33" s="63">
        <f t="shared" si="14"/>
        <v>-500</v>
      </c>
      <c r="AC33" s="63">
        <f>AA33/Z33%</f>
        <v>0</v>
      </c>
      <c r="AD33" s="85"/>
      <c r="AE33" s="85"/>
      <c r="AF33" s="37">
        <f t="shared" si="53"/>
        <v>0</v>
      </c>
      <c r="AG33" s="39"/>
      <c r="AH33" s="85"/>
      <c r="AI33" s="85"/>
      <c r="AJ33" s="39">
        <f t="shared" si="18"/>
        <v>0</v>
      </c>
      <c r="AK33" s="39"/>
      <c r="AL33" s="85">
        <v>500</v>
      </c>
      <c r="AM33" s="85"/>
      <c r="AN33" s="39">
        <f t="shared" si="20"/>
        <v>-500</v>
      </c>
      <c r="AO33" s="40"/>
      <c r="AP33" s="66">
        <f t="shared" si="63"/>
        <v>500</v>
      </c>
      <c r="AQ33" s="39">
        <f t="shared" si="63"/>
        <v>85.6</v>
      </c>
      <c r="AR33" s="39">
        <f t="shared" si="23"/>
        <v>-414.4</v>
      </c>
      <c r="AS33" s="45">
        <f>AQ33/AP33%</f>
        <v>17.119999999999997</v>
      </c>
      <c r="AT33" s="67">
        <f t="shared" si="55"/>
        <v>0</v>
      </c>
      <c r="AU33" s="63">
        <f t="shared" si="26"/>
        <v>0</v>
      </c>
      <c r="AV33" s="63">
        <f t="shared" si="27"/>
        <v>0</v>
      </c>
      <c r="AW33" s="64"/>
      <c r="AX33" s="86"/>
      <c r="AY33" s="85"/>
      <c r="AZ33" s="39">
        <f t="shared" si="29"/>
        <v>0</v>
      </c>
      <c r="BA33" s="45"/>
      <c r="BB33" s="87"/>
      <c r="BC33" s="85"/>
      <c r="BD33" s="39">
        <f t="shared" si="58"/>
        <v>0</v>
      </c>
      <c r="BE33" s="45"/>
      <c r="BF33" s="87"/>
      <c r="BG33" s="85"/>
      <c r="BH33" s="39">
        <f t="shared" si="59"/>
        <v>0</v>
      </c>
      <c r="BI33" s="40" t="e">
        <f>BG33/BF33%</f>
        <v>#DIV/0!</v>
      </c>
      <c r="BJ33" s="34">
        <f t="shared" si="35"/>
        <v>524</v>
      </c>
      <c r="BK33" s="63">
        <f t="shared" si="36"/>
        <v>0</v>
      </c>
      <c r="BL33" s="63">
        <f>BK33-BJ33</f>
        <v>-524</v>
      </c>
      <c r="BM33" s="64"/>
      <c r="BN33" s="87">
        <v>524</v>
      </c>
      <c r="BO33" s="85"/>
      <c r="BP33" s="37">
        <f t="shared" si="61"/>
        <v>-524</v>
      </c>
      <c r="BQ33" s="45"/>
      <c r="BR33" s="87"/>
      <c r="BS33" s="85"/>
      <c r="BT33" s="39">
        <f t="shared" si="60"/>
        <v>0</v>
      </c>
      <c r="BU33" s="42"/>
      <c r="BV33" s="87"/>
      <c r="BW33" s="85"/>
      <c r="BX33" s="39">
        <f t="shared" si="62"/>
        <v>0</v>
      </c>
      <c r="BY33" s="44"/>
      <c r="BZ33" s="47">
        <v>90.6</v>
      </c>
      <c r="CA33" s="47">
        <f t="shared" si="45"/>
        <v>-5</v>
      </c>
      <c r="CB33" s="48">
        <f t="shared" si="46"/>
        <v>94.4812362030905</v>
      </c>
    </row>
    <row r="34" spans="1:80" s="49" customFormat="1" ht="37.5" customHeight="1" thickBot="1">
      <c r="A34" s="95" t="s">
        <v>57</v>
      </c>
      <c r="B34" s="89">
        <v>7411.8</v>
      </c>
      <c r="C34" s="89">
        <f>SUM(O34)</f>
        <v>437.3</v>
      </c>
      <c r="D34" s="29">
        <f t="shared" si="0"/>
        <v>-6974.5</v>
      </c>
      <c r="E34" s="30">
        <f t="shared" si="1"/>
        <v>5.90005126959713</v>
      </c>
      <c r="F34" s="31">
        <f>J34+Z34</f>
        <v>3623.5</v>
      </c>
      <c r="G34" s="32">
        <f>K34+AA34</f>
        <v>437.3</v>
      </c>
      <c r="H34" s="32">
        <f>G34-F34</f>
        <v>-3186.2</v>
      </c>
      <c r="I34" s="33">
        <f>G34/F34%</f>
        <v>12.068442113978199</v>
      </c>
      <c r="J34" s="34">
        <f t="shared" si="5"/>
        <v>1546.5</v>
      </c>
      <c r="K34" s="35">
        <f t="shared" si="49"/>
        <v>437.3</v>
      </c>
      <c r="L34" s="35">
        <f>K34-J34</f>
        <v>-1109.2</v>
      </c>
      <c r="M34" s="36">
        <f>K34/J34%</f>
        <v>28.276753960556096</v>
      </c>
      <c r="N34" s="90">
        <v>271.5</v>
      </c>
      <c r="O34" s="89">
        <v>437.3</v>
      </c>
      <c r="P34" s="37">
        <f t="shared" si="52"/>
        <v>165.8</v>
      </c>
      <c r="Q34" s="38">
        <f>O34/N34%</f>
        <v>161.0681399631676</v>
      </c>
      <c r="R34" s="89">
        <v>476.5</v>
      </c>
      <c r="S34" s="89"/>
      <c r="T34" s="37">
        <f t="shared" si="10"/>
        <v>-476.5</v>
      </c>
      <c r="U34" s="38">
        <f>S34/R34%</f>
        <v>0</v>
      </c>
      <c r="V34" s="89">
        <v>798.5</v>
      </c>
      <c r="W34" s="89"/>
      <c r="X34" s="37">
        <f t="shared" si="12"/>
        <v>-798.5</v>
      </c>
      <c r="Y34" s="38">
        <f>W34/V34%</f>
        <v>0</v>
      </c>
      <c r="Z34" s="35">
        <f t="shared" si="47"/>
        <v>2077</v>
      </c>
      <c r="AA34" s="35">
        <f t="shared" si="48"/>
        <v>0</v>
      </c>
      <c r="AB34" s="35">
        <f t="shared" si="14"/>
        <v>-2077</v>
      </c>
      <c r="AC34" s="35">
        <f>AA34/Z34%</f>
        <v>0</v>
      </c>
      <c r="AD34" s="89">
        <v>634.8</v>
      </c>
      <c r="AE34" s="89"/>
      <c r="AF34" s="37">
        <f t="shared" si="53"/>
        <v>-634.8</v>
      </c>
      <c r="AG34" s="37">
        <f>AE34/AD34%</f>
        <v>0</v>
      </c>
      <c r="AH34" s="89">
        <v>908.2</v>
      </c>
      <c r="AI34" s="89"/>
      <c r="AJ34" s="37">
        <f t="shared" si="18"/>
        <v>-908.2</v>
      </c>
      <c r="AK34" s="37">
        <f>AI34/AH34%</f>
        <v>0</v>
      </c>
      <c r="AL34" s="89">
        <v>534</v>
      </c>
      <c r="AM34" s="89"/>
      <c r="AN34" s="37">
        <f t="shared" si="20"/>
        <v>-534</v>
      </c>
      <c r="AO34" s="44">
        <f>AM34/AL34%</f>
        <v>0</v>
      </c>
      <c r="AP34" s="41">
        <f t="shared" si="63"/>
        <v>5657.7</v>
      </c>
      <c r="AQ34" s="37">
        <f>K34+AA34+AU34</f>
        <v>437.3</v>
      </c>
      <c r="AR34" s="37">
        <f>AQ34-AP34</f>
        <v>-5220.4</v>
      </c>
      <c r="AS34" s="42">
        <f>AQ34/AP34%</f>
        <v>7.729289287166163</v>
      </c>
      <c r="AT34" s="97">
        <f t="shared" si="55"/>
        <v>2034.2</v>
      </c>
      <c r="AU34" s="98">
        <f t="shared" si="26"/>
        <v>0</v>
      </c>
      <c r="AV34" s="98">
        <f t="shared" si="27"/>
        <v>-2034.2</v>
      </c>
      <c r="AW34" s="99">
        <f>AU34/AT34%</f>
        <v>0</v>
      </c>
      <c r="AX34" s="100">
        <v>726</v>
      </c>
      <c r="AY34" s="101"/>
      <c r="AZ34" s="102">
        <f t="shared" si="29"/>
        <v>-726</v>
      </c>
      <c r="BA34" s="103">
        <f>AY34/AX34%</f>
        <v>0</v>
      </c>
      <c r="BB34" s="104">
        <v>607</v>
      </c>
      <c r="BC34" s="101"/>
      <c r="BD34" s="37">
        <f>BC34-BB34</f>
        <v>-607</v>
      </c>
      <c r="BE34" s="103">
        <f>BC34/BB34%</f>
        <v>0</v>
      </c>
      <c r="BF34" s="104">
        <v>701.2</v>
      </c>
      <c r="BG34" s="101"/>
      <c r="BH34" s="105">
        <f>BG34-BF34</f>
        <v>-701.2</v>
      </c>
      <c r="BI34" s="106">
        <f>BG34/BF34%</f>
        <v>0</v>
      </c>
      <c r="BJ34" s="34">
        <f t="shared" si="35"/>
        <v>1671.3</v>
      </c>
      <c r="BK34" s="35">
        <f t="shared" si="36"/>
        <v>0</v>
      </c>
      <c r="BL34" s="35">
        <f>BK34-BJ34</f>
        <v>-1671.3</v>
      </c>
      <c r="BM34" s="36">
        <f>BK34/BJ34%</f>
        <v>0</v>
      </c>
      <c r="BN34" s="91">
        <v>643</v>
      </c>
      <c r="BO34" s="89"/>
      <c r="BP34" s="37">
        <f t="shared" si="61"/>
        <v>-643</v>
      </c>
      <c r="BQ34" s="45">
        <f>BO34/BN34%</f>
        <v>0</v>
      </c>
      <c r="BR34" s="91">
        <v>611.1</v>
      </c>
      <c r="BS34" s="89"/>
      <c r="BT34" s="89" t="e">
        <f>SUM(#REF!)</f>
        <v>#REF!</v>
      </c>
      <c r="BU34" s="42">
        <f>BS34/BR34%</f>
        <v>0</v>
      </c>
      <c r="BV34" s="91">
        <v>417.2</v>
      </c>
      <c r="BW34" s="89"/>
      <c r="BX34" s="37">
        <f t="shared" si="62"/>
        <v>-417.2</v>
      </c>
      <c r="BY34" s="44">
        <f>BW34/BV34%</f>
        <v>0</v>
      </c>
      <c r="BZ34" s="92">
        <v>197.4</v>
      </c>
      <c r="CA34" s="47">
        <f t="shared" si="45"/>
        <v>239.9</v>
      </c>
      <c r="CB34" s="48">
        <f t="shared" si="46"/>
        <v>221.52988855116516</v>
      </c>
    </row>
    <row r="35" spans="1:80" s="119" customFormat="1" ht="24" customHeight="1" hidden="1" thickBot="1">
      <c r="A35" s="107" t="s">
        <v>58</v>
      </c>
      <c r="B35" s="108">
        <f>J35+Z35+AT35+BJ35</f>
        <v>0</v>
      </c>
      <c r="C35" s="109">
        <f>K35+AA35+AU35+BK35</f>
        <v>0</v>
      </c>
      <c r="D35" s="109">
        <f t="shared" si="0"/>
        <v>0</v>
      </c>
      <c r="E35" s="110"/>
      <c r="F35" s="111">
        <f>J35+Z35</f>
        <v>0</v>
      </c>
      <c r="G35" s="112">
        <f>K35+AA35</f>
        <v>0</v>
      </c>
      <c r="H35" s="112">
        <f>G35-F35</f>
        <v>0</v>
      </c>
      <c r="I35" s="113"/>
      <c r="J35" s="114">
        <f t="shared" si="5"/>
        <v>0</v>
      </c>
      <c r="K35" s="98">
        <f t="shared" si="49"/>
        <v>0</v>
      </c>
      <c r="L35" s="98">
        <f>K35-J35</f>
        <v>0</v>
      </c>
      <c r="M35" s="99"/>
      <c r="N35" s="100"/>
      <c r="O35" s="101"/>
      <c r="P35" s="102">
        <f>O35-N35</f>
        <v>0</v>
      </c>
      <c r="Q35" s="115"/>
      <c r="R35" s="101"/>
      <c r="S35" s="101"/>
      <c r="T35" s="102">
        <f>S35-R35</f>
        <v>0</v>
      </c>
      <c r="U35" s="115"/>
      <c r="V35" s="101"/>
      <c r="W35" s="101"/>
      <c r="X35" s="105">
        <f>W35-V35</f>
        <v>0</v>
      </c>
      <c r="Y35" s="115"/>
      <c r="Z35" s="98">
        <f t="shared" si="47"/>
        <v>0</v>
      </c>
      <c r="AA35" s="98">
        <f t="shared" si="48"/>
        <v>0</v>
      </c>
      <c r="AB35" s="98">
        <f t="shared" si="14"/>
        <v>0</v>
      </c>
      <c r="AC35" s="98"/>
      <c r="AD35" s="101"/>
      <c r="AE35" s="101"/>
      <c r="AF35" s="102">
        <f>AE35-AD35</f>
        <v>0</v>
      </c>
      <c r="AG35" s="105"/>
      <c r="AH35" s="101"/>
      <c r="AI35" s="101"/>
      <c r="AJ35" s="102">
        <f>AI35-AH35</f>
        <v>0</v>
      </c>
      <c r="AK35" s="105"/>
      <c r="AL35" s="101"/>
      <c r="AM35" s="101"/>
      <c r="AN35" s="102">
        <f>AM35-AL35</f>
        <v>0</v>
      </c>
      <c r="AO35" s="116"/>
      <c r="AP35" s="117">
        <f t="shared" si="63"/>
        <v>0</v>
      </c>
      <c r="AQ35" s="102">
        <f>K35+AA35+AU35</f>
        <v>0</v>
      </c>
      <c r="AR35" s="102">
        <f>AQ35-AP35</f>
        <v>0</v>
      </c>
      <c r="AS35" s="103"/>
      <c r="AT35" s="97">
        <f t="shared" si="55"/>
        <v>0</v>
      </c>
      <c r="AU35" s="98">
        <f t="shared" si="26"/>
        <v>0</v>
      </c>
      <c r="AV35" s="98">
        <f t="shared" si="27"/>
        <v>0</v>
      </c>
      <c r="AW35" s="98"/>
      <c r="AX35" s="100"/>
      <c r="AY35" s="101"/>
      <c r="AZ35" s="102">
        <f>AY35-AX35</f>
        <v>0</v>
      </c>
      <c r="BA35" s="105"/>
      <c r="BB35" s="101"/>
      <c r="BC35" s="101"/>
      <c r="BD35" s="102">
        <f>BC35-BB35</f>
        <v>0</v>
      </c>
      <c r="BE35" s="105"/>
      <c r="BF35" s="101"/>
      <c r="BG35" s="101"/>
      <c r="BH35" s="102">
        <f>BG35-BF35</f>
        <v>0</v>
      </c>
      <c r="BI35" s="116"/>
      <c r="BJ35" s="114">
        <f t="shared" si="35"/>
        <v>0</v>
      </c>
      <c r="BK35" s="98">
        <f t="shared" si="36"/>
        <v>0</v>
      </c>
      <c r="BL35" s="98">
        <f>BK35-BJ35</f>
        <v>0</v>
      </c>
      <c r="BM35" s="99"/>
      <c r="BN35" s="104"/>
      <c r="BO35" s="101">
        <v>0</v>
      </c>
      <c r="BP35" s="102">
        <f t="shared" si="61"/>
        <v>0</v>
      </c>
      <c r="BQ35" s="118"/>
      <c r="BR35" s="104"/>
      <c r="BS35" s="101"/>
      <c r="BT35" s="102">
        <f>BS35-BR35</f>
        <v>0</v>
      </c>
      <c r="BU35" s="103"/>
      <c r="BV35" s="104"/>
      <c r="BW35" s="101"/>
      <c r="BX35" s="102">
        <f t="shared" si="62"/>
        <v>0</v>
      </c>
      <c r="BY35" s="116"/>
      <c r="BZ35" s="92"/>
      <c r="CA35" s="47">
        <f t="shared" si="45"/>
        <v>0</v>
      </c>
      <c r="CB35" s="48" t="e">
        <f t="shared" si="46"/>
        <v>#DIV/0!</v>
      </c>
    </row>
    <row r="36" spans="1:69" ht="20.25">
      <c r="A36" s="120"/>
      <c r="B36" s="121"/>
      <c r="C36" s="122"/>
      <c r="D36" s="121"/>
      <c r="E36" s="121"/>
      <c r="F36" s="121"/>
      <c r="G36" s="121"/>
      <c r="H36" s="121"/>
      <c r="I36" s="121"/>
      <c r="J36" s="121"/>
      <c r="K36" s="121"/>
      <c r="L36" s="121"/>
      <c r="M36" s="123"/>
      <c r="N36" s="124"/>
      <c r="O36" s="124"/>
      <c r="P36" s="124"/>
      <c r="Q36" s="125"/>
      <c r="R36" s="124"/>
      <c r="S36" s="124"/>
      <c r="T36" s="124"/>
      <c r="U36" s="125"/>
      <c r="V36" s="124"/>
      <c r="W36" s="124"/>
      <c r="X36" s="124"/>
      <c r="Y36" s="126"/>
      <c r="Z36" s="121"/>
      <c r="AA36" s="121"/>
      <c r="AB36" s="121"/>
      <c r="AC36" s="121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1"/>
      <c r="AU36" s="121"/>
      <c r="AV36" s="121"/>
      <c r="AW36" s="127"/>
      <c r="AX36" s="122"/>
      <c r="AY36" s="122"/>
      <c r="AZ36" s="122"/>
      <c r="BA36" s="122"/>
      <c r="BB36" s="122"/>
      <c r="BC36" s="122" t="s">
        <v>59</v>
      </c>
      <c r="BD36" s="122"/>
      <c r="BE36" s="122"/>
      <c r="BF36" s="122"/>
      <c r="BG36" s="122"/>
      <c r="BH36" s="122"/>
      <c r="BI36" s="122"/>
      <c r="BJ36" s="122"/>
      <c r="BK36" s="121"/>
      <c r="BL36" s="121"/>
      <c r="BM36" s="121"/>
      <c r="BN36" s="122"/>
      <c r="BO36" s="122"/>
      <c r="BP36" s="122"/>
      <c r="BQ36" s="122"/>
    </row>
    <row r="37" spans="2:69" ht="20.25">
      <c r="B37" s="121"/>
      <c r="C37" s="122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2"/>
      <c r="O37" s="122"/>
      <c r="P37" s="122"/>
      <c r="R37" s="122"/>
      <c r="S37" s="122"/>
      <c r="T37" s="122"/>
      <c r="V37" s="122"/>
      <c r="W37" s="122"/>
      <c r="X37" s="122"/>
      <c r="Z37" s="121"/>
      <c r="AA37" s="121"/>
      <c r="AB37" s="121"/>
      <c r="AC37" s="121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1"/>
      <c r="AU37" s="121"/>
      <c r="AV37" s="121"/>
      <c r="AW37" s="127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1"/>
      <c r="BL37" s="121"/>
      <c r="BM37" s="121"/>
      <c r="BN37" s="122"/>
      <c r="BO37" s="122"/>
      <c r="BP37" s="122"/>
      <c r="BQ37" s="122"/>
    </row>
    <row r="38" spans="2:69" ht="20.25">
      <c r="B38" s="121"/>
      <c r="C38" s="12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2"/>
      <c r="O38" s="122"/>
      <c r="P38" s="122"/>
      <c r="R38" s="122"/>
      <c r="S38" s="122"/>
      <c r="T38" s="122"/>
      <c r="V38" s="122"/>
      <c r="W38" s="122"/>
      <c r="X38" s="122"/>
      <c r="Z38" s="121"/>
      <c r="AA38" s="121"/>
      <c r="AB38" s="121"/>
      <c r="AC38" s="121"/>
      <c r="AD38" s="122"/>
      <c r="AE38" s="130" t="e">
        <f>AE7+AE10+#REF!+AE15</f>
        <v>#REF!</v>
      </c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1"/>
      <c r="AU38" s="121"/>
      <c r="AV38" s="121"/>
      <c r="AW38" s="127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1"/>
      <c r="BL38" s="121"/>
      <c r="BM38" s="121"/>
      <c r="BN38" s="122"/>
      <c r="BO38" s="122"/>
      <c r="BP38" s="122"/>
      <c r="BQ38" s="122"/>
    </row>
    <row r="39" spans="2:69" ht="20.25">
      <c r="B39" s="121"/>
      <c r="C39" s="12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2"/>
      <c r="O39" s="122"/>
      <c r="P39" s="122"/>
      <c r="R39" s="122"/>
      <c r="S39" s="122"/>
      <c r="T39" s="122"/>
      <c r="V39" s="122"/>
      <c r="W39" s="122"/>
      <c r="X39" s="122"/>
      <c r="Z39" s="121"/>
      <c r="AA39" s="121"/>
      <c r="AB39" s="121"/>
      <c r="AC39" s="121"/>
      <c r="AD39" s="122"/>
      <c r="AE39" s="130">
        <f>AE22+AE27+AE29+AE31+AE34</f>
        <v>0</v>
      </c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1"/>
      <c r="AU39" s="121"/>
      <c r="AV39" s="121"/>
      <c r="AW39" s="127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1"/>
      <c r="BL39" s="121"/>
      <c r="BM39" s="121"/>
      <c r="BN39" s="122"/>
      <c r="BO39" s="122"/>
      <c r="BP39" s="122"/>
      <c r="BQ39" s="122"/>
    </row>
    <row r="40" spans="2:69" ht="20.25">
      <c r="B40" s="121"/>
      <c r="C40" s="12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2"/>
      <c r="O40" s="122"/>
      <c r="P40" s="122"/>
      <c r="R40" s="122"/>
      <c r="S40" s="122"/>
      <c r="T40" s="122"/>
      <c r="V40" s="122"/>
      <c r="W40" s="122"/>
      <c r="X40" s="122"/>
      <c r="Z40" s="121"/>
      <c r="AA40" s="121"/>
      <c r="AB40" s="121"/>
      <c r="AC40" s="121"/>
      <c r="AD40" s="122"/>
      <c r="AE40" s="130">
        <f>AE10+AE15</f>
        <v>0</v>
      </c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1"/>
      <c r="AU40" s="121"/>
      <c r="AV40" s="121"/>
      <c r="AW40" s="127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1"/>
      <c r="BL40" s="121"/>
      <c r="BM40" s="121"/>
      <c r="BN40" s="122"/>
      <c r="BO40" s="122"/>
      <c r="BP40" s="122"/>
      <c r="BQ40" s="122"/>
    </row>
    <row r="41" spans="2:69" ht="20.25">
      <c r="B41" s="121"/>
      <c r="C41" s="122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2"/>
      <c r="O41" s="122"/>
      <c r="P41" s="122"/>
      <c r="R41" s="122"/>
      <c r="S41" s="122"/>
      <c r="T41" s="122"/>
      <c r="V41" s="122"/>
      <c r="W41" s="122"/>
      <c r="X41" s="122"/>
      <c r="Z41" s="121"/>
      <c r="AA41" s="121"/>
      <c r="AB41" s="121"/>
      <c r="AC41" s="121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1"/>
      <c r="AU41" s="121"/>
      <c r="AV41" s="121"/>
      <c r="AW41" s="127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1"/>
      <c r="BL41" s="121"/>
      <c r="BM41" s="121"/>
      <c r="BN41" s="122"/>
      <c r="BO41" s="122"/>
      <c r="BP41" s="122"/>
      <c r="BQ41" s="122"/>
    </row>
    <row r="42" spans="2:69" ht="20.25">
      <c r="B42" s="121"/>
      <c r="C42" s="122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2"/>
      <c r="O42" s="122"/>
      <c r="P42" s="122"/>
      <c r="R42" s="122"/>
      <c r="S42" s="122"/>
      <c r="T42" s="122"/>
      <c r="V42" s="122"/>
      <c r="W42" s="122"/>
      <c r="X42" s="122"/>
      <c r="Z42" s="121"/>
      <c r="AA42" s="121"/>
      <c r="AB42" s="121"/>
      <c r="AC42" s="121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1"/>
      <c r="AU42" s="121"/>
      <c r="AV42" s="121"/>
      <c r="AW42" s="127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1"/>
      <c r="BL42" s="121"/>
      <c r="BM42" s="121"/>
      <c r="BN42" s="122"/>
      <c r="BO42" s="122"/>
      <c r="BP42" s="122"/>
      <c r="BQ42" s="122"/>
    </row>
    <row r="43" spans="2:69" ht="20.25">
      <c r="B43" s="121"/>
      <c r="C43" s="122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2"/>
      <c r="O43" s="122"/>
      <c r="P43" s="122"/>
      <c r="R43" s="122"/>
      <c r="S43" s="122"/>
      <c r="T43" s="122"/>
      <c r="V43" s="122"/>
      <c r="W43" s="122"/>
      <c r="X43" s="122"/>
      <c r="Z43" s="121"/>
      <c r="AA43" s="121"/>
      <c r="AB43" s="121"/>
      <c r="AC43" s="121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1"/>
      <c r="AU43" s="121"/>
      <c r="AV43" s="121"/>
      <c r="AW43" s="127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1"/>
      <c r="BL43" s="121"/>
      <c r="BM43" s="121"/>
      <c r="BN43" s="122"/>
      <c r="BO43" s="122"/>
      <c r="BP43" s="122"/>
      <c r="BQ43" s="122"/>
    </row>
    <row r="44" spans="2:69" ht="20.25">
      <c r="B44" s="121"/>
      <c r="C44" s="122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2"/>
      <c r="O44" s="122"/>
      <c r="P44" s="122"/>
      <c r="R44" s="122"/>
      <c r="S44" s="122"/>
      <c r="T44" s="122"/>
      <c r="V44" s="122"/>
      <c r="W44" s="122"/>
      <c r="X44" s="122"/>
      <c r="Z44" s="121"/>
      <c r="AA44" s="121"/>
      <c r="AB44" s="121"/>
      <c r="AC44" s="121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1"/>
      <c r="AU44" s="121"/>
      <c r="AV44" s="121"/>
      <c r="AW44" s="127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1"/>
      <c r="BL44" s="121"/>
      <c r="BM44" s="121"/>
      <c r="BN44" s="122"/>
      <c r="BO44" s="122"/>
      <c r="BP44" s="122"/>
      <c r="BQ44" s="122"/>
    </row>
    <row r="45" spans="2:69" ht="20.25">
      <c r="B45" s="121"/>
      <c r="C45" s="122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2"/>
      <c r="O45" s="122"/>
      <c r="P45" s="122"/>
      <c r="R45" s="122"/>
      <c r="S45" s="122"/>
      <c r="T45" s="122"/>
      <c r="V45" s="122"/>
      <c r="W45" s="122"/>
      <c r="X45" s="122"/>
      <c r="Z45" s="121"/>
      <c r="AA45" s="121"/>
      <c r="AB45" s="121"/>
      <c r="AC45" s="121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1"/>
      <c r="AU45" s="121"/>
      <c r="AV45" s="121"/>
      <c r="AW45" s="127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1"/>
      <c r="BL45" s="121"/>
      <c r="BM45" s="121"/>
      <c r="BN45" s="122"/>
      <c r="BO45" s="122"/>
      <c r="BP45" s="122"/>
      <c r="BQ45" s="122"/>
    </row>
    <row r="46" spans="2:69" ht="20.25">
      <c r="B46" s="121"/>
      <c r="C46" s="122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2"/>
      <c r="O46" s="122"/>
      <c r="P46" s="122"/>
      <c r="R46" s="122"/>
      <c r="S46" s="122"/>
      <c r="T46" s="122"/>
      <c r="V46" s="122"/>
      <c r="W46" s="122"/>
      <c r="X46" s="122"/>
      <c r="Z46" s="121"/>
      <c r="AA46" s="121"/>
      <c r="AB46" s="121"/>
      <c r="AC46" s="121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1"/>
      <c r="AU46" s="121"/>
      <c r="AV46" s="121"/>
      <c r="AW46" s="127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1"/>
      <c r="BL46" s="121"/>
      <c r="BM46" s="121"/>
      <c r="BN46" s="122"/>
      <c r="BO46" s="122"/>
      <c r="BP46" s="122"/>
      <c r="BQ46" s="122"/>
    </row>
    <row r="47" spans="2:69" ht="20.25">
      <c r="B47" s="121"/>
      <c r="C47" s="122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2"/>
      <c r="O47" s="122"/>
      <c r="P47" s="122"/>
      <c r="R47" s="122"/>
      <c r="S47" s="122"/>
      <c r="T47" s="122"/>
      <c r="V47" s="122"/>
      <c r="W47" s="122"/>
      <c r="X47" s="122"/>
      <c r="Z47" s="121"/>
      <c r="AA47" s="121"/>
      <c r="AB47" s="121"/>
      <c r="AC47" s="121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1"/>
      <c r="AU47" s="121"/>
      <c r="AV47" s="121"/>
      <c r="AW47" s="127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1"/>
      <c r="BL47" s="121"/>
      <c r="BM47" s="121"/>
      <c r="BN47" s="122"/>
      <c r="BO47" s="122"/>
      <c r="BP47" s="122"/>
      <c r="BQ47" s="122"/>
    </row>
    <row r="48" spans="2:69" ht="20.25">
      <c r="B48" s="121"/>
      <c r="C48" s="122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2"/>
      <c r="O48" s="122"/>
      <c r="P48" s="122"/>
      <c r="R48" s="122"/>
      <c r="S48" s="122"/>
      <c r="T48" s="122"/>
      <c r="V48" s="122"/>
      <c r="W48" s="122"/>
      <c r="X48" s="122"/>
      <c r="Z48" s="121"/>
      <c r="AA48" s="121"/>
      <c r="AB48" s="121"/>
      <c r="AC48" s="121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1"/>
      <c r="AU48" s="121"/>
      <c r="AV48" s="121"/>
      <c r="AW48" s="127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1"/>
      <c r="BL48" s="121"/>
      <c r="BM48" s="121"/>
      <c r="BN48" s="122"/>
      <c r="BO48" s="122"/>
      <c r="BP48" s="122"/>
      <c r="BQ48" s="122"/>
    </row>
    <row r="49" spans="2:69" ht="20.25">
      <c r="B49" s="121"/>
      <c r="C49" s="122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2"/>
      <c r="O49" s="122"/>
      <c r="P49" s="122"/>
      <c r="R49" s="122"/>
      <c r="S49" s="122"/>
      <c r="T49" s="122"/>
      <c r="V49" s="122"/>
      <c r="W49" s="122"/>
      <c r="X49" s="122"/>
      <c r="Z49" s="121"/>
      <c r="AA49" s="121"/>
      <c r="AB49" s="121"/>
      <c r="AC49" s="121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1"/>
      <c r="AU49" s="121"/>
      <c r="AV49" s="121"/>
      <c r="AW49" s="127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1"/>
      <c r="BL49" s="121"/>
      <c r="BM49" s="121"/>
      <c r="BN49" s="122"/>
      <c r="BO49" s="122"/>
      <c r="BP49" s="122"/>
      <c r="BQ49" s="122"/>
    </row>
    <row r="50" spans="2:69" ht="20.25">
      <c r="B50" s="121"/>
      <c r="C50" s="122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2"/>
      <c r="O50" s="122"/>
      <c r="P50" s="122"/>
      <c r="R50" s="122"/>
      <c r="S50" s="122"/>
      <c r="T50" s="122"/>
      <c r="V50" s="122"/>
      <c r="W50" s="122"/>
      <c r="X50" s="122"/>
      <c r="Z50" s="121"/>
      <c r="AA50" s="121"/>
      <c r="AB50" s="121"/>
      <c r="AC50" s="121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1"/>
      <c r="AU50" s="121"/>
      <c r="AV50" s="121"/>
      <c r="AW50" s="127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1"/>
      <c r="BL50" s="121"/>
      <c r="BM50" s="121"/>
      <c r="BN50" s="122"/>
      <c r="BO50" s="122"/>
      <c r="BP50" s="122"/>
      <c r="BQ50" s="122"/>
    </row>
    <row r="51" spans="2:69" ht="20.25">
      <c r="B51" s="121"/>
      <c r="C51" s="122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2"/>
      <c r="O51" s="122"/>
      <c r="P51" s="122"/>
      <c r="R51" s="122"/>
      <c r="S51" s="122"/>
      <c r="T51" s="122"/>
      <c r="V51" s="122"/>
      <c r="W51" s="122"/>
      <c r="X51" s="122"/>
      <c r="Z51" s="121"/>
      <c r="AA51" s="121"/>
      <c r="AB51" s="121"/>
      <c r="AC51" s="121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1"/>
      <c r="AU51" s="121"/>
      <c r="AV51" s="121"/>
      <c r="AW51" s="127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1"/>
      <c r="BL51" s="121"/>
      <c r="BM51" s="121"/>
      <c r="BN51" s="122"/>
      <c r="BO51" s="122"/>
      <c r="BP51" s="122"/>
      <c r="BQ51" s="122"/>
    </row>
    <row r="52" spans="2:69" ht="20.25">
      <c r="B52" s="121"/>
      <c r="C52" s="122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2"/>
      <c r="O52" s="122"/>
      <c r="P52" s="122"/>
      <c r="R52" s="122"/>
      <c r="S52" s="122"/>
      <c r="T52" s="122"/>
      <c r="V52" s="122"/>
      <c r="W52" s="122"/>
      <c r="X52" s="122"/>
      <c r="Z52" s="121"/>
      <c r="AA52" s="121"/>
      <c r="AB52" s="121"/>
      <c r="AC52" s="121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1"/>
      <c r="AU52" s="121"/>
      <c r="AV52" s="121"/>
      <c r="AW52" s="127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1"/>
      <c r="BL52" s="121"/>
      <c r="BM52" s="121"/>
      <c r="BN52" s="122"/>
      <c r="BO52" s="122"/>
      <c r="BP52" s="122"/>
      <c r="BQ52" s="122"/>
    </row>
    <row r="53" spans="2:69" ht="20.25">
      <c r="B53" s="121"/>
      <c r="C53" s="122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2"/>
      <c r="O53" s="122"/>
      <c r="P53" s="122"/>
      <c r="R53" s="122"/>
      <c r="S53" s="122"/>
      <c r="T53" s="122"/>
      <c r="V53" s="122"/>
      <c r="W53" s="122"/>
      <c r="X53" s="122"/>
      <c r="Z53" s="121"/>
      <c r="AA53" s="121"/>
      <c r="AB53" s="121"/>
      <c r="AC53" s="121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1"/>
      <c r="AU53" s="121"/>
      <c r="AV53" s="121"/>
      <c r="AW53" s="127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1"/>
      <c r="BL53" s="121"/>
      <c r="BM53" s="121"/>
      <c r="BN53" s="122"/>
      <c r="BO53" s="122"/>
      <c r="BP53" s="122"/>
      <c r="BQ53" s="122"/>
    </row>
    <row r="54" spans="2:69" ht="20.25">
      <c r="B54" s="121"/>
      <c r="C54" s="122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2"/>
      <c r="O54" s="122"/>
      <c r="P54" s="122"/>
      <c r="R54" s="122"/>
      <c r="S54" s="122"/>
      <c r="T54" s="122"/>
      <c r="V54" s="122"/>
      <c r="W54" s="122"/>
      <c r="X54" s="122"/>
      <c r="Z54" s="121"/>
      <c r="AA54" s="121"/>
      <c r="AB54" s="121"/>
      <c r="AC54" s="121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1"/>
      <c r="AU54" s="121"/>
      <c r="AV54" s="121"/>
      <c r="AW54" s="127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1"/>
      <c r="BL54" s="121"/>
      <c r="BM54" s="121"/>
      <c r="BN54" s="122"/>
      <c r="BO54" s="122"/>
      <c r="BP54" s="122"/>
      <c r="BQ54" s="122"/>
    </row>
    <row r="55" spans="2:69" ht="20.25">
      <c r="B55" s="121"/>
      <c r="C55" s="122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2"/>
      <c r="O55" s="122"/>
      <c r="P55" s="122"/>
      <c r="R55" s="122"/>
      <c r="S55" s="122"/>
      <c r="T55" s="122"/>
      <c r="V55" s="122"/>
      <c r="W55" s="122"/>
      <c r="X55" s="122"/>
      <c r="Z55" s="121"/>
      <c r="AA55" s="121"/>
      <c r="AB55" s="121"/>
      <c r="AC55" s="121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1"/>
      <c r="AU55" s="121"/>
      <c r="AV55" s="121"/>
      <c r="AW55" s="127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1"/>
      <c r="BL55" s="121"/>
      <c r="BM55" s="121"/>
      <c r="BN55" s="122"/>
      <c r="BO55" s="122"/>
      <c r="BP55" s="122"/>
      <c r="BQ55" s="122"/>
    </row>
    <row r="56" spans="2:69" ht="20.25">
      <c r="B56" s="121"/>
      <c r="C56" s="122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2"/>
      <c r="O56" s="122"/>
      <c r="P56" s="122"/>
      <c r="R56" s="122"/>
      <c r="S56" s="122"/>
      <c r="T56" s="122"/>
      <c r="V56" s="122"/>
      <c r="W56" s="122"/>
      <c r="X56" s="122"/>
      <c r="Z56" s="121"/>
      <c r="AA56" s="121"/>
      <c r="AB56" s="121"/>
      <c r="AC56" s="121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1"/>
      <c r="AU56" s="121"/>
      <c r="AV56" s="121"/>
      <c r="AW56" s="127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1"/>
      <c r="BL56" s="121"/>
      <c r="BM56" s="121"/>
      <c r="BN56" s="122"/>
      <c r="BO56" s="122"/>
      <c r="BP56" s="122"/>
      <c r="BQ56" s="122"/>
    </row>
  </sheetData>
  <sheetProtection/>
  <mergeCells count="80"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P4:Q4"/>
    <mergeCell ref="R4:R5"/>
    <mergeCell ref="S4:S5"/>
    <mergeCell ref="T4:U4"/>
    <mergeCell ref="V4:V5"/>
    <mergeCell ref="W4:W5"/>
    <mergeCell ref="X4:Y4"/>
    <mergeCell ref="Z4:Z5"/>
    <mergeCell ref="AA4:AA5"/>
    <mergeCell ref="AB4:AC4"/>
    <mergeCell ref="AD4:AD5"/>
    <mergeCell ref="AE4:AE5"/>
    <mergeCell ref="AF4:AG4"/>
    <mergeCell ref="AH4:AH5"/>
    <mergeCell ref="AI4:AI5"/>
    <mergeCell ref="AJ4:AK4"/>
    <mergeCell ref="AL4:AL5"/>
    <mergeCell ref="AM4:AM5"/>
    <mergeCell ref="AN4:AO4"/>
    <mergeCell ref="AP4:AP5"/>
    <mergeCell ref="AQ4:AQ5"/>
    <mergeCell ref="AR4:AS4"/>
    <mergeCell ref="AT4:AT5"/>
    <mergeCell ref="AU4:AU5"/>
    <mergeCell ref="AV4:AW4"/>
    <mergeCell ref="AX4:AX5"/>
    <mergeCell ref="AY4:AY5"/>
    <mergeCell ref="AZ4:BA4"/>
    <mergeCell ref="BB4:BB5"/>
    <mergeCell ref="BC4:BC5"/>
    <mergeCell ref="BD4:BE4"/>
    <mergeCell ref="BF4:BF5"/>
    <mergeCell ref="BG4:BG5"/>
    <mergeCell ref="BH4:BI4"/>
    <mergeCell ref="BJ4:BJ5"/>
    <mergeCell ref="BK4:BK5"/>
    <mergeCell ref="BL4:BM4"/>
    <mergeCell ref="BN4:BN5"/>
    <mergeCell ref="BO4:BO5"/>
    <mergeCell ref="BP4:BQ4"/>
    <mergeCell ref="BR4:BR5"/>
    <mergeCell ref="BS4:BS5"/>
    <mergeCell ref="BT4:BU4"/>
    <mergeCell ref="BV4:BV5"/>
    <mergeCell ref="BW4:BW5"/>
    <mergeCell ref="BX4:BY4"/>
    <mergeCell ref="BZ4:BZ5"/>
    <mergeCell ref="CA4:CB4"/>
  </mergeCells>
  <printOptions/>
  <pageMargins left="0.1968503937007874" right="0.1968503937007874" top="0.1968503937007874" bottom="0.2362204724409449" header="0.1968503937007874" footer="0.1968503937007874"/>
  <pageSetup fitToHeight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3"/>
  <sheetViews>
    <sheetView showZeros="0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A35" sqref="A35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2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10.375" style="0" customWidth="1"/>
    <col min="33" max="33" width="10.00390625" style="0" customWidth="1"/>
    <col min="34" max="34" width="10.875" style="0" customWidth="1"/>
    <col min="35" max="35" width="9.25390625" style="0" bestFit="1" customWidth="1"/>
    <col min="36" max="36" width="9.37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60</v>
      </c>
    </row>
    <row r="2" spans="2:80" ht="18">
      <c r="B2" s="177"/>
      <c r="C2" s="178"/>
      <c r="D2" s="178" t="s">
        <v>61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0"/>
      <c r="X2" s="180"/>
      <c r="Y2" s="180"/>
      <c r="Z2" s="178"/>
      <c r="AA2" s="178"/>
      <c r="AF2" s="178"/>
      <c r="AG2" s="178"/>
      <c r="AL2" s="178"/>
      <c r="AM2" s="178"/>
      <c r="AR2" s="178"/>
      <c r="AS2" s="178"/>
      <c r="AX2" s="178"/>
      <c r="AY2" s="178"/>
      <c r="BD2" s="178"/>
      <c r="BE2" s="178"/>
      <c r="BJ2" s="178"/>
      <c r="BK2" s="178"/>
      <c r="BP2" s="178"/>
      <c r="BQ2" s="178"/>
      <c r="BV2" s="178"/>
      <c r="BW2" s="178"/>
      <c r="CB2" s="178"/>
    </row>
    <row r="3" spans="4:80" ht="15.75">
      <c r="D3" s="181" t="s">
        <v>62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2"/>
      <c r="S3" s="182"/>
      <c r="T3" s="182"/>
      <c r="U3" s="183"/>
      <c r="Z3" s="182"/>
      <c r="AA3" s="183"/>
      <c r="AF3" s="182"/>
      <c r="AG3" s="183"/>
      <c r="AL3" s="182"/>
      <c r="AM3" s="183"/>
      <c r="AR3" s="182"/>
      <c r="AS3" s="183"/>
      <c r="AX3" s="182"/>
      <c r="AY3" s="183"/>
      <c r="BD3" s="182"/>
      <c r="BE3" s="183"/>
      <c r="BJ3" s="182"/>
      <c r="BK3" s="183"/>
      <c r="BP3" s="182"/>
      <c r="BQ3" s="183"/>
      <c r="BV3" s="182"/>
      <c r="BW3" s="183"/>
      <c r="CB3" s="182"/>
    </row>
    <row r="4" spans="1:80" s="185" customFormat="1" ht="12.75" customHeight="1">
      <c r="A4" s="184" t="s">
        <v>63</v>
      </c>
      <c r="B4" s="184"/>
      <c r="F4" s="186"/>
      <c r="G4" s="186"/>
      <c r="H4" s="186"/>
      <c r="J4" s="186"/>
      <c r="L4" s="186"/>
      <c r="M4" s="186"/>
      <c r="N4" s="186"/>
      <c r="P4" s="186"/>
      <c r="R4" s="186"/>
      <c r="S4" s="186"/>
      <c r="T4" s="186"/>
      <c r="V4" s="186"/>
      <c r="X4" s="186"/>
      <c r="Y4" s="186"/>
      <c r="Z4" s="186"/>
      <c r="AB4" s="186"/>
      <c r="AD4" s="186"/>
      <c r="AE4" s="186"/>
      <c r="AF4" s="186"/>
      <c r="AH4" s="186"/>
      <c r="AJ4" s="186"/>
      <c r="AK4" s="186"/>
      <c r="AL4" s="186"/>
      <c r="AN4" s="186"/>
      <c r="AP4" s="186"/>
      <c r="AQ4" s="186"/>
      <c r="AR4" s="186"/>
      <c r="AT4" s="186"/>
      <c r="AV4" s="186"/>
      <c r="AW4" s="186"/>
      <c r="AX4" s="186"/>
      <c r="AZ4" s="186"/>
      <c r="BB4" s="186"/>
      <c r="BC4" s="186"/>
      <c r="BD4" s="186"/>
      <c r="BF4" s="187"/>
      <c r="BG4" s="187"/>
      <c r="BH4" s="187"/>
      <c r="BI4" s="187"/>
      <c r="BJ4" s="186"/>
      <c r="BL4" s="186"/>
      <c r="BN4" s="186"/>
      <c r="BO4" s="186"/>
      <c r="BP4" s="186"/>
      <c r="BR4" s="186"/>
      <c r="BT4" s="186"/>
      <c r="BU4" s="186"/>
      <c r="BV4" s="186"/>
      <c r="BX4" s="186"/>
      <c r="CB4" s="186"/>
    </row>
    <row r="5" spans="1:80" s="185" customFormat="1" ht="12.75" customHeight="1" thickBot="1">
      <c r="A5" s="188"/>
      <c r="B5" s="184"/>
      <c r="F5" s="186"/>
      <c r="G5" s="186"/>
      <c r="H5" s="186"/>
      <c r="J5" s="186"/>
      <c r="L5" s="186"/>
      <c r="M5" s="186"/>
      <c r="N5" s="186"/>
      <c r="P5" s="186"/>
      <c r="R5" s="186"/>
      <c r="S5" s="186"/>
      <c r="T5" s="186"/>
      <c r="V5" s="186"/>
      <c r="X5" s="186"/>
      <c r="Y5" s="186"/>
      <c r="Z5" s="186"/>
      <c r="AB5" s="186"/>
      <c r="AD5" s="186"/>
      <c r="AE5" s="186"/>
      <c r="AF5" s="186"/>
      <c r="AH5" s="186"/>
      <c r="AJ5" s="186"/>
      <c r="AK5" s="186"/>
      <c r="AL5" s="186"/>
      <c r="AN5" s="186"/>
      <c r="AP5" s="186"/>
      <c r="AQ5" s="186"/>
      <c r="AR5" s="186"/>
      <c r="AT5" s="186"/>
      <c r="AV5" s="186"/>
      <c r="AW5" s="186"/>
      <c r="AX5" s="186"/>
      <c r="AZ5" s="186"/>
      <c r="BB5" s="186"/>
      <c r="BC5" s="186"/>
      <c r="BD5" s="186"/>
      <c r="BF5" s="187"/>
      <c r="BG5" s="187"/>
      <c r="BH5" s="187"/>
      <c r="BI5" s="187"/>
      <c r="BJ5" s="186"/>
      <c r="BL5" s="186"/>
      <c r="BN5" s="186"/>
      <c r="BO5" s="186"/>
      <c r="BP5" s="186"/>
      <c r="BR5" s="186"/>
      <c r="BT5" s="186"/>
      <c r="BU5" s="186"/>
      <c r="BV5" s="186"/>
      <c r="BX5" s="186"/>
      <c r="CB5" s="186"/>
    </row>
    <row r="6" spans="1:80" s="198" customFormat="1" ht="15" customHeight="1" thickBot="1">
      <c r="A6" s="189" t="s">
        <v>1</v>
      </c>
      <c r="B6" s="190"/>
      <c r="C6" s="191" t="s">
        <v>64</v>
      </c>
      <c r="D6" s="192"/>
      <c r="E6" s="192"/>
      <c r="F6" s="192"/>
      <c r="G6" s="192"/>
      <c r="H6" s="193"/>
      <c r="I6" s="191" t="s">
        <v>65</v>
      </c>
      <c r="J6" s="192"/>
      <c r="K6" s="192"/>
      <c r="L6" s="192"/>
      <c r="M6" s="194"/>
      <c r="N6" s="195"/>
      <c r="O6" s="191" t="s">
        <v>66</v>
      </c>
      <c r="P6" s="192"/>
      <c r="Q6" s="192"/>
      <c r="R6" s="192"/>
      <c r="S6" s="194"/>
      <c r="T6" s="195"/>
      <c r="U6" s="191" t="s">
        <v>67</v>
      </c>
      <c r="V6" s="192"/>
      <c r="W6" s="192"/>
      <c r="X6" s="192"/>
      <c r="Y6" s="194"/>
      <c r="Z6" s="195"/>
      <c r="AA6" s="191" t="s">
        <v>68</v>
      </c>
      <c r="AB6" s="192"/>
      <c r="AC6" s="192"/>
      <c r="AD6" s="192"/>
      <c r="AE6" s="194"/>
      <c r="AF6" s="195"/>
      <c r="AG6" s="191" t="s">
        <v>69</v>
      </c>
      <c r="AH6" s="192"/>
      <c r="AI6" s="192"/>
      <c r="AJ6" s="192"/>
      <c r="AK6" s="194"/>
      <c r="AL6" s="195"/>
      <c r="AM6" s="191" t="s">
        <v>70</v>
      </c>
      <c r="AN6" s="192"/>
      <c r="AO6" s="192"/>
      <c r="AP6" s="192"/>
      <c r="AQ6" s="194"/>
      <c r="AR6" s="195"/>
      <c r="AS6" s="191" t="s">
        <v>71</v>
      </c>
      <c r="AT6" s="192"/>
      <c r="AU6" s="192"/>
      <c r="AV6" s="192"/>
      <c r="AW6" s="194"/>
      <c r="AX6" s="195"/>
      <c r="AY6" s="191" t="s">
        <v>72</v>
      </c>
      <c r="AZ6" s="192"/>
      <c r="BA6" s="192"/>
      <c r="BB6" s="192"/>
      <c r="BC6" s="194"/>
      <c r="BD6" s="195"/>
      <c r="BE6" s="191" t="s">
        <v>73</v>
      </c>
      <c r="BF6" s="192"/>
      <c r="BG6" s="192"/>
      <c r="BH6" s="192"/>
      <c r="BI6" s="194"/>
      <c r="BJ6" s="195"/>
      <c r="BK6" s="191" t="s">
        <v>74</v>
      </c>
      <c r="BL6" s="192"/>
      <c r="BM6" s="192"/>
      <c r="BN6" s="192"/>
      <c r="BO6" s="194"/>
      <c r="BP6" s="195"/>
      <c r="BQ6" s="191" t="s">
        <v>75</v>
      </c>
      <c r="BR6" s="192"/>
      <c r="BS6" s="192"/>
      <c r="BT6" s="192"/>
      <c r="BU6" s="194"/>
      <c r="BV6" s="195"/>
      <c r="BW6" s="191" t="s">
        <v>76</v>
      </c>
      <c r="BX6" s="192"/>
      <c r="BY6" s="192"/>
      <c r="BZ6" s="196"/>
      <c r="CA6" s="196"/>
      <c r="CB6" s="197"/>
    </row>
    <row r="7" spans="1:80" s="209" customFormat="1" ht="15" customHeight="1">
      <c r="A7" s="199"/>
      <c r="B7" s="200"/>
      <c r="C7" s="201" t="s">
        <v>77</v>
      </c>
      <c r="D7" s="202" t="s">
        <v>78</v>
      </c>
      <c r="E7" s="203"/>
      <c r="F7" s="204" t="s">
        <v>79</v>
      </c>
      <c r="G7" s="205"/>
      <c r="H7" s="206" t="s">
        <v>80</v>
      </c>
      <c r="I7" s="201" t="s">
        <v>77</v>
      </c>
      <c r="J7" s="202" t="s">
        <v>78</v>
      </c>
      <c r="K7" s="203"/>
      <c r="L7" s="204" t="s">
        <v>79</v>
      </c>
      <c r="M7" s="205"/>
      <c r="N7" s="206" t="s">
        <v>80</v>
      </c>
      <c r="O7" s="201" t="s">
        <v>77</v>
      </c>
      <c r="P7" s="202" t="s">
        <v>78</v>
      </c>
      <c r="Q7" s="203"/>
      <c r="R7" s="204" t="s">
        <v>79</v>
      </c>
      <c r="S7" s="205"/>
      <c r="T7" s="206" t="s">
        <v>80</v>
      </c>
      <c r="U7" s="201" t="s">
        <v>77</v>
      </c>
      <c r="V7" s="202" t="s">
        <v>78</v>
      </c>
      <c r="W7" s="203"/>
      <c r="X7" s="204" t="s">
        <v>79</v>
      </c>
      <c r="Y7" s="205"/>
      <c r="Z7" s="206" t="s">
        <v>80</v>
      </c>
      <c r="AA7" s="201" t="s">
        <v>77</v>
      </c>
      <c r="AB7" s="202" t="s">
        <v>78</v>
      </c>
      <c r="AC7" s="203"/>
      <c r="AD7" s="204" t="s">
        <v>79</v>
      </c>
      <c r="AE7" s="205"/>
      <c r="AF7" s="206" t="s">
        <v>80</v>
      </c>
      <c r="AG7" s="201" t="s">
        <v>77</v>
      </c>
      <c r="AH7" s="202" t="s">
        <v>78</v>
      </c>
      <c r="AI7" s="203"/>
      <c r="AJ7" s="204" t="s">
        <v>79</v>
      </c>
      <c r="AK7" s="205"/>
      <c r="AL7" s="206" t="s">
        <v>80</v>
      </c>
      <c r="AM7" s="201" t="s">
        <v>77</v>
      </c>
      <c r="AN7" s="202" t="s">
        <v>78</v>
      </c>
      <c r="AO7" s="203"/>
      <c r="AP7" s="204" t="s">
        <v>79</v>
      </c>
      <c r="AQ7" s="205"/>
      <c r="AR7" s="206" t="s">
        <v>80</v>
      </c>
      <c r="AS7" s="201" t="s">
        <v>77</v>
      </c>
      <c r="AT7" s="202" t="s">
        <v>78</v>
      </c>
      <c r="AU7" s="203"/>
      <c r="AV7" s="204" t="s">
        <v>79</v>
      </c>
      <c r="AW7" s="205"/>
      <c r="AX7" s="206" t="s">
        <v>80</v>
      </c>
      <c r="AY7" s="201" t="s">
        <v>77</v>
      </c>
      <c r="AZ7" s="202" t="s">
        <v>78</v>
      </c>
      <c r="BA7" s="203"/>
      <c r="BB7" s="204" t="s">
        <v>79</v>
      </c>
      <c r="BC7" s="205"/>
      <c r="BD7" s="206" t="s">
        <v>80</v>
      </c>
      <c r="BE7" s="201" t="s">
        <v>77</v>
      </c>
      <c r="BF7" s="202" t="s">
        <v>78</v>
      </c>
      <c r="BG7" s="203"/>
      <c r="BH7" s="204" t="s">
        <v>79</v>
      </c>
      <c r="BI7" s="205"/>
      <c r="BJ7" s="206" t="s">
        <v>80</v>
      </c>
      <c r="BK7" s="201" t="s">
        <v>77</v>
      </c>
      <c r="BL7" s="202" t="s">
        <v>78</v>
      </c>
      <c r="BM7" s="203"/>
      <c r="BN7" s="204" t="s">
        <v>79</v>
      </c>
      <c r="BO7" s="205"/>
      <c r="BP7" s="206" t="s">
        <v>80</v>
      </c>
      <c r="BQ7" s="201" t="s">
        <v>77</v>
      </c>
      <c r="BR7" s="202" t="s">
        <v>78</v>
      </c>
      <c r="BS7" s="203"/>
      <c r="BT7" s="204" t="s">
        <v>79</v>
      </c>
      <c r="BU7" s="205"/>
      <c r="BV7" s="206" t="s">
        <v>80</v>
      </c>
      <c r="BW7" s="201" t="s">
        <v>77</v>
      </c>
      <c r="BX7" s="202" t="s">
        <v>78</v>
      </c>
      <c r="BY7" s="203"/>
      <c r="BZ7" s="207" t="s">
        <v>79</v>
      </c>
      <c r="CA7" s="207"/>
      <c r="CB7" s="208" t="s">
        <v>80</v>
      </c>
    </row>
    <row r="8" spans="1:81" ht="12.75">
      <c r="A8" s="210"/>
      <c r="B8" s="211"/>
      <c r="C8" s="212" t="s">
        <v>22</v>
      </c>
      <c r="D8" s="213" t="s">
        <v>22</v>
      </c>
      <c r="E8" s="214" t="s">
        <v>23</v>
      </c>
      <c r="F8" s="214" t="s">
        <v>81</v>
      </c>
      <c r="G8" s="215" t="s">
        <v>26</v>
      </c>
      <c r="H8" s="216" t="s">
        <v>82</v>
      </c>
      <c r="I8" s="217" t="s">
        <v>22</v>
      </c>
      <c r="J8" s="213" t="s">
        <v>22</v>
      </c>
      <c r="K8" s="214" t="s">
        <v>23</v>
      </c>
      <c r="L8" s="214" t="s">
        <v>81</v>
      </c>
      <c r="M8" s="215" t="s">
        <v>26</v>
      </c>
      <c r="N8" s="216" t="s">
        <v>82</v>
      </c>
      <c r="O8" s="212" t="s">
        <v>22</v>
      </c>
      <c r="P8" s="213" t="s">
        <v>22</v>
      </c>
      <c r="Q8" s="214" t="s">
        <v>23</v>
      </c>
      <c r="R8" s="214" t="s">
        <v>81</v>
      </c>
      <c r="S8" s="215" t="s">
        <v>26</v>
      </c>
      <c r="T8" s="216" t="s">
        <v>82</v>
      </c>
      <c r="U8" s="212" t="s">
        <v>22</v>
      </c>
      <c r="V8" s="213" t="s">
        <v>22</v>
      </c>
      <c r="W8" s="214" t="s">
        <v>23</v>
      </c>
      <c r="X8" s="214" t="s">
        <v>81</v>
      </c>
      <c r="Y8" s="215" t="s">
        <v>26</v>
      </c>
      <c r="Z8" s="216" t="s">
        <v>82</v>
      </c>
      <c r="AA8" s="212" t="s">
        <v>22</v>
      </c>
      <c r="AB8" s="213" t="s">
        <v>22</v>
      </c>
      <c r="AC8" s="214" t="s">
        <v>23</v>
      </c>
      <c r="AD8" s="214" t="s">
        <v>81</v>
      </c>
      <c r="AE8" s="215" t="s">
        <v>26</v>
      </c>
      <c r="AF8" s="216" t="s">
        <v>82</v>
      </c>
      <c r="AG8" s="212" t="s">
        <v>22</v>
      </c>
      <c r="AH8" s="213" t="s">
        <v>22</v>
      </c>
      <c r="AI8" s="214" t="s">
        <v>23</v>
      </c>
      <c r="AJ8" s="214" t="s">
        <v>81</v>
      </c>
      <c r="AK8" s="215" t="s">
        <v>26</v>
      </c>
      <c r="AL8" s="216" t="s">
        <v>82</v>
      </c>
      <c r="AM8" s="212" t="s">
        <v>22</v>
      </c>
      <c r="AN8" s="213" t="s">
        <v>22</v>
      </c>
      <c r="AO8" s="214" t="s">
        <v>23</v>
      </c>
      <c r="AP8" s="214" t="s">
        <v>81</v>
      </c>
      <c r="AQ8" s="215" t="s">
        <v>26</v>
      </c>
      <c r="AR8" s="216" t="s">
        <v>82</v>
      </c>
      <c r="AS8" s="212" t="s">
        <v>22</v>
      </c>
      <c r="AT8" s="213" t="s">
        <v>22</v>
      </c>
      <c r="AU8" s="214" t="s">
        <v>23</v>
      </c>
      <c r="AV8" s="214" t="s">
        <v>81</v>
      </c>
      <c r="AW8" s="215" t="s">
        <v>26</v>
      </c>
      <c r="AX8" s="216" t="s">
        <v>82</v>
      </c>
      <c r="AY8" s="212" t="s">
        <v>22</v>
      </c>
      <c r="AZ8" s="213" t="s">
        <v>22</v>
      </c>
      <c r="BA8" s="214" t="s">
        <v>23</v>
      </c>
      <c r="BB8" s="214" t="s">
        <v>81</v>
      </c>
      <c r="BC8" s="215" t="s">
        <v>26</v>
      </c>
      <c r="BD8" s="216" t="s">
        <v>82</v>
      </c>
      <c r="BE8" s="212" t="s">
        <v>22</v>
      </c>
      <c r="BF8" s="213" t="s">
        <v>22</v>
      </c>
      <c r="BG8" s="214" t="s">
        <v>23</v>
      </c>
      <c r="BH8" s="214" t="s">
        <v>81</v>
      </c>
      <c r="BI8" s="215" t="s">
        <v>26</v>
      </c>
      <c r="BJ8" s="216" t="s">
        <v>82</v>
      </c>
      <c r="BK8" s="212" t="s">
        <v>22</v>
      </c>
      <c r="BL8" s="213" t="s">
        <v>22</v>
      </c>
      <c r="BM8" s="214" t="s">
        <v>23</v>
      </c>
      <c r="BN8" s="214" t="s">
        <v>81</v>
      </c>
      <c r="BO8" s="215" t="s">
        <v>26</v>
      </c>
      <c r="BP8" s="216" t="s">
        <v>82</v>
      </c>
      <c r="BQ8" s="212" t="s">
        <v>22</v>
      </c>
      <c r="BR8" s="213" t="s">
        <v>22</v>
      </c>
      <c r="BS8" s="214" t="s">
        <v>23</v>
      </c>
      <c r="BT8" s="214" t="s">
        <v>81</v>
      </c>
      <c r="BU8" s="215" t="s">
        <v>26</v>
      </c>
      <c r="BV8" s="216" t="s">
        <v>82</v>
      </c>
      <c r="BW8" s="212" t="s">
        <v>22</v>
      </c>
      <c r="BX8" s="213" t="s">
        <v>22</v>
      </c>
      <c r="BY8" s="214" t="s">
        <v>23</v>
      </c>
      <c r="BZ8" s="214" t="s">
        <v>81</v>
      </c>
      <c r="CA8" s="214" t="s">
        <v>26</v>
      </c>
      <c r="CB8" s="218" t="s">
        <v>82</v>
      </c>
      <c r="CC8" s="219"/>
    </row>
    <row r="9" spans="1:80" s="228" customFormat="1" ht="12.75">
      <c r="A9" s="220" t="s">
        <v>83</v>
      </c>
      <c r="B9" s="221"/>
      <c r="C9" s="222">
        <f>SUM(C10:C17)</f>
        <v>93745.90000000001</v>
      </c>
      <c r="D9" s="223">
        <f>SUM(D10:D17)</f>
        <v>18080.700000000004</v>
      </c>
      <c r="E9" s="224">
        <f>SUM(E10:E17)</f>
        <v>8063.3</v>
      </c>
      <c r="F9" s="223">
        <f>E9-D9</f>
        <v>-10017.400000000005</v>
      </c>
      <c r="G9" s="225">
        <f aca="true" t="shared" si="0" ref="G9:G14">E9/D9%</f>
        <v>44.596171608400105</v>
      </c>
      <c r="H9" s="226">
        <f aca="true" t="shared" si="1" ref="H9:H14">E9/C9%</f>
        <v>8.60122949376986</v>
      </c>
      <c r="I9" s="224">
        <f>SUM(I10:I17)</f>
        <v>3904.2</v>
      </c>
      <c r="J9" s="223">
        <f>SUM(J10:J17)</f>
        <v>332.3</v>
      </c>
      <c r="K9" s="224">
        <f>SUM(K10:K17)</f>
        <v>196.2</v>
      </c>
      <c r="L9" s="223">
        <f aca="true" t="shared" si="2" ref="L9:L30">K9-J9</f>
        <v>-136.10000000000002</v>
      </c>
      <c r="M9" s="225">
        <f aca="true" t="shared" si="3" ref="M9:M15">K9/J9%</f>
        <v>59.04303340355101</v>
      </c>
      <c r="N9" s="226">
        <f>K9/I9%</f>
        <v>5.025357307514984</v>
      </c>
      <c r="O9" s="222">
        <f>SUM(O10:O17)</f>
        <v>5598.1</v>
      </c>
      <c r="P9" s="223">
        <f>SUM(P10:P17)</f>
        <v>1073.5</v>
      </c>
      <c r="Q9" s="224">
        <f>SUM(Q10:Q17)</f>
        <v>324.40000000000003</v>
      </c>
      <c r="R9" s="223">
        <f aca="true" t="shared" si="4" ref="R9:R30">Q9-P9</f>
        <v>-749.0999999999999</v>
      </c>
      <c r="S9" s="225">
        <f aca="true" t="shared" si="5" ref="S9:S15">Q9/P9%</f>
        <v>30.218910107126227</v>
      </c>
      <c r="T9" s="226">
        <f>Q9/O9%</f>
        <v>5.794823243600508</v>
      </c>
      <c r="U9" s="222">
        <f>SUM(U10:U17)</f>
        <v>10558.599999999999</v>
      </c>
      <c r="V9" s="223">
        <f>SUM(V10:V17)</f>
        <v>2185.4</v>
      </c>
      <c r="W9" s="224">
        <f>SUM(W10:W17)</f>
        <v>464.4</v>
      </c>
      <c r="X9" s="223">
        <f aca="true" t="shared" si="6" ref="X9:X30">W9-V9</f>
        <v>-1721</v>
      </c>
      <c r="Y9" s="225">
        <f aca="true" t="shared" si="7" ref="Y9:Y15">W9/V9%</f>
        <v>21.250114395534</v>
      </c>
      <c r="Z9" s="226">
        <f>W9/U9%</f>
        <v>4.398310382058228</v>
      </c>
      <c r="AA9" s="222">
        <f>SUM(AA10:AA17)</f>
        <v>5931</v>
      </c>
      <c r="AB9" s="223">
        <f>SUM(AB10:AB17)</f>
        <v>497.50000000000006</v>
      </c>
      <c r="AC9" s="224">
        <f>SUM(AC10:AC17)</f>
        <v>132.2</v>
      </c>
      <c r="AD9" s="223">
        <f aca="true" t="shared" si="8" ref="AD9:AD30">AC9-AB9</f>
        <v>-365.30000000000007</v>
      </c>
      <c r="AE9" s="225">
        <f aca="true" t="shared" si="9" ref="AE9:AE15">AC9/AB9%</f>
        <v>26.572864321608034</v>
      </c>
      <c r="AF9" s="226">
        <f>AC9/AA9%</f>
        <v>2.2289664474793454</v>
      </c>
      <c r="AG9" s="222">
        <f>SUM(AG10:AG17)</f>
        <v>4161.9</v>
      </c>
      <c r="AH9" s="223">
        <f>SUM(AH10:AH17)</f>
        <v>787.8</v>
      </c>
      <c r="AI9" s="224">
        <f>SUM(AI10:AI17)</f>
        <v>242.89999999999998</v>
      </c>
      <c r="AJ9" s="223">
        <f aca="true" t="shared" si="10" ref="AJ9:AJ30">AI9-AH9</f>
        <v>-544.9</v>
      </c>
      <c r="AK9" s="225">
        <f aca="true" t="shared" si="11" ref="AK9:AK15">AI9/AH9%</f>
        <v>30.832698654480833</v>
      </c>
      <c r="AL9" s="226">
        <f>AI9/AG9%</f>
        <v>5.836276700545423</v>
      </c>
      <c r="AM9" s="222">
        <f>SUM(AM10:AM17)</f>
        <v>5571.4</v>
      </c>
      <c r="AN9" s="223">
        <f>SUM(AN10:AN17)</f>
        <v>810.5</v>
      </c>
      <c r="AO9" s="224">
        <f>SUM(AO10:AO17)</f>
        <v>137.70000000000002</v>
      </c>
      <c r="AP9" s="223">
        <f aca="true" t="shared" si="12" ref="AP9:AP30">AO9-AN9</f>
        <v>-672.8</v>
      </c>
      <c r="AQ9" s="225">
        <f aca="true" t="shared" si="13" ref="AQ9:AQ15">AO9/AN9%</f>
        <v>16.9895126465145</v>
      </c>
      <c r="AR9" s="226">
        <f>AO9/AM9%</f>
        <v>2.471551136159673</v>
      </c>
      <c r="AS9" s="222">
        <f>SUM(AS10:AS17)</f>
        <v>3470.5000000000005</v>
      </c>
      <c r="AT9" s="223">
        <f>SUM(AT10:AT17)</f>
        <v>322.40000000000003</v>
      </c>
      <c r="AU9" s="224">
        <f>SUM(AU10:AU17)</f>
        <v>74.5</v>
      </c>
      <c r="AV9" s="223">
        <f aca="true" t="shared" si="14" ref="AV9:AV30">AU9-AT9</f>
        <v>-247.90000000000003</v>
      </c>
      <c r="AW9" s="225">
        <f aca="true" t="shared" si="15" ref="AW9:AW15">AU9/AT9%</f>
        <v>23.107940446650122</v>
      </c>
      <c r="AX9" s="226">
        <f>AU9/AS9%</f>
        <v>2.1466647457138737</v>
      </c>
      <c r="AY9" s="222">
        <f>SUM(AY10:AY17)</f>
        <v>9156.3</v>
      </c>
      <c r="AZ9" s="223">
        <f>SUM(AZ10:AZ17)</f>
        <v>1348.6999999999998</v>
      </c>
      <c r="BA9" s="224">
        <f>SUM(BA10:BA17)</f>
        <v>556.4</v>
      </c>
      <c r="BB9" s="223">
        <f aca="true" t="shared" si="16" ref="BB9:BB25">BA9-AZ9</f>
        <v>-792.2999999999998</v>
      </c>
      <c r="BC9" s="225">
        <f aca="true" t="shared" si="17" ref="BC9:BC15">BA9/AZ9%</f>
        <v>41.25454141024691</v>
      </c>
      <c r="BD9" s="226">
        <f>BA9/AY9%</f>
        <v>6.076690366195953</v>
      </c>
      <c r="BE9" s="222">
        <f>SUM(BE10:BE17)</f>
        <v>2117.5</v>
      </c>
      <c r="BF9" s="223">
        <f>SUM(BF10:BF17)</f>
        <v>162.2</v>
      </c>
      <c r="BG9" s="224">
        <f>SUM(BG10:BG17)</f>
        <v>72.10000000000001</v>
      </c>
      <c r="BH9" s="223">
        <f aca="true" t="shared" si="18" ref="BH9:BH25">BG9-BF9</f>
        <v>-90.09999999999998</v>
      </c>
      <c r="BI9" s="225">
        <f aca="true" t="shared" si="19" ref="BI9:BI15">BG9/BF9%</f>
        <v>44.45129469790383</v>
      </c>
      <c r="BJ9" s="226">
        <f>BG9/BE9%</f>
        <v>3.4049586776859506</v>
      </c>
      <c r="BK9" s="222">
        <f>SUM(BK10:BK17)</f>
        <v>4228.3</v>
      </c>
      <c r="BL9" s="223">
        <f>SUM(BL10:BL17)</f>
        <v>568.9</v>
      </c>
      <c r="BM9" s="224">
        <f>SUM(BM10:BM17)</f>
        <v>156.70000000000002</v>
      </c>
      <c r="BN9" s="223">
        <f aca="true" t="shared" si="20" ref="BN9:BN25">BM9-BL9</f>
        <v>-412.19999999999993</v>
      </c>
      <c r="BO9" s="225">
        <f aca="true" t="shared" si="21" ref="BO9:BO15">BM9/BL9%</f>
        <v>27.54438389875198</v>
      </c>
      <c r="BP9" s="226">
        <f>BM9/BK9%</f>
        <v>3.7059811271669467</v>
      </c>
      <c r="BQ9" s="222">
        <f>SUM(BQ10:BQ17)</f>
        <v>10239</v>
      </c>
      <c r="BR9" s="223">
        <f>SUM(BR10:BR17)</f>
        <v>2099.5</v>
      </c>
      <c r="BS9" s="224">
        <f>SUM(BS10:BS17)</f>
        <v>826.4000000000001</v>
      </c>
      <c r="BT9" s="223">
        <f aca="true" t="shared" si="22" ref="BT9:BT25">BS9-BR9</f>
        <v>-1273.1</v>
      </c>
      <c r="BU9" s="225">
        <f aca="true" t="shared" si="23" ref="BU9:BU15">BS9/BR9%</f>
        <v>39.36175279828531</v>
      </c>
      <c r="BV9" s="226">
        <f>BS9/BQ9%</f>
        <v>8.071100693427093</v>
      </c>
      <c r="BW9" s="222">
        <f aca="true" t="shared" si="24" ref="BW9:BY24">C9+I9+O9+U9+AA9+AG9+AM9+AS9+AY9+BE9+BK9+BQ9</f>
        <v>158682.69999999998</v>
      </c>
      <c r="BX9" s="223">
        <f>D9+J9+P9+V9+AB9+AH9+AN9+AT9+AZ9+BF9+BL9+BR9</f>
        <v>28269.40000000001</v>
      </c>
      <c r="BY9" s="223">
        <f>E9+K9+Q9+W9+AC9+AI9+AO9+AU9+BA9+BG9+BM9+BS9</f>
        <v>11247.2</v>
      </c>
      <c r="BZ9" s="223">
        <f>BY9-BX9</f>
        <v>-17022.200000000008</v>
      </c>
      <c r="CA9" s="223">
        <f>BY9/BX9%</f>
        <v>39.78577543209264</v>
      </c>
      <c r="CB9" s="227">
        <f>BY9/BW9%</f>
        <v>7.0878551978256</v>
      </c>
    </row>
    <row r="10" spans="1:81" ht="12.75">
      <c r="A10" s="229" t="s">
        <v>30</v>
      </c>
      <c r="B10" s="230"/>
      <c r="C10" s="231">
        <v>46917.4</v>
      </c>
      <c r="D10" s="232">
        <v>8542.3</v>
      </c>
      <c r="E10" s="233">
        <v>1518.3</v>
      </c>
      <c r="F10" s="234">
        <f aca="true" t="shared" si="25" ref="F10:F25">E10-D10</f>
        <v>-7023.999999999999</v>
      </c>
      <c r="G10" s="235">
        <f t="shared" si="0"/>
        <v>17.77390164241481</v>
      </c>
      <c r="H10" s="236">
        <f t="shared" si="1"/>
        <v>3.236112828076577</v>
      </c>
      <c r="I10" s="237">
        <v>711.3</v>
      </c>
      <c r="J10" s="232">
        <v>150</v>
      </c>
      <c r="K10" s="233">
        <v>40.8</v>
      </c>
      <c r="L10" s="234">
        <f t="shared" si="2"/>
        <v>-109.2</v>
      </c>
      <c r="M10" s="235">
        <f t="shared" si="3"/>
        <v>27.2</v>
      </c>
      <c r="N10" s="236">
        <f>K10/I10%</f>
        <v>5.7359763812737246</v>
      </c>
      <c r="O10" s="231">
        <v>1251.1</v>
      </c>
      <c r="P10" s="232">
        <v>281.5</v>
      </c>
      <c r="Q10" s="233">
        <v>56.3</v>
      </c>
      <c r="R10" s="234">
        <f t="shared" si="4"/>
        <v>-225.2</v>
      </c>
      <c r="S10" s="235">
        <f>Q10/P10%</f>
        <v>20</v>
      </c>
      <c r="T10" s="236">
        <f>Q10/O10%</f>
        <v>4.500039964830949</v>
      </c>
      <c r="U10" s="231">
        <v>5396.7</v>
      </c>
      <c r="V10" s="232">
        <v>1284.4</v>
      </c>
      <c r="W10" s="233">
        <v>412.7</v>
      </c>
      <c r="X10" s="234">
        <f t="shared" si="6"/>
        <v>-871.7</v>
      </c>
      <c r="Y10" s="235">
        <f t="shared" si="7"/>
        <v>32.13173466209903</v>
      </c>
      <c r="Z10" s="236">
        <f>W10/U10%</f>
        <v>7.647265921767006</v>
      </c>
      <c r="AA10" s="231">
        <v>1073.7</v>
      </c>
      <c r="AB10" s="232">
        <v>161</v>
      </c>
      <c r="AC10" s="233">
        <v>50.8</v>
      </c>
      <c r="AD10" s="234">
        <f t="shared" si="8"/>
        <v>-110.2</v>
      </c>
      <c r="AE10" s="235">
        <f t="shared" si="9"/>
        <v>31.552795031055897</v>
      </c>
      <c r="AF10" s="236">
        <f>AC10/AA10%</f>
        <v>4.731302971034739</v>
      </c>
      <c r="AG10" s="231">
        <v>1195.3</v>
      </c>
      <c r="AH10" s="232">
        <v>260</v>
      </c>
      <c r="AI10" s="233">
        <v>58</v>
      </c>
      <c r="AJ10" s="234">
        <f t="shared" si="10"/>
        <v>-202</v>
      </c>
      <c r="AK10" s="235">
        <f t="shared" si="11"/>
        <v>22.307692307692307</v>
      </c>
      <c r="AL10" s="236">
        <f>AI10/AG10%</f>
        <v>4.852338325106668</v>
      </c>
      <c r="AM10" s="231">
        <v>580.3</v>
      </c>
      <c r="AN10" s="232">
        <v>104.5</v>
      </c>
      <c r="AO10" s="233">
        <v>19</v>
      </c>
      <c r="AP10" s="234">
        <f t="shared" si="12"/>
        <v>-85.5</v>
      </c>
      <c r="AQ10" s="235">
        <f t="shared" si="13"/>
        <v>18.181818181818183</v>
      </c>
      <c r="AR10" s="236">
        <f>AO10/AM10%</f>
        <v>3.2741685335171464</v>
      </c>
      <c r="AS10" s="231">
        <v>694.2</v>
      </c>
      <c r="AT10" s="232">
        <v>159</v>
      </c>
      <c r="AU10" s="233">
        <v>11.4</v>
      </c>
      <c r="AV10" s="234">
        <f t="shared" si="14"/>
        <v>-147.6</v>
      </c>
      <c r="AW10" s="235">
        <f t="shared" si="15"/>
        <v>7.169811320754717</v>
      </c>
      <c r="AX10" s="236">
        <f>AU10/AS10%</f>
        <v>1.6421780466724287</v>
      </c>
      <c r="AY10" s="231">
        <v>2516.8</v>
      </c>
      <c r="AZ10" s="232">
        <v>513</v>
      </c>
      <c r="BA10" s="233">
        <v>253.4</v>
      </c>
      <c r="BB10" s="234">
        <f t="shared" si="16"/>
        <v>-259.6</v>
      </c>
      <c r="BC10" s="235">
        <f t="shared" si="17"/>
        <v>49.39571150097466</v>
      </c>
      <c r="BD10" s="236">
        <f>BA10/AY10%</f>
        <v>10.068340750158931</v>
      </c>
      <c r="BE10" s="231">
        <v>369.9</v>
      </c>
      <c r="BF10" s="232">
        <v>62.1</v>
      </c>
      <c r="BG10" s="233">
        <v>34.9</v>
      </c>
      <c r="BH10" s="234">
        <f t="shared" si="18"/>
        <v>-27.200000000000003</v>
      </c>
      <c r="BI10" s="235">
        <f t="shared" si="19"/>
        <v>56.19967793880837</v>
      </c>
      <c r="BJ10" s="236">
        <f>BG10/BE10%</f>
        <v>9.434982427683158</v>
      </c>
      <c r="BK10" s="231">
        <v>996</v>
      </c>
      <c r="BL10" s="232">
        <v>185</v>
      </c>
      <c r="BM10" s="233">
        <v>34.9</v>
      </c>
      <c r="BN10" s="234">
        <f t="shared" si="20"/>
        <v>-150.1</v>
      </c>
      <c r="BO10" s="235">
        <f t="shared" si="21"/>
        <v>18.864864864864863</v>
      </c>
      <c r="BP10" s="236">
        <f>BM10/BK10%</f>
        <v>3.5040160642570277</v>
      </c>
      <c r="BQ10" s="231">
        <v>3675.7</v>
      </c>
      <c r="BR10" s="232">
        <v>870</v>
      </c>
      <c r="BS10" s="233">
        <v>244.6</v>
      </c>
      <c r="BT10" s="234">
        <f t="shared" si="22"/>
        <v>-625.4</v>
      </c>
      <c r="BU10" s="235">
        <f t="shared" si="23"/>
        <v>28.114942528735632</v>
      </c>
      <c r="BV10" s="236">
        <f>BS10/BQ10%</f>
        <v>6.654514786299209</v>
      </c>
      <c r="BW10" s="238">
        <f t="shared" si="24"/>
        <v>65378.4</v>
      </c>
      <c r="BX10" s="239">
        <f>D10+J10+P10+V10+AB10+AH10+AN10+AT10+AZ10+BF10+BL10+BR10</f>
        <v>12572.8</v>
      </c>
      <c r="BY10" s="239">
        <f>E10+K10+Q10+W10+AC10+AI10+AO10+AU10+BA10+BG10+BM10+BS10</f>
        <v>2735.1000000000004</v>
      </c>
      <c r="BZ10" s="234">
        <f>BY10-BX10</f>
        <v>-9837.699999999999</v>
      </c>
      <c r="CA10" s="234">
        <f>BY10/BX10%</f>
        <v>21.754104097734796</v>
      </c>
      <c r="CB10" s="240">
        <f>BY10/BW10%</f>
        <v>4.183491795455381</v>
      </c>
      <c r="CC10" s="241"/>
    </row>
    <row r="11" spans="1:81" ht="24.75" customHeight="1">
      <c r="A11" s="242" t="s">
        <v>32</v>
      </c>
      <c r="B11" s="230"/>
      <c r="C11" s="231">
        <v>6077.2</v>
      </c>
      <c r="D11" s="232">
        <v>1268.2</v>
      </c>
      <c r="E11" s="233">
        <v>1027.8</v>
      </c>
      <c r="F11" s="234">
        <f t="shared" si="25"/>
        <v>-240.4000000000001</v>
      </c>
      <c r="G11" s="235">
        <f t="shared" si="0"/>
        <v>81.04399936918466</v>
      </c>
      <c r="H11" s="236">
        <f t="shared" si="1"/>
        <v>16.912393865595998</v>
      </c>
      <c r="I11" s="237">
        <v>25.9</v>
      </c>
      <c r="J11" s="232"/>
      <c r="K11" s="233">
        <v>0.4</v>
      </c>
      <c r="L11" s="234">
        <f t="shared" si="2"/>
        <v>0.4</v>
      </c>
      <c r="M11" s="235"/>
      <c r="N11" s="236">
        <f aca="true" t="shared" si="26" ref="N11:N31">K11/I11%</f>
        <v>1.5444015444015444</v>
      </c>
      <c r="O11" s="231">
        <v>226.3</v>
      </c>
      <c r="P11" s="232">
        <v>56.5</v>
      </c>
      <c r="Q11" s="233">
        <v>16.2</v>
      </c>
      <c r="R11" s="234">
        <f t="shared" si="4"/>
        <v>-40.3</v>
      </c>
      <c r="S11" s="235">
        <f t="shared" si="5"/>
        <v>28.672566371681416</v>
      </c>
      <c r="T11" s="236">
        <f aca="true" t="shared" si="27" ref="T11:T31">Q11/O11%</f>
        <v>7.158638974812196</v>
      </c>
      <c r="U11" s="231"/>
      <c r="V11" s="232"/>
      <c r="W11" s="233"/>
      <c r="X11" s="234">
        <f t="shared" si="6"/>
        <v>0</v>
      </c>
      <c r="Y11" s="235"/>
      <c r="Z11" s="236"/>
      <c r="AA11" s="231">
        <v>6.1</v>
      </c>
      <c r="AB11" s="232"/>
      <c r="AC11" s="233">
        <v>0.6</v>
      </c>
      <c r="AD11" s="234">
        <f t="shared" si="8"/>
        <v>0.6</v>
      </c>
      <c r="AE11" s="235"/>
      <c r="AF11" s="236">
        <f aca="true" t="shared" si="28" ref="AF11:AF31">AC11/AA11%</f>
        <v>9.836065573770492</v>
      </c>
      <c r="AG11" s="231">
        <v>298.2</v>
      </c>
      <c r="AH11" s="232">
        <v>74.7</v>
      </c>
      <c r="AI11" s="233">
        <v>49.2</v>
      </c>
      <c r="AJ11" s="234">
        <f t="shared" si="10"/>
        <v>-25.5</v>
      </c>
      <c r="AK11" s="235">
        <f t="shared" si="11"/>
        <v>65.86345381526105</v>
      </c>
      <c r="AL11" s="236">
        <f aca="true" t="shared" si="29" ref="AL11:AL31">AI11/AG11%</f>
        <v>16.4989939637827</v>
      </c>
      <c r="AM11" s="231">
        <v>843</v>
      </c>
      <c r="AN11" s="232">
        <v>36.9</v>
      </c>
      <c r="AO11" s="233">
        <v>2.5</v>
      </c>
      <c r="AP11" s="234">
        <f t="shared" si="12"/>
        <v>-34.4</v>
      </c>
      <c r="AQ11" s="235">
        <f t="shared" si="13"/>
        <v>6.775067750677507</v>
      </c>
      <c r="AR11" s="236">
        <f aca="true" t="shared" si="30" ref="AR11:AR31">AO11/AM11%</f>
        <v>0.29655990510083036</v>
      </c>
      <c r="AS11" s="231">
        <v>63</v>
      </c>
      <c r="AT11" s="232">
        <v>21.8</v>
      </c>
      <c r="AU11" s="233">
        <v>6.6</v>
      </c>
      <c r="AV11" s="234">
        <f t="shared" si="14"/>
        <v>-15.200000000000001</v>
      </c>
      <c r="AW11" s="235">
        <f t="shared" si="15"/>
        <v>30.275229357798164</v>
      </c>
      <c r="AX11" s="236">
        <f aca="true" t="shared" si="31" ref="AX11:AX31">AU11/AS11%</f>
        <v>10.476190476190476</v>
      </c>
      <c r="AY11" s="231">
        <v>413.1</v>
      </c>
      <c r="AZ11" s="232">
        <v>25</v>
      </c>
      <c r="BA11" s="233">
        <v>1</v>
      </c>
      <c r="BB11" s="234">
        <f t="shared" si="16"/>
        <v>-24</v>
      </c>
      <c r="BC11" s="235">
        <f t="shared" si="17"/>
        <v>4</v>
      </c>
      <c r="BD11" s="236">
        <f aca="true" t="shared" si="32" ref="BD11:BD31">BA11/AY11%</f>
        <v>0.2420721374969741</v>
      </c>
      <c r="BE11" s="231">
        <v>103.8</v>
      </c>
      <c r="BF11" s="232">
        <v>5.2</v>
      </c>
      <c r="BG11" s="233"/>
      <c r="BH11" s="234">
        <f t="shared" si="18"/>
        <v>-5.2</v>
      </c>
      <c r="BI11" s="235">
        <f t="shared" si="19"/>
        <v>0</v>
      </c>
      <c r="BJ11" s="236">
        <f aca="true" t="shared" si="33" ref="BJ11:BJ31">BG11/BE11%</f>
        <v>0</v>
      </c>
      <c r="BK11" s="231">
        <v>139.3</v>
      </c>
      <c r="BL11" s="232">
        <v>10</v>
      </c>
      <c r="BM11" s="233">
        <v>15.5</v>
      </c>
      <c r="BN11" s="234">
        <f t="shared" si="20"/>
        <v>5.5</v>
      </c>
      <c r="BO11" s="235">
        <f t="shared" si="21"/>
        <v>155</v>
      </c>
      <c r="BP11" s="236">
        <f aca="true" t="shared" si="34" ref="BP11:BP31">BM11/BK11%</f>
        <v>11.127063890882987</v>
      </c>
      <c r="BQ11" s="231">
        <v>594.9</v>
      </c>
      <c r="BR11" s="232">
        <v>140</v>
      </c>
      <c r="BS11" s="233">
        <v>74</v>
      </c>
      <c r="BT11" s="234">
        <f t="shared" si="22"/>
        <v>-66</v>
      </c>
      <c r="BU11" s="235">
        <f>BS11/BR11%</f>
        <v>52.85714285714286</v>
      </c>
      <c r="BV11" s="236">
        <f aca="true" t="shared" si="35" ref="BV11:BV31">BS11/BQ11%</f>
        <v>12.439065389141032</v>
      </c>
      <c r="BW11" s="238">
        <f t="shared" si="24"/>
        <v>8790.8</v>
      </c>
      <c r="BX11" s="239">
        <f t="shared" si="24"/>
        <v>1638.3000000000002</v>
      </c>
      <c r="BY11" s="239">
        <f t="shared" si="24"/>
        <v>1193.8</v>
      </c>
      <c r="BZ11" s="234">
        <f aca="true" t="shared" si="36" ref="BZ11:BZ25">BY11-BX11</f>
        <v>-444.5000000000002</v>
      </c>
      <c r="CA11" s="234">
        <f aca="true" t="shared" si="37" ref="CA11:CA21">BY11/BX11%</f>
        <v>72.86821705426355</v>
      </c>
      <c r="CB11" s="240">
        <f aca="true" t="shared" si="38" ref="CB11:CB31">BY11/BW11%</f>
        <v>13.580106474951087</v>
      </c>
      <c r="CC11" s="241"/>
    </row>
    <row r="12" spans="1:81" ht="12.75">
      <c r="A12" s="229" t="s">
        <v>34</v>
      </c>
      <c r="B12" s="243"/>
      <c r="C12" s="244">
        <v>17.4</v>
      </c>
      <c r="D12" s="245">
        <v>8.7</v>
      </c>
      <c r="E12" s="246"/>
      <c r="F12" s="234">
        <f t="shared" si="25"/>
        <v>-8.7</v>
      </c>
      <c r="G12" s="235">
        <f>E12/D12%</f>
        <v>0</v>
      </c>
      <c r="H12" s="236">
        <f>E12/C12%</f>
        <v>0</v>
      </c>
      <c r="I12" s="247">
        <v>44.5</v>
      </c>
      <c r="J12" s="245">
        <v>9.5</v>
      </c>
      <c r="K12" s="246">
        <v>0.5</v>
      </c>
      <c r="L12" s="234">
        <f t="shared" si="2"/>
        <v>-9</v>
      </c>
      <c r="M12" s="235">
        <f t="shared" si="3"/>
        <v>5.2631578947368425</v>
      </c>
      <c r="N12" s="236">
        <f t="shared" si="26"/>
        <v>1.1235955056179776</v>
      </c>
      <c r="O12" s="244">
        <v>19.2</v>
      </c>
      <c r="P12" s="245"/>
      <c r="Q12" s="246"/>
      <c r="R12" s="234">
        <f t="shared" si="4"/>
        <v>0</v>
      </c>
      <c r="S12" s="235"/>
      <c r="T12" s="236"/>
      <c r="U12" s="244">
        <v>106.7</v>
      </c>
      <c r="V12" s="245">
        <v>106.7</v>
      </c>
      <c r="W12" s="246"/>
      <c r="X12" s="234">
        <f t="shared" si="6"/>
        <v>-106.7</v>
      </c>
      <c r="Y12" s="235">
        <f>W12/V12%</f>
        <v>0</v>
      </c>
      <c r="Z12" s="236">
        <f>W12/U12%</f>
        <v>0</v>
      </c>
      <c r="AA12" s="244">
        <v>56.2</v>
      </c>
      <c r="AB12" s="245">
        <v>14</v>
      </c>
      <c r="AC12" s="246"/>
      <c r="AD12" s="234">
        <f t="shared" si="8"/>
        <v>-14</v>
      </c>
      <c r="AE12" s="235">
        <f t="shared" si="9"/>
        <v>0</v>
      </c>
      <c r="AF12" s="236">
        <f t="shared" si="28"/>
        <v>0</v>
      </c>
      <c r="AG12" s="244">
        <v>64.7</v>
      </c>
      <c r="AH12" s="245"/>
      <c r="AI12" s="246"/>
      <c r="AJ12" s="234">
        <f t="shared" si="10"/>
        <v>0</v>
      </c>
      <c r="AK12" s="235"/>
      <c r="AL12" s="236">
        <f t="shared" si="29"/>
        <v>0</v>
      </c>
      <c r="AM12" s="244">
        <v>83.8</v>
      </c>
      <c r="AN12" s="245">
        <v>67</v>
      </c>
      <c r="AO12" s="246">
        <v>6.9</v>
      </c>
      <c r="AP12" s="234">
        <f t="shared" si="12"/>
        <v>-60.1</v>
      </c>
      <c r="AQ12" s="235">
        <f t="shared" si="13"/>
        <v>10.298507462686567</v>
      </c>
      <c r="AR12" s="236">
        <f t="shared" si="30"/>
        <v>8.233890214797137</v>
      </c>
      <c r="AS12" s="244">
        <v>91.3</v>
      </c>
      <c r="AT12" s="245">
        <v>41.4</v>
      </c>
      <c r="AU12" s="246"/>
      <c r="AV12" s="234">
        <f t="shared" si="14"/>
        <v>-41.4</v>
      </c>
      <c r="AW12" s="235">
        <f t="shared" si="15"/>
        <v>0</v>
      </c>
      <c r="AX12" s="236">
        <f t="shared" si="31"/>
        <v>0</v>
      </c>
      <c r="AY12" s="244">
        <v>240.3</v>
      </c>
      <c r="AZ12" s="245">
        <v>115.3</v>
      </c>
      <c r="BA12" s="246"/>
      <c r="BB12" s="234">
        <f t="shared" si="16"/>
        <v>-115.3</v>
      </c>
      <c r="BC12" s="235">
        <f t="shared" si="17"/>
        <v>0</v>
      </c>
      <c r="BD12" s="236">
        <f t="shared" si="32"/>
        <v>0</v>
      </c>
      <c r="BE12" s="244">
        <v>2.7</v>
      </c>
      <c r="BF12" s="245">
        <v>0.3</v>
      </c>
      <c r="BG12" s="246"/>
      <c r="BH12" s="234">
        <f t="shared" si="18"/>
        <v>-0.3</v>
      </c>
      <c r="BI12" s="235"/>
      <c r="BJ12" s="236">
        <f t="shared" si="33"/>
        <v>0</v>
      </c>
      <c r="BK12" s="244">
        <v>48.5</v>
      </c>
      <c r="BL12" s="245">
        <v>9</v>
      </c>
      <c r="BM12" s="246"/>
      <c r="BN12" s="234">
        <f t="shared" si="20"/>
        <v>-9</v>
      </c>
      <c r="BO12" s="235">
        <f t="shared" si="21"/>
        <v>0</v>
      </c>
      <c r="BP12" s="236">
        <f t="shared" si="34"/>
        <v>0</v>
      </c>
      <c r="BQ12" s="244"/>
      <c r="BR12" s="245"/>
      <c r="BS12" s="246"/>
      <c r="BT12" s="234">
        <f t="shared" si="22"/>
        <v>0</v>
      </c>
      <c r="BU12" s="235"/>
      <c r="BV12" s="236"/>
      <c r="BW12" s="238">
        <f t="shared" si="24"/>
        <v>775.3000000000001</v>
      </c>
      <c r="BX12" s="239">
        <f t="shared" si="24"/>
        <v>371.90000000000003</v>
      </c>
      <c r="BY12" s="239">
        <f t="shared" si="24"/>
        <v>7.4</v>
      </c>
      <c r="BZ12" s="234">
        <f t="shared" si="36"/>
        <v>-364.50000000000006</v>
      </c>
      <c r="CA12" s="234">
        <f t="shared" si="37"/>
        <v>1.9897821995159988</v>
      </c>
      <c r="CB12" s="240">
        <f t="shared" si="38"/>
        <v>0.954469237714433</v>
      </c>
      <c r="CC12" s="241"/>
    </row>
    <row r="13" spans="1:81" ht="12.75">
      <c r="A13" s="248" t="s">
        <v>84</v>
      </c>
      <c r="B13" s="243"/>
      <c r="C13" s="244">
        <v>5945.3</v>
      </c>
      <c r="D13" s="245">
        <v>89.2</v>
      </c>
      <c r="E13" s="246">
        <v>63.6</v>
      </c>
      <c r="F13" s="234">
        <f t="shared" si="25"/>
        <v>-25.6</v>
      </c>
      <c r="G13" s="235">
        <f t="shared" si="0"/>
        <v>71.30044843049328</v>
      </c>
      <c r="H13" s="236">
        <f t="shared" si="1"/>
        <v>1.0697525776663919</v>
      </c>
      <c r="I13" s="247">
        <v>73.7</v>
      </c>
      <c r="J13" s="245">
        <v>2</v>
      </c>
      <c r="K13" s="246">
        <v>2.3</v>
      </c>
      <c r="L13" s="234">
        <f t="shared" si="2"/>
        <v>0.2999999999999998</v>
      </c>
      <c r="M13" s="235">
        <f t="shared" si="3"/>
        <v>114.99999999999999</v>
      </c>
      <c r="N13" s="236">
        <f t="shared" si="26"/>
        <v>3.1207598371777476</v>
      </c>
      <c r="O13" s="244">
        <v>244</v>
      </c>
      <c r="P13" s="245">
        <v>6.8</v>
      </c>
      <c r="Q13" s="246">
        <v>3.9</v>
      </c>
      <c r="R13" s="234">
        <f t="shared" si="4"/>
        <v>-2.9</v>
      </c>
      <c r="S13" s="235">
        <f t="shared" si="5"/>
        <v>57.35294117647058</v>
      </c>
      <c r="T13" s="236">
        <f t="shared" si="27"/>
        <v>1.598360655737705</v>
      </c>
      <c r="U13" s="244">
        <v>40</v>
      </c>
      <c r="V13" s="245">
        <v>0.5</v>
      </c>
      <c r="W13" s="246">
        <v>0.4</v>
      </c>
      <c r="X13" s="234">
        <f t="shared" si="6"/>
        <v>-0.09999999999999998</v>
      </c>
      <c r="Y13" s="235">
        <f>W13/V13%</f>
        <v>80</v>
      </c>
      <c r="Z13" s="236">
        <f>W13/U13%</f>
        <v>1</v>
      </c>
      <c r="AA13" s="244">
        <v>36.1</v>
      </c>
      <c r="AB13" s="245">
        <v>0.3</v>
      </c>
      <c r="AC13" s="246">
        <v>0.1</v>
      </c>
      <c r="AD13" s="234">
        <f t="shared" si="8"/>
        <v>-0.19999999999999998</v>
      </c>
      <c r="AE13" s="235">
        <f t="shared" si="9"/>
        <v>33.333333333333336</v>
      </c>
      <c r="AF13" s="236">
        <f t="shared" si="28"/>
        <v>0.2770083102493075</v>
      </c>
      <c r="AG13" s="244">
        <v>192</v>
      </c>
      <c r="AH13" s="245">
        <v>1.2</v>
      </c>
      <c r="AI13" s="246">
        <v>2.3</v>
      </c>
      <c r="AJ13" s="234">
        <f t="shared" si="10"/>
        <v>1.0999999999999999</v>
      </c>
      <c r="AK13" s="235">
        <f t="shared" si="11"/>
        <v>191.66666666666666</v>
      </c>
      <c r="AL13" s="236">
        <f t="shared" si="29"/>
        <v>1.1979166666666665</v>
      </c>
      <c r="AM13" s="244">
        <v>77</v>
      </c>
      <c r="AN13" s="245">
        <v>5.4</v>
      </c>
      <c r="AO13" s="246">
        <v>0.3</v>
      </c>
      <c r="AP13" s="234">
        <f t="shared" si="12"/>
        <v>-5.1000000000000005</v>
      </c>
      <c r="AQ13" s="235">
        <f t="shared" si="13"/>
        <v>5.5555555555555545</v>
      </c>
      <c r="AR13" s="236">
        <f t="shared" si="30"/>
        <v>0.3896103896103896</v>
      </c>
      <c r="AS13" s="244">
        <v>125.4</v>
      </c>
      <c r="AT13" s="245">
        <v>2.5</v>
      </c>
      <c r="AU13" s="246">
        <v>0.7</v>
      </c>
      <c r="AV13" s="234">
        <f t="shared" si="14"/>
        <v>-1.8</v>
      </c>
      <c r="AW13" s="235">
        <f t="shared" si="15"/>
        <v>27.999999999999996</v>
      </c>
      <c r="AX13" s="236">
        <f t="shared" si="31"/>
        <v>0.5582137161084529</v>
      </c>
      <c r="AY13" s="244">
        <v>848.4</v>
      </c>
      <c r="AZ13" s="245">
        <v>70</v>
      </c>
      <c r="BA13" s="246">
        <v>20.5</v>
      </c>
      <c r="BB13" s="234">
        <f t="shared" si="16"/>
        <v>-49.5</v>
      </c>
      <c r="BC13" s="235">
        <f t="shared" si="17"/>
        <v>29.28571428571429</v>
      </c>
      <c r="BD13" s="236">
        <f t="shared" si="32"/>
        <v>2.4163130598774165</v>
      </c>
      <c r="BE13" s="244">
        <v>39.5</v>
      </c>
      <c r="BF13" s="245">
        <v>4</v>
      </c>
      <c r="BG13" s="246">
        <v>0.1</v>
      </c>
      <c r="BH13" s="234">
        <f t="shared" si="18"/>
        <v>-3.9</v>
      </c>
      <c r="BI13" s="235">
        <f t="shared" si="19"/>
        <v>2.5</v>
      </c>
      <c r="BJ13" s="236">
        <f t="shared" si="33"/>
        <v>0.25316455696202533</v>
      </c>
      <c r="BK13" s="244">
        <v>290.5</v>
      </c>
      <c r="BL13" s="245">
        <v>3</v>
      </c>
      <c r="BM13" s="246">
        <v>14.1</v>
      </c>
      <c r="BN13" s="234">
        <f t="shared" si="20"/>
        <v>11.1</v>
      </c>
      <c r="BO13" s="235">
        <f t="shared" si="21"/>
        <v>470</v>
      </c>
      <c r="BP13" s="236">
        <f t="shared" si="34"/>
        <v>4.853700516351119</v>
      </c>
      <c r="BQ13" s="244">
        <v>662</v>
      </c>
      <c r="BR13" s="245">
        <v>10</v>
      </c>
      <c r="BS13" s="246">
        <v>3.1</v>
      </c>
      <c r="BT13" s="234">
        <f t="shared" si="22"/>
        <v>-6.9</v>
      </c>
      <c r="BU13" s="235">
        <f t="shared" si="23"/>
        <v>31</v>
      </c>
      <c r="BV13" s="236">
        <f t="shared" si="35"/>
        <v>0.46827794561933533</v>
      </c>
      <c r="BW13" s="238">
        <f t="shared" si="24"/>
        <v>8573.9</v>
      </c>
      <c r="BX13" s="239">
        <f t="shared" si="24"/>
        <v>194.9</v>
      </c>
      <c r="BY13" s="239">
        <f t="shared" si="24"/>
        <v>111.39999999999999</v>
      </c>
      <c r="BZ13" s="234">
        <f t="shared" si="36"/>
        <v>-83.50000000000001</v>
      </c>
      <c r="CA13" s="234">
        <f t="shared" si="37"/>
        <v>57.157516675218055</v>
      </c>
      <c r="CB13" s="240">
        <f t="shared" si="38"/>
        <v>1.2992920374625316</v>
      </c>
      <c r="CC13" s="241"/>
    </row>
    <row r="14" spans="1:81" s="256" customFormat="1" ht="12.75">
      <c r="A14" s="249" t="s">
        <v>85</v>
      </c>
      <c r="B14" s="250"/>
      <c r="C14" s="251">
        <v>29717.5</v>
      </c>
      <c r="D14" s="252">
        <v>7035.9</v>
      </c>
      <c r="E14" s="253">
        <v>5222.2</v>
      </c>
      <c r="F14" s="234">
        <f t="shared" si="25"/>
        <v>-1813.6999999999998</v>
      </c>
      <c r="G14" s="235">
        <f t="shared" si="0"/>
        <v>74.22220327179181</v>
      </c>
      <c r="H14" s="236">
        <f t="shared" si="1"/>
        <v>17.572810633465128</v>
      </c>
      <c r="I14" s="254">
        <v>2320.1</v>
      </c>
      <c r="J14" s="252">
        <v>75.8</v>
      </c>
      <c r="K14" s="253">
        <v>114</v>
      </c>
      <c r="L14" s="234">
        <f t="shared" si="2"/>
        <v>38.2</v>
      </c>
      <c r="M14" s="235">
        <f t="shared" si="3"/>
        <v>150.3957783641161</v>
      </c>
      <c r="N14" s="236">
        <f t="shared" si="26"/>
        <v>4.913581311150382</v>
      </c>
      <c r="O14" s="251">
        <v>2636.1</v>
      </c>
      <c r="P14" s="252">
        <v>424.2</v>
      </c>
      <c r="Q14" s="253">
        <v>116.5</v>
      </c>
      <c r="R14" s="234">
        <f t="shared" si="4"/>
        <v>-307.7</v>
      </c>
      <c r="S14" s="235">
        <f t="shared" si="5"/>
        <v>27.463460631777462</v>
      </c>
      <c r="T14" s="236">
        <f t="shared" si="27"/>
        <v>4.419407457987178</v>
      </c>
      <c r="U14" s="251">
        <v>2533.8</v>
      </c>
      <c r="V14" s="252">
        <v>173.8</v>
      </c>
      <c r="W14" s="253">
        <v>43.6</v>
      </c>
      <c r="X14" s="234">
        <f t="shared" si="6"/>
        <v>-130.20000000000002</v>
      </c>
      <c r="Y14" s="235">
        <f t="shared" si="7"/>
        <v>25.086306098964325</v>
      </c>
      <c r="Z14" s="236">
        <f>W14/U14%</f>
        <v>1.7207356539584813</v>
      </c>
      <c r="AA14" s="251">
        <v>3887.6</v>
      </c>
      <c r="AB14" s="252">
        <v>105.3</v>
      </c>
      <c r="AC14" s="253">
        <v>74.8</v>
      </c>
      <c r="AD14" s="234">
        <f t="shared" si="8"/>
        <v>-30.5</v>
      </c>
      <c r="AE14" s="235">
        <f t="shared" si="9"/>
        <v>71.03513770180437</v>
      </c>
      <c r="AF14" s="236">
        <f t="shared" si="28"/>
        <v>1.924066261961107</v>
      </c>
      <c r="AG14" s="251">
        <v>1136</v>
      </c>
      <c r="AH14" s="252">
        <v>134.5</v>
      </c>
      <c r="AI14" s="253">
        <v>68</v>
      </c>
      <c r="AJ14" s="234">
        <f t="shared" si="10"/>
        <v>-66.5</v>
      </c>
      <c r="AK14" s="235">
        <f t="shared" si="11"/>
        <v>50.55762081784387</v>
      </c>
      <c r="AL14" s="236">
        <f t="shared" si="29"/>
        <v>5.985915492957747</v>
      </c>
      <c r="AM14" s="251">
        <v>2643.4</v>
      </c>
      <c r="AN14" s="252">
        <v>262</v>
      </c>
      <c r="AO14" s="253">
        <v>78.4</v>
      </c>
      <c r="AP14" s="234">
        <f t="shared" si="12"/>
        <v>-183.6</v>
      </c>
      <c r="AQ14" s="235">
        <f t="shared" si="13"/>
        <v>29.923664122137406</v>
      </c>
      <c r="AR14" s="236">
        <f t="shared" si="30"/>
        <v>2.9658772792615573</v>
      </c>
      <c r="AS14" s="251">
        <v>2146.3</v>
      </c>
      <c r="AT14" s="252">
        <v>42.7</v>
      </c>
      <c r="AU14" s="253">
        <v>52.1</v>
      </c>
      <c r="AV14" s="234">
        <f t="shared" si="14"/>
        <v>9.399999999999999</v>
      </c>
      <c r="AW14" s="235">
        <f t="shared" si="15"/>
        <v>122.01405152224824</v>
      </c>
      <c r="AX14" s="236">
        <f t="shared" si="31"/>
        <v>2.4274332572333783</v>
      </c>
      <c r="AY14" s="251">
        <v>3237.2</v>
      </c>
      <c r="AZ14" s="252">
        <v>321.4</v>
      </c>
      <c r="BA14" s="253">
        <v>58.6</v>
      </c>
      <c r="BB14" s="234">
        <f t="shared" si="16"/>
        <v>-262.79999999999995</v>
      </c>
      <c r="BC14" s="235">
        <f t="shared" si="17"/>
        <v>18.23273179838208</v>
      </c>
      <c r="BD14" s="236">
        <f t="shared" si="32"/>
        <v>1.8102063511676758</v>
      </c>
      <c r="BE14" s="251">
        <v>1538.6</v>
      </c>
      <c r="BF14" s="252">
        <v>83.6</v>
      </c>
      <c r="BG14" s="253">
        <v>32.7</v>
      </c>
      <c r="BH14" s="234">
        <f t="shared" si="18"/>
        <v>-50.89999999999999</v>
      </c>
      <c r="BI14" s="235">
        <f t="shared" si="19"/>
        <v>39.11483253588517</v>
      </c>
      <c r="BJ14" s="236">
        <f t="shared" si="33"/>
        <v>2.125308722215001</v>
      </c>
      <c r="BK14" s="251">
        <v>1477</v>
      </c>
      <c r="BL14" s="252">
        <v>100</v>
      </c>
      <c r="BM14" s="253">
        <v>66.5</v>
      </c>
      <c r="BN14" s="234">
        <f t="shared" si="20"/>
        <v>-33.5</v>
      </c>
      <c r="BO14" s="235">
        <f t="shared" si="21"/>
        <v>66.5</v>
      </c>
      <c r="BP14" s="236">
        <f t="shared" si="34"/>
        <v>4.502369668246446</v>
      </c>
      <c r="BQ14" s="251">
        <v>4057.7</v>
      </c>
      <c r="BR14" s="252">
        <v>760</v>
      </c>
      <c r="BS14" s="253">
        <v>467.1</v>
      </c>
      <c r="BT14" s="234">
        <f t="shared" si="22"/>
        <v>-292.9</v>
      </c>
      <c r="BU14" s="235">
        <f t="shared" si="23"/>
        <v>61.46052631578948</v>
      </c>
      <c r="BV14" s="236">
        <f t="shared" si="35"/>
        <v>11.51144737166375</v>
      </c>
      <c r="BW14" s="238">
        <f t="shared" si="24"/>
        <v>57331.299999999996</v>
      </c>
      <c r="BX14" s="239">
        <f t="shared" si="24"/>
        <v>9519.2</v>
      </c>
      <c r="BY14" s="239">
        <f t="shared" si="24"/>
        <v>6394.500000000001</v>
      </c>
      <c r="BZ14" s="234">
        <f t="shared" si="36"/>
        <v>-3124.7</v>
      </c>
      <c r="CA14" s="234">
        <f t="shared" si="37"/>
        <v>67.17476258509119</v>
      </c>
      <c r="CB14" s="240">
        <f t="shared" si="38"/>
        <v>11.153593237899718</v>
      </c>
      <c r="CC14" s="255"/>
    </row>
    <row r="15" spans="1:81" ht="12.75" customHeight="1">
      <c r="A15" s="257" t="s">
        <v>86</v>
      </c>
      <c r="B15" s="258"/>
      <c r="C15" s="251"/>
      <c r="D15" s="259"/>
      <c r="E15" s="260"/>
      <c r="F15" s="234">
        <f t="shared" si="25"/>
        <v>0</v>
      </c>
      <c r="G15" s="235"/>
      <c r="H15" s="236"/>
      <c r="I15" s="254">
        <v>27.9</v>
      </c>
      <c r="J15" s="259">
        <v>5</v>
      </c>
      <c r="K15" s="260">
        <v>1.7</v>
      </c>
      <c r="L15" s="234">
        <f t="shared" si="2"/>
        <v>-3.3</v>
      </c>
      <c r="M15" s="235">
        <f t="shared" si="3"/>
        <v>34</v>
      </c>
      <c r="N15" s="236">
        <f t="shared" si="26"/>
        <v>6.093189964157706</v>
      </c>
      <c r="O15" s="251">
        <v>101.6</v>
      </c>
      <c r="P15" s="259">
        <v>24.4</v>
      </c>
      <c r="Q15" s="260">
        <v>6.3</v>
      </c>
      <c r="R15" s="234">
        <f t="shared" si="4"/>
        <v>-18.099999999999998</v>
      </c>
      <c r="S15" s="235">
        <f t="shared" si="5"/>
        <v>25.81967213114754</v>
      </c>
      <c r="T15" s="236">
        <f t="shared" si="27"/>
        <v>6.200787401574803</v>
      </c>
      <c r="U15" s="251">
        <v>24.4</v>
      </c>
      <c r="V15" s="259">
        <v>6.1</v>
      </c>
      <c r="W15" s="260">
        <v>0.4</v>
      </c>
      <c r="X15" s="234">
        <f t="shared" si="6"/>
        <v>-5.699999999999999</v>
      </c>
      <c r="Y15" s="235">
        <f t="shared" si="7"/>
        <v>6.557377049180328</v>
      </c>
      <c r="Z15" s="236">
        <f>W15/U15%</f>
        <v>1.639344262295082</v>
      </c>
      <c r="AA15" s="251">
        <v>30</v>
      </c>
      <c r="AB15" s="259">
        <v>6.6</v>
      </c>
      <c r="AC15" s="260">
        <v>3.3</v>
      </c>
      <c r="AD15" s="234">
        <f t="shared" si="8"/>
        <v>-3.3</v>
      </c>
      <c r="AE15" s="235">
        <f t="shared" si="9"/>
        <v>49.99999999999999</v>
      </c>
      <c r="AF15" s="236">
        <f t="shared" si="28"/>
        <v>11</v>
      </c>
      <c r="AG15" s="251">
        <v>82.5</v>
      </c>
      <c r="AH15" s="259">
        <v>19</v>
      </c>
      <c r="AI15" s="260">
        <v>9.1</v>
      </c>
      <c r="AJ15" s="234">
        <f t="shared" si="10"/>
        <v>-9.9</v>
      </c>
      <c r="AK15" s="235">
        <f t="shared" si="11"/>
        <v>47.89473684210526</v>
      </c>
      <c r="AL15" s="236">
        <f t="shared" si="29"/>
        <v>11.030303030303031</v>
      </c>
      <c r="AM15" s="251">
        <v>24.9</v>
      </c>
      <c r="AN15" s="259">
        <v>5</v>
      </c>
      <c r="AO15" s="260">
        <v>1.5</v>
      </c>
      <c r="AP15" s="234">
        <f t="shared" si="12"/>
        <v>-3.5</v>
      </c>
      <c r="AQ15" s="235">
        <f t="shared" si="13"/>
        <v>30</v>
      </c>
      <c r="AR15" s="236">
        <f t="shared" si="30"/>
        <v>6.024096385542169</v>
      </c>
      <c r="AS15" s="251">
        <v>30</v>
      </c>
      <c r="AT15" s="259">
        <v>7</v>
      </c>
      <c r="AU15" s="260">
        <v>0.8</v>
      </c>
      <c r="AV15" s="234">
        <f t="shared" si="14"/>
        <v>-6.2</v>
      </c>
      <c r="AW15" s="235">
        <f t="shared" si="15"/>
        <v>11.428571428571429</v>
      </c>
      <c r="AX15" s="236">
        <f t="shared" si="31"/>
        <v>2.666666666666667</v>
      </c>
      <c r="AY15" s="251">
        <v>15</v>
      </c>
      <c r="AZ15" s="259">
        <v>4</v>
      </c>
      <c r="BA15" s="260">
        <v>0.7</v>
      </c>
      <c r="BB15" s="234">
        <f t="shared" si="16"/>
        <v>-3.3</v>
      </c>
      <c r="BC15" s="235">
        <f t="shared" si="17"/>
        <v>17.5</v>
      </c>
      <c r="BD15" s="236">
        <f t="shared" si="32"/>
        <v>4.666666666666667</v>
      </c>
      <c r="BE15" s="251">
        <v>24.2</v>
      </c>
      <c r="BF15" s="259">
        <v>3.4</v>
      </c>
      <c r="BG15" s="260">
        <v>1.5</v>
      </c>
      <c r="BH15" s="234">
        <f t="shared" si="18"/>
        <v>-1.9</v>
      </c>
      <c r="BI15" s="235">
        <f t="shared" si="19"/>
        <v>44.11764705882353</v>
      </c>
      <c r="BJ15" s="236">
        <f t="shared" si="33"/>
        <v>6.198347107438017</v>
      </c>
      <c r="BK15" s="251">
        <v>74.5</v>
      </c>
      <c r="BL15" s="259">
        <v>18</v>
      </c>
      <c r="BM15" s="260">
        <v>6.3</v>
      </c>
      <c r="BN15" s="234">
        <f t="shared" si="20"/>
        <v>-11.7</v>
      </c>
      <c r="BO15" s="235">
        <f t="shared" si="21"/>
        <v>35</v>
      </c>
      <c r="BP15" s="236">
        <f t="shared" si="34"/>
        <v>8.456375838926174</v>
      </c>
      <c r="BQ15" s="251">
        <v>119.7</v>
      </c>
      <c r="BR15" s="259">
        <v>25</v>
      </c>
      <c r="BS15" s="260">
        <v>8.4</v>
      </c>
      <c r="BT15" s="234">
        <f t="shared" si="22"/>
        <v>-16.6</v>
      </c>
      <c r="BU15" s="235">
        <f t="shared" si="23"/>
        <v>33.6</v>
      </c>
      <c r="BV15" s="236">
        <f t="shared" si="35"/>
        <v>7.017543859649122</v>
      </c>
      <c r="BW15" s="238">
        <f t="shared" si="24"/>
        <v>554.6999999999999</v>
      </c>
      <c r="BX15" s="239">
        <f t="shared" si="24"/>
        <v>123.5</v>
      </c>
      <c r="BY15" s="239">
        <f t="shared" si="24"/>
        <v>40</v>
      </c>
      <c r="BZ15" s="234">
        <f t="shared" si="36"/>
        <v>-83.5</v>
      </c>
      <c r="CA15" s="234">
        <f t="shared" si="37"/>
        <v>32.388663967611336</v>
      </c>
      <c r="CB15" s="240">
        <f t="shared" si="38"/>
        <v>7.21110510185686</v>
      </c>
      <c r="CC15" s="241"/>
    </row>
    <row r="16" spans="1:81" ht="21.75" customHeight="1">
      <c r="A16" s="257" t="s">
        <v>87</v>
      </c>
      <c r="B16" s="258"/>
      <c r="C16" s="251"/>
      <c r="D16" s="259"/>
      <c r="E16" s="261">
        <v>-0.2</v>
      </c>
      <c r="F16" s="234">
        <f t="shared" si="25"/>
        <v>-0.2</v>
      </c>
      <c r="G16" s="235"/>
      <c r="H16" s="236"/>
      <c r="I16" s="254"/>
      <c r="J16" s="259"/>
      <c r="K16" s="261"/>
      <c r="L16" s="234">
        <f t="shared" si="2"/>
        <v>0</v>
      </c>
      <c r="M16" s="235"/>
      <c r="N16" s="236"/>
      <c r="O16" s="251"/>
      <c r="P16" s="259"/>
      <c r="Q16" s="261"/>
      <c r="R16" s="234">
        <f t="shared" si="4"/>
        <v>0</v>
      </c>
      <c r="S16" s="235"/>
      <c r="T16" s="236"/>
      <c r="U16" s="251"/>
      <c r="V16" s="259"/>
      <c r="W16" s="261"/>
      <c r="X16" s="234">
        <f t="shared" si="6"/>
        <v>0</v>
      </c>
      <c r="Y16" s="235"/>
      <c r="Z16" s="236"/>
      <c r="AA16" s="251"/>
      <c r="AB16" s="259"/>
      <c r="AC16" s="261"/>
      <c r="AD16" s="234">
        <f t="shared" si="8"/>
        <v>0</v>
      </c>
      <c r="AE16" s="235"/>
      <c r="AF16" s="236"/>
      <c r="AG16" s="251"/>
      <c r="AH16" s="259"/>
      <c r="AI16" s="261"/>
      <c r="AJ16" s="234">
        <f t="shared" si="10"/>
        <v>0</v>
      </c>
      <c r="AK16" s="235"/>
      <c r="AL16" s="236"/>
      <c r="AM16" s="251"/>
      <c r="AN16" s="259"/>
      <c r="AO16" s="261"/>
      <c r="AP16" s="234">
        <f t="shared" si="12"/>
        <v>0</v>
      </c>
      <c r="AQ16" s="235"/>
      <c r="AR16" s="236"/>
      <c r="AS16" s="251"/>
      <c r="AT16" s="259"/>
      <c r="AU16" s="261"/>
      <c r="AV16" s="234">
        <f t="shared" si="14"/>
        <v>0</v>
      </c>
      <c r="AW16" s="235"/>
      <c r="AX16" s="236"/>
      <c r="AY16" s="251"/>
      <c r="AZ16" s="259"/>
      <c r="BA16" s="261"/>
      <c r="BB16" s="234">
        <f t="shared" si="16"/>
        <v>0</v>
      </c>
      <c r="BC16" s="235"/>
      <c r="BD16" s="236"/>
      <c r="BE16" s="251"/>
      <c r="BF16" s="259"/>
      <c r="BG16" s="261"/>
      <c r="BH16" s="234">
        <f t="shared" si="18"/>
        <v>0</v>
      </c>
      <c r="BI16" s="235"/>
      <c r="BJ16" s="236"/>
      <c r="BK16" s="251"/>
      <c r="BL16" s="259"/>
      <c r="BM16" s="261"/>
      <c r="BN16" s="234">
        <f t="shared" si="20"/>
        <v>0</v>
      </c>
      <c r="BO16" s="235"/>
      <c r="BP16" s="236"/>
      <c r="BQ16" s="251"/>
      <c r="BR16" s="259"/>
      <c r="BS16" s="261"/>
      <c r="BT16" s="234">
        <f t="shared" si="22"/>
        <v>0</v>
      </c>
      <c r="BU16" s="235"/>
      <c r="BV16" s="236"/>
      <c r="BW16" s="238">
        <f t="shared" si="24"/>
        <v>0</v>
      </c>
      <c r="BX16" s="239">
        <f t="shared" si="24"/>
        <v>0</v>
      </c>
      <c r="BY16" s="239">
        <f t="shared" si="24"/>
        <v>-0.2</v>
      </c>
      <c r="BZ16" s="234">
        <f t="shared" si="36"/>
        <v>-0.2</v>
      </c>
      <c r="CA16" s="234"/>
      <c r="CB16" s="240"/>
      <c r="CC16" s="241"/>
    </row>
    <row r="17" spans="1:81" s="270" customFormat="1" ht="21.75" customHeight="1">
      <c r="A17" s="262" t="s">
        <v>88</v>
      </c>
      <c r="B17" s="263"/>
      <c r="C17" s="264">
        <f>SUM(C18:C25)</f>
        <v>5071.099999999999</v>
      </c>
      <c r="D17" s="265">
        <f>SUM(D18:D25)</f>
        <v>1136.3999999999999</v>
      </c>
      <c r="E17" s="265">
        <f>SUM(E18:E25)</f>
        <v>231.6</v>
      </c>
      <c r="F17" s="266">
        <f t="shared" si="25"/>
        <v>-904.7999999999998</v>
      </c>
      <c r="G17" s="267">
        <f>E17/D17%</f>
        <v>20.380147835269273</v>
      </c>
      <c r="H17" s="226">
        <f>E17/C17%</f>
        <v>4.567056457178916</v>
      </c>
      <c r="I17" s="264">
        <f>SUM(I18:I25)</f>
        <v>700.8</v>
      </c>
      <c r="J17" s="265">
        <f>SUM(J18:J25)</f>
        <v>90</v>
      </c>
      <c r="K17" s="265">
        <f>SUM(K18:K25)</f>
        <v>36.5</v>
      </c>
      <c r="L17" s="266">
        <f t="shared" si="2"/>
        <v>-53.5</v>
      </c>
      <c r="M17" s="267">
        <f>K17/J17%</f>
        <v>40.55555555555556</v>
      </c>
      <c r="N17" s="226">
        <f t="shared" si="26"/>
        <v>5.208333333333334</v>
      </c>
      <c r="O17" s="264">
        <f>SUM(O18:O25)</f>
        <v>1119.8000000000002</v>
      </c>
      <c r="P17" s="265">
        <f>SUM(P18:P25)</f>
        <v>280.1</v>
      </c>
      <c r="Q17" s="265">
        <f>SUM(Q18:Q25)</f>
        <v>125.2</v>
      </c>
      <c r="R17" s="266">
        <f t="shared" si="4"/>
        <v>-154.90000000000003</v>
      </c>
      <c r="S17" s="267">
        <f>Q17/P17%</f>
        <v>44.6983220278472</v>
      </c>
      <c r="T17" s="226">
        <f t="shared" si="27"/>
        <v>11.180567958564028</v>
      </c>
      <c r="U17" s="264">
        <f>SUM(U18:U25)</f>
        <v>2457</v>
      </c>
      <c r="V17" s="265">
        <f>SUM(V18:V25)</f>
        <v>613.9</v>
      </c>
      <c r="W17" s="265">
        <f>SUM(W18:W25)</f>
        <v>7.3</v>
      </c>
      <c r="X17" s="266">
        <f t="shared" si="6"/>
        <v>-606.6</v>
      </c>
      <c r="Y17" s="267">
        <f>W17/V17%</f>
        <v>1.189118748981919</v>
      </c>
      <c r="Z17" s="226">
        <f>W17/U17%</f>
        <v>0.2971102971102971</v>
      </c>
      <c r="AA17" s="264">
        <f>SUM(AA18:AA25)</f>
        <v>841.3</v>
      </c>
      <c r="AB17" s="265">
        <f>SUM(AB18:AB25)</f>
        <v>210.3</v>
      </c>
      <c r="AC17" s="265">
        <f>SUM(AC18:AC25)</f>
        <v>2.6</v>
      </c>
      <c r="AD17" s="266">
        <f t="shared" si="8"/>
        <v>-207.70000000000002</v>
      </c>
      <c r="AE17" s="267">
        <f>AC17/AB17%</f>
        <v>1.2363290537327627</v>
      </c>
      <c r="AF17" s="226">
        <f t="shared" si="28"/>
        <v>0.3090455247830738</v>
      </c>
      <c r="AG17" s="264">
        <f>SUM(AG18:AG25)</f>
        <v>1193.2</v>
      </c>
      <c r="AH17" s="265">
        <f>SUM(AH18:AH25)</f>
        <v>298.4</v>
      </c>
      <c r="AI17" s="265">
        <f>SUM(AI18:AI25)</f>
        <v>56.3</v>
      </c>
      <c r="AJ17" s="266">
        <f t="shared" si="10"/>
        <v>-242.09999999999997</v>
      </c>
      <c r="AK17" s="267">
        <f>AI17/AH17%</f>
        <v>18.867292225201073</v>
      </c>
      <c r="AL17" s="226">
        <f t="shared" si="29"/>
        <v>4.718404290982233</v>
      </c>
      <c r="AM17" s="264">
        <f>SUM(AM18:AM25)</f>
        <v>1319</v>
      </c>
      <c r="AN17" s="265">
        <f>SUM(AN18:AN25)</f>
        <v>329.7</v>
      </c>
      <c r="AO17" s="265">
        <f>SUM(AO18:AO25)</f>
        <v>29.099999999999998</v>
      </c>
      <c r="AP17" s="266">
        <f t="shared" si="12"/>
        <v>-300.59999999999997</v>
      </c>
      <c r="AQ17" s="267">
        <f>AO17/AN17%</f>
        <v>8.826205641492265</v>
      </c>
      <c r="AR17" s="226">
        <f t="shared" si="30"/>
        <v>2.2062168309325245</v>
      </c>
      <c r="AS17" s="264">
        <f>SUM(AS18:AS25)</f>
        <v>320.3</v>
      </c>
      <c r="AT17" s="265">
        <f>SUM(AT18:AT25)</f>
        <v>48</v>
      </c>
      <c r="AU17" s="265">
        <f>SUM(AU18:AU25)</f>
        <v>2.9</v>
      </c>
      <c r="AV17" s="266">
        <f t="shared" si="14"/>
        <v>-45.1</v>
      </c>
      <c r="AW17" s="267">
        <f>AU17/AT17%</f>
        <v>6.041666666666667</v>
      </c>
      <c r="AX17" s="226">
        <f t="shared" si="31"/>
        <v>0.9054011863877613</v>
      </c>
      <c r="AY17" s="264">
        <f>SUM(AY18:AY25)</f>
        <v>1885.5</v>
      </c>
      <c r="AZ17" s="265">
        <f>SUM(AZ18:AZ25)</f>
        <v>300</v>
      </c>
      <c r="BA17" s="265">
        <f>SUM(BA18:BA25)</f>
        <v>222.2</v>
      </c>
      <c r="BB17" s="266">
        <f t="shared" si="16"/>
        <v>-77.80000000000001</v>
      </c>
      <c r="BC17" s="267">
        <f>BA17/AZ17%</f>
        <v>74.06666666666666</v>
      </c>
      <c r="BD17" s="226">
        <f t="shared" si="32"/>
        <v>11.784672500662953</v>
      </c>
      <c r="BE17" s="264">
        <f>SUM(BE18:BE25)</f>
        <v>38.8</v>
      </c>
      <c r="BF17" s="265">
        <f>SUM(BF18:BF25)</f>
        <v>3.6</v>
      </c>
      <c r="BG17" s="265">
        <f>SUM(BG18:BG25)</f>
        <v>2.9</v>
      </c>
      <c r="BH17" s="266">
        <f t="shared" si="18"/>
        <v>-0.7000000000000002</v>
      </c>
      <c r="BI17" s="267">
        <f>BG17/BF17%</f>
        <v>80.55555555555554</v>
      </c>
      <c r="BJ17" s="226">
        <f t="shared" si="33"/>
        <v>7.474226804123712</v>
      </c>
      <c r="BK17" s="264">
        <f>SUM(BK18:BK25)</f>
        <v>1202.5</v>
      </c>
      <c r="BL17" s="265">
        <f>SUM(BL18:BL25)</f>
        <v>243.9</v>
      </c>
      <c r="BM17" s="265">
        <f>SUM(BM18:BM25)</f>
        <v>19.400000000000002</v>
      </c>
      <c r="BN17" s="266">
        <f t="shared" si="20"/>
        <v>-224.5</v>
      </c>
      <c r="BO17" s="267">
        <f>BM17/BL17%</f>
        <v>7.954079540795409</v>
      </c>
      <c r="BP17" s="226">
        <f t="shared" si="34"/>
        <v>1.6133056133056134</v>
      </c>
      <c r="BQ17" s="264">
        <f>SUM(BQ18:BQ25)</f>
        <v>1129</v>
      </c>
      <c r="BR17" s="265">
        <f>SUM(BR18:BR25)</f>
        <v>294.5</v>
      </c>
      <c r="BS17" s="265">
        <f>SUM(BS18:BS25)</f>
        <v>29.2</v>
      </c>
      <c r="BT17" s="266">
        <f t="shared" si="22"/>
        <v>-265.3</v>
      </c>
      <c r="BU17" s="267">
        <f>BS17/BR17%</f>
        <v>9.915110356536502</v>
      </c>
      <c r="BV17" s="226">
        <f t="shared" si="35"/>
        <v>2.5863596102745796</v>
      </c>
      <c r="BW17" s="222">
        <f t="shared" si="24"/>
        <v>17278.3</v>
      </c>
      <c r="BX17" s="268">
        <f t="shared" si="24"/>
        <v>3848.8</v>
      </c>
      <c r="BY17" s="268">
        <f t="shared" si="24"/>
        <v>765.2</v>
      </c>
      <c r="BZ17" s="266">
        <f t="shared" si="36"/>
        <v>-3083.6000000000004</v>
      </c>
      <c r="CA17" s="266">
        <f t="shared" si="37"/>
        <v>19.88152151319892</v>
      </c>
      <c r="CB17" s="227">
        <f t="shared" si="38"/>
        <v>4.428676432287899</v>
      </c>
      <c r="CC17" s="269"/>
    </row>
    <row r="18" spans="1:81" s="277" customFormat="1" ht="12.75">
      <c r="A18" s="271" t="s">
        <v>89</v>
      </c>
      <c r="B18" s="272"/>
      <c r="C18" s="273">
        <v>4297.7</v>
      </c>
      <c r="D18" s="274">
        <v>971.3</v>
      </c>
      <c r="E18" s="275">
        <v>198.7</v>
      </c>
      <c r="F18" s="234">
        <f t="shared" si="25"/>
        <v>-772.5999999999999</v>
      </c>
      <c r="G18" s="235">
        <f>E18/D18%</f>
        <v>20.457119324616492</v>
      </c>
      <c r="H18" s="236">
        <f>E18/C18%</f>
        <v>4.6234032156735</v>
      </c>
      <c r="I18" s="276">
        <v>699.8</v>
      </c>
      <c r="J18" s="274">
        <v>90</v>
      </c>
      <c r="K18" s="275">
        <v>34</v>
      </c>
      <c r="L18" s="234">
        <f t="shared" si="2"/>
        <v>-56</v>
      </c>
      <c r="M18" s="235">
        <f>K18/J18%</f>
        <v>37.77777777777778</v>
      </c>
      <c r="N18" s="236">
        <f t="shared" si="26"/>
        <v>4.858531008859675</v>
      </c>
      <c r="O18" s="273">
        <v>561.8</v>
      </c>
      <c r="P18" s="274">
        <v>140.5</v>
      </c>
      <c r="Q18" s="275">
        <v>77.3</v>
      </c>
      <c r="R18" s="234">
        <f t="shared" si="4"/>
        <v>-63.2</v>
      </c>
      <c r="S18" s="235">
        <f>Q18/P18%</f>
        <v>55.01779359430605</v>
      </c>
      <c r="T18" s="236">
        <f t="shared" si="27"/>
        <v>13.759344962620151</v>
      </c>
      <c r="U18" s="273">
        <v>2455.8</v>
      </c>
      <c r="V18" s="274">
        <v>613.9</v>
      </c>
      <c r="W18" s="275">
        <v>7.3</v>
      </c>
      <c r="X18" s="234">
        <f t="shared" si="6"/>
        <v>-606.6</v>
      </c>
      <c r="Y18" s="235">
        <f>W18/V18%</f>
        <v>1.189118748981919</v>
      </c>
      <c r="Z18" s="236">
        <f>W18/U18%</f>
        <v>0.29725547683036074</v>
      </c>
      <c r="AA18" s="273">
        <v>837.3</v>
      </c>
      <c r="AB18" s="274">
        <v>209.3</v>
      </c>
      <c r="AC18" s="275">
        <v>2.6</v>
      </c>
      <c r="AD18" s="234">
        <f t="shared" si="8"/>
        <v>-206.70000000000002</v>
      </c>
      <c r="AE18" s="235">
        <f>AC18/AB18%</f>
        <v>1.2422360248447206</v>
      </c>
      <c r="AF18" s="236">
        <f t="shared" si="28"/>
        <v>0.3105219156813568</v>
      </c>
      <c r="AG18" s="273">
        <v>1105.7</v>
      </c>
      <c r="AH18" s="274">
        <v>276.5</v>
      </c>
      <c r="AI18" s="275">
        <v>49.5</v>
      </c>
      <c r="AJ18" s="234">
        <f t="shared" si="10"/>
        <v>-227</v>
      </c>
      <c r="AK18" s="235">
        <f>AI18/AH18%</f>
        <v>17.90235081374322</v>
      </c>
      <c r="AL18" s="236">
        <f t="shared" si="29"/>
        <v>4.476802025865967</v>
      </c>
      <c r="AM18" s="273">
        <v>1314</v>
      </c>
      <c r="AN18" s="274">
        <v>328.5</v>
      </c>
      <c r="AO18" s="275">
        <v>28.9</v>
      </c>
      <c r="AP18" s="234">
        <f t="shared" si="12"/>
        <v>-299.6</v>
      </c>
      <c r="AQ18" s="235">
        <f>AO18/AN18%</f>
        <v>8.797564687975646</v>
      </c>
      <c r="AR18" s="236">
        <f t="shared" si="30"/>
        <v>2.1993911719939114</v>
      </c>
      <c r="AS18" s="273">
        <v>313.8</v>
      </c>
      <c r="AT18" s="274">
        <v>46.5</v>
      </c>
      <c r="AU18" s="275">
        <v>2.9</v>
      </c>
      <c r="AV18" s="234">
        <f t="shared" si="14"/>
        <v>-43.6</v>
      </c>
      <c r="AW18" s="235">
        <f>AU18/AT18%</f>
        <v>6.236559139784946</v>
      </c>
      <c r="AX18" s="236">
        <f t="shared" si="31"/>
        <v>0.9241555130656469</v>
      </c>
      <c r="AY18" s="273">
        <v>1881.5</v>
      </c>
      <c r="AZ18" s="274">
        <v>300</v>
      </c>
      <c r="BA18" s="275">
        <v>221.6</v>
      </c>
      <c r="BB18" s="234">
        <f t="shared" si="16"/>
        <v>-78.4</v>
      </c>
      <c r="BC18" s="235">
        <f>BA18/AZ18%</f>
        <v>73.86666666666666</v>
      </c>
      <c r="BD18" s="236">
        <f t="shared" si="32"/>
        <v>11.777836832314641</v>
      </c>
      <c r="BE18" s="273">
        <v>32.8</v>
      </c>
      <c r="BF18" s="274">
        <v>3</v>
      </c>
      <c r="BG18" s="275">
        <v>2.9</v>
      </c>
      <c r="BH18" s="234">
        <f t="shared" si="18"/>
        <v>-0.10000000000000009</v>
      </c>
      <c r="BI18" s="235">
        <f>BG18/BF18%</f>
        <v>96.66666666666667</v>
      </c>
      <c r="BJ18" s="236">
        <f t="shared" si="33"/>
        <v>8.841463414634147</v>
      </c>
      <c r="BK18" s="273">
        <v>1195.3</v>
      </c>
      <c r="BL18" s="274">
        <v>242.1</v>
      </c>
      <c r="BM18" s="275">
        <v>19.3</v>
      </c>
      <c r="BN18" s="234">
        <f t="shared" si="20"/>
        <v>-222.79999999999998</v>
      </c>
      <c r="BO18" s="235">
        <f>BM18/BL18%</f>
        <v>7.971912432878977</v>
      </c>
      <c r="BP18" s="236">
        <f t="shared" si="34"/>
        <v>1.6146574081820464</v>
      </c>
      <c r="BQ18" s="273">
        <v>595.4</v>
      </c>
      <c r="BR18" s="274">
        <v>200</v>
      </c>
      <c r="BS18" s="275">
        <v>21.9</v>
      </c>
      <c r="BT18" s="234">
        <f t="shared" si="22"/>
        <v>-178.1</v>
      </c>
      <c r="BU18" s="235">
        <f>BS18/BR18%</f>
        <v>10.95</v>
      </c>
      <c r="BV18" s="236">
        <f t="shared" si="35"/>
        <v>3.6781995297279138</v>
      </c>
      <c r="BW18" s="238">
        <f t="shared" si="24"/>
        <v>15290.899999999998</v>
      </c>
      <c r="BX18" s="239">
        <f t="shared" si="24"/>
        <v>3421.6</v>
      </c>
      <c r="BY18" s="239">
        <f t="shared" si="24"/>
        <v>666.8999999999999</v>
      </c>
      <c r="BZ18" s="234">
        <f t="shared" si="36"/>
        <v>-2754.7</v>
      </c>
      <c r="CA18" s="234">
        <f t="shared" si="37"/>
        <v>19.490881458966562</v>
      </c>
      <c r="CB18" s="240">
        <f t="shared" si="38"/>
        <v>4.361417575159081</v>
      </c>
      <c r="CC18" s="241"/>
    </row>
    <row r="19" spans="1:81" ht="12.75">
      <c r="A19" s="278" t="s">
        <v>47</v>
      </c>
      <c r="B19" s="279"/>
      <c r="C19" s="273">
        <v>418</v>
      </c>
      <c r="D19" s="280">
        <v>97.4</v>
      </c>
      <c r="E19" s="281"/>
      <c r="F19" s="234">
        <f t="shared" si="25"/>
        <v>-97.4</v>
      </c>
      <c r="G19" s="235">
        <f>E19/D19%</f>
        <v>0</v>
      </c>
      <c r="H19" s="236">
        <f>E19/C19%</f>
        <v>0</v>
      </c>
      <c r="I19" s="276"/>
      <c r="J19" s="280"/>
      <c r="K19" s="281"/>
      <c r="L19" s="234">
        <f t="shared" si="2"/>
        <v>0</v>
      </c>
      <c r="M19" s="235"/>
      <c r="N19" s="236"/>
      <c r="O19" s="273">
        <v>553.6</v>
      </c>
      <c r="P19" s="280">
        <v>138.4</v>
      </c>
      <c r="Q19" s="281"/>
      <c r="R19" s="234">
        <f t="shared" si="4"/>
        <v>-138.4</v>
      </c>
      <c r="S19" s="235">
        <f>Q19/P19%</f>
        <v>0</v>
      </c>
      <c r="T19" s="236">
        <f>Q19/O19%</f>
        <v>0</v>
      </c>
      <c r="U19" s="273"/>
      <c r="V19" s="280"/>
      <c r="W19" s="281"/>
      <c r="X19" s="234">
        <f t="shared" si="6"/>
        <v>0</v>
      </c>
      <c r="Y19" s="235"/>
      <c r="Z19" s="236"/>
      <c r="AA19" s="273"/>
      <c r="AB19" s="280"/>
      <c r="AC19" s="281"/>
      <c r="AD19" s="234">
        <f t="shared" si="8"/>
        <v>0</v>
      </c>
      <c r="AE19" s="235"/>
      <c r="AF19" s="236"/>
      <c r="AG19" s="273">
        <v>81.3</v>
      </c>
      <c r="AH19" s="280">
        <v>20.3</v>
      </c>
      <c r="AI19" s="281">
        <v>6.8</v>
      </c>
      <c r="AJ19" s="234">
        <f t="shared" si="10"/>
        <v>-13.5</v>
      </c>
      <c r="AK19" s="235">
        <f>AI19/AH19%</f>
        <v>33.497536945812804</v>
      </c>
      <c r="AL19" s="236">
        <f t="shared" si="29"/>
        <v>8.364083640836409</v>
      </c>
      <c r="AM19" s="273"/>
      <c r="AN19" s="280"/>
      <c r="AO19" s="281"/>
      <c r="AP19" s="234">
        <f t="shared" si="12"/>
        <v>0</v>
      </c>
      <c r="AQ19" s="235"/>
      <c r="AR19" s="236"/>
      <c r="AS19" s="273"/>
      <c r="AT19" s="280"/>
      <c r="AU19" s="281"/>
      <c r="AV19" s="234">
        <f t="shared" si="14"/>
        <v>0</v>
      </c>
      <c r="AW19" s="235"/>
      <c r="AX19" s="236"/>
      <c r="AY19" s="273"/>
      <c r="AZ19" s="280"/>
      <c r="BA19" s="281"/>
      <c r="BB19" s="234">
        <f t="shared" si="16"/>
        <v>0</v>
      </c>
      <c r="BC19" s="235"/>
      <c r="BD19" s="236"/>
      <c r="BE19" s="273"/>
      <c r="BF19" s="280"/>
      <c r="BG19" s="281"/>
      <c r="BH19" s="234">
        <f t="shared" si="18"/>
        <v>0</v>
      </c>
      <c r="BI19" s="235"/>
      <c r="BJ19" s="236"/>
      <c r="BK19" s="273"/>
      <c r="BL19" s="280"/>
      <c r="BM19" s="281"/>
      <c r="BN19" s="234">
        <f t="shared" si="20"/>
        <v>0</v>
      </c>
      <c r="BO19" s="235"/>
      <c r="BP19" s="236"/>
      <c r="BQ19" s="273">
        <v>515.6</v>
      </c>
      <c r="BR19" s="280">
        <v>90</v>
      </c>
      <c r="BS19" s="281">
        <v>7</v>
      </c>
      <c r="BT19" s="234">
        <f t="shared" si="22"/>
        <v>-83</v>
      </c>
      <c r="BU19" s="235">
        <f>BS19/BR19%</f>
        <v>7.777777777777778</v>
      </c>
      <c r="BV19" s="236">
        <f t="shared" si="35"/>
        <v>1.3576415826221875</v>
      </c>
      <c r="BW19" s="238">
        <f t="shared" si="24"/>
        <v>1568.5</v>
      </c>
      <c r="BX19" s="239">
        <f t="shared" si="24"/>
        <v>346.1</v>
      </c>
      <c r="BY19" s="239">
        <f t="shared" si="24"/>
        <v>13.8</v>
      </c>
      <c r="BZ19" s="234">
        <f t="shared" si="36"/>
        <v>-332.3</v>
      </c>
      <c r="CA19" s="234">
        <f t="shared" si="37"/>
        <v>3.987286911297313</v>
      </c>
      <c r="CB19" s="240">
        <f t="shared" si="38"/>
        <v>0.8798214854956965</v>
      </c>
      <c r="CC19" s="241"/>
    </row>
    <row r="20" spans="1:81" ht="12.75">
      <c r="A20" s="278" t="s">
        <v>90</v>
      </c>
      <c r="B20" s="279"/>
      <c r="C20" s="273">
        <v>83.5</v>
      </c>
      <c r="D20" s="280"/>
      <c r="E20" s="281"/>
      <c r="F20" s="234">
        <f t="shared" si="25"/>
        <v>0</v>
      </c>
      <c r="G20" s="235"/>
      <c r="H20" s="236">
        <f>E20/C20%</f>
        <v>0</v>
      </c>
      <c r="I20" s="276"/>
      <c r="J20" s="280"/>
      <c r="K20" s="281"/>
      <c r="L20" s="234">
        <f t="shared" si="2"/>
        <v>0</v>
      </c>
      <c r="M20" s="235"/>
      <c r="N20" s="236"/>
      <c r="O20" s="273"/>
      <c r="P20" s="280"/>
      <c r="Q20" s="281"/>
      <c r="R20" s="234">
        <f t="shared" si="4"/>
        <v>0</v>
      </c>
      <c r="S20" s="235"/>
      <c r="T20" s="236"/>
      <c r="U20" s="273"/>
      <c r="V20" s="280"/>
      <c r="W20" s="281"/>
      <c r="X20" s="234">
        <f t="shared" si="6"/>
        <v>0</v>
      </c>
      <c r="Y20" s="235"/>
      <c r="Z20" s="236"/>
      <c r="AA20" s="273"/>
      <c r="AB20" s="280"/>
      <c r="AC20" s="281"/>
      <c r="AD20" s="234">
        <f t="shared" si="8"/>
        <v>0</v>
      </c>
      <c r="AE20" s="235"/>
      <c r="AF20" s="236"/>
      <c r="AG20" s="273"/>
      <c r="AH20" s="280"/>
      <c r="AI20" s="281"/>
      <c r="AJ20" s="234">
        <f t="shared" si="10"/>
        <v>0</v>
      </c>
      <c r="AK20" s="235"/>
      <c r="AL20" s="236"/>
      <c r="AM20" s="273"/>
      <c r="AN20" s="280"/>
      <c r="AO20" s="281"/>
      <c r="AP20" s="234">
        <f t="shared" si="12"/>
        <v>0</v>
      </c>
      <c r="AQ20" s="235"/>
      <c r="AR20" s="236"/>
      <c r="AS20" s="273"/>
      <c r="AT20" s="280"/>
      <c r="AU20" s="281"/>
      <c r="AV20" s="234">
        <f t="shared" si="14"/>
        <v>0</v>
      </c>
      <c r="AW20" s="235"/>
      <c r="AX20" s="236"/>
      <c r="AY20" s="273"/>
      <c r="AZ20" s="280"/>
      <c r="BA20" s="281"/>
      <c r="BB20" s="234">
        <f t="shared" si="16"/>
        <v>0</v>
      </c>
      <c r="BC20" s="235"/>
      <c r="BD20" s="236"/>
      <c r="BE20" s="273"/>
      <c r="BF20" s="280"/>
      <c r="BG20" s="281"/>
      <c r="BH20" s="234">
        <f t="shared" si="18"/>
        <v>0</v>
      </c>
      <c r="BI20" s="235"/>
      <c r="BJ20" s="236"/>
      <c r="BK20" s="273"/>
      <c r="BL20" s="280"/>
      <c r="BM20" s="281"/>
      <c r="BN20" s="234">
        <f t="shared" si="20"/>
        <v>0</v>
      </c>
      <c r="BO20" s="235"/>
      <c r="BP20" s="236"/>
      <c r="BQ20" s="273"/>
      <c r="BR20" s="280"/>
      <c r="BS20" s="281"/>
      <c r="BT20" s="234">
        <f t="shared" si="22"/>
        <v>0</v>
      </c>
      <c r="BU20" s="235"/>
      <c r="BV20" s="236"/>
      <c r="BW20" s="238">
        <f t="shared" si="24"/>
        <v>83.5</v>
      </c>
      <c r="BX20" s="239">
        <f t="shared" si="24"/>
        <v>0</v>
      </c>
      <c r="BY20" s="239">
        <f t="shared" si="24"/>
        <v>0</v>
      </c>
      <c r="BZ20" s="234">
        <f t="shared" si="36"/>
        <v>0</v>
      </c>
      <c r="CA20" s="234"/>
      <c r="CB20" s="240">
        <f t="shared" si="38"/>
        <v>0</v>
      </c>
      <c r="CC20" s="241"/>
    </row>
    <row r="21" spans="1:81" ht="12.75">
      <c r="A21" s="282" t="s">
        <v>91</v>
      </c>
      <c r="B21" s="279"/>
      <c r="C21" s="273">
        <v>7.2</v>
      </c>
      <c r="D21" s="280">
        <v>1.6</v>
      </c>
      <c r="E21" s="281">
        <v>2</v>
      </c>
      <c r="F21" s="234">
        <f t="shared" si="25"/>
        <v>0.3999999999999999</v>
      </c>
      <c r="G21" s="235">
        <f>E21/D21%</f>
        <v>125</v>
      </c>
      <c r="H21" s="236">
        <f>E21/C21%</f>
        <v>27.777777777777775</v>
      </c>
      <c r="I21" s="276"/>
      <c r="J21" s="280"/>
      <c r="K21" s="281"/>
      <c r="L21" s="234">
        <f t="shared" si="2"/>
        <v>0</v>
      </c>
      <c r="M21" s="235"/>
      <c r="N21" s="236"/>
      <c r="O21" s="273">
        <v>1.9</v>
      </c>
      <c r="P21" s="280">
        <v>0.6</v>
      </c>
      <c r="Q21" s="281"/>
      <c r="R21" s="234">
        <f t="shared" si="4"/>
        <v>-0.6</v>
      </c>
      <c r="S21" s="235">
        <f>Q21/P21%</f>
        <v>0</v>
      </c>
      <c r="T21" s="236">
        <f>Q21/O21%</f>
        <v>0</v>
      </c>
      <c r="U21" s="273"/>
      <c r="V21" s="280"/>
      <c r="W21" s="281"/>
      <c r="X21" s="234">
        <f t="shared" si="6"/>
        <v>0</v>
      </c>
      <c r="Y21" s="235"/>
      <c r="Z21" s="236"/>
      <c r="AA21" s="273"/>
      <c r="AB21" s="280"/>
      <c r="AC21" s="281"/>
      <c r="AD21" s="234">
        <f t="shared" si="8"/>
        <v>0</v>
      </c>
      <c r="AE21" s="235"/>
      <c r="AF21" s="236"/>
      <c r="AG21" s="273">
        <v>3.4</v>
      </c>
      <c r="AH21" s="280">
        <v>0.9</v>
      </c>
      <c r="AI21" s="281"/>
      <c r="AJ21" s="234">
        <f t="shared" si="10"/>
        <v>-0.9</v>
      </c>
      <c r="AK21" s="235"/>
      <c r="AL21" s="236"/>
      <c r="AM21" s="273"/>
      <c r="AN21" s="280"/>
      <c r="AO21" s="281"/>
      <c r="AP21" s="234">
        <f t="shared" si="12"/>
        <v>0</v>
      </c>
      <c r="AQ21" s="235"/>
      <c r="AR21" s="236"/>
      <c r="AS21" s="273"/>
      <c r="AT21" s="280"/>
      <c r="AU21" s="281"/>
      <c r="AV21" s="234">
        <f t="shared" si="14"/>
        <v>0</v>
      </c>
      <c r="AW21" s="235"/>
      <c r="AX21" s="236"/>
      <c r="AY21" s="273"/>
      <c r="AZ21" s="280"/>
      <c r="BA21" s="281"/>
      <c r="BB21" s="234">
        <f t="shared" si="16"/>
        <v>0</v>
      </c>
      <c r="BC21" s="235"/>
      <c r="BD21" s="236"/>
      <c r="BE21" s="273"/>
      <c r="BF21" s="280"/>
      <c r="BG21" s="281"/>
      <c r="BH21" s="234">
        <f t="shared" si="18"/>
        <v>0</v>
      </c>
      <c r="BI21" s="235"/>
      <c r="BJ21" s="236"/>
      <c r="BK21" s="273">
        <v>5.2</v>
      </c>
      <c r="BL21" s="280">
        <v>1.3</v>
      </c>
      <c r="BM21" s="281"/>
      <c r="BN21" s="234">
        <f t="shared" si="20"/>
        <v>-1.3</v>
      </c>
      <c r="BO21" s="235">
        <f>BM21/BL21%</f>
        <v>0</v>
      </c>
      <c r="BP21" s="236">
        <f>BM21/BK21%</f>
        <v>0</v>
      </c>
      <c r="BQ21" s="273">
        <v>8</v>
      </c>
      <c r="BR21" s="280">
        <v>2</v>
      </c>
      <c r="BS21" s="281"/>
      <c r="BT21" s="234">
        <f t="shared" si="22"/>
        <v>-2</v>
      </c>
      <c r="BU21" s="235">
        <f>BS21/BR21%</f>
        <v>0</v>
      </c>
      <c r="BV21" s="236">
        <f>BS21/BQ21%</f>
        <v>0</v>
      </c>
      <c r="BW21" s="238">
        <f t="shared" si="24"/>
        <v>25.7</v>
      </c>
      <c r="BX21" s="239">
        <f t="shared" si="24"/>
        <v>6.4</v>
      </c>
      <c r="BY21" s="239">
        <f t="shared" si="24"/>
        <v>2</v>
      </c>
      <c r="BZ21" s="234">
        <f t="shared" si="36"/>
        <v>-4.4</v>
      </c>
      <c r="CA21" s="234">
        <f t="shared" si="37"/>
        <v>31.25</v>
      </c>
      <c r="CB21" s="240">
        <f t="shared" si="38"/>
        <v>7.782101167315175</v>
      </c>
      <c r="CC21" s="241"/>
    </row>
    <row r="22" spans="1:81" ht="12.75">
      <c r="A22" s="278" t="s">
        <v>92</v>
      </c>
      <c r="B22" s="279"/>
      <c r="C22" s="273"/>
      <c r="D22" s="280"/>
      <c r="E22" s="281"/>
      <c r="F22" s="234">
        <f t="shared" si="25"/>
        <v>0</v>
      </c>
      <c r="G22" s="235"/>
      <c r="H22" s="236"/>
      <c r="I22" s="276"/>
      <c r="J22" s="280"/>
      <c r="K22" s="281"/>
      <c r="L22" s="234">
        <f t="shared" si="2"/>
        <v>0</v>
      </c>
      <c r="M22" s="235"/>
      <c r="N22" s="236"/>
      <c r="O22" s="273"/>
      <c r="P22" s="280"/>
      <c r="Q22" s="281">
        <v>47</v>
      </c>
      <c r="R22" s="234">
        <f t="shared" si="4"/>
        <v>47</v>
      </c>
      <c r="S22" s="235"/>
      <c r="T22" s="236"/>
      <c r="U22" s="273"/>
      <c r="V22" s="280"/>
      <c r="W22" s="281"/>
      <c r="X22" s="234">
        <f t="shared" si="6"/>
        <v>0</v>
      </c>
      <c r="Y22" s="235"/>
      <c r="Z22" s="236"/>
      <c r="AA22" s="273"/>
      <c r="AB22" s="280"/>
      <c r="AC22" s="281"/>
      <c r="AD22" s="234">
        <f t="shared" si="8"/>
        <v>0</v>
      </c>
      <c r="AE22" s="235"/>
      <c r="AF22" s="236"/>
      <c r="AG22" s="273"/>
      <c r="AH22" s="280"/>
      <c r="AI22" s="281"/>
      <c r="AJ22" s="234">
        <f t="shared" si="10"/>
        <v>0</v>
      </c>
      <c r="AK22" s="235"/>
      <c r="AL22" s="236"/>
      <c r="AM22" s="273"/>
      <c r="AN22" s="280"/>
      <c r="AO22" s="281"/>
      <c r="AP22" s="234">
        <f t="shared" si="12"/>
        <v>0</v>
      </c>
      <c r="AQ22" s="235"/>
      <c r="AR22" s="236"/>
      <c r="AS22" s="273"/>
      <c r="AT22" s="280"/>
      <c r="AU22" s="281"/>
      <c r="AV22" s="234">
        <f t="shared" si="14"/>
        <v>0</v>
      </c>
      <c r="AW22" s="235"/>
      <c r="AX22" s="236"/>
      <c r="AY22" s="273"/>
      <c r="AZ22" s="280"/>
      <c r="BA22" s="281"/>
      <c r="BB22" s="234">
        <f t="shared" si="16"/>
        <v>0</v>
      </c>
      <c r="BC22" s="235"/>
      <c r="BD22" s="236"/>
      <c r="BE22" s="273"/>
      <c r="BF22" s="280"/>
      <c r="BG22" s="281"/>
      <c r="BH22" s="234">
        <f t="shared" si="18"/>
        <v>0</v>
      </c>
      <c r="BI22" s="235"/>
      <c r="BJ22" s="236"/>
      <c r="BK22" s="273"/>
      <c r="BL22" s="280"/>
      <c r="BM22" s="281"/>
      <c r="BN22" s="234">
        <f t="shared" si="20"/>
        <v>0</v>
      </c>
      <c r="BO22" s="235"/>
      <c r="BP22" s="236"/>
      <c r="BQ22" s="273"/>
      <c r="BR22" s="280"/>
      <c r="BS22" s="281"/>
      <c r="BT22" s="234">
        <f t="shared" si="22"/>
        <v>0</v>
      </c>
      <c r="BU22" s="235"/>
      <c r="BV22" s="236"/>
      <c r="BW22" s="238">
        <f t="shared" si="24"/>
        <v>0</v>
      </c>
      <c r="BX22" s="239">
        <f t="shared" si="24"/>
        <v>0</v>
      </c>
      <c r="BY22" s="239">
        <f t="shared" si="24"/>
        <v>47</v>
      </c>
      <c r="BZ22" s="234">
        <f t="shared" si="36"/>
        <v>47</v>
      </c>
      <c r="CA22" s="234"/>
      <c r="CB22" s="240"/>
      <c r="CC22" s="241"/>
    </row>
    <row r="23" spans="1:81" ht="12.75">
      <c r="A23" s="283" t="s">
        <v>55</v>
      </c>
      <c r="B23" s="284"/>
      <c r="C23" s="285"/>
      <c r="D23" s="286"/>
      <c r="E23" s="287">
        <v>29</v>
      </c>
      <c r="F23" s="234">
        <f t="shared" si="25"/>
        <v>29</v>
      </c>
      <c r="G23" s="235"/>
      <c r="H23" s="236"/>
      <c r="I23" s="288"/>
      <c r="J23" s="286"/>
      <c r="K23" s="287">
        <v>2.5</v>
      </c>
      <c r="L23" s="234">
        <f t="shared" si="2"/>
        <v>2.5</v>
      </c>
      <c r="M23" s="235"/>
      <c r="N23" s="236"/>
      <c r="O23" s="285"/>
      <c r="P23" s="286"/>
      <c r="Q23" s="287">
        <v>0.9</v>
      </c>
      <c r="R23" s="234">
        <f t="shared" si="4"/>
        <v>0.9</v>
      </c>
      <c r="S23" s="235"/>
      <c r="T23" s="236"/>
      <c r="U23" s="285"/>
      <c r="V23" s="286"/>
      <c r="W23" s="287"/>
      <c r="X23" s="234">
        <f t="shared" si="6"/>
        <v>0</v>
      </c>
      <c r="Y23" s="235"/>
      <c r="Z23" s="236"/>
      <c r="AA23" s="285"/>
      <c r="AB23" s="286"/>
      <c r="AC23" s="287"/>
      <c r="AD23" s="234">
        <f t="shared" si="8"/>
        <v>0</v>
      </c>
      <c r="AE23" s="235"/>
      <c r="AF23" s="236"/>
      <c r="AG23" s="285"/>
      <c r="AH23" s="286"/>
      <c r="AI23" s="287"/>
      <c r="AJ23" s="234">
        <f t="shared" si="10"/>
        <v>0</v>
      </c>
      <c r="AK23" s="235"/>
      <c r="AL23" s="236"/>
      <c r="AM23" s="285"/>
      <c r="AN23" s="286"/>
      <c r="AO23" s="287"/>
      <c r="AP23" s="234">
        <f t="shared" si="12"/>
        <v>0</v>
      </c>
      <c r="AQ23" s="235"/>
      <c r="AR23" s="236"/>
      <c r="AS23" s="285"/>
      <c r="AT23" s="286"/>
      <c r="AU23" s="287"/>
      <c r="AV23" s="234">
        <f t="shared" si="14"/>
        <v>0</v>
      </c>
      <c r="AW23" s="235"/>
      <c r="AX23" s="236"/>
      <c r="AY23" s="285"/>
      <c r="AZ23" s="286"/>
      <c r="BA23" s="287">
        <v>0.6</v>
      </c>
      <c r="BB23" s="234">
        <f t="shared" si="16"/>
        <v>0.6</v>
      </c>
      <c r="BC23" s="235"/>
      <c r="BD23" s="236"/>
      <c r="BE23" s="285"/>
      <c r="BF23" s="286"/>
      <c r="BG23" s="287"/>
      <c r="BH23" s="234">
        <f t="shared" si="18"/>
        <v>0</v>
      </c>
      <c r="BI23" s="235"/>
      <c r="BJ23" s="236"/>
      <c r="BK23" s="285"/>
      <c r="BL23" s="286"/>
      <c r="BM23" s="287">
        <v>0.1</v>
      </c>
      <c r="BN23" s="234">
        <v>0</v>
      </c>
      <c r="BO23" s="235"/>
      <c r="BP23" s="236"/>
      <c r="BQ23" s="285"/>
      <c r="BR23" s="286"/>
      <c r="BS23" s="287"/>
      <c r="BT23" s="234">
        <f t="shared" si="22"/>
        <v>0</v>
      </c>
      <c r="BU23" s="235"/>
      <c r="BV23" s="236"/>
      <c r="BW23" s="238">
        <f t="shared" si="24"/>
        <v>0</v>
      </c>
      <c r="BX23" s="239">
        <f t="shared" si="24"/>
        <v>0</v>
      </c>
      <c r="BY23" s="239">
        <f t="shared" si="24"/>
        <v>33.1</v>
      </c>
      <c r="BZ23" s="234">
        <f t="shared" si="36"/>
        <v>33.1</v>
      </c>
      <c r="CA23" s="234"/>
      <c r="CB23" s="240"/>
      <c r="CC23" s="241"/>
    </row>
    <row r="24" spans="1:81" ht="12.75">
      <c r="A24" s="282" t="s">
        <v>93</v>
      </c>
      <c r="B24" s="289"/>
      <c r="C24" s="231"/>
      <c r="D24" s="232"/>
      <c r="E24" s="233"/>
      <c r="F24" s="234">
        <f t="shared" si="25"/>
        <v>0</v>
      </c>
      <c r="G24" s="235"/>
      <c r="H24" s="236"/>
      <c r="I24" s="237"/>
      <c r="J24" s="232"/>
      <c r="K24" s="233"/>
      <c r="L24" s="234">
        <f t="shared" si="2"/>
        <v>0</v>
      </c>
      <c r="M24" s="235"/>
      <c r="N24" s="236"/>
      <c r="O24" s="231"/>
      <c r="P24" s="232"/>
      <c r="Q24" s="233"/>
      <c r="R24" s="234">
        <f t="shared" si="4"/>
        <v>0</v>
      </c>
      <c r="S24" s="235"/>
      <c r="T24" s="236"/>
      <c r="U24" s="231"/>
      <c r="V24" s="232"/>
      <c r="W24" s="233"/>
      <c r="X24" s="234">
        <f t="shared" si="6"/>
        <v>0</v>
      </c>
      <c r="Y24" s="235"/>
      <c r="Z24" s="236"/>
      <c r="AA24" s="231"/>
      <c r="AB24" s="232"/>
      <c r="AC24" s="233">
        <v>0</v>
      </c>
      <c r="AD24" s="234">
        <f t="shared" si="8"/>
        <v>0</v>
      </c>
      <c r="AE24" s="235"/>
      <c r="AF24" s="236"/>
      <c r="AG24" s="231"/>
      <c r="AH24" s="232"/>
      <c r="AI24" s="233"/>
      <c r="AJ24" s="234">
        <f t="shared" si="10"/>
        <v>0</v>
      </c>
      <c r="AK24" s="235"/>
      <c r="AL24" s="236"/>
      <c r="AM24" s="231"/>
      <c r="AN24" s="232"/>
      <c r="AO24" s="233">
        <v>0.2</v>
      </c>
      <c r="AP24" s="234">
        <f t="shared" si="12"/>
        <v>0.2</v>
      </c>
      <c r="AQ24" s="235"/>
      <c r="AR24" s="236"/>
      <c r="AS24" s="231"/>
      <c r="AT24" s="232"/>
      <c r="AU24" s="233"/>
      <c r="AV24" s="234">
        <f t="shared" si="14"/>
        <v>0</v>
      </c>
      <c r="AW24" s="235"/>
      <c r="AX24" s="236"/>
      <c r="AY24" s="231"/>
      <c r="AZ24" s="232"/>
      <c r="BA24" s="233"/>
      <c r="BB24" s="234">
        <f t="shared" si="16"/>
        <v>0</v>
      </c>
      <c r="BC24" s="235"/>
      <c r="BD24" s="236"/>
      <c r="BE24" s="231"/>
      <c r="BF24" s="232"/>
      <c r="BG24" s="233"/>
      <c r="BH24" s="234">
        <f t="shared" si="18"/>
        <v>0</v>
      </c>
      <c r="BI24" s="235"/>
      <c r="BJ24" s="236"/>
      <c r="BK24" s="231"/>
      <c r="BL24" s="232"/>
      <c r="BM24" s="233"/>
      <c r="BN24" s="234">
        <f t="shared" si="20"/>
        <v>0</v>
      </c>
      <c r="BO24" s="235"/>
      <c r="BP24" s="236"/>
      <c r="BQ24" s="231"/>
      <c r="BR24" s="232"/>
      <c r="BS24" s="233"/>
      <c r="BT24" s="234">
        <f t="shared" si="22"/>
        <v>0</v>
      </c>
      <c r="BU24" s="235"/>
      <c r="BV24" s="236"/>
      <c r="BW24" s="238">
        <f t="shared" si="24"/>
        <v>0</v>
      </c>
      <c r="BX24" s="239">
        <f t="shared" si="24"/>
        <v>0</v>
      </c>
      <c r="BY24" s="239">
        <f t="shared" si="24"/>
        <v>0.2</v>
      </c>
      <c r="BZ24" s="234">
        <f t="shared" si="36"/>
        <v>0.2</v>
      </c>
      <c r="CA24" s="234"/>
      <c r="CB24" s="240"/>
      <c r="CC24" s="290"/>
    </row>
    <row r="25" spans="1:81" ht="12.75">
      <c r="A25" s="282" t="s">
        <v>94</v>
      </c>
      <c r="B25" s="289"/>
      <c r="C25" s="231">
        <v>264.7</v>
      </c>
      <c r="D25" s="232">
        <v>66.1</v>
      </c>
      <c r="E25" s="233">
        <v>1.9</v>
      </c>
      <c r="F25" s="234">
        <f t="shared" si="25"/>
        <v>-64.19999999999999</v>
      </c>
      <c r="G25" s="235">
        <f>E25/D25%</f>
        <v>2.8744326777609683</v>
      </c>
      <c r="H25" s="236">
        <f>E25/C25%</f>
        <v>0.7177937287495277</v>
      </c>
      <c r="I25" s="237">
        <v>1</v>
      </c>
      <c r="J25" s="232"/>
      <c r="K25" s="233"/>
      <c r="L25" s="234">
        <f t="shared" si="2"/>
        <v>0</v>
      </c>
      <c r="M25" s="235"/>
      <c r="N25" s="236"/>
      <c r="O25" s="231">
        <v>2.5</v>
      </c>
      <c r="P25" s="232">
        <v>0.6</v>
      </c>
      <c r="Q25" s="233"/>
      <c r="R25" s="234">
        <f t="shared" si="4"/>
        <v>-0.6</v>
      </c>
      <c r="S25" s="235"/>
      <c r="T25" s="236"/>
      <c r="U25" s="231">
        <v>1.2</v>
      </c>
      <c r="V25" s="232"/>
      <c r="W25" s="233"/>
      <c r="X25" s="234">
        <f t="shared" si="6"/>
        <v>0</v>
      </c>
      <c r="Y25" s="235"/>
      <c r="Z25" s="236"/>
      <c r="AA25" s="231">
        <v>4</v>
      </c>
      <c r="AB25" s="232">
        <v>1</v>
      </c>
      <c r="AC25" s="233"/>
      <c r="AD25" s="234">
        <f t="shared" si="8"/>
        <v>-1</v>
      </c>
      <c r="AE25" s="235"/>
      <c r="AF25" s="236"/>
      <c r="AG25" s="231">
        <v>2.8</v>
      </c>
      <c r="AH25" s="232">
        <v>0.7</v>
      </c>
      <c r="AI25" s="233"/>
      <c r="AJ25" s="234">
        <f t="shared" si="10"/>
        <v>-0.7</v>
      </c>
      <c r="AK25" s="235"/>
      <c r="AL25" s="236"/>
      <c r="AM25" s="231">
        <v>5</v>
      </c>
      <c r="AN25" s="232">
        <v>1.2</v>
      </c>
      <c r="AO25" s="233"/>
      <c r="AP25" s="234">
        <f t="shared" si="12"/>
        <v>-1.2</v>
      </c>
      <c r="AQ25" s="235"/>
      <c r="AR25" s="236"/>
      <c r="AS25" s="231">
        <v>6.5</v>
      </c>
      <c r="AT25" s="232">
        <v>1.5</v>
      </c>
      <c r="AU25" s="233"/>
      <c r="AV25" s="234">
        <f t="shared" si="14"/>
        <v>-1.5</v>
      </c>
      <c r="AW25" s="235"/>
      <c r="AX25" s="236"/>
      <c r="AY25" s="231">
        <v>4</v>
      </c>
      <c r="AZ25" s="232"/>
      <c r="BA25" s="233"/>
      <c r="BB25" s="234">
        <f t="shared" si="16"/>
        <v>0</v>
      </c>
      <c r="BC25" s="235"/>
      <c r="BD25" s="236"/>
      <c r="BE25" s="231">
        <v>6</v>
      </c>
      <c r="BF25" s="232">
        <v>0.6</v>
      </c>
      <c r="BG25" s="233"/>
      <c r="BH25" s="234">
        <f t="shared" si="18"/>
        <v>-0.6</v>
      </c>
      <c r="BI25" s="235"/>
      <c r="BJ25" s="236"/>
      <c r="BK25" s="231">
        <v>2</v>
      </c>
      <c r="BL25" s="232">
        <v>0.5</v>
      </c>
      <c r="BM25" s="233"/>
      <c r="BN25" s="234">
        <f t="shared" si="20"/>
        <v>-0.5</v>
      </c>
      <c r="BO25" s="235"/>
      <c r="BP25" s="236"/>
      <c r="BQ25" s="231">
        <v>10</v>
      </c>
      <c r="BR25" s="232">
        <v>2.5</v>
      </c>
      <c r="BS25" s="233">
        <v>0.3</v>
      </c>
      <c r="BT25" s="234">
        <f t="shared" si="22"/>
        <v>-2.2</v>
      </c>
      <c r="BU25" s="235"/>
      <c r="BV25" s="236"/>
      <c r="BW25" s="238">
        <f>C25+I25+O25+U25+AA25+AG25+AM25+AS25+AY25+BE25+BK25+BQ25</f>
        <v>309.7</v>
      </c>
      <c r="BX25" s="239">
        <f aca="true" t="shared" si="39" ref="BX25:BY27">D25+J25+P25+V25+AB25+AH25+AN25+AT25+AZ25+BF25+BL25+BR25</f>
        <v>74.69999999999999</v>
      </c>
      <c r="BY25" s="239">
        <f t="shared" si="39"/>
        <v>2.1999999999999997</v>
      </c>
      <c r="BZ25" s="234">
        <f t="shared" si="36"/>
        <v>-72.49999999999999</v>
      </c>
      <c r="CA25" s="234">
        <f>BY25/BX25%</f>
        <v>2.9451137884872827</v>
      </c>
      <c r="CB25" s="240">
        <f t="shared" si="38"/>
        <v>0.7103648692282853</v>
      </c>
      <c r="CC25" s="290"/>
    </row>
    <row r="26" spans="1:80" s="228" customFormat="1" ht="12.75">
      <c r="A26" s="220" t="s">
        <v>95</v>
      </c>
      <c r="B26" s="221"/>
      <c r="C26" s="222">
        <f>SUM(C27:C30)</f>
        <v>74610.9</v>
      </c>
      <c r="D26" s="223">
        <f>SUM(D27:D30)</f>
        <v>0</v>
      </c>
      <c r="E26" s="224">
        <f>SUM(E27:E30)</f>
        <v>1229.5</v>
      </c>
      <c r="F26" s="223">
        <f>E26-D26</f>
        <v>1229.5</v>
      </c>
      <c r="G26" s="225"/>
      <c r="H26" s="236">
        <f>E26/C26%</f>
        <v>1.6478825479923176</v>
      </c>
      <c r="I26" s="224">
        <f>SUM(I27:I30)</f>
        <v>9659.199999999999</v>
      </c>
      <c r="J26" s="223">
        <f>SUM(J27:J30)</f>
        <v>0</v>
      </c>
      <c r="K26" s="224">
        <f>SUM(K27:K30)</f>
        <v>500</v>
      </c>
      <c r="L26" s="223"/>
      <c r="M26" s="225"/>
      <c r="N26" s="226">
        <f t="shared" si="26"/>
        <v>5.176412125227763</v>
      </c>
      <c r="O26" s="222">
        <f>SUM(O27:O30)</f>
        <v>94506.7</v>
      </c>
      <c r="P26" s="223">
        <f>SUM(P27:P30)</f>
        <v>0</v>
      </c>
      <c r="Q26" s="224">
        <f>SUM(Q27:Q30)</f>
        <v>931.6</v>
      </c>
      <c r="R26" s="223"/>
      <c r="S26" s="225"/>
      <c r="T26" s="226">
        <f t="shared" si="27"/>
        <v>0.9857502166513062</v>
      </c>
      <c r="U26" s="222">
        <f>SUM(U27:U30)</f>
        <v>4011.8</v>
      </c>
      <c r="V26" s="223">
        <f>SUM(V27:V30)</f>
        <v>0</v>
      </c>
      <c r="W26" s="224">
        <f>SUM(W27:W30)</f>
        <v>0</v>
      </c>
      <c r="X26" s="223">
        <f t="shared" si="6"/>
        <v>0</v>
      </c>
      <c r="Y26" s="225"/>
      <c r="Z26" s="226">
        <f>W26/U26%</f>
        <v>0</v>
      </c>
      <c r="AA26" s="222">
        <f>SUM(AA27:AA30)</f>
        <v>18982</v>
      </c>
      <c r="AB26" s="223">
        <f>SUM(AB27:AB30)</f>
        <v>0</v>
      </c>
      <c r="AC26" s="224">
        <f>SUM(AC27:AC30)</f>
        <v>510.9</v>
      </c>
      <c r="AD26" s="223">
        <f t="shared" si="8"/>
        <v>510.9</v>
      </c>
      <c r="AE26" s="225"/>
      <c r="AF26" s="226">
        <f t="shared" si="28"/>
        <v>2.6914972078811505</v>
      </c>
      <c r="AG26" s="222">
        <f>SUM(AG27:AG30)</f>
        <v>11829</v>
      </c>
      <c r="AH26" s="223">
        <f>SUM(AH27:AH30)</f>
        <v>0</v>
      </c>
      <c r="AI26" s="224">
        <f>SUM(AI27:AI30)</f>
        <v>528.8</v>
      </c>
      <c r="AJ26" s="223"/>
      <c r="AK26" s="225"/>
      <c r="AL26" s="226">
        <f t="shared" si="29"/>
        <v>4.47036943105926</v>
      </c>
      <c r="AM26" s="222">
        <f>SUM(AM27:AM30)</f>
        <v>6187.7</v>
      </c>
      <c r="AN26" s="223">
        <f>SUM(AN27:AN30)</f>
        <v>0</v>
      </c>
      <c r="AO26" s="224">
        <f>SUM(AO27:AO30)</f>
        <v>721.6</v>
      </c>
      <c r="AP26" s="223">
        <f t="shared" si="12"/>
        <v>721.6</v>
      </c>
      <c r="AQ26" s="225"/>
      <c r="AR26" s="226">
        <f t="shared" si="30"/>
        <v>11.661845273688124</v>
      </c>
      <c r="AS26" s="222">
        <f>SUM(AS27:AS30)</f>
        <v>5983.2</v>
      </c>
      <c r="AT26" s="223">
        <f>SUM(AT27:AT30)</f>
        <v>0</v>
      </c>
      <c r="AU26" s="224">
        <f>SUM(AU27:AU30)</f>
        <v>400</v>
      </c>
      <c r="AV26" s="223"/>
      <c r="AW26" s="225"/>
      <c r="AX26" s="226">
        <f t="shared" si="31"/>
        <v>6.6853857467575875</v>
      </c>
      <c r="AY26" s="222">
        <f>SUM(AY27:AY30)</f>
        <v>1281.9</v>
      </c>
      <c r="AZ26" s="223">
        <f>SUM(AZ27:AZ30)</f>
        <v>0</v>
      </c>
      <c r="BA26" s="224">
        <f>SUM(BA27:BA30)</f>
        <v>0</v>
      </c>
      <c r="BB26" s="223"/>
      <c r="BC26" s="225"/>
      <c r="BD26" s="226">
        <f t="shared" si="32"/>
        <v>0</v>
      </c>
      <c r="BE26" s="222">
        <f>SUM(BE27:BE30)</f>
        <v>4540.400000000001</v>
      </c>
      <c r="BF26" s="223">
        <f>SUM(BF27:BF30)</f>
        <v>0</v>
      </c>
      <c r="BG26" s="224">
        <f>SUM(BG27:BG30)</f>
        <v>336.7</v>
      </c>
      <c r="BH26" s="223"/>
      <c r="BI26" s="225"/>
      <c r="BJ26" s="226">
        <f t="shared" si="33"/>
        <v>7.415646198572812</v>
      </c>
      <c r="BK26" s="222">
        <f>SUM(BK27:BK30)</f>
        <v>23241.5</v>
      </c>
      <c r="BL26" s="223">
        <f>SUM(BL27:BL30)</f>
        <v>0</v>
      </c>
      <c r="BM26" s="224">
        <f>SUM(BM27:BM30)</f>
        <v>1900.1</v>
      </c>
      <c r="BN26" s="223"/>
      <c r="BO26" s="225"/>
      <c r="BP26" s="226">
        <f t="shared" si="34"/>
        <v>8.175461996859067</v>
      </c>
      <c r="BQ26" s="222">
        <f>SUM(BQ27:BQ30)</f>
        <v>152860.9</v>
      </c>
      <c r="BR26" s="223">
        <f>SUM(BR27:BR30)</f>
        <v>0</v>
      </c>
      <c r="BS26" s="224">
        <f>SUM(BS27:BS30)</f>
        <v>9871.2</v>
      </c>
      <c r="BT26" s="223"/>
      <c r="BU26" s="225"/>
      <c r="BV26" s="226">
        <f t="shared" si="35"/>
        <v>6.457635667459763</v>
      </c>
      <c r="BW26" s="222">
        <f aca="true" t="shared" si="40" ref="BW26:BY31">C26+I26+O26+U26+AA26+AG26+AM26+AS26+AY26+BE26+BK26+BQ26</f>
        <v>407695.19999999995</v>
      </c>
      <c r="BX26" s="291">
        <f t="shared" si="39"/>
        <v>0</v>
      </c>
      <c r="BY26" s="291">
        <f t="shared" si="39"/>
        <v>16930.4</v>
      </c>
      <c r="BZ26" s="292"/>
      <c r="CA26" s="292"/>
      <c r="CB26" s="227">
        <f t="shared" si="38"/>
        <v>4.152710161905268</v>
      </c>
    </row>
    <row r="27" spans="1:80" s="277" customFormat="1" ht="12.75">
      <c r="A27" s="293" t="s">
        <v>96</v>
      </c>
      <c r="B27" s="294"/>
      <c r="C27" s="231"/>
      <c r="D27" s="232"/>
      <c r="E27" s="233"/>
      <c r="F27" s="234">
        <f>E27-D27</f>
        <v>0</v>
      </c>
      <c r="G27" s="235"/>
      <c r="H27" s="236"/>
      <c r="I27" s="237">
        <v>7808.9</v>
      </c>
      <c r="J27" s="232"/>
      <c r="K27" s="233">
        <v>500</v>
      </c>
      <c r="L27" s="234"/>
      <c r="M27" s="235"/>
      <c r="N27" s="236">
        <f t="shared" si="26"/>
        <v>6.402950479580991</v>
      </c>
      <c r="O27" s="231">
        <v>14064.2</v>
      </c>
      <c r="P27" s="232"/>
      <c r="Q27" s="233">
        <v>931.6</v>
      </c>
      <c r="R27" s="234"/>
      <c r="S27" s="235"/>
      <c r="T27" s="236">
        <f t="shared" si="27"/>
        <v>6.623910353948323</v>
      </c>
      <c r="U27" s="231"/>
      <c r="V27" s="232"/>
      <c r="W27" s="233"/>
      <c r="X27" s="234">
        <f t="shared" si="6"/>
        <v>0</v>
      </c>
      <c r="Y27" s="235"/>
      <c r="Z27" s="236"/>
      <c r="AA27" s="231">
        <v>4421.6</v>
      </c>
      <c r="AB27" s="232"/>
      <c r="AC27" s="233">
        <v>510.9</v>
      </c>
      <c r="AD27" s="234">
        <f t="shared" si="8"/>
        <v>510.9</v>
      </c>
      <c r="AE27" s="235"/>
      <c r="AF27" s="236">
        <f t="shared" si="28"/>
        <v>11.554640853989506</v>
      </c>
      <c r="AG27" s="231">
        <v>8206.7</v>
      </c>
      <c r="AH27" s="232"/>
      <c r="AI27" s="233">
        <v>528.8</v>
      </c>
      <c r="AJ27" s="234"/>
      <c r="AK27" s="235"/>
      <c r="AL27" s="236">
        <f t="shared" si="29"/>
        <v>6.443515664030608</v>
      </c>
      <c r="AM27" s="231">
        <v>4966.7</v>
      </c>
      <c r="AN27" s="232"/>
      <c r="AO27" s="233">
        <v>721.6</v>
      </c>
      <c r="AP27" s="234">
        <f t="shared" si="12"/>
        <v>721.6</v>
      </c>
      <c r="AQ27" s="235"/>
      <c r="AR27" s="236">
        <f t="shared" si="30"/>
        <v>14.528761551935894</v>
      </c>
      <c r="AS27" s="231">
        <v>5337</v>
      </c>
      <c r="AT27" s="232"/>
      <c r="AU27" s="233">
        <v>400</v>
      </c>
      <c r="AV27" s="234"/>
      <c r="AW27" s="235"/>
      <c r="AX27" s="236">
        <f t="shared" si="31"/>
        <v>7.494847292486416</v>
      </c>
      <c r="AY27" s="231"/>
      <c r="AZ27" s="232"/>
      <c r="BA27" s="233"/>
      <c r="BB27" s="234"/>
      <c r="BC27" s="235"/>
      <c r="BD27" s="236"/>
      <c r="BE27" s="231">
        <v>3928.3</v>
      </c>
      <c r="BF27" s="232"/>
      <c r="BG27" s="233">
        <v>336.7</v>
      </c>
      <c r="BH27" s="234"/>
      <c r="BI27" s="235"/>
      <c r="BJ27" s="236">
        <f t="shared" si="33"/>
        <v>8.5711376422371</v>
      </c>
      <c r="BK27" s="231">
        <v>11871.9</v>
      </c>
      <c r="BL27" s="232"/>
      <c r="BM27" s="233">
        <v>947</v>
      </c>
      <c r="BN27" s="234"/>
      <c r="BO27" s="235"/>
      <c r="BP27" s="236">
        <f t="shared" si="34"/>
        <v>7.976819211752121</v>
      </c>
      <c r="BQ27" s="231">
        <v>6498</v>
      </c>
      <c r="BR27" s="232"/>
      <c r="BS27" s="233">
        <v>376</v>
      </c>
      <c r="BT27" s="234"/>
      <c r="BU27" s="235"/>
      <c r="BV27" s="236">
        <f t="shared" si="35"/>
        <v>5.786395814096645</v>
      </c>
      <c r="BW27" s="238">
        <f t="shared" si="40"/>
        <v>67103.29999999999</v>
      </c>
      <c r="BX27" s="239">
        <f t="shared" si="39"/>
        <v>0</v>
      </c>
      <c r="BY27" s="239">
        <f t="shared" si="39"/>
        <v>5252.6</v>
      </c>
      <c r="BZ27" s="234"/>
      <c r="CA27" s="234"/>
      <c r="CB27" s="240">
        <f t="shared" si="38"/>
        <v>7.827632918202236</v>
      </c>
    </row>
    <row r="28" spans="1:80" s="277" customFormat="1" ht="12.75">
      <c r="A28" s="295" t="s">
        <v>97</v>
      </c>
      <c r="B28" s="294"/>
      <c r="C28" s="231">
        <v>0.2</v>
      </c>
      <c r="D28" s="232"/>
      <c r="E28" s="233"/>
      <c r="F28" s="234"/>
      <c r="G28" s="235"/>
      <c r="H28" s="236">
        <f>E28/C28%</f>
        <v>0</v>
      </c>
      <c r="I28" s="237">
        <v>149.5</v>
      </c>
      <c r="J28" s="232"/>
      <c r="K28" s="233"/>
      <c r="L28" s="234">
        <f>K28-J28</f>
        <v>0</v>
      </c>
      <c r="M28" s="235"/>
      <c r="N28" s="236">
        <f t="shared" si="26"/>
        <v>0</v>
      </c>
      <c r="O28" s="231">
        <v>298.8</v>
      </c>
      <c r="P28" s="232"/>
      <c r="Q28" s="233"/>
      <c r="R28" s="234"/>
      <c r="S28" s="235"/>
      <c r="T28" s="236">
        <f t="shared" si="27"/>
        <v>0</v>
      </c>
      <c r="U28" s="231">
        <v>149.5</v>
      </c>
      <c r="V28" s="232"/>
      <c r="W28" s="233"/>
      <c r="X28" s="234"/>
      <c r="Y28" s="235"/>
      <c r="Z28" s="236">
        <f>W28/U28%</f>
        <v>0</v>
      </c>
      <c r="AA28" s="231">
        <v>149.5</v>
      </c>
      <c r="AB28" s="232"/>
      <c r="AC28" s="233"/>
      <c r="AD28" s="234"/>
      <c r="AE28" s="235"/>
      <c r="AF28" s="236">
        <f t="shared" si="28"/>
        <v>0</v>
      </c>
      <c r="AG28" s="231">
        <v>298.8</v>
      </c>
      <c r="AH28" s="232"/>
      <c r="AI28" s="233"/>
      <c r="AJ28" s="234"/>
      <c r="AK28" s="235"/>
      <c r="AL28" s="236">
        <f t="shared" si="29"/>
        <v>0</v>
      </c>
      <c r="AM28" s="231">
        <v>149.5</v>
      </c>
      <c r="AN28" s="232"/>
      <c r="AO28" s="233"/>
      <c r="AP28" s="234"/>
      <c r="AQ28" s="235"/>
      <c r="AR28" s="236">
        <f t="shared" si="30"/>
        <v>0</v>
      </c>
      <c r="AS28" s="231">
        <v>149.5</v>
      </c>
      <c r="AT28" s="232"/>
      <c r="AU28" s="233"/>
      <c r="AV28" s="234"/>
      <c r="AW28" s="235"/>
      <c r="AX28" s="236">
        <f t="shared" si="31"/>
        <v>0</v>
      </c>
      <c r="AY28" s="231">
        <v>149.5</v>
      </c>
      <c r="AZ28" s="232"/>
      <c r="BA28" s="233"/>
      <c r="BB28" s="234"/>
      <c r="BC28" s="235"/>
      <c r="BD28" s="236">
        <f t="shared" si="32"/>
        <v>0</v>
      </c>
      <c r="BE28" s="231">
        <v>149.5</v>
      </c>
      <c r="BF28" s="232"/>
      <c r="BG28" s="233"/>
      <c r="BH28" s="234"/>
      <c r="BI28" s="235"/>
      <c r="BJ28" s="236">
        <f t="shared" si="33"/>
        <v>0</v>
      </c>
      <c r="BK28" s="231">
        <v>298.8</v>
      </c>
      <c r="BL28" s="232"/>
      <c r="BM28" s="233"/>
      <c r="BN28" s="234"/>
      <c r="BO28" s="235"/>
      <c r="BP28" s="236">
        <f t="shared" si="34"/>
        <v>0</v>
      </c>
      <c r="BQ28" s="231">
        <v>298.8</v>
      </c>
      <c r="BR28" s="232"/>
      <c r="BS28" s="233"/>
      <c r="BT28" s="234"/>
      <c r="BU28" s="235"/>
      <c r="BV28" s="236">
        <f t="shared" si="35"/>
        <v>0</v>
      </c>
      <c r="BW28" s="238">
        <f t="shared" si="40"/>
        <v>2241.9</v>
      </c>
      <c r="BX28" s="239"/>
      <c r="BY28" s="239"/>
      <c r="BZ28" s="234"/>
      <c r="CA28" s="234"/>
      <c r="CB28" s="240">
        <f t="shared" si="38"/>
        <v>0</v>
      </c>
    </row>
    <row r="29" spans="1:82" s="277" customFormat="1" ht="12.75">
      <c r="A29" s="293" t="s">
        <v>98</v>
      </c>
      <c r="B29" s="294"/>
      <c r="C29" s="231">
        <v>74610.7</v>
      </c>
      <c r="D29" s="232"/>
      <c r="E29" s="233">
        <v>1229.5</v>
      </c>
      <c r="F29" s="234">
        <f>E29-D29</f>
        <v>1229.5</v>
      </c>
      <c r="G29" s="235"/>
      <c r="H29" s="236">
        <f>E29/C29%</f>
        <v>1.647886965274418</v>
      </c>
      <c r="I29" s="237">
        <v>1700.8</v>
      </c>
      <c r="J29" s="232"/>
      <c r="K29" s="233"/>
      <c r="L29" s="234">
        <f t="shared" si="2"/>
        <v>0</v>
      </c>
      <c r="M29" s="235"/>
      <c r="N29" s="236">
        <f t="shared" si="26"/>
        <v>0</v>
      </c>
      <c r="O29" s="231">
        <v>80143.7</v>
      </c>
      <c r="P29" s="232"/>
      <c r="Q29" s="233"/>
      <c r="R29" s="234"/>
      <c r="S29" s="235"/>
      <c r="T29" s="236">
        <f t="shared" si="27"/>
        <v>0</v>
      </c>
      <c r="U29" s="231">
        <v>3862.3</v>
      </c>
      <c r="V29" s="232"/>
      <c r="W29" s="233"/>
      <c r="X29" s="234">
        <f t="shared" si="6"/>
        <v>0</v>
      </c>
      <c r="Y29" s="235"/>
      <c r="Z29" s="236">
        <f>W29/U29%</f>
        <v>0</v>
      </c>
      <c r="AA29" s="231">
        <v>14410.9</v>
      </c>
      <c r="AB29" s="232"/>
      <c r="AC29" s="233"/>
      <c r="AD29" s="234">
        <f t="shared" si="8"/>
        <v>0</v>
      </c>
      <c r="AE29" s="235"/>
      <c r="AF29" s="236">
        <f t="shared" si="28"/>
        <v>0</v>
      </c>
      <c r="AG29" s="231">
        <v>3323.5</v>
      </c>
      <c r="AH29" s="232"/>
      <c r="AI29" s="233"/>
      <c r="AJ29" s="234"/>
      <c r="AK29" s="235"/>
      <c r="AL29" s="236">
        <f t="shared" si="29"/>
        <v>0</v>
      </c>
      <c r="AM29" s="231">
        <v>1071.5</v>
      </c>
      <c r="AN29" s="232"/>
      <c r="AO29" s="233"/>
      <c r="AP29" s="234">
        <f t="shared" si="12"/>
        <v>0</v>
      </c>
      <c r="AQ29" s="235"/>
      <c r="AR29" s="236">
        <f t="shared" si="30"/>
        <v>0</v>
      </c>
      <c r="AS29" s="231">
        <v>496.7</v>
      </c>
      <c r="AT29" s="232"/>
      <c r="AU29" s="233"/>
      <c r="AV29" s="234">
        <f t="shared" si="14"/>
        <v>0</v>
      </c>
      <c r="AW29" s="235"/>
      <c r="AX29" s="236"/>
      <c r="AY29" s="231">
        <v>1132.4</v>
      </c>
      <c r="AZ29" s="232"/>
      <c r="BA29" s="233">
        <v>0</v>
      </c>
      <c r="BB29" s="234"/>
      <c r="BC29" s="235"/>
      <c r="BD29" s="236">
        <f t="shared" si="32"/>
        <v>0</v>
      </c>
      <c r="BE29" s="231">
        <v>462.6</v>
      </c>
      <c r="BF29" s="232"/>
      <c r="BG29" s="233"/>
      <c r="BH29" s="234"/>
      <c r="BI29" s="235"/>
      <c r="BJ29" s="236">
        <f t="shared" si="33"/>
        <v>0</v>
      </c>
      <c r="BK29" s="231">
        <v>11070.8</v>
      </c>
      <c r="BL29" s="232"/>
      <c r="BM29" s="233">
        <v>953.1</v>
      </c>
      <c r="BN29" s="234"/>
      <c r="BO29" s="235"/>
      <c r="BP29" s="236">
        <f t="shared" si="34"/>
        <v>8.6091339379268</v>
      </c>
      <c r="BQ29" s="231">
        <v>146064.1</v>
      </c>
      <c r="BR29" s="232"/>
      <c r="BS29" s="233">
        <v>9495.2</v>
      </c>
      <c r="BT29" s="234"/>
      <c r="BU29" s="235"/>
      <c r="BV29" s="236">
        <f t="shared" si="35"/>
        <v>6.50070756606175</v>
      </c>
      <c r="BW29" s="238">
        <f t="shared" si="40"/>
        <v>338350</v>
      </c>
      <c r="BX29" s="239">
        <f t="shared" si="40"/>
        <v>0</v>
      </c>
      <c r="BY29" s="239">
        <f t="shared" si="40"/>
        <v>11677.800000000001</v>
      </c>
      <c r="BZ29" s="234"/>
      <c r="CA29" s="234"/>
      <c r="CB29" s="240">
        <f t="shared" si="38"/>
        <v>3.4513964829318757</v>
      </c>
      <c r="CC29" s="296"/>
      <c r="CD29" s="296"/>
    </row>
    <row r="30" spans="1:82" s="277" customFormat="1" ht="12.75" hidden="1">
      <c r="A30" s="293" t="s">
        <v>99</v>
      </c>
      <c r="B30" s="294"/>
      <c r="C30" s="231"/>
      <c r="D30" s="232"/>
      <c r="E30" s="233"/>
      <c r="F30" s="234">
        <f>E30-D30</f>
        <v>0</v>
      </c>
      <c r="G30" s="235"/>
      <c r="H30" s="236"/>
      <c r="I30" s="237"/>
      <c r="J30" s="232"/>
      <c r="K30" s="233"/>
      <c r="L30" s="234">
        <f t="shared" si="2"/>
        <v>0</v>
      </c>
      <c r="M30" s="235"/>
      <c r="N30" s="236"/>
      <c r="O30" s="231"/>
      <c r="P30" s="232"/>
      <c r="Q30" s="233"/>
      <c r="R30" s="234">
        <f t="shared" si="4"/>
        <v>0</v>
      </c>
      <c r="S30" s="235"/>
      <c r="T30" s="236"/>
      <c r="U30" s="231"/>
      <c r="V30" s="232"/>
      <c r="W30" s="233"/>
      <c r="X30" s="234">
        <f t="shared" si="6"/>
        <v>0</v>
      </c>
      <c r="Y30" s="235" t="e">
        <f>W30/V30%</f>
        <v>#DIV/0!</v>
      </c>
      <c r="Z30" s="236" t="e">
        <f>W30/U30%</f>
        <v>#DIV/0!</v>
      </c>
      <c r="AA30" s="231"/>
      <c r="AB30" s="232"/>
      <c r="AC30" s="233"/>
      <c r="AD30" s="234">
        <f t="shared" si="8"/>
        <v>0</v>
      </c>
      <c r="AE30" s="235" t="e">
        <f>AC30/AB30%</f>
        <v>#DIV/0!</v>
      </c>
      <c r="AF30" s="297" t="e">
        <f t="shared" si="28"/>
        <v>#DIV/0!</v>
      </c>
      <c r="AG30" s="231"/>
      <c r="AH30" s="232"/>
      <c r="AI30" s="233"/>
      <c r="AJ30" s="234">
        <f t="shared" si="10"/>
        <v>0</v>
      </c>
      <c r="AK30" s="235" t="e">
        <f>AI30/AH30%</f>
        <v>#DIV/0!</v>
      </c>
      <c r="AL30" s="236" t="e">
        <f t="shared" si="29"/>
        <v>#DIV/0!</v>
      </c>
      <c r="AM30" s="231"/>
      <c r="AN30" s="232"/>
      <c r="AO30" s="233"/>
      <c r="AP30" s="234">
        <f t="shared" si="12"/>
        <v>0</v>
      </c>
      <c r="AQ30" s="235" t="e">
        <f>AO30/AN30%</f>
        <v>#DIV/0!</v>
      </c>
      <c r="AR30" s="236" t="e">
        <f t="shared" si="30"/>
        <v>#DIV/0!</v>
      </c>
      <c r="AS30" s="231"/>
      <c r="AT30" s="232"/>
      <c r="AU30" s="233"/>
      <c r="AV30" s="234">
        <f t="shared" si="14"/>
        <v>0</v>
      </c>
      <c r="AW30" s="235" t="e">
        <f>AU30/AT30%</f>
        <v>#DIV/0!</v>
      </c>
      <c r="AX30" s="236" t="e">
        <f t="shared" si="31"/>
        <v>#DIV/0!</v>
      </c>
      <c r="AY30" s="231"/>
      <c r="AZ30" s="232"/>
      <c r="BA30" s="233"/>
      <c r="BB30" s="234"/>
      <c r="BC30" s="235"/>
      <c r="BD30" s="236" t="e">
        <f t="shared" si="32"/>
        <v>#DIV/0!</v>
      </c>
      <c r="BE30" s="231"/>
      <c r="BF30" s="232"/>
      <c r="BG30" s="233"/>
      <c r="BH30" s="234"/>
      <c r="BI30" s="235"/>
      <c r="BJ30" s="236" t="e">
        <f t="shared" si="33"/>
        <v>#DIV/0!</v>
      </c>
      <c r="BK30" s="231"/>
      <c r="BL30" s="232"/>
      <c r="BM30" s="233"/>
      <c r="BN30" s="234"/>
      <c r="BO30" s="235"/>
      <c r="BP30" s="236" t="e">
        <f t="shared" si="34"/>
        <v>#DIV/0!</v>
      </c>
      <c r="BQ30" s="231"/>
      <c r="BR30" s="232"/>
      <c r="BS30" s="233"/>
      <c r="BT30" s="234"/>
      <c r="BU30" s="235"/>
      <c r="BV30" s="236" t="e">
        <f t="shared" si="35"/>
        <v>#DIV/0!</v>
      </c>
      <c r="BW30" s="238">
        <f t="shared" si="40"/>
        <v>0</v>
      </c>
      <c r="BX30" s="239">
        <f t="shared" si="40"/>
        <v>0</v>
      </c>
      <c r="BY30" s="239">
        <f t="shared" si="40"/>
        <v>0</v>
      </c>
      <c r="BZ30" s="234"/>
      <c r="CA30" s="235"/>
      <c r="CB30" s="298" t="e">
        <f t="shared" si="38"/>
        <v>#DIV/0!</v>
      </c>
      <c r="CC30" s="296"/>
      <c r="CD30" s="296"/>
    </row>
    <row r="31" spans="1:82" s="307" customFormat="1" ht="13.5" thickBot="1">
      <c r="A31" s="299" t="s">
        <v>100</v>
      </c>
      <c r="B31" s="300"/>
      <c r="C31" s="301">
        <f>C9+C26</f>
        <v>168356.8</v>
      </c>
      <c r="D31" s="302"/>
      <c r="E31" s="302">
        <f>E9+E26</f>
        <v>9292.8</v>
      </c>
      <c r="F31" s="302"/>
      <c r="G31" s="303"/>
      <c r="H31" s="304">
        <f>E31/C31%</f>
        <v>5.519705767750397</v>
      </c>
      <c r="I31" s="301">
        <f>I9+I26</f>
        <v>13563.399999999998</v>
      </c>
      <c r="J31" s="302"/>
      <c r="K31" s="302">
        <f>K9+K26</f>
        <v>696.2</v>
      </c>
      <c r="L31" s="302"/>
      <c r="M31" s="303"/>
      <c r="N31" s="304">
        <f t="shared" si="26"/>
        <v>5.132931270920271</v>
      </c>
      <c r="O31" s="301">
        <f>O9+O26</f>
        <v>100104.8</v>
      </c>
      <c r="P31" s="302"/>
      <c r="Q31" s="302">
        <f>Q9+Q26</f>
        <v>1256</v>
      </c>
      <c r="R31" s="302"/>
      <c r="S31" s="303"/>
      <c r="T31" s="304">
        <f t="shared" si="27"/>
        <v>1.2546850900256532</v>
      </c>
      <c r="U31" s="301">
        <f>U9+U26</f>
        <v>14570.399999999998</v>
      </c>
      <c r="V31" s="302"/>
      <c r="W31" s="302">
        <f>W9+W26</f>
        <v>464.4</v>
      </c>
      <c r="X31" s="302"/>
      <c r="Y31" s="303"/>
      <c r="Z31" s="304">
        <f>W31/U31%</f>
        <v>3.1872838082688193</v>
      </c>
      <c r="AA31" s="301">
        <f>AA9+AA26</f>
        <v>24913</v>
      </c>
      <c r="AB31" s="302"/>
      <c r="AC31" s="302">
        <f>AC9+AC26</f>
        <v>643.0999999999999</v>
      </c>
      <c r="AD31" s="302"/>
      <c r="AE31" s="303"/>
      <c r="AF31" s="304">
        <f t="shared" si="28"/>
        <v>2.5813832135832695</v>
      </c>
      <c r="AG31" s="301">
        <f>AG9+AG26</f>
        <v>15990.9</v>
      </c>
      <c r="AH31" s="302"/>
      <c r="AI31" s="302">
        <f>AI9+AI26</f>
        <v>771.6999999999999</v>
      </c>
      <c r="AJ31" s="302"/>
      <c r="AK31" s="303"/>
      <c r="AL31" s="304">
        <f t="shared" si="29"/>
        <v>4.825869713399496</v>
      </c>
      <c r="AM31" s="301">
        <f>AM9+AM26</f>
        <v>11759.099999999999</v>
      </c>
      <c r="AN31" s="302"/>
      <c r="AO31" s="302">
        <f>AO9+AO26</f>
        <v>859.3000000000001</v>
      </c>
      <c r="AP31" s="302"/>
      <c r="AQ31" s="303"/>
      <c r="AR31" s="304">
        <f t="shared" si="30"/>
        <v>7.307532039016594</v>
      </c>
      <c r="AS31" s="301">
        <f>AS9+AS26</f>
        <v>9453.7</v>
      </c>
      <c r="AT31" s="302"/>
      <c r="AU31" s="302">
        <f>AU9+AU26</f>
        <v>474.5</v>
      </c>
      <c r="AV31" s="302"/>
      <c r="AW31" s="303"/>
      <c r="AX31" s="304">
        <f t="shared" si="31"/>
        <v>5.019198832203264</v>
      </c>
      <c r="AY31" s="301">
        <f>AY9+AY26</f>
        <v>10438.199999999999</v>
      </c>
      <c r="AZ31" s="302"/>
      <c r="BA31" s="302">
        <f>BA9+BA26</f>
        <v>556.4</v>
      </c>
      <c r="BB31" s="302"/>
      <c r="BC31" s="303"/>
      <c r="BD31" s="304">
        <f t="shared" si="32"/>
        <v>5.330420953804296</v>
      </c>
      <c r="BE31" s="301">
        <f>BE9+BE26</f>
        <v>6657.900000000001</v>
      </c>
      <c r="BF31" s="302"/>
      <c r="BG31" s="302">
        <f>BG9+BG26</f>
        <v>408.8</v>
      </c>
      <c r="BH31" s="302"/>
      <c r="BI31" s="303"/>
      <c r="BJ31" s="304">
        <f t="shared" si="33"/>
        <v>6.140074197569803</v>
      </c>
      <c r="BK31" s="301">
        <f>BK9+BK26</f>
        <v>27469.8</v>
      </c>
      <c r="BL31" s="302"/>
      <c r="BM31" s="302">
        <f>BM9+BM26</f>
        <v>2056.7999999999997</v>
      </c>
      <c r="BN31" s="302"/>
      <c r="BO31" s="303"/>
      <c r="BP31" s="304">
        <f t="shared" si="34"/>
        <v>7.487495358539196</v>
      </c>
      <c r="BQ31" s="301">
        <f>BQ9+BQ26</f>
        <v>163099.9</v>
      </c>
      <c r="BR31" s="302"/>
      <c r="BS31" s="302">
        <f>BS9+BS26</f>
        <v>10697.6</v>
      </c>
      <c r="BT31" s="302"/>
      <c r="BU31" s="303"/>
      <c r="BV31" s="304">
        <f t="shared" si="35"/>
        <v>6.558924928831962</v>
      </c>
      <c r="BW31" s="302">
        <f t="shared" si="40"/>
        <v>566377.9</v>
      </c>
      <c r="BX31" s="302">
        <f t="shared" si="40"/>
        <v>0</v>
      </c>
      <c r="BY31" s="302">
        <f t="shared" si="40"/>
        <v>28177.6</v>
      </c>
      <c r="BZ31" s="302"/>
      <c r="CA31" s="303"/>
      <c r="CB31" s="305">
        <f t="shared" si="38"/>
        <v>4.97505287547413</v>
      </c>
      <c r="CC31" s="306"/>
      <c r="CD31" s="306"/>
    </row>
    <row r="32" spans="3:82" ht="12.75"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</row>
    <row r="33" spans="2:82" ht="12.75">
      <c r="B33" s="188"/>
      <c r="C33" s="188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</row>
    <row r="34" spans="3:82" ht="12.75"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</row>
    <row r="35" spans="3:82" ht="12.75"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</row>
    <row r="36" spans="3:82" ht="12.75"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</row>
    <row r="37" spans="3:82" ht="12.75"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</row>
    <row r="38" spans="3:82" ht="15"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290"/>
      <c r="BR38" s="290"/>
      <c r="BS38" s="290"/>
      <c r="BT38" s="290"/>
      <c r="BU38" s="290"/>
      <c r="BV38" s="290"/>
      <c r="BW38" s="290"/>
      <c r="BX38" s="308"/>
      <c r="BY38" s="290"/>
      <c r="BZ38" s="290"/>
      <c r="CA38" s="290"/>
      <c r="CB38" s="290"/>
      <c r="CC38" s="290"/>
      <c r="CD38" s="290"/>
    </row>
    <row r="39" spans="3:82" ht="12.75"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</row>
    <row r="40" spans="3:82" ht="12.75"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</row>
    <row r="41" spans="3:82" ht="12.75"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290"/>
      <c r="BG41" s="290"/>
      <c r="BH41" s="290"/>
      <c r="BI41" s="290"/>
      <c r="BJ41" s="290"/>
      <c r="BK41" s="290"/>
      <c r="BL41" s="290"/>
      <c r="BM41" s="290"/>
      <c r="BN41" s="290"/>
      <c r="BO41" s="290"/>
      <c r="BP41" s="290"/>
      <c r="BQ41" s="290"/>
      <c r="BR41" s="290"/>
      <c r="BS41" s="290"/>
      <c r="BT41" s="290"/>
      <c r="BU41" s="290"/>
      <c r="BV41" s="290"/>
      <c r="BW41" s="290"/>
      <c r="BX41" s="290"/>
      <c r="BY41" s="290"/>
      <c r="BZ41" s="290"/>
      <c r="CA41" s="290"/>
      <c r="CB41" s="290"/>
      <c r="CC41" s="290"/>
      <c r="CD41" s="290"/>
    </row>
    <row r="42" ht="12.75">
      <c r="BX42" s="309"/>
    </row>
    <row r="43" ht="12.75">
      <c r="BX43" s="309"/>
    </row>
  </sheetData>
  <sheetProtection/>
  <mergeCells count="40">
    <mergeCell ref="BL7:BM7"/>
    <mergeCell ref="BN7:BO7"/>
    <mergeCell ref="BR7:BS7"/>
    <mergeCell ref="BT7:BU7"/>
    <mergeCell ref="BX7:BY7"/>
    <mergeCell ref="BZ7:CA7"/>
    <mergeCell ref="AT7:AU7"/>
    <mergeCell ref="AV7:AW7"/>
    <mergeCell ref="AZ7:BA7"/>
    <mergeCell ref="BB7:BC7"/>
    <mergeCell ref="BF7:BG7"/>
    <mergeCell ref="BH7:BI7"/>
    <mergeCell ref="AB7:AC7"/>
    <mergeCell ref="AD7:AE7"/>
    <mergeCell ref="AH7:AI7"/>
    <mergeCell ref="AJ7:AK7"/>
    <mergeCell ref="AN7:AO7"/>
    <mergeCell ref="AP7:AQ7"/>
    <mergeCell ref="BQ6:BU6"/>
    <mergeCell ref="BW6:CA6"/>
    <mergeCell ref="D7:E7"/>
    <mergeCell ref="F7:G7"/>
    <mergeCell ref="J7:K7"/>
    <mergeCell ref="L7:M7"/>
    <mergeCell ref="P7:Q7"/>
    <mergeCell ref="R7:S7"/>
    <mergeCell ref="V7:W7"/>
    <mergeCell ref="X7:Y7"/>
    <mergeCell ref="AG6:AK6"/>
    <mergeCell ref="AM6:AQ6"/>
    <mergeCell ref="AS6:AW6"/>
    <mergeCell ref="AY6:BC6"/>
    <mergeCell ref="BE6:BI6"/>
    <mergeCell ref="BK6:BO6"/>
    <mergeCell ref="D3:Q3"/>
    <mergeCell ref="C6:H6"/>
    <mergeCell ref="I6:M6"/>
    <mergeCell ref="O6:S6"/>
    <mergeCell ref="U6:Y6"/>
    <mergeCell ref="AA6:AE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2" man="1"/>
    <brk id="56" max="32" man="1"/>
    <brk id="7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Zeros="0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6" sqref="A26"/>
    </sheetView>
  </sheetViews>
  <sheetFormatPr defaultColWidth="9.00390625" defaultRowHeight="12.75"/>
  <cols>
    <col min="1" max="1" width="38.125" style="431" customWidth="1"/>
    <col min="2" max="2" width="10.25390625" style="430" hidden="1" customWidth="1"/>
    <col min="3" max="3" width="13.375" style="180" bestFit="1" customWidth="1"/>
    <col min="4" max="4" width="12.125" style="180" customWidth="1"/>
    <col min="5" max="5" width="14.25390625" style="180" bestFit="1" customWidth="1"/>
    <col min="6" max="6" width="9.875" style="180" bestFit="1" customWidth="1"/>
    <col min="7" max="7" width="13.375" style="313" customWidth="1"/>
    <col min="8" max="8" width="11.625" style="313" customWidth="1"/>
    <col min="9" max="9" width="14.25390625" style="313" bestFit="1" customWidth="1"/>
    <col min="10" max="10" width="8.625" style="313" customWidth="1"/>
    <col min="11" max="11" width="12.00390625" style="313" customWidth="1"/>
    <col min="12" max="12" width="11.625" style="313" bestFit="1" customWidth="1"/>
    <col min="13" max="13" width="12.25390625" style="0" bestFit="1" customWidth="1"/>
    <col min="14" max="14" width="7.75390625" style="0" customWidth="1"/>
  </cols>
  <sheetData>
    <row r="1" spans="1:6" ht="15.75">
      <c r="A1" s="310" t="s">
        <v>101</v>
      </c>
      <c r="B1" s="311"/>
      <c r="C1" s="312"/>
      <c r="D1" s="312"/>
      <c r="E1" s="312"/>
      <c r="F1" s="312"/>
    </row>
    <row r="2" spans="1:6" ht="15.75">
      <c r="A2" s="314" t="s">
        <v>102</v>
      </c>
      <c r="B2" s="311"/>
      <c r="C2" s="312"/>
      <c r="D2" s="312"/>
      <c r="E2" s="312"/>
      <c r="F2" s="312"/>
    </row>
    <row r="3" spans="1:12" ht="16.5" thickBot="1">
      <c r="A3" s="315"/>
      <c r="B3" s="316"/>
      <c r="C3" s="317"/>
      <c r="D3" s="317"/>
      <c r="E3" s="317"/>
      <c r="F3" s="317"/>
      <c r="G3" s="318"/>
      <c r="H3" s="318"/>
      <c r="I3" s="318"/>
      <c r="J3" s="318"/>
      <c r="K3" s="318"/>
      <c r="L3" s="319" t="s">
        <v>103</v>
      </c>
    </row>
    <row r="4" spans="1:14" ht="15" customHeight="1">
      <c r="A4" s="320"/>
      <c r="B4" s="321" t="s">
        <v>104</v>
      </c>
      <c r="C4" s="322" t="s">
        <v>105</v>
      </c>
      <c r="D4" s="323"/>
      <c r="E4" s="323"/>
      <c r="F4" s="324"/>
      <c r="G4" s="325" t="s">
        <v>106</v>
      </c>
      <c r="H4" s="326"/>
      <c r="I4" s="326"/>
      <c r="J4" s="327"/>
      <c r="K4" s="328" t="s">
        <v>107</v>
      </c>
      <c r="L4" s="329"/>
      <c r="M4" s="329"/>
      <c r="N4" s="330"/>
    </row>
    <row r="5" spans="1:14" ht="15" customHeight="1">
      <c r="A5" s="331" t="s">
        <v>1</v>
      </c>
      <c r="B5" s="331" t="s">
        <v>108</v>
      </c>
      <c r="C5" s="332"/>
      <c r="D5" s="333"/>
      <c r="E5" s="333"/>
      <c r="F5" s="334"/>
      <c r="G5" s="335"/>
      <c r="H5" s="336"/>
      <c r="I5" s="336"/>
      <c r="J5" s="337"/>
      <c r="K5" s="338"/>
      <c r="L5" s="339"/>
      <c r="M5" s="339"/>
      <c r="N5" s="340"/>
    </row>
    <row r="6" spans="1:14" ht="27" customHeight="1">
      <c r="A6" s="331"/>
      <c r="B6" s="331"/>
      <c r="C6" s="341" t="s">
        <v>109</v>
      </c>
      <c r="D6" s="342" t="s">
        <v>110</v>
      </c>
      <c r="E6" s="343" t="s">
        <v>111</v>
      </c>
      <c r="F6" s="344"/>
      <c r="G6" s="341" t="s">
        <v>109</v>
      </c>
      <c r="H6" s="345" t="s">
        <v>110</v>
      </c>
      <c r="I6" s="343" t="s">
        <v>111</v>
      </c>
      <c r="J6" s="344"/>
      <c r="K6" s="341" t="s">
        <v>109</v>
      </c>
      <c r="L6" s="342" t="s">
        <v>110</v>
      </c>
      <c r="M6" s="346" t="s">
        <v>111</v>
      </c>
      <c r="N6" s="347"/>
    </row>
    <row r="7" spans="1:14" s="355" customFormat="1" ht="12.75">
      <c r="A7" s="348"/>
      <c r="B7" s="348" t="s">
        <v>112</v>
      </c>
      <c r="C7" s="349" t="s">
        <v>113</v>
      </c>
      <c r="D7" s="350"/>
      <c r="E7" s="348" t="s">
        <v>25</v>
      </c>
      <c r="F7" s="351" t="s">
        <v>26</v>
      </c>
      <c r="G7" s="349" t="s">
        <v>113</v>
      </c>
      <c r="H7" s="352"/>
      <c r="I7" s="348" t="s">
        <v>25</v>
      </c>
      <c r="J7" s="351" t="s">
        <v>26</v>
      </c>
      <c r="K7" s="349" t="s">
        <v>113</v>
      </c>
      <c r="L7" s="350"/>
      <c r="M7" s="353" t="s">
        <v>25</v>
      </c>
      <c r="N7" s="354" t="s">
        <v>26</v>
      </c>
    </row>
    <row r="8" spans="1:14" ht="15.75">
      <c r="A8" s="221" t="s">
        <v>114</v>
      </c>
      <c r="B8" s="356" t="s">
        <v>115</v>
      </c>
      <c r="C8" s="357">
        <f aca="true" t="shared" si="0" ref="C8:D23">G8+K8</f>
        <v>613453.5</v>
      </c>
      <c r="D8" s="358">
        <f t="shared" si="0"/>
        <v>36338.8</v>
      </c>
      <c r="E8" s="358">
        <f aca="true" t="shared" si="1" ref="E8:E19">D8-C8</f>
        <v>-577114.7</v>
      </c>
      <c r="F8" s="359">
        <f aca="true" t="shared" si="2" ref="F8:F17">D8/C8%</f>
        <v>5.923643764360299</v>
      </c>
      <c r="G8" s="360">
        <f>SUM(G9:G19)+G25+G26+G27+G30+G31</f>
        <v>454770.8</v>
      </c>
      <c r="H8" s="360">
        <f>SUM(H9:H19)+H25+H26+H27+H30+H31</f>
        <v>25091.600000000002</v>
      </c>
      <c r="I8" s="360">
        <f>H8-G8</f>
        <v>-429679.2</v>
      </c>
      <c r="J8" s="361">
        <f>H8/G8%</f>
        <v>5.517416685503996</v>
      </c>
      <c r="K8" s="360">
        <f>SUM(K9:K19)+K25+K26+K27+K30+K31</f>
        <v>158682.70000000004</v>
      </c>
      <c r="L8" s="358">
        <f>SUM(L9:L19)+L25+L26+L27+L30+L31</f>
        <v>11247.200000000003</v>
      </c>
      <c r="M8" s="358">
        <f>L8-K8</f>
        <v>-147435.50000000003</v>
      </c>
      <c r="N8" s="359">
        <f>L8/K8%</f>
        <v>7.087855197825597</v>
      </c>
    </row>
    <row r="9" spans="1:14" s="371" customFormat="1" ht="15">
      <c r="A9" s="362" t="s">
        <v>29</v>
      </c>
      <c r="B9" s="363"/>
      <c r="C9" s="364">
        <f t="shared" si="0"/>
        <v>2647.4</v>
      </c>
      <c r="D9" s="365">
        <f t="shared" si="0"/>
        <v>432.9</v>
      </c>
      <c r="E9" s="365">
        <f>D9-C9</f>
        <v>-2214.5</v>
      </c>
      <c r="F9" s="366">
        <f>D9/C9%</f>
        <v>16.3518924227544</v>
      </c>
      <c r="G9" s="367">
        <v>2647.4</v>
      </c>
      <c r="H9" s="368">
        <v>432.9</v>
      </c>
      <c r="I9" s="369">
        <f>H9-G9</f>
        <v>-2214.5</v>
      </c>
      <c r="J9" s="370">
        <f>H9/G9%</f>
        <v>16.3518924227544</v>
      </c>
      <c r="K9" s="367"/>
      <c r="L9" s="369"/>
      <c r="M9" s="369">
        <f>L9-K9</f>
        <v>0</v>
      </c>
      <c r="N9" s="370"/>
    </row>
    <row r="10" spans="1:14" s="375" customFormat="1" ht="15">
      <c r="A10" s="372" t="s">
        <v>30</v>
      </c>
      <c r="B10" s="373" t="s">
        <v>116</v>
      </c>
      <c r="C10" s="364">
        <f t="shared" si="0"/>
        <v>438648.30000000005</v>
      </c>
      <c r="D10" s="365">
        <f t="shared" si="0"/>
        <v>18036.8</v>
      </c>
      <c r="E10" s="365">
        <f t="shared" si="1"/>
        <v>-420611.50000000006</v>
      </c>
      <c r="F10" s="366">
        <f t="shared" si="2"/>
        <v>4.111904685370945</v>
      </c>
      <c r="G10" s="367">
        <v>373269.9</v>
      </c>
      <c r="H10" s="374">
        <v>15301.7</v>
      </c>
      <c r="I10" s="369">
        <f aca="true" t="shared" si="3" ref="I10:I38">H10-G10</f>
        <v>-357968.2</v>
      </c>
      <c r="J10" s="370">
        <f aca="true" t="shared" si="4" ref="J10:J38">H10/G10%</f>
        <v>4.099366169091052</v>
      </c>
      <c r="K10" s="367">
        <v>65378.4</v>
      </c>
      <c r="L10" s="369">
        <v>2735.1</v>
      </c>
      <c r="M10" s="369">
        <f aca="true" t="shared" si="5" ref="M10:M38">L10-K10</f>
        <v>-62643.3</v>
      </c>
      <c r="N10" s="370">
        <f aca="true" t="shared" si="6" ref="N10:N38">L10/K10%</f>
        <v>4.18349179545538</v>
      </c>
    </row>
    <row r="11" spans="1:14" s="375" customFormat="1" ht="38.25">
      <c r="A11" s="376" t="s">
        <v>32</v>
      </c>
      <c r="B11" s="373" t="s">
        <v>117</v>
      </c>
      <c r="C11" s="364">
        <f t="shared" si="0"/>
        <v>17321.6</v>
      </c>
      <c r="D11" s="365">
        <f t="shared" si="0"/>
        <v>1790.6999999999998</v>
      </c>
      <c r="E11" s="365">
        <f t="shared" si="1"/>
        <v>-15530.899999999998</v>
      </c>
      <c r="F11" s="366">
        <f t="shared" si="2"/>
        <v>10.33795954184371</v>
      </c>
      <c r="G11" s="367">
        <v>8530.8</v>
      </c>
      <c r="H11" s="374">
        <v>596.9</v>
      </c>
      <c r="I11" s="369">
        <f t="shared" si="3"/>
        <v>-7933.9</v>
      </c>
      <c r="J11" s="370">
        <f t="shared" si="4"/>
        <v>6.996999109110518</v>
      </c>
      <c r="K11" s="367">
        <v>8790.8</v>
      </c>
      <c r="L11" s="369">
        <v>1193.8</v>
      </c>
      <c r="M11" s="369">
        <f t="shared" si="5"/>
        <v>-7596.999999999999</v>
      </c>
      <c r="N11" s="370">
        <f t="shared" si="6"/>
        <v>13.580106474951087</v>
      </c>
    </row>
    <row r="12" spans="1:14" s="375" customFormat="1" ht="25.5">
      <c r="A12" s="376" t="s">
        <v>33</v>
      </c>
      <c r="B12" s="373" t="s">
        <v>118</v>
      </c>
      <c r="C12" s="364">
        <f t="shared" si="0"/>
        <v>26746.2</v>
      </c>
      <c r="D12" s="365">
        <f t="shared" si="0"/>
        <v>5165.4</v>
      </c>
      <c r="E12" s="365">
        <f t="shared" si="1"/>
        <v>-21580.800000000003</v>
      </c>
      <c r="F12" s="366">
        <f t="shared" si="2"/>
        <v>19.312650021311438</v>
      </c>
      <c r="G12" s="367">
        <v>26746.2</v>
      </c>
      <c r="H12" s="374">
        <v>5165.4</v>
      </c>
      <c r="I12" s="369">
        <f t="shared" si="3"/>
        <v>-21580.800000000003</v>
      </c>
      <c r="J12" s="370">
        <f t="shared" si="4"/>
        <v>19.312650021311438</v>
      </c>
      <c r="K12" s="367"/>
      <c r="L12" s="369"/>
      <c r="M12" s="369">
        <f t="shared" si="5"/>
        <v>0</v>
      </c>
      <c r="N12" s="370"/>
    </row>
    <row r="13" spans="1:14" s="375" customFormat="1" ht="15">
      <c r="A13" s="376" t="s">
        <v>34</v>
      </c>
      <c r="B13" s="373" t="s">
        <v>119</v>
      </c>
      <c r="C13" s="364">
        <f t="shared" si="0"/>
        <v>1494.9</v>
      </c>
      <c r="D13" s="365">
        <f t="shared" si="0"/>
        <v>14.8</v>
      </c>
      <c r="E13" s="365">
        <f t="shared" si="1"/>
        <v>-1480.1000000000001</v>
      </c>
      <c r="F13" s="366">
        <f t="shared" si="2"/>
        <v>0.9900327781122482</v>
      </c>
      <c r="G13" s="367">
        <v>719.6</v>
      </c>
      <c r="H13" s="374">
        <v>7.4</v>
      </c>
      <c r="I13" s="369">
        <f t="shared" si="3"/>
        <v>-712.2</v>
      </c>
      <c r="J13" s="370">
        <f t="shared" si="4"/>
        <v>1.028349082823791</v>
      </c>
      <c r="K13" s="367">
        <v>775.3</v>
      </c>
      <c r="L13" s="369">
        <v>7.4</v>
      </c>
      <c r="M13" s="369">
        <f t="shared" si="5"/>
        <v>-767.9</v>
      </c>
      <c r="N13" s="370">
        <f t="shared" si="6"/>
        <v>0.9544692377144333</v>
      </c>
    </row>
    <row r="14" spans="1:14" s="375" customFormat="1" ht="38.25">
      <c r="A14" s="376" t="s">
        <v>36</v>
      </c>
      <c r="B14" s="373"/>
      <c r="C14" s="364"/>
      <c r="D14" s="365"/>
      <c r="E14" s="365"/>
      <c r="F14" s="366"/>
      <c r="G14" s="367">
        <v>1378.1</v>
      </c>
      <c r="H14" s="374">
        <v>200</v>
      </c>
      <c r="I14" s="369">
        <f t="shared" si="3"/>
        <v>-1178.1</v>
      </c>
      <c r="J14" s="370">
        <f t="shared" si="4"/>
        <v>14.512734924896598</v>
      </c>
      <c r="K14" s="367"/>
      <c r="L14" s="369"/>
      <c r="M14" s="369"/>
      <c r="N14" s="370"/>
    </row>
    <row r="15" spans="1:14" s="375" customFormat="1" ht="15">
      <c r="A15" s="376" t="s">
        <v>84</v>
      </c>
      <c r="B15" s="363" t="s">
        <v>120</v>
      </c>
      <c r="C15" s="364">
        <f t="shared" si="0"/>
        <v>8573.9</v>
      </c>
      <c r="D15" s="365">
        <f t="shared" si="0"/>
        <v>111.4</v>
      </c>
      <c r="E15" s="365">
        <f t="shared" si="1"/>
        <v>-8462.5</v>
      </c>
      <c r="F15" s="366">
        <f t="shared" si="2"/>
        <v>1.2992920374625319</v>
      </c>
      <c r="G15" s="367"/>
      <c r="H15" s="374"/>
      <c r="I15" s="369">
        <f t="shared" si="3"/>
        <v>0</v>
      </c>
      <c r="J15" s="370"/>
      <c r="K15" s="367">
        <v>8573.9</v>
      </c>
      <c r="L15" s="369">
        <v>111.4</v>
      </c>
      <c r="M15" s="369">
        <f t="shared" si="5"/>
        <v>-8462.5</v>
      </c>
      <c r="N15" s="370">
        <f t="shared" si="6"/>
        <v>1.2992920374625319</v>
      </c>
    </row>
    <row r="16" spans="1:14" s="375" customFormat="1" ht="15">
      <c r="A16" s="377" t="s">
        <v>85</v>
      </c>
      <c r="B16" s="363" t="s">
        <v>121</v>
      </c>
      <c r="C16" s="364">
        <f t="shared" si="0"/>
        <v>57331.3</v>
      </c>
      <c r="D16" s="365">
        <f t="shared" si="0"/>
        <v>6394.5</v>
      </c>
      <c r="E16" s="365">
        <f t="shared" si="1"/>
        <v>-50936.8</v>
      </c>
      <c r="F16" s="366">
        <f t="shared" si="2"/>
        <v>11.153593237899717</v>
      </c>
      <c r="G16" s="367"/>
      <c r="H16" s="374"/>
      <c r="I16" s="369">
        <f t="shared" si="3"/>
        <v>0</v>
      </c>
      <c r="J16" s="370"/>
      <c r="K16" s="367">
        <v>57331.3</v>
      </c>
      <c r="L16" s="369">
        <v>6394.5</v>
      </c>
      <c r="M16" s="369">
        <f t="shared" si="5"/>
        <v>-50936.8</v>
      </c>
      <c r="N16" s="370">
        <f t="shared" si="6"/>
        <v>11.153593237899717</v>
      </c>
    </row>
    <row r="17" spans="1:14" s="375" customFormat="1" ht="15">
      <c r="A17" s="378" t="s">
        <v>122</v>
      </c>
      <c r="B17" s="379" t="s">
        <v>123</v>
      </c>
      <c r="C17" s="364">
        <f t="shared" si="0"/>
        <v>5804.5</v>
      </c>
      <c r="D17" s="365">
        <f t="shared" si="0"/>
        <v>399</v>
      </c>
      <c r="E17" s="365">
        <f t="shared" si="1"/>
        <v>-5405.5</v>
      </c>
      <c r="F17" s="366">
        <f t="shared" si="2"/>
        <v>6.873977086743044</v>
      </c>
      <c r="G17" s="367">
        <v>5249.8</v>
      </c>
      <c r="H17" s="374">
        <v>359</v>
      </c>
      <c r="I17" s="369">
        <f t="shared" si="3"/>
        <v>-4890.8</v>
      </c>
      <c r="J17" s="370">
        <f t="shared" si="4"/>
        <v>6.838355746885595</v>
      </c>
      <c r="K17" s="380">
        <v>554.7</v>
      </c>
      <c r="L17" s="369">
        <v>40</v>
      </c>
      <c r="M17" s="369">
        <f t="shared" si="5"/>
        <v>-514.7</v>
      </c>
      <c r="N17" s="370">
        <f t="shared" si="6"/>
        <v>7.211105101856859</v>
      </c>
    </row>
    <row r="18" spans="1:14" s="375" customFormat="1" ht="27" customHeight="1">
      <c r="A18" s="376" t="s">
        <v>124</v>
      </c>
      <c r="B18" s="379" t="s">
        <v>125</v>
      </c>
      <c r="C18" s="364">
        <f t="shared" si="0"/>
        <v>0</v>
      </c>
      <c r="D18" s="365">
        <f t="shared" si="0"/>
        <v>-0.2</v>
      </c>
      <c r="E18" s="365">
        <f t="shared" si="1"/>
        <v>-0.2</v>
      </c>
      <c r="F18" s="366"/>
      <c r="G18" s="367"/>
      <c r="H18" s="368"/>
      <c r="I18" s="369">
        <f t="shared" si="3"/>
        <v>0</v>
      </c>
      <c r="J18" s="370"/>
      <c r="K18" s="380"/>
      <c r="L18" s="369">
        <v>-0.2</v>
      </c>
      <c r="M18" s="369">
        <f t="shared" si="5"/>
        <v>-0.2</v>
      </c>
      <c r="N18" s="370"/>
    </row>
    <row r="19" spans="1:14" s="375" customFormat="1" ht="38.25">
      <c r="A19" s="381" t="s">
        <v>126</v>
      </c>
      <c r="B19" s="382" t="s">
        <v>127</v>
      </c>
      <c r="C19" s="364">
        <f t="shared" si="0"/>
        <v>39023.90000000001</v>
      </c>
      <c r="D19" s="365">
        <f t="shared" si="0"/>
        <v>1588.1</v>
      </c>
      <c r="E19" s="365">
        <f t="shared" si="1"/>
        <v>-37435.80000000001</v>
      </c>
      <c r="F19" s="366">
        <f>D19/C19%</f>
        <v>4.069557373814507</v>
      </c>
      <c r="G19" s="383">
        <f>SUM(G20:G24)</f>
        <v>22055.300000000003</v>
      </c>
      <c r="H19" s="369">
        <f>SUM(H20:H24)</f>
        <v>905.4</v>
      </c>
      <c r="I19" s="369">
        <f t="shared" si="3"/>
        <v>-21149.9</v>
      </c>
      <c r="J19" s="370">
        <f t="shared" si="4"/>
        <v>4.105135727013461</v>
      </c>
      <c r="K19" s="367">
        <f>SUM(K20:K24)</f>
        <v>16968.600000000002</v>
      </c>
      <c r="L19" s="369">
        <f>SUM(L20:L24)</f>
        <v>682.6999999999999</v>
      </c>
      <c r="M19" s="369">
        <f t="shared" si="5"/>
        <v>-16285.900000000001</v>
      </c>
      <c r="N19" s="370">
        <f t="shared" si="6"/>
        <v>4.023313649918083</v>
      </c>
    </row>
    <row r="20" spans="1:14" s="390" customFormat="1" ht="25.5" hidden="1">
      <c r="A20" s="384" t="s">
        <v>45</v>
      </c>
      <c r="B20" s="385"/>
      <c r="C20" s="386">
        <f t="shared" si="0"/>
        <v>0</v>
      </c>
      <c r="D20" s="387">
        <f t="shared" si="0"/>
        <v>0</v>
      </c>
      <c r="E20" s="387"/>
      <c r="F20" s="388" t="e">
        <f>D20/C20%</f>
        <v>#DIV/0!</v>
      </c>
      <c r="G20" s="386"/>
      <c r="H20" s="389"/>
      <c r="I20" s="387">
        <f t="shared" si="3"/>
        <v>0</v>
      </c>
      <c r="J20" s="388" t="e">
        <f t="shared" si="4"/>
        <v>#DIV/0!</v>
      </c>
      <c r="K20" s="386"/>
      <c r="L20" s="387"/>
      <c r="M20" s="387">
        <f t="shared" si="5"/>
        <v>0</v>
      </c>
      <c r="N20" s="388"/>
    </row>
    <row r="21" spans="1:14" s="390" customFormat="1" ht="15.75" customHeight="1">
      <c r="A21" s="384" t="s">
        <v>128</v>
      </c>
      <c r="B21" s="391" t="s">
        <v>129</v>
      </c>
      <c r="C21" s="386">
        <f t="shared" si="0"/>
        <v>29833.6</v>
      </c>
      <c r="D21" s="387">
        <f t="shared" si="0"/>
        <v>1332.3</v>
      </c>
      <c r="E21" s="387">
        <f aca="true" t="shared" si="7" ref="E21:E37">D21-C21</f>
        <v>-28501.3</v>
      </c>
      <c r="F21" s="388">
        <f aca="true" t="shared" si="8" ref="F21:F29">D21/C21%</f>
        <v>4.4657701383674775</v>
      </c>
      <c r="G21" s="386">
        <v>14542.7</v>
      </c>
      <c r="H21" s="389">
        <v>665.4</v>
      </c>
      <c r="I21" s="387">
        <f t="shared" si="3"/>
        <v>-13877.300000000001</v>
      </c>
      <c r="J21" s="388">
        <f t="shared" si="4"/>
        <v>4.575491483699725</v>
      </c>
      <c r="K21" s="386">
        <v>15290.9</v>
      </c>
      <c r="L21" s="387">
        <v>666.9</v>
      </c>
      <c r="M21" s="387">
        <f t="shared" si="5"/>
        <v>-14624</v>
      </c>
      <c r="N21" s="388">
        <f t="shared" si="6"/>
        <v>4.361417575159082</v>
      </c>
    </row>
    <row r="22" spans="1:14" s="390" customFormat="1" ht="15">
      <c r="A22" s="392" t="s">
        <v>47</v>
      </c>
      <c r="B22" s="391" t="s">
        <v>130</v>
      </c>
      <c r="C22" s="386">
        <f t="shared" si="0"/>
        <v>8988.2</v>
      </c>
      <c r="D22" s="387">
        <f t="shared" si="0"/>
        <v>253.8</v>
      </c>
      <c r="E22" s="387">
        <f t="shared" si="7"/>
        <v>-8734.400000000001</v>
      </c>
      <c r="F22" s="388">
        <f t="shared" si="8"/>
        <v>2.8237021873122536</v>
      </c>
      <c r="G22" s="386">
        <v>7419.7</v>
      </c>
      <c r="H22" s="389">
        <v>240</v>
      </c>
      <c r="I22" s="387">
        <f t="shared" si="3"/>
        <v>-7179.7</v>
      </c>
      <c r="J22" s="388">
        <f t="shared" si="4"/>
        <v>3.234632127983611</v>
      </c>
      <c r="K22" s="386">
        <v>1568.5</v>
      </c>
      <c r="L22" s="387">
        <v>13.8</v>
      </c>
      <c r="M22" s="387">
        <f t="shared" si="5"/>
        <v>-1554.7</v>
      </c>
      <c r="N22" s="388">
        <f t="shared" si="6"/>
        <v>0.8798214854956965</v>
      </c>
    </row>
    <row r="23" spans="1:14" s="390" customFormat="1" ht="38.25">
      <c r="A23" s="392" t="s">
        <v>48</v>
      </c>
      <c r="B23" s="385" t="s">
        <v>131</v>
      </c>
      <c r="C23" s="386">
        <f t="shared" si="0"/>
        <v>176.4</v>
      </c>
      <c r="D23" s="387">
        <f t="shared" si="0"/>
        <v>0</v>
      </c>
      <c r="E23" s="387">
        <f t="shared" si="7"/>
        <v>-176.4</v>
      </c>
      <c r="F23" s="388">
        <f t="shared" si="8"/>
        <v>0</v>
      </c>
      <c r="G23" s="386">
        <v>92.9</v>
      </c>
      <c r="H23" s="389">
        <v>0</v>
      </c>
      <c r="I23" s="387">
        <f t="shared" si="3"/>
        <v>-92.9</v>
      </c>
      <c r="J23" s="388">
        <f t="shared" si="4"/>
        <v>0</v>
      </c>
      <c r="K23" s="393">
        <v>83.5</v>
      </c>
      <c r="L23" s="387"/>
      <c r="M23" s="387">
        <f t="shared" si="5"/>
        <v>-83.5</v>
      </c>
      <c r="N23" s="388">
        <f t="shared" si="6"/>
        <v>0</v>
      </c>
    </row>
    <row r="24" spans="1:14" s="390" customFormat="1" ht="25.5">
      <c r="A24" s="394" t="s">
        <v>132</v>
      </c>
      <c r="B24" s="385"/>
      <c r="C24" s="386">
        <f aca="true" t="shared" si="9" ref="C24:D31">G24+K24</f>
        <v>25.7</v>
      </c>
      <c r="D24" s="387">
        <f t="shared" si="9"/>
        <v>2</v>
      </c>
      <c r="E24" s="387">
        <f>D24-C24</f>
        <v>-23.7</v>
      </c>
      <c r="F24" s="388">
        <f>D24/C24%</f>
        <v>7.782101167315175</v>
      </c>
      <c r="G24" s="386"/>
      <c r="H24" s="389"/>
      <c r="I24" s="387">
        <f t="shared" si="3"/>
        <v>0</v>
      </c>
      <c r="J24" s="388"/>
      <c r="K24" s="395">
        <v>25.7</v>
      </c>
      <c r="L24" s="387">
        <v>2</v>
      </c>
      <c r="M24" s="387">
        <f t="shared" si="5"/>
        <v>-23.7</v>
      </c>
      <c r="N24" s="388">
        <f t="shared" si="6"/>
        <v>7.782101167315175</v>
      </c>
    </row>
    <row r="25" spans="1:14" s="375" customFormat="1" ht="25.5">
      <c r="A25" s="376" t="s">
        <v>50</v>
      </c>
      <c r="B25" s="373" t="s">
        <v>133</v>
      </c>
      <c r="C25" s="364">
        <f t="shared" si="9"/>
        <v>4281.9</v>
      </c>
      <c r="D25" s="365">
        <f t="shared" si="9"/>
        <v>718.8</v>
      </c>
      <c r="E25" s="365">
        <f t="shared" si="7"/>
        <v>-3563.0999999999995</v>
      </c>
      <c r="F25" s="366">
        <f t="shared" si="8"/>
        <v>16.786940376935473</v>
      </c>
      <c r="G25" s="367">
        <v>4281.9</v>
      </c>
      <c r="H25" s="368">
        <v>718.8</v>
      </c>
      <c r="I25" s="369">
        <f t="shared" si="3"/>
        <v>-3563.0999999999995</v>
      </c>
      <c r="J25" s="370">
        <f t="shared" si="4"/>
        <v>16.786940376935473</v>
      </c>
      <c r="K25" s="396"/>
      <c r="L25" s="369"/>
      <c r="M25" s="369">
        <f t="shared" si="5"/>
        <v>0</v>
      </c>
      <c r="N25" s="370"/>
    </row>
    <row r="26" spans="1:14" s="375" customFormat="1" ht="25.5">
      <c r="A26" s="376" t="s">
        <v>134</v>
      </c>
      <c r="B26" s="373"/>
      <c r="C26" s="364">
        <f t="shared" si="9"/>
        <v>0</v>
      </c>
      <c r="D26" s="365">
        <f t="shared" si="9"/>
        <v>849</v>
      </c>
      <c r="E26" s="365">
        <f t="shared" si="7"/>
        <v>849</v>
      </c>
      <c r="F26" s="366"/>
      <c r="G26" s="367"/>
      <c r="H26" s="374">
        <v>849</v>
      </c>
      <c r="I26" s="369">
        <f t="shared" si="3"/>
        <v>849</v>
      </c>
      <c r="J26" s="370"/>
      <c r="K26" s="396"/>
      <c r="L26" s="369"/>
      <c r="M26" s="369">
        <f t="shared" si="5"/>
        <v>0</v>
      </c>
      <c r="N26" s="370"/>
    </row>
    <row r="27" spans="1:14" s="375" customFormat="1" ht="38.25">
      <c r="A27" s="397" t="s">
        <v>54</v>
      </c>
      <c r="B27" s="379" t="s">
        <v>135</v>
      </c>
      <c r="C27" s="364">
        <f t="shared" si="9"/>
        <v>2480</v>
      </c>
      <c r="D27" s="365">
        <f t="shared" si="9"/>
        <v>197.89999999999998</v>
      </c>
      <c r="E27" s="365">
        <f t="shared" si="7"/>
        <v>-2282.1</v>
      </c>
      <c r="F27" s="366">
        <f t="shared" si="8"/>
        <v>7.979838709677418</v>
      </c>
      <c r="G27" s="383">
        <f>SUM(G28:G29)</f>
        <v>2480</v>
      </c>
      <c r="H27" s="369">
        <f>SUM(H28:H29)</f>
        <v>117.8</v>
      </c>
      <c r="I27" s="369">
        <f t="shared" si="3"/>
        <v>-2362.2</v>
      </c>
      <c r="J27" s="370">
        <f t="shared" si="4"/>
        <v>4.75</v>
      </c>
      <c r="K27" s="383">
        <f>SUM(K28:K29)</f>
        <v>0</v>
      </c>
      <c r="L27" s="369">
        <f>SUM(L28:L29)</f>
        <v>80.1</v>
      </c>
      <c r="M27" s="369">
        <f t="shared" si="5"/>
        <v>80.1</v>
      </c>
      <c r="N27" s="370"/>
    </row>
    <row r="28" spans="1:14" s="390" customFormat="1" ht="15">
      <c r="A28" s="398" t="s">
        <v>136</v>
      </c>
      <c r="B28" s="399" t="s">
        <v>137</v>
      </c>
      <c r="C28" s="400">
        <f t="shared" si="9"/>
        <v>1000</v>
      </c>
      <c r="D28" s="401">
        <f t="shared" si="9"/>
        <v>132.6</v>
      </c>
      <c r="E28" s="387">
        <f t="shared" si="7"/>
        <v>-867.4</v>
      </c>
      <c r="F28" s="388">
        <f t="shared" si="8"/>
        <v>13.26</v>
      </c>
      <c r="G28" s="400">
        <v>1000</v>
      </c>
      <c r="H28" s="402">
        <v>85.6</v>
      </c>
      <c r="I28" s="387">
        <f t="shared" si="3"/>
        <v>-914.4</v>
      </c>
      <c r="J28" s="388">
        <f t="shared" si="4"/>
        <v>8.559999999999999</v>
      </c>
      <c r="K28" s="400"/>
      <c r="L28" s="401">
        <v>47</v>
      </c>
      <c r="M28" s="387">
        <f t="shared" si="5"/>
        <v>47</v>
      </c>
      <c r="N28" s="388"/>
    </row>
    <row r="29" spans="1:14" s="390" customFormat="1" ht="32.25" customHeight="1">
      <c r="A29" s="398" t="s">
        <v>55</v>
      </c>
      <c r="B29" s="399" t="s">
        <v>138</v>
      </c>
      <c r="C29" s="403">
        <f t="shared" si="9"/>
        <v>1480</v>
      </c>
      <c r="D29" s="401">
        <f t="shared" si="9"/>
        <v>65.30000000000001</v>
      </c>
      <c r="E29" s="387">
        <f t="shared" si="7"/>
        <v>-1414.7</v>
      </c>
      <c r="F29" s="388">
        <f t="shared" si="8"/>
        <v>4.412162162162162</v>
      </c>
      <c r="G29" s="400">
        <v>1480</v>
      </c>
      <c r="H29" s="402">
        <v>32.2</v>
      </c>
      <c r="I29" s="387">
        <f t="shared" si="3"/>
        <v>-1447.8</v>
      </c>
      <c r="J29" s="388">
        <f t="shared" si="4"/>
        <v>2.175675675675676</v>
      </c>
      <c r="K29" s="400"/>
      <c r="L29" s="401">
        <v>33.1</v>
      </c>
      <c r="M29" s="387">
        <f t="shared" si="5"/>
        <v>33.1</v>
      </c>
      <c r="N29" s="388"/>
    </row>
    <row r="30" spans="1:14" s="375" customFormat="1" ht="15.75" customHeight="1">
      <c r="A30" s="397" t="s">
        <v>139</v>
      </c>
      <c r="B30" s="379" t="s">
        <v>140</v>
      </c>
      <c r="C30" s="404">
        <f t="shared" si="9"/>
        <v>7721.5</v>
      </c>
      <c r="D30" s="365">
        <f t="shared" si="9"/>
        <v>439.5</v>
      </c>
      <c r="E30" s="365">
        <f t="shared" si="7"/>
        <v>-7282</v>
      </c>
      <c r="F30" s="366">
        <f>D30/C30%</f>
        <v>5.691899242375186</v>
      </c>
      <c r="G30" s="367">
        <v>7411.8</v>
      </c>
      <c r="H30" s="374">
        <v>437.3</v>
      </c>
      <c r="I30" s="369">
        <f t="shared" si="3"/>
        <v>-6974.5</v>
      </c>
      <c r="J30" s="370">
        <f t="shared" si="4"/>
        <v>5.90005126959713</v>
      </c>
      <c r="K30" s="405">
        <v>309.7</v>
      </c>
      <c r="L30" s="369">
        <v>2.2</v>
      </c>
      <c r="M30" s="369">
        <f t="shared" si="5"/>
        <v>-307.5</v>
      </c>
      <c r="N30" s="370">
        <f t="shared" si="6"/>
        <v>0.7103648692282855</v>
      </c>
    </row>
    <row r="31" spans="1:14" s="375" customFormat="1" ht="15">
      <c r="A31" s="378" t="s">
        <v>58</v>
      </c>
      <c r="B31" s="379" t="s">
        <v>141</v>
      </c>
      <c r="C31" s="364">
        <f t="shared" si="9"/>
        <v>0</v>
      </c>
      <c r="D31" s="365">
        <f t="shared" si="9"/>
        <v>0.2</v>
      </c>
      <c r="E31" s="365">
        <f t="shared" si="7"/>
        <v>0.2</v>
      </c>
      <c r="F31" s="366"/>
      <c r="G31" s="367"/>
      <c r="H31" s="374"/>
      <c r="I31" s="369">
        <f t="shared" si="3"/>
        <v>0</v>
      </c>
      <c r="J31" s="370"/>
      <c r="K31" s="396"/>
      <c r="L31" s="369">
        <v>0.2</v>
      </c>
      <c r="M31" s="369">
        <f t="shared" si="5"/>
        <v>0.2</v>
      </c>
      <c r="N31" s="370"/>
    </row>
    <row r="32" spans="1:14" s="414" customFormat="1" ht="15.75">
      <c r="A32" s="406" t="s">
        <v>95</v>
      </c>
      <c r="B32" s="407"/>
      <c r="C32" s="408">
        <f>SUM(C33:C37)</f>
        <v>2285657.2</v>
      </c>
      <c r="D32" s="409">
        <f>SUM(D33:D37)</f>
        <v>123852.1</v>
      </c>
      <c r="E32" s="410">
        <f t="shared" si="7"/>
        <v>-2161805.1</v>
      </c>
      <c r="F32" s="411">
        <f aca="true" t="shared" si="10" ref="F32:F37">D32/C32%</f>
        <v>5.418664706151036</v>
      </c>
      <c r="G32" s="408">
        <f>SUM(G33:G37)</f>
        <v>1877962</v>
      </c>
      <c r="H32" s="412">
        <f>SUM(H33:H37)</f>
        <v>106921.70000000001</v>
      </c>
      <c r="I32" s="410">
        <f t="shared" si="3"/>
        <v>-1771040.3</v>
      </c>
      <c r="J32" s="411">
        <f t="shared" si="4"/>
        <v>5.693496460524761</v>
      </c>
      <c r="K32" s="413">
        <f>SUM(K33:K37)</f>
        <v>407695.2</v>
      </c>
      <c r="L32" s="409">
        <f>SUM(L33:L37)</f>
        <v>16930.4</v>
      </c>
      <c r="M32" s="410">
        <f t="shared" si="5"/>
        <v>-390764.8</v>
      </c>
      <c r="N32" s="411">
        <f t="shared" si="6"/>
        <v>4.152710161905267</v>
      </c>
    </row>
    <row r="33" spans="1:14" ht="15">
      <c r="A33" s="232" t="s">
        <v>96</v>
      </c>
      <c r="B33" s="415" t="s">
        <v>142</v>
      </c>
      <c r="C33" s="364">
        <f aca="true" t="shared" si="11" ref="C33:D37">G33+K33</f>
        <v>287407.4</v>
      </c>
      <c r="D33" s="365">
        <f t="shared" si="11"/>
        <v>20168.4</v>
      </c>
      <c r="E33" s="365">
        <f t="shared" si="7"/>
        <v>-267239</v>
      </c>
      <c r="F33" s="366">
        <f t="shared" si="10"/>
        <v>7.01735585096278</v>
      </c>
      <c r="G33" s="416">
        <v>220304.1</v>
      </c>
      <c r="H33" s="417">
        <v>14915.8</v>
      </c>
      <c r="I33" s="369">
        <f t="shared" si="3"/>
        <v>-205388.30000000002</v>
      </c>
      <c r="J33" s="370">
        <f t="shared" si="4"/>
        <v>6.770550343820201</v>
      </c>
      <c r="K33" s="416">
        <v>67103.3</v>
      </c>
      <c r="L33" s="418">
        <v>5252.6</v>
      </c>
      <c r="M33" s="369">
        <f t="shared" si="5"/>
        <v>-61850.700000000004</v>
      </c>
      <c r="N33" s="370">
        <f t="shared" si="6"/>
        <v>7.827632918202235</v>
      </c>
    </row>
    <row r="34" spans="1:14" ht="15">
      <c r="A34" s="232" t="s">
        <v>143</v>
      </c>
      <c r="B34" s="415" t="s">
        <v>144</v>
      </c>
      <c r="C34" s="364">
        <f t="shared" si="11"/>
        <v>385730.6</v>
      </c>
      <c r="D34" s="365">
        <f t="shared" si="11"/>
        <v>150.5</v>
      </c>
      <c r="E34" s="365">
        <f t="shared" si="7"/>
        <v>-385580.1</v>
      </c>
      <c r="F34" s="366">
        <f t="shared" si="10"/>
        <v>0.03901686824949849</v>
      </c>
      <c r="G34" s="416">
        <v>385730.6</v>
      </c>
      <c r="H34" s="417">
        <v>150.5</v>
      </c>
      <c r="I34" s="369">
        <f t="shared" si="3"/>
        <v>-385580.1</v>
      </c>
      <c r="J34" s="370">
        <f t="shared" si="4"/>
        <v>0.03901686824949849</v>
      </c>
      <c r="K34" s="416"/>
      <c r="L34" s="418"/>
      <c r="M34" s="369">
        <f t="shared" si="5"/>
        <v>0</v>
      </c>
      <c r="N34" s="370"/>
    </row>
    <row r="35" spans="1:14" ht="15">
      <c r="A35" s="232" t="s">
        <v>145</v>
      </c>
      <c r="B35" s="415" t="s">
        <v>146</v>
      </c>
      <c r="C35" s="364">
        <f t="shared" si="11"/>
        <v>1171240.5</v>
      </c>
      <c r="D35" s="365">
        <f t="shared" si="11"/>
        <v>89873.6</v>
      </c>
      <c r="E35" s="365">
        <f t="shared" si="7"/>
        <v>-1081366.9</v>
      </c>
      <c r="F35" s="366">
        <f t="shared" si="10"/>
        <v>7.673368535326434</v>
      </c>
      <c r="G35" s="419">
        <v>1168998.6</v>
      </c>
      <c r="H35" s="420">
        <v>89873.6</v>
      </c>
      <c r="I35" s="369">
        <f t="shared" si="3"/>
        <v>-1079125</v>
      </c>
      <c r="J35" s="370">
        <f t="shared" si="4"/>
        <v>7.688084485302206</v>
      </c>
      <c r="K35" s="419">
        <v>2241.9</v>
      </c>
      <c r="L35" s="421"/>
      <c r="M35" s="369">
        <f t="shared" si="5"/>
        <v>-2241.9</v>
      </c>
      <c r="N35" s="370">
        <f t="shared" si="6"/>
        <v>0</v>
      </c>
    </row>
    <row r="36" spans="1:14" ht="15">
      <c r="A36" s="422" t="s">
        <v>98</v>
      </c>
      <c r="B36" s="415"/>
      <c r="C36" s="364">
        <f t="shared" si="11"/>
        <v>441278.7</v>
      </c>
      <c r="D36" s="365">
        <f t="shared" si="11"/>
        <v>13659.599999999999</v>
      </c>
      <c r="E36" s="365">
        <f t="shared" si="7"/>
        <v>-427619.10000000003</v>
      </c>
      <c r="F36" s="366">
        <f t="shared" si="10"/>
        <v>3.0954587203053303</v>
      </c>
      <c r="G36" s="419">
        <v>102928.7</v>
      </c>
      <c r="H36" s="420">
        <v>1981.8</v>
      </c>
      <c r="I36" s="369">
        <f t="shared" si="3"/>
        <v>-100946.9</v>
      </c>
      <c r="J36" s="370">
        <f t="shared" si="4"/>
        <v>1.9254105026100592</v>
      </c>
      <c r="K36" s="419">
        <v>338350</v>
      </c>
      <c r="L36" s="421">
        <v>11677.8</v>
      </c>
      <c r="M36" s="369">
        <f t="shared" si="5"/>
        <v>-326672.2</v>
      </c>
      <c r="N36" s="370">
        <f t="shared" si="6"/>
        <v>3.451396482931875</v>
      </c>
    </row>
    <row r="37" spans="1:14" ht="15" hidden="1">
      <c r="A37" s="422" t="s">
        <v>99</v>
      </c>
      <c r="B37" s="415" t="s">
        <v>147</v>
      </c>
      <c r="C37" s="364">
        <f t="shared" si="11"/>
        <v>0</v>
      </c>
      <c r="D37" s="365">
        <f t="shared" si="11"/>
        <v>0</v>
      </c>
      <c r="E37" s="365">
        <f t="shared" si="7"/>
        <v>0</v>
      </c>
      <c r="F37" s="366" t="e">
        <f t="shared" si="10"/>
        <v>#DIV/0!</v>
      </c>
      <c r="G37" s="419"/>
      <c r="H37" s="420"/>
      <c r="I37" s="369">
        <f t="shared" si="3"/>
        <v>0</v>
      </c>
      <c r="J37" s="370" t="e">
        <f t="shared" si="4"/>
        <v>#DIV/0!</v>
      </c>
      <c r="K37" s="423"/>
      <c r="L37" s="421"/>
      <c r="M37" s="369">
        <f t="shared" si="5"/>
        <v>0</v>
      </c>
      <c r="N37" s="370"/>
    </row>
    <row r="38" spans="1:14" s="209" customFormat="1" ht="16.5" thickBot="1">
      <c r="A38" s="424" t="s">
        <v>100</v>
      </c>
      <c r="B38" s="425"/>
      <c r="C38" s="426">
        <f>C8+C32</f>
        <v>2899110.7</v>
      </c>
      <c r="D38" s="426">
        <f>D8+D32</f>
        <v>160190.90000000002</v>
      </c>
      <c r="E38" s="427">
        <f>D38-C38</f>
        <v>-2738919.8000000003</v>
      </c>
      <c r="F38" s="428">
        <f>D38/C38%</f>
        <v>5.525518566779806</v>
      </c>
      <c r="G38" s="426">
        <f>G8+G32</f>
        <v>2332732.8</v>
      </c>
      <c r="H38" s="426">
        <f>H8+H32</f>
        <v>132013.30000000002</v>
      </c>
      <c r="I38" s="427">
        <f t="shared" si="3"/>
        <v>-2200719.5</v>
      </c>
      <c r="J38" s="428">
        <f t="shared" si="4"/>
        <v>5.659169365647022</v>
      </c>
      <c r="K38" s="426">
        <f>K8+K32</f>
        <v>566377.9</v>
      </c>
      <c r="L38" s="426">
        <f>L8+L32</f>
        <v>28177.600000000006</v>
      </c>
      <c r="M38" s="427">
        <f t="shared" si="5"/>
        <v>-538200.3</v>
      </c>
      <c r="N38" s="428">
        <f t="shared" si="6"/>
        <v>4.975052875474132</v>
      </c>
    </row>
    <row r="39" ht="15">
      <c r="A39" s="429"/>
    </row>
    <row r="40" ht="15">
      <c r="H40" s="313" t="s">
        <v>148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/>
  <pageMargins left="0.21" right="0.1968503937007874" top="0.47" bottom="0.2" header="0.21" footer="0.5118110236220472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showZeros="0" zoomScaleSheetLayoutView="70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6" sqref="E26"/>
    </sheetView>
  </sheetViews>
  <sheetFormatPr defaultColWidth="9.00390625" defaultRowHeight="12.75"/>
  <cols>
    <col min="1" max="1" width="25.125" style="432" customWidth="1"/>
    <col min="2" max="3" width="14.25390625" style="432" customWidth="1"/>
    <col min="4" max="4" width="12.875" style="432" bestFit="1" customWidth="1"/>
    <col min="5" max="5" width="13.75390625" style="432" customWidth="1"/>
    <col min="6" max="6" width="7.75390625" style="432" customWidth="1"/>
    <col min="7" max="7" width="13.00390625" style="432" customWidth="1"/>
    <col min="8" max="8" width="12.875" style="432" customWidth="1"/>
    <col min="9" max="9" width="13.75390625" style="432" customWidth="1"/>
    <col min="10" max="10" width="7.75390625" style="432" customWidth="1"/>
    <col min="11" max="11" width="15.00390625" style="432" customWidth="1"/>
    <col min="12" max="12" width="12.875" style="432" bestFit="1" customWidth="1"/>
    <col min="13" max="13" width="16.00390625" style="432" customWidth="1"/>
    <col min="14" max="14" width="8.00390625" style="432" customWidth="1"/>
    <col min="15" max="15" width="15.00390625" style="432" bestFit="1" customWidth="1"/>
    <col min="16" max="16" width="12.875" style="432" bestFit="1" customWidth="1"/>
    <col min="17" max="17" width="16.00390625" style="432" bestFit="1" customWidth="1"/>
    <col min="18" max="18" width="7.375" style="432" customWidth="1"/>
    <col min="19" max="16384" width="9.125" style="432" customWidth="1"/>
  </cols>
  <sheetData>
    <row r="1" spans="2:10" ht="18.75">
      <c r="B1" s="433" t="s">
        <v>149</v>
      </c>
      <c r="C1" s="433"/>
      <c r="D1" s="433"/>
      <c r="E1" s="433"/>
      <c r="F1" s="433"/>
      <c r="G1" s="433"/>
      <c r="H1" s="433"/>
      <c r="I1" s="433"/>
      <c r="J1" s="433"/>
    </row>
    <row r="2" spans="1:5" ht="18.75">
      <c r="A2" s="434" t="s">
        <v>150</v>
      </c>
      <c r="D2" s="435"/>
      <c r="E2" s="435"/>
    </row>
    <row r="3" spans="1:10" ht="19.5" thickBot="1">
      <c r="A3" s="436"/>
      <c r="D3" s="435"/>
      <c r="E3" s="437"/>
      <c r="F3" s="435"/>
      <c r="J3" s="435" t="s">
        <v>25</v>
      </c>
    </row>
    <row r="4" spans="2:18" s="438" customFormat="1" ht="18.75">
      <c r="B4" s="439" t="s">
        <v>151</v>
      </c>
      <c r="C4" s="440"/>
      <c r="D4" s="441"/>
      <c r="E4" s="441"/>
      <c r="F4" s="442"/>
      <c r="G4" s="440" t="s">
        <v>152</v>
      </c>
      <c r="H4" s="441"/>
      <c r="I4" s="441"/>
      <c r="J4" s="442"/>
      <c r="K4" s="439" t="s">
        <v>98</v>
      </c>
      <c r="L4" s="441"/>
      <c r="M4" s="441"/>
      <c r="N4" s="442"/>
      <c r="O4" s="439" t="s">
        <v>153</v>
      </c>
      <c r="P4" s="441"/>
      <c r="Q4" s="441"/>
      <c r="R4" s="442"/>
    </row>
    <row r="5" spans="1:18" s="450" customFormat="1" ht="42.75" customHeight="1">
      <c r="A5" s="443" t="s">
        <v>154</v>
      </c>
      <c r="B5" s="444" t="s">
        <v>155</v>
      </c>
      <c r="C5" s="445" t="s">
        <v>156</v>
      </c>
      <c r="D5" s="445" t="s">
        <v>110</v>
      </c>
      <c r="E5" s="445" t="s">
        <v>157</v>
      </c>
      <c r="F5" s="446"/>
      <c r="G5" s="447" t="s">
        <v>155</v>
      </c>
      <c r="H5" s="448" t="s">
        <v>110</v>
      </c>
      <c r="I5" s="443" t="s">
        <v>158</v>
      </c>
      <c r="J5" s="449"/>
      <c r="K5" s="447" t="s">
        <v>155</v>
      </c>
      <c r="L5" s="448" t="s">
        <v>110</v>
      </c>
      <c r="M5" s="443" t="s">
        <v>158</v>
      </c>
      <c r="N5" s="449"/>
      <c r="O5" s="447" t="s">
        <v>155</v>
      </c>
      <c r="P5" s="448" t="s">
        <v>23</v>
      </c>
      <c r="Q5" s="443" t="s">
        <v>158</v>
      </c>
      <c r="R5" s="449"/>
    </row>
    <row r="6" spans="1:18" s="450" customFormat="1" ht="21.75" customHeight="1">
      <c r="A6" s="443"/>
      <c r="B6" s="444"/>
      <c r="C6" s="445"/>
      <c r="D6" s="445"/>
      <c r="E6" s="451" t="s">
        <v>25</v>
      </c>
      <c r="F6" s="452" t="s">
        <v>26</v>
      </c>
      <c r="G6" s="447"/>
      <c r="H6" s="453"/>
      <c r="I6" s="451" t="s">
        <v>25</v>
      </c>
      <c r="J6" s="452" t="s">
        <v>26</v>
      </c>
      <c r="K6" s="447"/>
      <c r="L6" s="453"/>
      <c r="M6" s="451" t="s">
        <v>25</v>
      </c>
      <c r="N6" s="452" t="s">
        <v>26</v>
      </c>
      <c r="O6" s="447"/>
      <c r="P6" s="453"/>
      <c r="Q6" s="451" t="s">
        <v>25</v>
      </c>
      <c r="R6" s="452" t="s">
        <v>26</v>
      </c>
    </row>
    <row r="7" spans="1:18" s="438" customFormat="1" ht="37.5">
      <c r="A7" s="454" t="s">
        <v>159</v>
      </c>
      <c r="B7" s="455">
        <f>B8+B9</f>
        <v>613453.5</v>
      </c>
      <c r="C7" s="456">
        <f>C8+C9</f>
        <v>110482.6</v>
      </c>
      <c r="D7" s="456">
        <f>D8+D9</f>
        <v>36338.8</v>
      </c>
      <c r="E7" s="456">
        <f>D7-C7</f>
        <v>-74143.8</v>
      </c>
      <c r="F7" s="457">
        <f>D7/C7%</f>
        <v>32.89097106693724</v>
      </c>
      <c r="G7" s="458">
        <f>G8+G9</f>
        <v>287407.4</v>
      </c>
      <c r="H7" s="456">
        <f>H8+H9</f>
        <v>20168.4</v>
      </c>
      <c r="I7" s="456">
        <f aca="true" t="shared" si="0" ref="I7:I22">H7-G7</f>
        <v>-267239</v>
      </c>
      <c r="J7" s="457">
        <f>H7/G7%</f>
        <v>7.01735585096278</v>
      </c>
      <c r="K7" s="455">
        <f>O7-B7-G7</f>
        <v>1998249.7999999998</v>
      </c>
      <c r="L7" s="456">
        <f>P7-D7-H7</f>
        <v>103683.69999999998</v>
      </c>
      <c r="M7" s="456">
        <f aca="true" t="shared" si="1" ref="M7:M22">L7-K7</f>
        <v>-1894566.0999999999</v>
      </c>
      <c r="N7" s="457">
        <f>L7/K7%</f>
        <v>5.188725653819657</v>
      </c>
      <c r="O7" s="455">
        <f>O8+O9</f>
        <v>2899110.6999999997</v>
      </c>
      <c r="P7" s="456">
        <f>P8+P9</f>
        <v>160190.9</v>
      </c>
      <c r="Q7" s="456">
        <f aca="true" t="shared" si="2" ref="Q7:Q22">P7-O7</f>
        <v>-2738919.8</v>
      </c>
      <c r="R7" s="457">
        <f>P7/O7%</f>
        <v>5.525518566779806</v>
      </c>
    </row>
    <row r="8" spans="1:18" s="465" customFormat="1" ht="18.75">
      <c r="A8" s="459" t="s">
        <v>106</v>
      </c>
      <c r="B8" s="460">
        <v>454770.8</v>
      </c>
      <c r="C8" s="461">
        <v>82213.2</v>
      </c>
      <c r="D8" s="462">
        <v>25091.6</v>
      </c>
      <c r="E8" s="456">
        <f aca="true" t="shared" si="3" ref="E8:E22">D8-B8</f>
        <v>-429679.2</v>
      </c>
      <c r="F8" s="457">
        <f aca="true" t="shared" si="4" ref="F8:F22">D8/C8%</f>
        <v>30.520159779694744</v>
      </c>
      <c r="G8" s="461">
        <v>220304.1</v>
      </c>
      <c r="H8" s="462">
        <v>14915.8</v>
      </c>
      <c r="I8" s="462">
        <f t="shared" si="0"/>
        <v>-205388.30000000002</v>
      </c>
      <c r="J8" s="463">
        <f>H8/G8%</f>
        <v>6.770550343820201</v>
      </c>
      <c r="K8" s="464">
        <f>O8-B8-G8</f>
        <v>1657657.8999999997</v>
      </c>
      <c r="L8" s="462">
        <f>P8-D8-H8</f>
        <v>92005.89999999998</v>
      </c>
      <c r="M8" s="462">
        <f t="shared" si="1"/>
        <v>-1565651.9999999998</v>
      </c>
      <c r="N8" s="463">
        <f>L8/K8%</f>
        <v>5.550355112475257</v>
      </c>
      <c r="O8" s="464">
        <v>2332732.8</v>
      </c>
      <c r="P8" s="462">
        <v>132013.3</v>
      </c>
      <c r="Q8" s="462">
        <f t="shared" si="2"/>
        <v>-2200719.5</v>
      </c>
      <c r="R8" s="463">
        <f>P8/O8%</f>
        <v>5.659169365647021</v>
      </c>
    </row>
    <row r="9" spans="1:18" s="438" customFormat="1" ht="18.75">
      <c r="A9" s="466" t="s">
        <v>160</v>
      </c>
      <c r="B9" s="460">
        <f>SUM(B11:B22)</f>
        <v>158682.69999999995</v>
      </c>
      <c r="C9" s="460">
        <f>SUM(C11:C22)</f>
        <v>28269.400000000005</v>
      </c>
      <c r="D9" s="456">
        <f>SUM(D11:D22)</f>
        <v>11247.2</v>
      </c>
      <c r="E9" s="456">
        <f t="shared" si="3"/>
        <v>-147435.49999999994</v>
      </c>
      <c r="F9" s="457">
        <f t="shared" si="4"/>
        <v>39.78577543209264</v>
      </c>
      <c r="G9" s="461">
        <f>SUM(G11:G22)</f>
        <v>67103.29999999999</v>
      </c>
      <c r="H9" s="456">
        <f>SUM(H11:H22)</f>
        <v>5252.6</v>
      </c>
      <c r="I9" s="456">
        <f t="shared" si="0"/>
        <v>-61850.69999999999</v>
      </c>
      <c r="J9" s="457">
        <f>H9/G9%</f>
        <v>7.827632918202236</v>
      </c>
      <c r="K9" s="455">
        <f>O9-B9-G9</f>
        <v>340591.9000000001</v>
      </c>
      <c r="L9" s="456">
        <f>P9-D9-H9</f>
        <v>11677.799999999997</v>
      </c>
      <c r="M9" s="456">
        <f t="shared" si="1"/>
        <v>-328914.1000000001</v>
      </c>
      <c r="N9" s="457">
        <f>L9/K9%</f>
        <v>3.428678133566886</v>
      </c>
      <c r="O9" s="455">
        <f>SUM(O11:O22)</f>
        <v>566377.9</v>
      </c>
      <c r="P9" s="456">
        <f>SUM(P11:P22)</f>
        <v>28177.6</v>
      </c>
      <c r="Q9" s="456">
        <f t="shared" si="2"/>
        <v>-538200.3</v>
      </c>
      <c r="R9" s="457">
        <f>P9/O9%</f>
        <v>4.97505287547413</v>
      </c>
    </row>
    <row r="10" spans="1:18" s="474" customFormat="1" ht="18.75">
      <c r="A10" s="467" t="s">
        <v>161</v>
      </c>
      <c r="B10" s="468"/>
      <c r="C10" s="469"/>
      <c r="D10" s="470"/>
      <c r="E10" s="456"/>
      <c r="F10" s="457"/>
      <c r="G10" s="469"/>
      <c r="H10" s="471"/>
      <c r="I10" s="456">
        <f t="shared" si="0"/>
        <v>0</v>
      </c>
      <c r="J10" s="457"/>
      <c r="K10" s="468"/>
      <c r="L10" s="472"/>
      <c r="M10" s="456">
        <f t="shared" si="1"/>
        <v>0</v>
      </c>
      <c r="N10" s="457"/>
      <c r="O10" s="473">
        <f>B10+G10+K10</f>
        <v>0</v>
      </c>
      <c r="P10" s="456">
        <f>D10+H10+L10</f>
        <v>0</v>
      </c>
      <c r="Q10" s="456">
        <f t="shared" si="2"/>
        <v>0</v>
      </c>
      <c r="R10" s="457"/>
    </row>
    <row r="11" spans="1:18" s="474" customFormat="1" ht="18.75">
      <c r="A11" s="467" t="s">
        <v>64</v>
      </c>
      <c r="B11" s="468">
        <v>93745.9</v>
      </c>
      <c r="C11" s="469">
        <v>18080.7</v>
      </c>
      <c r="D11" s="471">
        <v>8063.3</v>
      </c>
      <c r="E11" s="472">
        <f t="shared" si="3"/>
        <v>-85682.59999999999</v>
      </c>
      <c r="F11" s="457">
        <f t="shared" si="4"/>
        <v>44.59617160840011</v>
      </c>
      <c r="G11" s="469"/>
      <c r="H11" s="471"/>
      <c r="I11" s="472">
        <f t="shared" si="0"/>
        <v>0</v>
      </c>
      <c r="J11" s="475"/>
      <c r="K11" s="476">
        <f aca="true" t="shared" si="5" ref="K11:K22">O11-B11-G11</f>
        <v>74610.9</v>
      </c>
      <c r="L11" s="472">
        <f aca="true" t="shared" si="6" ref="L11:L22">P11-D11-H11</f>
        <v>1229.499999999999</v>
      </c>
      <c r="M11" s="472">
        <f t="shared" si="1"/>
        <v>-73381.4</v>
      </c>
      <c r="N11" s="475">
        <f aca="true" t="shared" si="7" ref="N11:N22">L11/K11%</f>
        <v>1.6478825479923165</v>
      </c>
      <c r="O11" s="468">
        <v>168356.8</v>
      </c>
      <c r="P11" s="472">
        <v>9292.8</v>
      </c>
      <c r="Q11" s="472">
        <f t="shared" si="2"/>
        <v>-159064</v>
      </c>
      <c r="R11" s="475">
        <f aca="true" t="shared" si="8" ref="R11:R22">P11/O11%</f>
        <v>5.519705767750397</v>
      </c>
    </row>
    <row r="12" spans="1:18" s="474" customFormat="1" ht="18.75">
      <c r="A12" s="467" t="s">
        <v>65</v>
      </c>
      <c r="B12" s="468">
        <v>3904.2</v>
      </c>
      <c r="C12" s="469">
        <v>332.3</v>
      </c>
      <c r="D12" s="471">
        <v>196.2</v>
      </c>
      <c r="E12" s="472">
        <f t="shared" si="3"/>
        <v>-3708</v>
      </c>
      <c r="F12" s="457">
        <f t="shared" si="4"/>
        <v>59.04303340355101</v>
      </c>
      <c r="G12" s="477">
        <v>7808.9</v>
      </c>
      <c r="H12" s="472">
        <v>500</v>
      </c>
      <c r="I12" s="472">
        <f t="shared" si="0"/>
        <v>-7308.9</v>
      </c>
      <c r="J12" s="475">
        <f>H12/G12%</f>
        <v>6.402950479580991</v>
      </c>
      <c r="K12" s="476">
        <f t="shared" si="5"/>
        <v>1850.300000000001</v>
      </c>
      <c r="L12" s="472">
        <f t="shared" si="6"/>
        <v>0</v>
      </c>
      <c r="M12" s="472">
        <f t="shared" si="1"/>
        <v>-1850.300000000001</v>
      </c>
      <c r="N12" s="475">
        <f t="shared" si="7"/>
        <v>0</v>
      </c>
      <c r="O12" s="468">
        <v>13563.4</v>
      </c>
      <c r="P12" s="472">
        <v>696.2</v>
      </c>
      <c r="Q12" s="472">
        <f t="shared" si="2"/>
        <v>-12867.199999999999</v>
      </c>
      <c r="R12" s="475">
        <f t="shared" si="8"/>
        <v>5.132931270920271</v>
      </c>
    </row>
    <row r="13" spans="1:18" s="474" customFormat="1" ht="18.75">
      <c r="A13" s="467" t="s">
        <v>66</v>
      </c>
      <c r="B13" s="468">
        <v>5598.1</v>
      </c>
      <c r="C13" s="469">
        <v>1073.5</v>
      </c>
      <c r="D13" s="471">
        <v>324.4</v>
      </c>
      <c r="E13" s="472">
        <f t="shared" si="3"/>
        <v>-5273.700000000001</v>
      </c>
      <c r="F13" s="457">
        <f t="shared" si="4"/>
        <v>30.218910107126224</v>
      </c>
      <c r="G13" s="477">
        <v>14064.2</v>
      </c>
      <c r="H13" s="472">
        <v>931.6</v>
      </c>
      <c r="I13" s="472">
        <f t="shared" si="0"/>
        <v>-13132.6</v>
      </c>
      <c r="J13" s="475">
        <f>H13/G13%</f>
        <v>6.623910353948323</v>
      </c>
      <c r="K13" s="476">
        <f t="shared" si="5"/>
        <v>80442.5</v>
      </c>
      <c r="L13" s="472">
        <f t="shared" si="6"/>
        <v>0</v>
      </c>
      <c r="M13" s="472">
        <f t="shared" si="1"/>
        <v>-80442.5</v>
      </c>
      <c r="N13" s="475">
        <f t="shared" si="7"/>
        <v>0</v>
      </c>
      <c r="O13" s="468">
        <v>100104.8</v>
      </c>
      <c r="P13" s="472">
        <v>1256</v>
      </c>
      <c r="Q13" s="472">
        <f t="shared" si="2"/>
        <v>-98848.8</v>
      </c>
      <c r="R13" s="475">
        <f t="shared" si="8"/>
        <v>1.2546850900256532</v>
      </c>
    </row>
    <row r="14" spans="1:18" s="474" customFormat="1" ht="18.75">
      <c r="A14" s="467" t="s">
        <v>67</v>
      </c>
      <c r="B14" s="468">
        <v>10558.6</v>
      </c>
      <c r="C14" s="469">
        <v>2185.4</v>
      </c>
      <c r="D14" s="471">
        <v>464.4</v>
      </c>
      <c r="E14" s="472">
        <f t="shared" si="3"/>
        <v>-10094.2</v>
      </c>
      <c r="F14" s="457">
        <f t="shared" si="4"/>
        <v>21.250114395534</v>
      </c>
      <c r="G14" s="477"/>
      <c r="H14" s="472"/>
      <c r="I14" s="472">
        <f t="shared" si="0"/>
        <v>0</v>
      </c>
      <c r="J14" s="475"/>
      <c r="K14" s="476">
        <f t="shared" si="5"/>
        <v>4011.7999999999993</v>
      </c>
      <c r="L14" s="472">
        <f t="shared" si="6"/>
        <v>0</v>
      </c>
      <c r="M14" s="472">
        <f t="shared" si="1"/>
        <v>-4011.7999999999993</v>
      </c>
      <c r="N14" s="475">
        <f t="shared" si="7"/>
        <v>0</v>
      </c>
      <c r="O14" s="468">
        <v>14570.4</v>
      </c>
      <c r="P14" s="472">
        <v>464.4</v>
      </c>
      <c r="Q14" s="472">
        <f t="shared" si="2"/>
        <v>-14106</v>
      </c>
      <c r="R14" s="475">
        <f t="shared" si="8"/>
        <v>3.187283808268819</v>
      </c>
    </row>
    <row r="15" spans="1:18" s="474" customFormat="1" ht="18.75">
      <c r="A15" s="467" t="s">
        <v>68</v>
      </c>
      <c r="B15" s="468">
        <v>5931</v>
      </c>
      <c r="C15" s="469">
        <v>497.5</v>
      </c>
      <c r="D15" s="471">
        <v>132.2</v>
      </c>
      <c r="E15" s="472">
        <f t="shared" si="3"/>
        <v>-5798.8</v>
      </c>
      <c r="F15" s="457">
        <f t="shared" si="4"/>
        <v>26.57286432160804</v>
      </c>
      <c r="G15" s="477">
        <v>4421.6</v>
      </c>
      <c r="H15" s="472">
        <v>510.9</v>
      </c>
      <c r="I15" s="472">
        <f t="shared" si="0"/>
        <v>-3910.7000000000003</v>
      </c>
      <c r="J15" s="475">
        <f>H15/G15%</f>
        <v>11.554640853989506</v>
      </c>
      <c r="K15" s="476">
        <f t="shared" si="5"/>
        <v>14560.4</v>
      </c>
      <c r="L15" s="472">
        <f t="shared" si="6"/>
        <v>0</v>
      </c>
      <c r="M15" s="472">
        <f t="shared" si="1"/>
        <v>-14560.4</v>
      </c>
      <c r="N15" s="475">
        <f t="shared" si="7"/>
        <v>0</v>
      </c>
      <c r="O15" s="468">
        <v>24913</v>
      </c>
      <c r="P15" s="472">
        <v>643.1</v>
      </c>
      <c r="Q15" s="472">
        <f t="shared" si="2"/>
        <v>-24269.9</v>
      </c>
      <c r="R15" s="475">
        <f t="shared" si="8"/>
        <v>2.58138321358327</v>
      </c>
    </row>
    <row r="16" spans="1:18" s="474" customFormat="1" ht="18.75">
      <c r="A16" s="467" t="s">
        <v>69</v>
      </c>
      <c r="B16" s="468">
        <v>4161.9</v>
      </c>
      <c r="C16" s="469">
        <v>787.8</v>
      </c>
      <c r="D16" s="471">
        <v>242.9</v>
      </c>
      <c r="E16" s="472">
        <f t="shared" si="3"/>
        <v>-3918.9999999999995</v>
      </c>
      <c r="F16" s="457">
        <f t="shared" si="4"/>
        <v>30.832698654480836</v>
      </c>
      <c r="G16" s="477">
        <v>8206.7</v>
      </c>
      <c r="H16" s="472">
        <v>528.8</v>
      </c>
      <c r="I16" s="472">
        <f t="shared" si="0"/>
        <v>-7677.900000000001</v>
      </c>
      <c r="J16" s="475">
        <f>H16/G16%</f>
        <v>6.443515664030608</v>
      </c>
      <c r="K16" s="476">
        <f t="shared" si="5"/>
        <v>3622.2999999999993</v>
      </c>
      <c r="L16" s="472">
        <f t="shared" si="6"/>
        <v>0</v>
      </c>
      <c r="M16" s="472">
        <f t="shared" si="1"/>
        <v>-3622.2999999999993</v>
      </c>
      <c r="N16" s="475">
        <f t="shared" si="7"/>
        <v>0</v>
      </c>
      <c r="O16" s="468">
        <v>15990.9</v>
      </c>
      <c r="P16" s="472">
        <v>771.7</v>
      </c>
      <c r="Q16" s="472">
        <f t="shared" si="2"/>
        <v>-15219.199999999999</v>
      </c>
      <c r="R16" s="475">
        <f t="shared" si="8"/>
        <v>4.825869713399497</v>
      </c>
    </row>
    <row r="17" spans="1:18" s="474" customFormat="1" ht="18.75">
      <c r="A17" s="467" t="s">
        <v>70</v>
      </c>
      <c r="B17" s="468">
        <v>5571.4</v>
      </c>
      <c r="C17" s="469">
        <v>810.5</v>
      </c>
      <c r="D17" s="471">
        <v>137.7</v>
      </c>
      <c r="E17" s="472">
        <f t="shared" si="3"/>
        <v>-5433.7</v>
      </c>
      <c r="F17" s="457">
        <f t="shared" si="4"/>
        <v>16.989512646514495</v>
      </c>
      <c r="G17" s="477">
        <v>4966.7</v>
      </c>
      <c r="H17" s="472">
        <v>721.6</v>
      </c>
      <c r="I17" s="472">
        <f t="shared" si="0"/>
        <v>-4245.099999999999</v>
      </c>
      <c r="J17" s="475">
        <f>H17/G17%</f>
        <v>14.528761551935894</v>
      </c>
      <c r="K17" s="476">
        <f t="shared" si="5"/>
        <v>1221.000000000001</v>
      </c>
      <c r="L17" s="472">
        <f t="shared" si="6"/>
        <v>0</v>
      </c>
      <c r="M17" s="472">
        <f t="shared" si="1"/>
        <v>-1221.000000000001</v>
      </c>
      <c r="N17" s="475">
        <f t="shared" si="7"/>
        <v>0</v>
      </c>
      <c r="O17" s="468">
        <v>11759.1</v>
      </c>
      <c r="P17" s="472">
        <v>859.3</v>
      </c>
      <c r="Q17" s="472">
        <f t="shared" si="2"/>
        <v>-10899.800000000001</v>
      </c>
      <c r="R17" s="475">
        <f t="shared" si="8"/>
        <v>7.30753203901659</v>
      </c>
    </row>
    <row r="18" spans="1:18" s="474" customFormat="1" ht="18.75">
      <c r="A18" s="467" t="s">
        <v>71</v>
      </c>
      <c r="B18" s="468">
        <v>3470.5</v>
      </c>
      <c r="C18" s="469">
        <v>322.4</v>
      </c>
      <c r="D18" s="471">
        <v>74.5</v>
      </c>
      <c r="E18" s="472">
        <f t="shared" si="3"/>
        <v>-3396</v>
      </c>
      <c r="F18" s="457">
        <f t="shared" si="4"/>
        <v>23.107940446650126</v>
      </c>
      <c r="G18" s="477">
        <v>5337</v>
      </c>
      <c r="H18" s="472">
        <v>400</v>
      </c>
      <c r="I18" s="472">
        <f t="shared" si="0"/>
        <v>-4937</v>
      </c>
      <c r="J18" s="475">
        <f>H18/G18%</f>
        <v>7.494847292486416</v>
      </c>
      <c r="K18" s="476">
        <f t="shared" si="5"/>
        <v>646.2000000000007</v>
      </c>
      <c r="L18" s="472">
        <f t="shared" si="6"/>
        <v>0</v>
      </c>
      <c r="M18" s="472">
        <f t="shared" si="1"/>
        <v>-646.2000000000007</v>
      </c>
      <c r="N18" s="475">
        <f t="shared" si="7"/>
        <v>0</v>
      </c>
      <c r="O18" s="468">
        <v>9453.7</v>
      </c>
      <c r="P18" s="472">
        <v>474.5</v>
      </c>
      <c r="Q18" s="472">
        <f t="shared" si="2"/>
        <v>-8979.2</v>
      </c>
      <c r="R18" s="475">
        <f t="shared" si="8"/>
        <v>5.019198832203264</v>
      </c>
    </row>
    <row r="19" spans="1:18" s="474" customFormat="1" ht="18.75">
      <c r="A19" s="467" t="s">
        <v>72</v>
      </c>
      <c r="B19" s="468">
        <v>9156.3</v>
      </c>
      <c r="C19" s="469">
        <v>1348.7</v>
      </c>
      <c r="D19" s="471">
        <v>556.4</v>
      </c>
      <c r="E19" s="472">
        <f t="shared" si="3"/>
        <v>-8599.9</v>
      </c>
      <c r="F19" s="457">
        <f t="shared" si="4"/>
        <v>41.2545414102469</v>
      </c>
      <c r="G19" s="477"/>
      <c r="H19" s="472"/>
      <c r="I19" s="472">
        <f t="shared" si="0"/>
        <v>0</v>
      </c>
      <c r="J19" s="475"/>
      <c r="K19" s="476">
        <f t="shared" si="5"/>
        <v>1281.9000000000015</v>
      </c>
      <c r="L19" s="472">
        <f t="shared" si="6"/>
        <v>0</v>
      </c>
      <c r="M19" s="472">
        <f t="shared" si="1"/>
        <v>-1281.9000000000015</v>
      </c>
      <c r="N19" s="475">
        <f t="shared" si="7"/>
        <v>0</v>
      </c>
      <c r="O19" s="468">
        <v>10438.2</v>
      </c>
      <c r="P19" s="472">
        <v>556.4</v>
      </c>
      <c r="Q19" s="472">
        <f t="shared" si="2"/>
        <v>-9881.800000000001</v>
      </c>
      <c r="R19" s="475">
        <f t="shared" si="8"/>
        <v>5.330420953804295</v>
      </c>
    </row>
    <row r="20" spans="1:18" s="474" customFormat="1" ht="18.75">
      <c r="A20" s="467" t="s">
        <v>73</v>
      </c>
      <c r="B20" s="468">
        <v>2117.5</v>
      </c>
      <c r="C20" s="469">
        <v>162.2</v>
      </c>
      <c r="D20" s="471">
        <v>72.1</v>
      </c>
      <c r="E20" s="472">
        <f t="shared" si="3"/>
        <v>-2045.4</v>
      </c>
      <c r="F20" s="457">
        <f t="shared" si="4"/>
        <v>44.45129469790382</v>
      </c>
      <c r="G20" s="477">
        <v>3928.3</v>
      </c>
      <c r="H20" s="472">
        <v>336.7</v>
      </c>
      <c r="I20" s="472">
        <f t="shared" si="0"/>
        <v>-3591.6000000000004</v>
      </c>
      <c r="J20" s="475">
        <f>H20/G20%</f>
        <v>8.5711376422371</v>
      </c>
      <c r="K20" s="476">
        <f t="shared" si="5"/>
        <v>612.0999999999995</v>
      </c>
      <c r="L20" s="472">
        <f t="shared" si="6"/>
        <v>0</v>
      </c>
      <c r="M20" s="472">
        <f t="shared" si="1"/>
        <v>-612.0999999999995</v>
      </c>
      <c r="N20" s="475">
        <f t="shared" si="7"/>
        <v>0</v>
      </c>
      <c r="O20" s="468">
        <v>6657.9</v>
      </c>
      <c r="P20" s="472">
        <v>408.8</v>
      </c>
      <c r="Q20" s="472">
        <f t="shared" si="2"/>
        <v>-6249.099999999999</v>
      </c>
      <c r="R20" s="475">
        <f t="shared" si="8"/>
        <v>6.140074197569805</v>
      </c>
    </row>
    <row r="21" spans="1:18" s="474" customFormat="1" ht="18.75">
      <c r="A21" s="467" t="s">
        <v>74</v>
      </c>
      <c r="B21" s="468">
        <v>4228.3</v>
      </c>
      <c r="C21" s="469">
        <v>568.9</v>
      </c>
      <c r="D21" s="471">
        <v>156.7</v>
      </c>
      <c r="E21" s="472">
        <f t="shared" si="3"/>
        <v>-4071.6000000000004</v>
      </c>
      <c r="F21" s="457">
        <f t="shared" si="4"/>
        <v>27.544383898751974</v>
      </c>
      <c r="G21" s="477">
        <v>11871.9</v>
      </c>
      <c r="H21" s="472">
        <v>947</v>
      </c>
      <c r="I21" s="472">
        <f t="shared" si="0"/>
        <v>-10924.9</v>
      </c>
      <c r="J21" s="475">
        <f>H21/G21%</f>
        <v>7.976819211752121</v>
      </c>
      <c r="K21" s="476">
        <f t="shared" si="5"/>
        <v>11369.6</v>
      </c>
      <c r="L21" s="472">
        <f t="shared" si="6"/>
        <v>953.1000000000001</v>
      </c>
      <c r="M21" s="472">
        <f t="shared" si="1"/>
        <v>-10416.5</v>
      </c>
      <c r="N21" s="475">
        <f t="shared" si="7"/>
        <v>8.382880664227415</v>
      </c>
      <c r="O21" s="468">
        <v>27469.8</v>
      </c>
      <c r="P21" s="472">
        <v>2056.8</v>
      </c>
      <c r="Q21" s="472">
        <f t="shared" si="2"/>
        <v>-25413</v>
      </c>
      <c r="R21" s="475">
        <f t="shared" si="8"/>
        <v>7.487495358539197</v>
      </c>
    </row>
    <row r="22" spans="1:18" s="474" customFormat="1" ht="19.5" thickBot="1">
      <c r="A22" s="467" t="s">
        <v>75</v>
      </c>
      <c r="B22" s="478">
        <v>10239</v>
      </c>
      <c r="C22" s="479">
        <v>2099.5</v>
      </c>
      <c r="D22" s="480">
        <v>826.4</v>
      </c>
      <c r="E22" s="481">
        <f t="shared" si="3"/>
        <v>-9412.6</v>
      </c>
      <c r="F22" s="457">
        <f t="shared" si="4"/>
        <v>39.3617527982853</v>
      </c>
      <c r="G22" s="479">
        <v>6498</v>
      </c>
      <c r="H22" s="478">
        <v>376</v>
      </c>
      <c r="I22" s="481">
        <f t="shared" si="0"/>
        <v>-6122</v>
      </c>
      <c r="J22" s="482">
        <f>H22/G22%</f>
        <v>5.786395814096645</v>
      </c>
      <c r="K22" s="483">
        <f t="shared" si="5"/>
        <v>146362.9</v>
      </c>
      <c r="L22" s="481">
        <f t="shared" si="6"/>
        <v>9495.2</v>
      </c>
      <c r="M22" s="481">
        <f t="shared" si="1"/>
        <v>-136867.69999999998</v>
      </c>
      <c r="N22" s="482">
        <f t="shared" si="7"/>
        <v>6.487436365363081</v>
      </c>
      <c r="O22" s="478">
        <v>163099.9</v>
      </c>
      <c r="P22" s="481">
        <v>10697.6</v>
      </c>
      <c r="Q22" s="481">
        <f t="shared" si="2"/>
        <v>-152402.3</v>
      </c>
      <c r="R22" s="482">
        <f t="shared" si="8"/>
        <v>6.558924928831962</v>
      </c>
    </row>
    <row r="23" spans="4:7" ht="12.75">
      <c r="D23" s="484"/>
      <c r="E23" s="484"/>
      <c r="F23" s="484"/>
      <c r="G23" s="484"/>
    </row>
    <row r="24" spans="4:7" ht="12.75">
      <c r="D24" s="484"/>
      <c r="E24" s="484"/>
      <c r="F24" s="484"/>
      <c r="G24" s="484"/>
    </row>
  </sheetData>
  <sheetProtection/>
  <mergeCells count="19">
    <mergeCell ref="O5:O6"/>
    <mergeCell ref="P5:P6"/>
    <mergeCell ref="Q5:R5"/>
    <mergeCell ref="G5:G6"/>
    <mergeCell ref="H5:H6"/>
    <mergeCell ref="I5:J5"/>
    <mergeCell ref="K5:K6"/>
    <mergeCell ref="L5:L6"/>
    <mergeCell ref="M5:N5"/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</mergeCells>
  <printOptions/>
  <pageMargins left="0.1968503937007874" right="0.2362204724409449" top="0.8267716535433072" bottom="0.984251968503937" header="0.5118110236220472" footer="0.5118110236220472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Zeros="0" tabSelected="1" zoomScalePageLayoutView="0" workbookViewId="0" topLeftCell="A1">
      <pane xSplit="6" ySplit="8" topLeftCell="G9" activePane="bottomRight" state="frozen"/>
      <selection pane="topLeft" activeCell="P13" sqref="P13"/>
      <selection pane="topRight" activeCell="P13" sqref="P13"/>
      <selection pane="bottomLeft" activeCell="P13" sqref="P13"/>
      <selection pane="bottomRight" activeCell="N18" sqref="N18"/>
    </sheetView>
  </sheetViews>
  <sheetFormatPr defaultColWidth="9.00390625" defaultRowHeight="12.75"/>
  <cols>
    <col min="1" max="1" width="0" style="485" hidden="1" customWidth="1"/>
    <col min="2" max="2" width="8.75390625" style="485" hidden="1" customWidth="1"/>
    <col min="3" max="3" width="13.00390625" style="486" customWidth="1"/>
    <col min="4" max="4" width="11.875" style="486" customWidth="1"/>
    <col min="5" max="5" width="9.125" style="486" customWidth="1"/>
    <col min="6" max="6" width="22.25390625" style="486" customWidth="1"/>
    <col min="7" max="7" width="9.75390625" style="485" bestFit="1" customWidth="1"/>
    <col min="8" max="8" width="9.25390625" style="485" customWidth="1"/>
    <col min="9" max="10" width="8.625" style="485" customWidth="1"/>
    <col min="11" max="11" width="11.25390625" style="485" customWidth="1"/>
    <col min="12" max="12" width="11.375" style="485" customWidth="1"/>
    <col min="13" max="16384" width="9.125" style="485" customWidth="1"/>
  </cols>
  <sheetData>
    <row r="1" ht="18.75">
      <c r="D1" s="520" t="s">
        <v>205</v>
      </c>
    </row>
    <row r="2" ht="14.25" customHeight="1">
      <c r="D2" s="520"/>
    </row>
    <row r="3" ht="15">
      <c r="D3" s="486" t="s">
        <v>204</v>
      </c>
    </row>
    <row r="4" spans="3:4" ht="15" customHeight="1">
      <c r="C4" s="519"/>
      <c r="D4" s="486" t="s">
        <v>203</v>
      </c>
    </row>
    <row r="5" spans="3:12" ht="15" customHeight="1">
      <c r="C5" s="519"/>
      <c r="L5" s="485" t="s">
        <v>25</v>
      </c>
    </row>
    <row r="6" spans="3:12" ht="29.25" customHeight="1">
      <c r="C6" s="515" t="s">
        <v>202</v>
      </c>
      <c r="D6" s="514" t="s">
        <v>201</v>
      </c>
      <c r="E6" s="514"/>
      <c r="F6" s="513"/>
      <c r="G6" s="518" t="s">
        <v>200</v>
      </c>
      <c r="H6" s="518"/>
      <c r="I6" s="518" t="s">
        <v>199</v>
      </c>
      <c r="J6" s="518"/>
      <c r="K6" s="517" t="s">
        <v>198</v>
      </c>
      <c r="L6" s="517"/>
    </row>
    <row r="7" spans="2:12" s="510" customFormat="1" ht="33.75">
      <c r="B7" s="516" t="s">
        <v>197</v>
      </c>
      <c r="C7" s="515"/>
      <c r="D7" s="514"/>
      <c r="E7" s="514"/>
      <c r="F7" s="513"/>
      <c r="G7" s="512" t="s">
        <v>196</v>
      </c>
      <c r="H7" s="511" t="s">
        <v>195</v>
      </c>
      <c r="I7" s="512" t="s">
        <v>196</v>
      </c>
      <c r="J7" s="511" t="s">
        <v>195</v>
      </c>
      <c r="K7" s="512" t="s">
        <v>196</v>
      </c>
      <c r="L7" s="511" t="s">
        <v>195</v>
      </c>
    </row>
    <row r="8" spans="1:12" s="506" customFormat="1" ht="15">
      <c r="A8" s="506" t="s">
        <v>194</v>
      </c>
      <c r="B8" s="506" t="s">
        <v>193</v>
      </c>
      <c r="C8" s="509" t="s">
        <v>192</v>
      </c>
      <c r="D8" s="508" t="s">
        <v>27</v>
      </c>
      <c r="E8" s="508"/>
      <c r="F8" s="507"/>
      <c r="G8" s="504">
        <f>SUM(G10:G24)-G19</f>
        <v>26486.100000000002</v>
      </c>
      <c r="H8" s="504">
        <f>SUM(H10:H24)-H19</f>
        <v>1553.8943000000002</v>
      </c>
      <c r="I8" s="504">
        <f>SUM(I10:I24)</f>
        <v>32056.3</v>
      </c>
      <c r="J8" s="504">
        <f>SUM(J10:J24)</f>
        <v>2517.1177999999995</v>
      </c>
      <c r="K8" s="504">
        <f>I8-G8</f>
        <v>5570.199999999997</v>
      </c>
      <c r="L8" s="504">
        <f>SUM(L10:L24)</f>
        <v>963.2235</v>
      </c>
    </row>
    <row r="9" spans="3:12" s="486" customFormat="1" ht="15" hidden="1">
      <c r="C9" s="498"/>
      <c r="D9" s="498" t="s">
        <v>191</v>
      </c>
      <c r="E9" s="498"/>
      <c r="F9" s="505"/>
      <c r="G9" s="495"/>
      <c r="H9" s="495"/>
      <c r="I9" s="495"/>
      <c r="J9" s="495"/>
      <c r="K9" s="504">
        <f>I9-G9</f>
        <v>0</v>
      </c>
      <c r="L9" s="504">
        <f>J9-H9</f>
        <v>0</v>
      </c>
    </row>
    <row r="10" spans="2:12" s="486" customFormat="1" ht="29.25" customHeight="1">
      <c r="B10" s="486">
        <v>0.0556</v>
      </c>
      <c r="C10" s="498" t="s">
        <v>190</v>
      </c>
      <c r="D10" s="497" t="s">
        <v>189</v>
      </c>
      <c r="E10" s="497"/>
      <c r="F10" s="496"/>
      <c r="G10" s="495">
        <v>4451.5</v>
      </c>
      <c r="H10" s="495">
        <f>G10*B10</f>
        <v>247.5034</v>
      </c>
      <c r="I10" s="495">
        <v>6102.5</v>
      </c>
      <c r="J10" s="495">
        <f>I10*B10</f>
        <v>339.299</v>
      </c>
      <c r="K10" s="495">
        <f>I10-G10</f>
        <v>1651</v>
      </c>
      <c r="L10" s="495">
        <f>J10-H10</f>
        <v>91.79559999999998</v>
      </c>
    </row>
    <row r="11" spans="1:12" s="486" customFormat="1" ht="18" customHeight="1">
      <c r="A11" s="486">
        <v>0.1</v>
      </c>
      <c r="B11" s="486">
        <v>0.558</v>
      </c>
      <c r="C11" s="498" t="s">
        <v>188</v>
      </c>
      <c r="D11" s="497" t="s">
        <v>30</v>
      </c>
      <c r="E11" s="497"/>
      <c r="F11" s="496"/>
      <c r="G11" s="495">
        <v>1367.3</v>
      </c>
      <c r="H11" s="495">
        <f>G11*B11</f>
        <v>762.9534000000001</v>
      </c>
      <c r="I11" s="495">
        <v>1368.6</v>
      </c>
      <c r="J11" s="495">
        <f>I11*B11</f>
        <v>763.6788</v>
      </c>
      <c r="K11" s="495">
        <f>I11-G11</f>
        <v>1.2999999999999545</v>
      </c>
      <c r="L11" s="495">
        <f>J11-H11</f>
        <v>0.7253999999999223</v>
      </c>
    </row>
    <row r="12" spans="1:12" s="486" customFormat="1" ht="30" customHeight="1">
      <c r="A12" s="486">
        <v>0.225</v>
      </c>
      <c r="B12" s="486">
        <v>0.1125</v>
      </c>
      <c r="C12" s="498" t="s">
        <v>187</v>
      </c>
      <c r="D12" s="497" t="s">
        <v>32</v>
      </c>
      <c r="E12" s="497"/>
      <c r="F12" s="496"/>
      <c r="G12" s="495">
        <v>153.4</v>
      </c>
      <c r="H12" s="495">
        <f>G12*B12</f>
        <v>17.2575</v>
      </c>
      <c r="I12" s="495">
        <v>692.8</v>
      </c>
      <c r="J12" s="495">
        <f>I12*B12</f>
        <v>77.94</v>
      </c>
      <c r="K12" s="495">
        <f>I12-G12</f>
        <v>539.4</v>
      </c>
      <c r="L12" s="495">
        <f>J12-H12</f>
        <v>60.6825</v>
      </c>
    </row>
    <row r="13" spans="2:12" s="486" customFormat="1" ht="30.75" customHeight="1">
      <c r="B13" s="486">
        <v>1</v>
      </c>
      <c r="C13" s="498" t="s">
        <v>186</v>
      </c>
      <c r="D13" s="497" t="s">
        <v>33</v>
      </c>
      <c r="E13" s="497"/>
      <c r="F13" s="496"/>
      <c r="G13" s="495">
        <v>211.8</v>
      </c>
      <c r="H13" s="495">
        <f>G13*B13</f>
        <v>211.8</v>
      </c>
      <c r="I13" s="495">
        <v>1006.7</v>
      </c>
      <c r="J13" s="495">
        <f>I13*B13</f>
        <v>1006.7</v>
      </c>
      <c r="K13" s="495">
        <f>I13-G13</f>
        <v>794.9000000000001</v>
      </c>
      <c r="L13" s="495">
        <f>J13-H13</f>
        <v>794.9000000000001</v>
      </c>
    </row>
    <row r="14" spans="2:12" s="486" customFormat="1" ht="39.75" customHeight="1">
      <c r="B14" s="486">
        <v>0.9</v>
      </c>
      <c r="C14" s="498" t="s">
        <v>185</v>
      </c>
      <c r="D14" s="497" t="s">
        <v>184</v>
      </c>
      <c r="E14" s="497"/>
      <c r="F14" s="496"/>
      <c r="G14" s="495">
        <v>344.3</v>
      </c>
      <c r="H14" s="495">
        <f>G14*B14</f>
        <v>309.87</v>
      </c>
      <c r="I14" s="495">
        <v>361.1</v>
      </c>
      <c r="J14" s="495">
        <f>I14*B14</f>
        <v>324.99</v>
      </c>
      <c r="K14" s="495">
        <f>I14-G14</f>
        <v>16.80000000000001</v>
      </c>
      <c r="L14" s="495">
        <f>J14-H14</f>
        <v>15.120000000000005</v>
      </c>
    </row>
    <row r="15" spans="1:12" s="486" customFormat="1" ht="15">
      <c r="A15" s="486">
        <v>0.5</v>
      </c>
      <c r="B15" s="486">
        <v>0.5</v>
      </c>
      <c r="C15" s="498" t="s">
        <v>183</v>
      </c>
      <c r="D15" s="497" t="s">
        <v>34</v>
      </c>
      <c r="E15" s="497"/>
      <c r="F15" s="496"/>
      <c r="G15" s="495">
        <v>4.5</v>
      </c>
      <c r="H15" s="495">
        <f>G15*B15</f>
        <v>2.25</v>
      </c>
      <c r="I15" s="495">
        <v>4.5</v>
      </c>
      <c r="J15" s="495">
        <f>I15*B15</f>
        <v>2.25</v>
      </c>
      <c r="K15" s="495">
        <f>I15-G15</f>
        <v>0</v>
      </c>
      <c r="L15" s="495">
        <f>J15-H15</f>
        <v>0</v>
      </c>
    </row>
    <row r="16" spans="1:12" s="486" customFormat="1" ht="26.25" customHeight="1">
      <c r="A16" s="486">
        <v>0.45</v>
      </c>
      <c r="B16" s="486">
        <v>0.45</v>
      </c>
      <c r="C16" s="498" t="s">
        <v>182</v>
      </c>
      <c r="D16" s="497" t="s">
        <v>181</v>
      </c>
      <c r="E16" s="497"/>
      <c r="F16" s="496"/>
      <c r="G16" s="495">
        <v>4.8</v>
      </c>
      <c r="H16" s="495">
        <f>G16*B16</f>
        <v>2.16</v>
      </c>
      <c r="I16" s="495">
        <v>4.8</v>
      </c>
      <c r="J16" s="495">
        <f>I16*B16</f>
        <v>2.16</v>
      </c>
      <c r="K16" s="495">
        <f>I16-G16</f>
        <v>0</v>
      </c>
      <c r="L16" s="495">
        <f>J16-H16</f>
        <v>0</v>
      </c>
    </row>
    <row r="17" spans="1:12" s="486" customFormat="1" ht="17.25" customHeight="1">
      <c r="A17" s="486">
        <v>1</v>
      </c>
      <c r="C17" s="498" t="s">
        <v>180</v>
      </c>
      <c r="D17" s="497" t="s">
        <v>179</v>
      </c>
      <c r="E17" s="497"/>
      <c r="F17" s="496"/>
      <c r="G17" s="495">
        <v>1350.9</v>
      </c>
      <c r="H17" s="495">
        <f>G17*B17</f>
        <v>0</v>
      </c>
      <c r="I17" s="495">
        <v>1241.9</v>
      </c>
      <c r="J17" s="495">
        <f>I17*B17</f>
        <v>0</v>
      </c>
      <c r="K17" s="495">
        <f>I17-G17</f>
        <v>-109</v>
      </c>
      <c r="L17" s="495">
        <f>J17-H17</f>
        <v>0</v>
      </c>
    </row>
    <row r="18" spans="2:12" s="486" customFormat="1" ht="15">
      <c r="B18" s="486">
        <v>0</v>
      </c>
      <c r="C18" s="498" t="s">
        <v>178</v>
      </c>
      <c r="D18" s="497" t="s">
        <v>177</v>
      </c>
      <c r="E18" s="497"/>
      <c r="F18" s="496"/>
      <c r="G18" s="495">
        <v>3257.6</v>
      </c>
      <c r="H18" s="495">
        <f>G18*B18</f>
        <v>0</v>
      </c>
      <c r="I18" s="495">
        <v>1357.5</v>
      </c>
      <c r="J18" s="495">
        <f>I18*B18</f>
        <v>0</v>
      </c>
      <c r="K18" s="495">
        <f>I18-G18</f>
        <v>-1900.1</v>
      </c>
      <c r="L18" s="495">
        <f>J18-H18</f>
        <v>0</v>
      </c>
    </row>
    <row r="19" spans="3:12" s="486" customFormat="1" ht="15">
      <c r="C19" s="498" t="s">
        <v>176</v>
      </c>
      <c r="D19" s="497" t="s">
        <v>175</v>
      </c>
      <c r="E19" s="497"/>
      <c r="F19" s="496"/>
      <c r="G19" s="495"/>
      <c r="H19" s="495">
        <f>G19*B19</f>
        <v>0</v>
      </c>
      <c r="I19" s="495"/>
      <c r="J19" s="495"/>
      <c r="K19" s="495">
        <f>I19-G19</f>
        <v>0</v>
      </c>
      <c r="L19" s="495">
        <f>J19-H19</f>
        <v>0</v>
      </c>
    </row>
    <row r="20" spans="3:12" s="499" customFormat="1" ht="15">
      <c r="C20" s="503" t="s">
        <v>174</v>
      </c>
      <c r="D20" s="502" t="s">
        <v>173</v>
      </c>
      <c r="E20" s="502"/>
      <c r="F20" s="501"/>
      <c r="G20" s="500">
        <v>283.9</v>
      </c>
      <c r="H20" s="495">
        <f>G20*B20</f>
        <v>0</v>
      </c>
      <c r="I20" s="500">
        <v>2780.1</v>
      </c>
      <c r="J20" s="500"/>
      <c r="K20" s="495">
        <f>I20-G20</f>
        <v>2496.2</v>
      </c>
      <c r="L20" s="495">
        <f>J20-H20</f>
        <v>0</v>
      </c>
    </row>
    <row r="21" spans="3:12" s="499" customFormat="1" ht="16.5" customHeight="1">
      <c r="C21" s="503" t="s">
        <v>172</v>
      </c>
      <c r="D21" s="502" t="s">
        <v>171</v>
      </c>
      <c r="E21" s="502"/>
      <c r="F21" s="501"/>
      <c r="G21" s="500">
        <v>10098</v>
      </c>
      <c r="H21" s="495">
        <f>G21*B21</f>
        <v>0</v>
      </c>
      <c r="I21" s="500">
        <v>10619.8</v>
      </c>
      <c r="J21" s="500"/>
      <c r="K21" s="495">
        <f>I21-G21</f>
        <v>521.7999999999993</v>
      </c>
      <c r="L21" s="495">
        <f>J21-H21</f>
        <v>0</v>
      </c>
    </row>
    <row r="22" spans="1:12" s="486" customFormat="1" ht="15">
      <c r="A22" s="486">
        <v>1</v>
      </c>
      <c r="C22" s="498" t="s">
        <v>170</v>
      </c>
      <c r="D22" s="497" t="s">
        <v>85</v>
      </c>
      <c r="E22" s="497"/>
      <c r="F22" s="496"/>
      <c r="G22" s="495">
        <v>4895</v>
      </c>
      <c r="H22" s="495"/>
      <c r="I22" s="495">
        <v>5782.8</v>
      </c>
      <c r="J22" s="495"/>
      <c r="K22" s="495">
        <f>I22-G22</f>
        <v>887.8000000000002</v>
      </c>
      <c r="L22" s="495">
        <f>J22-H22</f>
        <v>0</v>
      </c>
    </row>
    <row r="23" spans="3:12" s="486" customFormat="1" ht="27" customHeight="1">
      <c r="C23" s="498" t="s">
        <v>169</v>
      </c>
      <c r="D23" s="497" t="s">
        <v>168</v>
      </c>
      <c r="E23" s="497"/>
      <c r="F23" s="496"/>
      <c r="G23" s="495">
        <v>9.7</v>
      </c>
      <c r="H23" s="495"/>
      <c r="I23" s="495">
        <v>679.8</v>
      </c>
      <c r="J23" s="495"/>
      <c r="K23" s="495">
        <f>I23-G23</f>
        <v>670.0999999999999</v>
      </c>
      <c r="L23" s="495">
        <f>J23-H23</f>
        <v>0</v>
      </c>
    </row>
    <row r="24" spans="3:12" s="486" customFormat="1" ht="39.75" customHeight="1">
      <c r="C24" s="498" t="s">
        <v>167</v>
      </c>
      <c r="D24" s="497" t="s">
        <v>166</v>
      </c>
      <c r="E24" s="497"/>
      <c r="F24" s="496"/>
      <c r="G24" s="495">
        <v>53.4</v>
      </c>
      <c r="H24" s="495">
        <v>0.1</v>
      </c>
      <c r="I24" s="495">
        <v>53.4</v>
      </c>
      <c r="J24" s="495">
        <v>0.1</v>
      </c>
      <c r="K24" s="495">
        <f>I24-G24</f>
        <v>0</v>
      </c>
      <c r="L24" s="495">
        <f>J24-H24</f>
        <v>0</v>
      </c>
    </row>
    <row r="25" spans="2:12" ht="15">
      <c r="B25" s="488"/>
      <c r="C25" s="494" t="s">
        <v>165</v>
      </c>
      <c r="G25" s="492"/>
      <c r="H25" s="492"/>
      <c r="I25" s="492"/>
      <c r="J25" s="492"/>
      <c r="K25" s="492"/>
      <c r="L25" s="492"/>
    </row>
    <row r="26" spans="3:12" ht="15">
      <c r="C26" s="493"/>
      <c r="G26" s="492"/>
      <c r="H26" s="492"/>
      <c r="I26" s="492"/>
      <c r="J26" s="492"/>
      <c r="K26" s="492"/>
      <c r="L26" s="492"/>
    </row>
    <row r="27" spans="3:6" ht="15">
      <c r="C27" s="491"/>
      <c r="D27" s="491"/>
      <c r="E27" s="491"/>
      <c r="F27" s="491"/>
    </row>
    <row r="28" spans="3:11" s="489" customFormat="1" ht="15.75">
      <c r="C28" s="490"/>
      <c r="D28" s="490" t="s">
        <v>164</v>
      </c>
      <c r="E28" s="490"/>
      <c r="F28" s="490"/>
      <c r="K28" s="489" t="s">
        <v>163</v>
      </c>
    </row>
    <row r="30" ht="15">
      <c r="K30" s="488"/>
    </row>
    <row r="31" ht="9.75" customHeight="1">
      <c r="C31" s="487" t="s">
        <v>162</v>
      </c>
    </row>
  </sheetData>
  <sheetProtection/>
  <mergeCells count="21">
    <mergeCell ref="D19:F19"/>
    <mergeCell ref="D14:F14"/>
    <mergeCell ref="D21:F21"/>
    <mergeCell ref="D22:F22"/>
    <mergeCell ref="D23:F23"/>
    <mergeCell ref="D24:F24"/>
    <mergeCell ref="C27:F27"/>
    <mergeCell ref="D15:F15"/>
    <mergeCell ref="D16:F16"/>
    <mergeCell ref="D17:F17"/>
    <mergeCell ref="D18:F18"/>
    <mergeCell ref="C6:C7"/>
    <mergeCell ref="D6:F7"/>
    <mergeCell ref="G6:H6"/>
    <mergeCell ref="I6:J6"/>
    <mergeCell ref="D20:F20"/>
    <mergeCell ref="D8:F8"/>
    <mergeCell ref="D10:F10"/>
    <mergeCell ref="D11:F11"/>
    <mergeCell ref="D12:F12"/>
    <mergeCell ref="D13:F13"/>
  </mergeCells>
  <printOptions/>
  <pageMargins left="0.83" right="0.1968503937007874" top="0.67" bottom="0.1968503937007874" header="0.72" footer="0.31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24"/>
  <sheetViews>
    <sheetView showZeros="0" zoomScalePageLayoutView="0" workbookViewId="0" topLeftCell="A1">
      <pane xSplit="6" ySplit="8" topLeftCell="G9" activePane="bottomRight" state="frozen"/>
      <selection pane="topLeft" activeCell="P13" sqref="P13"/>
      <selection pane="topRight" activeCell="P13" sqref="P13"/>
      <selection pane="bottomLeft" activeCell="P13" sqref="P13"/>
      <selection pane="bottomRight" activeCell="P13" sqref="P13"/>
    </sheetView>
  </sheetViews>
  <sheetFormatPr defaultColWidth="9.00390625" defaultRowHeight="12.75"/>
  <cols>
    <col min="1" max="1" width="0" style="485" hidden="1" customWidth="1"/>
    <col min="2" max="2" width="8.75390625" style="485" hidden="1" customWidth="1"/>
    <col min="3" max="3" width="14.00390625" style="486" customWidth="1"/>
    <col min="4" max="4" width="11.875" style="486" customWidth="1"/>
    <col min="5" max="5" width="9.125" style="486" customWidth="1"/>
    <col min="6" max="6" width="22.25390625" style="486" customWidth="1"/>
    <col min="7" max="8" width="9.125" style="486" bestFit="1" customWidth="1"/>
    <col min="9" max="9" width="9.625" style="486" customWidth="1"/>
    <col min="10" max="12" width="8.875" style="486" hidden="1" customWidth="1"/>
    <col min="13" max="13" width="9.75390625" style="485" customWidth="1"/>
    <col min="14" max="14" width="9.375" style="485" customWidth="1"/>
    <col min="15" max="15" width="9.375" style="485" bestFit="1" customWidth="1"/>
    <col min="16" max="47" width="9.125" style="485" customWidth="1"/>
    <col min="48" max="16384" width="9.125" style="485" customWidth="1"/>
  </cols>
  <sheetData>
    <row r="1" ht="18.75">
      <c r="D1" s="520" t="s">
        <v>205</v>
      </c>
    </row>
    <row r="2" ht="15" customHeight="1">
      <c r="C2" s="519"/>
    </row>
    <row r="3" spans="3:4" ht="15" customHeight="1">
      <c r="C3" s="519"/>
      <c r="D3" s="486" t="s">
        <v>204</v>
      </c>
    </row>
    <row r="4" spans="3:4" ht="15" customHeight="1">
      <c r="C4" s="519"/>
      <c r="D4" s="486" t="s">
        <v>203</v>
      </c>
    </row>
    <row r="5" ht="15" customHeight="1">
      <c r="C5" s="519"/>
    </row>
    <row r="6" spans="3:48" s="548" customFormat="1" ht="30">
      <c r="C6" s="556" t="s">
        <v>202</v>
      </c>
      <c r="D6" s="514" t="s">
        <v>201</v>
      </c>
      <c r="E6" s="514"/>
      <c r="F6" s="513"/>
      <c r="G6" s="555" t="s">
        <v>206</v>
      </c>
      <c r="H6" s="555"/>
      <c r="I6" s="555"/>
      <c r="J6" s="554"/>
      <c r="K6" s="553"/>
      <c r="L6" s="552"/>
      <c r="M6" s="513" t="s">
        <v>64</v>
      </c>
      <c r="N6" s="551"/>
      <c r="O6" s="550"/>
      <c r="P6" s="549" t="s">
        <v>65</v>
      </c>
      <c r="Q6" s="549"/>
      <c r="R6" s="549"/>
      <c r="S6" s="549" t="s">
        <v>66</v>
      </c>
      <c r="T6" s="549"/>
      <c r="U6" s="549"/>
      <c r="V6" s="549" t="s">
        <v>67</v>
      </c>
      <c r="W6" s="549"/>
      <c r="X6" s="549"/>
      <c r="Y6" s="549" t="s">
        <v>68</v>
      </c>
      <c r="Z6" s="549"/>
      <c r="AA6" s="549"/>
      <c r="AB6" s="549" t="s">
        <v>69</v>
      </c>
      <c r="AC6" s="549"/>
      <c r="AD6" s="549"/>
      <c r="AE6" s="549" t="s">
        <v>70</v>
      </c>
      <c r="AF6" s="549"/>
      <c r="AG6" s="549"/>
      <c r="AH6" s="549" t="s">
        <v>71</v>
      </c>
      <c r="AI6" s="549"/>
      <c r="AJ6" s="549"/>
      <c r="AK6" s="549" t="s">
        <v>72</v>
      </c>
      <c r="AL6" s="549"/>
      <c r="AM6" s="549"/>
      <c r="AN6" s="549" t="s">
        <v>73</v>
      </c>
      <c r="AO6" s="549"/>
      <c r="AP6" s="549"/>
      <c r="AQ6" s="549" t="s">
        <v>74</v>
      </c>
      <c r="AR6" s="549"/>
      <c r="AS6" s="549"/>
      <c r="AT6" s="549" t="s">
        <v>75</v>
      </c>
      <c r="AU6" s="549"/>
      <c r="AV6" s="549"/>
    </row>
    <row r="7" spans="7:48" s="486" customFormat="1" ht="29.25" customHeight="1">
      <c r="G7" s="547" t="s">
        <v>200</v>
      </c>
      <c r="H7" s="547" t="s">
        <v>199</v>
      </c>
      <c r="I7" s="546" t="s">
        <v>198</v>
      </c>
      <c r="J7" s="545" t="s">
        <v>200</v>
      </c>
      <c r="K7" s="545" t="s">
        <v>199</v>
      </c>
      <c r="L7" s="544"/>
      <c r="M7" s="543">
        <v>41275</v>
      </c>
      <c r="N7" s="543">
        <v>41306</v>
      </c>
      <c r="O7" s="542" t="s">
        <v>198</v>
      </c>
      <c r="P7" s="543">
        <v>41275</v>
      </c>
      <c r="Q7" s="543">
        <v>41306</v>
      </c>
      <c r="R7" s="542" t="s">
        <v>198</v>
      </c>
      <c r="S7" s="543">
        <v>41275</v>
      </c>
      <c r="T7" s="543">
        <v>41306</v>
      </c>
      <c r="U7" s="542" t="s">
        <v>198</v>
      </c>
      <c r="V7" s="543">
        <v>41275</v>
      </c>
      <c r="W7" s="543">
        <v>41306</v>
      </c>
      <c r="X7" s="542" t="s">
        <v>198</v>
      </c>
      <c r="Y7" s="543">
        <v>41275</v>
      </c>
      <c r="Z7" s="543">
        <v>41306</v>
      </c>
      <c r="AA7" s="542" t="s">
        <v>198</v>
      </c>
      <c r="AB7" s="543">
        <v>41275</v>
      </c>
      <c r="AC7" s="543">
        <v>41306</v>
      </c>
      <c r="AD7" s="542" t="s">
        <v>198</v>
      </c>
      <c r="AE7" s="543">
        <v>41275</v>
      </c>
      <c r="AF7" s="543">
        <v>41306</v>
      </c>
      <c r="AG7" s="542" t="s">
        <v>198</v>
      </c>
      <c r="AH7" s="543">
        <v>41275</v>
      </c>
      <c r="AI7" s="543">
        <v>41306</v>
      </c>
      <c r="AJ7" s="542" t="s">
        <v>198</v>
      </c>
      <c r="AK7" s="543">
        <v>41275</v>
      </c>
      <c r="AL7" s="543">
        <v>41306</v>
      </c>
      <c r="AM7" s="542" t="s">
        <v>198</v>
      </c>
      <c r="AN7" s="543">
        <v>41275</v>
      </c>
      <c r="AO7" s="543">
        <v>41306</v>
      </c>
      <c r="AP7" s="542" t="s">
        <v>198</v>
      </c>
      <c r="AQ7" s="543">
        <v>41275</v>
      </c>
      <c r="AR7" s="543">
        <v>41306</v>
      </c>
      <c r="AS7" s="542" t="s">
        <v>198</v>
      </c>
      <c r="AT7" s="543">
        <v>41275</v>
      </c>
      <c r="AU7" s="543">
        <v>41306</v>
      </c>
      <c r="AV7" s="542" t="s">
        <v>198</v>
      </c>
    </row>
    <row r="8" spans="1:48" s="506" customFormat="1" ht="15">
      <c r="A8" s="506" t="s">
        <v>194</v>
      </c>
      <c r="B8" s="506" t="s">
        <v>193</v>
      </c>
      <c r="C8" s="509" t="s">
        <v>192</v>
      </c>
      <c r="D8" s="508" t="s">
        <v>27</v>
      </c>
      <c r="E8" s="508"/>
      <c r="F8" s="507"/>
      <c r="G8" s="541">
        <f>SUM(G10:G24)-G19</f>
        <v>26486.100000000002</v>
      </c>
      <c r="H8" s="540">
        <f>SUM(H10:H24)</f>
        <v>32056.3</v>
      </c>
      <c r="I8" s="535">
        <f>H8-G8</f>
        <v>5570.199999999997</v>
      </c>
      <c r="J8" s="539">
        <f>SUM(J10:J24)-J19</f>
        <v>26485.800000000007</v>
      </c>
      <c r="K8" s="539">
        <f>SUM(K10:K24)-K19</f>
        <v>32056.1</v>
      </c>
      <c r="L8" s="533"/>
      <c r="M8" s="538">
        <f>SUM(M10:M24)</f>
        <v>14627.7</v>
      </c>
      <c r="N8" s="538">
        <f>SUM(N10:N24)</f>
        <v>16561.6</v>
      </c>
      <c r="O8" s="537">
        <f>N8-M8</f>
        <v>1933.8999999999978</v>
      </c>
      <c r="P8" s="538">
        <f>SUM(P10:P24)</f>
        <v>638.5000000000001</v>
      </c>
      <c r="Q8" s="538">
        <f>SUM(Q10:Q24)</f>
        <v>1258</v>
      </c>
      <c r="R8" s="537">
        <f>Q8-P8</f>
        <v>619.4999999999999</v>
      </c>
      <c r="S8" s="538">
        <f>SUM(S10:S24)</f>
        <v>1190.2</v>
      </c>
      <c r="T8" s="538">
        <f>SUM(T10:T24)</f>
        <v>1189.6000000000001</v>
      </c>
      <c r="U8" s="537">
        <f>T8-S8</f>
        <v>-0.599999999999909</v>
      </c>
      <c r="V8" s="538">
        <f>SUM(V10:V24)</f>
        <v>967.8</v>
      </c>
      <c r="W8" s="538">
        <f>SUM(W10:W24)</f>
        <v>1054.1</v>
      </c>
      <c r="X8" s="537">
        <f>W8-V8</f>
        <v>86.29999999999995</v>
      </c>
      <c r="Y8" s="538">
        <f>SUM(Y10:Y24)</f>
        <v>1026</v>
      </c>
      <c r="Z8" s="538">
        <f>SUM(Z10:Z24)</f>
        <v>1048.7</v>
      </c>
      <c r="AA8" s="537">
        <f>Z8-Y8</f>
        <v>22.700000000000045</v>
      </c>
      <c r="AB8" s="538">
        <f>SUM(AB10:AB24)</f>
        <v>1286.2000000000003</v>
      </c>
      <c r="AC8" s="538">
        <f>SUM(AC10:AC24)</f>
        <v>1317.9</v>
      </c>
      <c r="AD8" s="537">
        <f>AC8-AB8</f>
        <v>31.699999999999818</v>
      </c>
      <c r="AE8" s="538">
        <f>SUM(AE10:AE24)</f>
        <v>686.7</v>
      </c>
      <c r="AF8" s="538">
        <f>SUM(AF10:AF24)</f>
        <v>1230.5000000000002</v>
      </c>
      <c r="AG8" s="537">
        <f>AF8-AE8</f>
        <v>543.8000000000002</v>
      </c>
      <c r="AH8" s="538">
        <f>SUM(AH10:AH24)</f>
        <v>703.5999999999999</v>
      </c>
      <c r="AI8" s="538">
        <f>SUM(AI10:AI24)</f>
        <v>716.1</v>
      </c>
      <c r="AJ8" s="537">
        <f>AI8-AH8</f>
        <v>12.500000000000114</v>
      </c>
      <c r="AK8" s="538">
        <f>SUM(AK10:AK24)</f>
        <v>1017.5999999999999</v>
      </c>
      <c r="AL8" s="538">
        <f>SUM(AL10:AL24)</f>
        <v>1851.7</v>
      </c>
      <c r="AM8" s="537">
        <f>AL8-AK8</f>
        <v>834.1000000000001</v>
      </c>
      <c r="AN8" s="538">
        <f>SUM(AN10:AN24)</f>
        <v>291.3</v>
      </c>
      <c r="AO8" s="538">
        <f>SUM(AO10:AO24)</f>
        <v>335.29999999999995</v>
      </c>
      <c r="AP8" s="537">
        <f>AO8-AN8</f>
        <v>43.99999999999994</v>
      </c>
      <c r="AQ8" s="538">
        <f>SUM(AQ10:AQ24)</f>
        <v>1372.8</v>
      </c>
      <c r="AR8" s="538">
        <f>SUM(AR10:AR24)</f>
        <v>1669.3</v>
      </c>
      <c r="AS8" s="537">
        <f>AR8-AQ8</f>
        <v>296.5</v>
      </c>
      <c r="AT8" s="538">
        <f>SUM(AT10:AT24)</f>
        <v>2677.4</v>
      </c>
      <c r="AU8" s="538">
        <f>SUM(AU10:AU24)</f>
        <v>3823.2999999999997</v>
      </c>
      <c r="AV8" s="537">
        <f>AU8-AT8</f>
        <v>1145.8999999999996</v>
      </c>
    </row>
    <row r="9" spans="3:48" s="486" customFormat="1" ht="15" hidden="1">
      <c r="C9" s="498"/>
      <c r="D9" s="498" t="s">
        <v>191</v>
      </c>
      <c r="E9" s="498"/>
      <c r="F9" s="505"/>
      <c r="G9" s="536"/>
      <c r="H9" s="529"/>
      <c r="I9" s="535">
        <f>H9-G9</f>
        <v>0</v>
      </c>
      <c r="J9" s="534"/>
      <c r="K9" s="534"/>
      <c r="L9" s="533"/>
      <c r="M9" s="522"/>
      <c r="N9" s="522"/>
      <c r="O9" s="521">
        <f>N9-M9</f>
        <v>0</v>
      </c>
      <c r="P9" s="522"/>
      <c r="Q9" s="522"/>
      <c r="R9" s="521">
        <f>Q9-P9</f>
        <v>0</v>
      </c>
      <c r="S9" s="522"/>
      <c r="T9" s="522"/>
      <c r="U9" s="521">
        <f>T9-S9</f>
        <v>0</v>
      </c>
      <c r="V9" s="522"/>
      <c r="W9" s="522"/>
      <c r="X9" s="521">
        <f>W9-V9</f>
        <v>0</v>
      </c>
      <c r="Y9" s="522"/>
      <c r="Z9" s="522"/>
      <c r="AA9" s="521">
        <f>Z9-Y9</f>
        <v>0</v>
      </c>
      <c r="AB9" s="522"/>
      <c r="AC9" s="522"/>
      <c r="AD9" s="521">
        <f>AC9-AB9</f>
        <v>0</v>
      </c>
      <c r="AE9" s="522"/>
      <c r="AF9" s="522"/>
      <c r="AG9" s="521">
        <f>AF9-AE9</f>
        <v>0</v>
      </c>
      <c r="AH9" s="522"/>
      <c r="AI9" s="522"/>
      <c r="AJ9" s="521">
        <f>AI9-AH9</f>
        <v>0</v>
      </c>
      <c r="AK9" s="522"/>
      <c r="AL9" s="522"/>
      <c r="AM9" s="521">
        <f>AL9-AK9</f>
        <v>0</v>
      </c>
      <c r="AN9" s="522"/>
      <c r="AO9" s="522"/>
      <c r="AP9" s="521">
        <f>AO9-AN9</f>
        <v>0</v>
      </c>
      <c r="AQ9" s="522"/>
      <c r="AR9" s="522"/>
      <c r="AS9" s="521">
        <f>AR9-AQ9</f>
        <v>0</v>
      </c>
      <c r="AT9" s="522"/>
      <c r="AU9" s="522"/>
      <c r="AV9" s="521">
        <f>AU9-AT9</f>
        <v>0</v>
      </c>
    </row>
    <row r="10" spans="2:48" s="486" customFormat="1" ht="29.25" customHeight="1">
      <c r="B10" s="486">
        <v>0.0556</v>
      </c>
      <c r="C10" s="498" t="s">
        <v>190</v>
      </c>
      <c r="D10" s="497" t="s">
        <v>189</v>
      </c>
      <c r="E10" s="497"/>
      <c r="F10" s="496"/>
      <c r="G10" s="529">
        <v>4451.5</v>
      </c>
      <c r="H10" s="526">
        <v>6102.5</v>
      </c>
      <c r="I10" s="528">
        <f>H10-G10</f>
        <v>1651</v>
      </c>
      <c r="J10" s="524">
        <f>M10+P10+S10+V10+Y10+AB10+AE10+AH10+AK10+AN10+AQ10+AT10</f>
        <v>4451.5</v>
      </c>
      <c r="K10" s="524">
        <f>N10+Q10+T10+W10+Z10+AC10+AF10+AI10+AL10+AO10+AR10+AU10</f>
        <v>6102.6</v>
      </c>
      <c r="L10" s="523"/>
      <c r="M10" s="522">
        <v>3255.3</v>
      </c>
      <c r="N10" s="522">
        <v>3452.5</v>
      </c>
      <c r="O10" s="521">
        <f>N10-M10</f>
        <v>197.19999999999982</v>
      </c>
      <c r="P10" s="522"/>
      <c r="Q10" s="522"/>
      <c r="R10" s="521">
        <f>Q10-P10</f>
        <v>0</v>
      </c>
      <c r="S10" s="522"/>
      <c r="T10" s="522"/>
      <c r="U10" s="521">
        <f>T10-S10</f>
        <v>0</v>
      </c>
      <c r="V10" s="522">
        <v>78.5</v>
      </c>
      <c r="W10" s="522">
        <v>78.5</v>
      </c>
      <c r="X10" s="521">
        <f>W10-V10</f>
        <v>0</v>
      </c>
      <c r="Y10" s="522">
        <v>14.5</v>
      </c>
      <c r="Z10" s="522">
        <v>118.6</v>
      </c>
      <c r="AA10" s="521">
        <f>Z10-Y10</f>
        <v>104.1</v>
      </c>
      <c r="AB10" s="522">
        <v>0.2</v>
      </c>
      <c r="AC10" s="522">
        <v>0.2</v>
      </c>
      <c r="AD10" s="521">
        <f>AC10-AB10</f>
        <v>0</v>
      </c>
      <c r="AE10" s="522">
        <v>28</v>
      </c>
      <c r="AF10" s="522">
        <v>534.2</v>
      </c>
      <c r="AG10" s="521">
        <f>AF10-AE10</f>
        <v>506.20000000000005</v>
      </c>
      <c r="AH10" s="522"/>
      <c r="AI10" s="522"/>
      <c r="AJ10" s="521">
        <f>AI10-AH10</f>
        <v>0</v>
      </c>
      <c r="AK10" s="522">
        <v>0.5</v>
      </c>
      <c r="AL10" s="522">
        <v>0.5</v>
      </c>
      <c r="AM10" s="521">
        <f>AL10-AK10</f>
        <v>0</v>
      </c>
      <c r="AN10" s="522">
        <v>0.5</v>
      </c>
      <c r="AO10" s="522">
        <v>0.5</v>
      </c>
      <c r="AP10" s="521">
        <f>AO10-AN10</f>
        <v>0</v>
      </c>
      <c r="AQ10" s="522">
        <v>0</v>
      </c>
      <c r="AR10" s="522">
        <v>0</v>
      </c>
      <c r="AS10" s="521">
        <f>AR10-AQ10</f>
        <v>0</v>
      </c>
      <c r="AT10" s="522">
        <v>1074</v>
      </c>
      <c r="AU10" s="522">
        <v>1917.6</v>
      </c>
      <c r="AV10" s="521">
        <f>AU10-AT10</f>
        <v>843.5999999999999</v>
      </c>
    </row>
    <row r="11" spans="1:48" s="486" customFormat="1" ht="18" customHeight="1">
      <c r="A11" s="486">
        <v>0.1</v>
      </c>
      <c r="B11" s="486">
        <v>0.558</v>
      </c>
      <c r="C11" s="498" t="s">
        <v>188</v>
      </c>
      <c r="D11" s="497" t="s">
        <v>30</v>
      </c>
      <c r="E11" s="497"/>
      <c r="F11" s="496"/>
      <c r="G11" s="529">
        <v>1367.3</v>
      </c>
      <c r="H11" s="526">
        <v>1368.6</v>
      </c>
      <c r="I11" s="528">
        <f>H11-G11</f>
        <v>1.2999999999999545</v>
      </c>
      <c r="J11" s="524">
        <f>M11+P11+S11+V11+Y11+AB11+AE11+AH11+AK11+AN11+AQ11+AT11</f>
        <v>1367.1</v>
      </c>
      <c r="K11" s="524">
        <f>N11+Q11+T11+W11+Z11+AC11+AF11+AI11+AL11+AO11+AR11+AU11</f>
        <v>1368.5</v>
      </c>
      <c r="L11" s="523"/>
      <c r="M11" s="522">
        <v>698.2</v>
      </c>
      <c r="N11" s="522">
        <v>700</v>
      </c>
      <c r="O11" s="521">
        <f>N11-M11</f>
        <v>1.7999999999999545</v>
      </c>
      <c r="P11" s="522">
        <v>49.9</v>
      </c>
      <c r="Q11" s="522">
        <v>49.3</v>
      </c>
      <c r="R11" s="521">
        <f>Q11-P11</f>
        <v>-0.6000000000000014</v>
      </c>
      <c r="S11" s="522">
        <v>72.3</v>
      </c>
      <c r="T11" s="522">
        <v>72.3</v>
      </c>
      <c r="U11" s="521">
        <f>T11-S11</f>
        <v>0</v>
      </c>
      <c r="V11" s="522">
        <v>62.8</v>
      </c>
      <c r="W11" s="522">
        <v>59.2</v>
      </c>
      <c r="X11" s="521">
        <f>W11-V11</f>
        <v>-3.5999999999999943</v>
      </c>
      <c r="Y11" s="522">
        <v>64.3</v>
      </c>
      <c r="Z11" s="522">
        <v>59.7</v>
      </c>
      <c r="AA11" s="521">
        <f>Z11-Y11</f>
        <v>-4.599999999999994</v>
      </c>
      <c r="AB11" s="522">
        <v>2.7</v>
      </c>
      <c r="AC11" s="522">
        <v>2.9</v>
      </c>
      <c r="AD11" s="521">
        <f>AC11-AB11</f>
        <v>0.19999999999999973</v>
      </c>
      <c r="AE11" s="522">
        <v>57.2</v>
      </c>
      <c r="AF11" s="522">
        <v>73.4</v>
      </c>
      <c r="AG11" s="521">
        <f>AF11-AE11</f>
        <v>16.200000000000003</v>
      </c>
      <c r="AH11" s="522">
        <v>41</v>
      </c>
      <c r="AI11" s="522">
        <v>35.7</v>
      </c>
      <c r="AJ11" s="521">
        <f>AI11-AH11</f>
        <v>-5.299999999999997</v>
      </c>
      <c r="AK11" s="522">
        <v>28.6</v>
      </c>
      <c r="AL11" s="522">
        <v>27.9</v>
      </c>
      <c r="AM11" s="521">
        <f>AL11-AK11</f>
        <v>-0.7000000000000028</v>
      </c>
      <c r="AN11" s="522">
        <v>13.8</v>
      </c>
      <c r="AO11" s="522">
        <v>13.8</v>
      </c>
      <c r="AP11" s="521">
        <f>AO11-AN11</f>
        <v>0</v>
      </c>
      <c r="AQ11" s="522">
        <v>72.2</v>
      </c>
      <c r="AR11" s="522">
        <v>70.2</v>
      </c>
      <c r="AS11" s="521">
        <f>AR11-AQ11</f>
        <v>-2</v>
      </c>
      <c r="AT11" s="522">
        <v>204.1</v>
      </c>
      <c r="AU11" s="522">
        <v>204.1</v>
      </c>
      <c r="AV11" s="521">
        <f>AU11-AT11</f>
        <v>0</v>
      </c>
    </row>
    <row r="12" spans="1:48" s="486" customFormat="1" ht="30" customHeight="1">
      <c r="A12" s="486">
        <v>0.225</v>
      </c>
      <c r="B12" s="486">
        <v>0.225</v>
      </c>
      <c r="C12" s="498" t="s">
        <v>187</v>
      </c>
      <c r="D12" s="497" t="s">
        <v>32</v>
      </c>
      <c r="E12" s="497"/>
      <c r="F12" s="496"/>
      <c r="G12" s="529">
        <v>153.4</v>
      </c>
      <c r="H12" s="526">
        <v>692.8</v>
      </c>
      <c r="I12" s="528">
        <f>H12-G12</f>
        <v>539.4</v>
      </c>
      <c r="J12" s="524">
        <f>M12+P12+S12+V12+Y12+AB12+AE12+AH12+AK12+AN12+AQ12+AT12</f>
        <v>153.49999999999997</v>
      </c>
      <c r="K12" s="524">
        <f>N12+Q12+T12+W12+Z12+AC12+AF12+AI12+AL12+AO12+AR12+AU12</f>
        <v>692.8</v>
      </c>
      <c r="L12" s="523"/>
      <c r="M12" s="522">
        <v>148.5</v>
      </c>
      <c r="N12" s="522">
        <v>384</v>
      </c>
      <c r="O12" s="521">
        <f>N12-M12</f>
        <v>235.5</v>
      </c>
      <c r="P12" s="522"/>
      <c r="Q12" s="522"/>
      <c r="R12" s="521">
        <f>Q12-P12</f>
        <v>0</v>
      </c>
      <c r="S12" s="522"/>
      <c r="T12" s="522"/>
      <c r="U12" s="521">
        <f>T12-S12</f>
        <v>0</v>
      </c>
      <c r="V12" s="522"/>
      <c r="W12" s="522"/>
      <c r="X12" s="521">
        <f>W12-V12</f>
        <v>0</v>
      </c>
      <c r="Y12" s="522"/>
      <c r="Z12" s="522"/>
      <c r="AA12" s="521">
        <f>Z12-Y12</f>
        <v>0</v>
      </c>
      <c r="AB12" s="522">
        <v>4.7</v>
      </c>
      <c r="AC12" s="522">
        <v>12</v>
      </c>
      <c r="AD12" s="521">
        <f>AC12-AB12</f>
        <v>7.3</v>
      </c>
      <c r="AE12" s="522"/>
      <c r="AF12" s="522"/>
      <c r="AG12" s="521">
        <f>AF12-AE12</f>
        <v>0</v>
      </c>
      <c r="AH12" s="522"/>
      <c r="AI12" s="522">
        <v>8.4</v>
      </c>
      <c r="AJ12" s="521">
        <f>AI12-AH12</f>
        <v>8.4</v>
      </c>
      <c r="AK12" s="522">
        <v>0</v>
      </c>
      <c r="AL12" s="522">
        <v>6.2</v>
      </c>
      <c r="AM12" s="521">
        <f>AL12-AK12</f>
        <v>6.2</v>
      </c>
      <c r="AN12" s="522"/>
      <c r="AO12" s="522"/>
      <c r="AP12" s="521">
        <f>AO12-AN12</f>
        <v>0</v>
      </c>
      <c r="AQ12" s="522">
        <v>0.2</v>
      </c>
      <c r="AR12" s="522">
        <v>31.9</v>
      </c>
      <c r="AS12" s="521">
        <f>AR12-AQ12</f>
        <v>31.7</v>
      </c>
      <c r="AT12" s="522">
        <v>0.1</v>
      </c>
      <c r="AU12" s="522">
        <v>250.3</v>
      </c>
      <c r="AV12" s="521">
        <f>AU12-AT12</f>
        <v>250.20000000000002</v>
      </c>
    </row>
    <row r="13" spans="2:48" s="486" customFormat="1" ht="30.75" customHeight="1">
      <c r="B13" s="486">
        <v>1</v>
      </c>
      <c r="C13" s="498" t="s">
        <v>186</v>
      </c>
      <c r="D13" s="497" t="s">
        <v>33</v>
      </c>
      <c r="E13" s="497"/>
      <c r="F13" s="496"/>
      <c r="G13" s="529">
        <v>211.8</v>
      </c>
      <c r="H13" s="526">
        <v>1006.7</v>
      </c>
      <c r="I13" s="528">
        <f>H13-G13</f>
        <v>794.9000000000001</v>
      </c>
      <c r="J13" s="524">
        <f>M13+P13+S13+V13+Y13+AB13+AE13+AH13+AK13+AN13+AQ13+AT13</f>
        <v>211.90000000000003</v>
      </c>
      <c r="K13" s="524">
        <f>N13+Q13+T13+W13+Z13+AC13+AF13+AI13+AL13+AO13+AR13+AU13</f>
        <v>1006.6</v>
      </c>
      <c r="L13" s="523"/>
      <c r="M13" s="522">
        <v>148.3</v>
      </c>
      <c r="N13" s="522">
        <v>837.6</v>
      </c>
      <c r="O13" s="521">
        <f>N13-M13</f>
        <v>689.3</v>
      </c>
      <c r="P13" s="522">
        <v>1.9</v>
      </c>
      <c r="Q13" s="522">
        <v>6.9</v>
      </c>
      <c r="R13" s="521">
        <f>Q13-P13</f>
        <v>5</v>
      </c>
      <c r="S13" s="522">
        <v>12.6</v>
      </c>
      <c r="T13" s="522">
        <v>14</v>
      </c>
      <c r="U13" s="521">
        <f>T13-S13</f>
        <v>1.4000000000000004</v>
      </c>
      <c r="V13" s="522">
        <v>0.8</v>
      </c>
      <c r="W13" s="522">
        <v>5.8</v>
      </c>
      <c r="X13" s="521">
        <f>W13-V13</f>
        <v>5</v>
      </c>
      <c r="Y13" s="522">
        <v>0.8</v>
      </c>
      <c r="Z13" s="522">
        <v>2.7</v>
      </c>
      <c r="AA13" s="521">
        <f>Z13-Y13</f>
        <v>1.9000000000000001</v>
      </c>
      <c r="AB13" s="522">
        <v>2.6</v>
      </c>
      <c r="AC13" s="522">
        <v>8.5</v>
      </c>
      <c r="AD13" s="521">
        <f>AC13-AB13</f>
        <v>5.9</v>
      </c>
      <c r="AE13" s="522">
        <v>1</v>
      </c>
      <c r="AF13" s="522">
        <v>16.7</v>
      </c>
      <c r="AG13" s="521">
        <f>AF13-AE13</f>
        <v>15.7</v>
      </c>
      <c r="AH13" s="522">
        <v>1</v>
      </c>
      <c r="AI13" s="522">
        <v>13.8</v>
      </c>
      <c r="AJ13" s="521">
        <f>AI13-AH13</f>
        <v>12.8</v>
      </c>
      <c r="AK13" s="522">
        <v>4.5</v>
      </c>
      <c r="AL13" s="522">
        <v>24.4</v>
      </c>
      <c r="AM13" s="521">
        <f>AL13-AK13</f>
        <v>19.9</v>
      </c>
      <c r="AN13" s="522">
        <v>2.2</v>
      </c>
      <c r="AO13" s="522">
        <v>2.2</v>
      </c>
      <c r="AP13" s="521">
        <f>AO13-AN13</f>
        <v>0</v>
      </c>
      <c r="AQ13" s="522">
        <v>2.8</v>
      </c>
      <c r="AR13" s="522">
        <v>13.4</v>
      </c>
      <c r="AS13" s="521">
        <f>AR13-AQ13</f>
        <v>10.600000000000001</v>
      </c>
      <c r="AT13" s="522">
        <v>33.4</v>
      </c>
      <c r="AU13" s="522">
        <v>60.6</v>
      </c>
      <c r="AV13" s="521">
        <f>AU13-AT13</f>
        <v>27.200000000000003</v>
      </c>
    </row>
    <row r="14" spans="2:48" s="486" customFormat="1" ht="39.75" customHeight="1">
      <c r="B14" s="486">
        <v>0.9</v>
      </c>
      <c r="C14" s="498" t="s">
        <v>185</v>
      </c>
      <c r="D14" s="497" t="s">
        <v>184</v>
      </c>
      <c r="E14" s="497"/>
      <c r="F14" s="496"/>
      <c r="G14" s="529">
        <v>344.3</v>
      </c>
      <c r="H14" s="526">
        <v>361.1</v>
      </c>
      <c r="I14" s="528">
        <f>H14-G14</f>
        <v>16.80000000000001</v>
      </c>
      <c r="J14" s="524">
        <f>M14+P14+S14+V14+Y14+AB14+AE14+AH14+AK14+AN14+AQ14+AT14</f>
        <v>344.29999999999995</v>
      </c>
      <c r="K14" s="524">
        <f>N14+Q14+T14+W14+Z14+AC14+AF14+AI14+AL14+AO14+AR14+AU14</f>
        <v>361.09999999999997</v>
      </c>
      <c r="L14" s="523"/>
      <c r="M14" s="522">
        <v>275.2</v>
      </c>
      <c r="N14" s="522">
        <v>290.4</v>
      </c>
      <c r="O14" s="521">
        <f>N14-M14</f>
        <v>15.199999999999989</v>
      </c>
      <c r="P14" s="522">
        <v>3.3</v>
      </c>
      <c r="Q14" s="522">
        <v>3.3</v>
      </c>
      <c r="R14" s="521">
        <f>Q14-P14</f>
        <v>0</v>
      </c>
      <c r="S14" s="522">
        <v>9.6</v>
      </c>
      <c r="T14" s="522">
        <v>9.6</v>
      </c>
      <c r="U14" s="521">
        <f>T14-S14</f>
        <v>0</v>
      </c>
      <c r="V14" s="522"/>
      <c r="W14" s="522"/>
      <c r="X14" s="521">
        <f>W14-V14</f>
        <v>0</v>
      </c>
      <c r="Y14" s="522">
        <v>0.9</v>
      </c>
      <c r="Z14" s="522">
        <v>0.8</v>
      </c>
      <c r="AA14" s="521">
        <f>Z14-Y14</f>
        <v>-0.09999999999999998</v>
      </c>
      <c r="AB14" s="522">
        <v>11.2</v>
      </c>
      <c r="AC14" s="522">
        <v>11.2</v>
      </c>
      <c r="AD14" s="521">
        <f>AC14-AB14</f>
        <v>0</v>
      </c>
      <c r="AE14" s="522">
        <v>0.7</v>
      </c>
      <c r="AF14" s="522">
        <v>0.7</v>
      </c>
      <c r="AG14" s="521">
        <f>AF14-AE14</f>
        <v>0</v>
      </c>
      <c r="AH14" s="522"/>
      <c r="AI14" s="522"/>
      <c r="AJ14" s="521">
        <f>AI14-AH14</f>
        <v>0</v>
      </c>
      <c r="AK14" s="522">
        <v>2.6</v>
      </c>
      <c r="AL14" s="522">
        <v>2.6</v>
      </c>
      <c r="AM14" s="521">
        <f>AL14-AK14</f>
        <v>0</v>
      </c>
      <c r="AN14" s="522">
        <v>5.4</v>
      </c>
      <c r="AO14" s="522">
        <v>5.4</v>
      </c>
      <c r="AP14" s="521">
        <f>AO14-AN14</f>
        <v>0</v>
      </c>
      <c r="AQ14" s="522">
        <v>4.7</v>
      </c>
      <c r="AR14" s="522">
        <v>4.7</v>
      </c>
      <c r="AS14" s="521">
        <f>AR14-AQ14</f>
        <v>0</v>
      </c>
      <c r="AT14" s="522">
        <v>30.7</v>
      </c>
      <c r="AU14" s="522">
        <v>32.4</v>
      </c>
      <c r="AV14" s="521">
        <f>AU14-AT14</f>
        <v>1.6999999999999993</v>
      </c>
    </row>
    <row r="15" spans="1:48" s="486" customFormat="1" ht="15">
      <c r="A15" s="486">
        <v>0.5</v>
      </c>
      <c r="B15" s="486">
        <v>0.5</v>
      </c>
      <c r="C15" s="498" t="s">
        <v>183</v>
      </c>
      <c r="D15" s="497" t="s">
        <v>34</v>
      </c>
      <c r="E15" s="497"/>
      <c r="F15" s="496"/>
      <c r="G15" s="529">
        <v>4.5</v>
      </c>
      <c r="H15" s="526">
        <v>4.5</v>
      </c>
      <c r="I15" s="528">
        <f>H15-G15</f>
        <v>0</v>
      </c>
      <c r="J15" s="524">
        <f>M15+P15+S15+V15+Y15+AB15+AE15+AH15+AK15+AN15+AQ15+AT15</f>
        <v>4.6000000000000005</v>
      </c>
      <c r="K15" s="524">
        <f>N15+Q15+T15+W15+Z15+AC15+AF15+AI15+AL15+AO15+AR15+AU15</f>
        <v>4.6000000000000005</v>
      </c>
      <c r="L15" s="523"/>
      <c r="M15" s="522">
        <v>3.7</v>
      </c>
      <c r="N15" s="522">
        <v>3.7</v>
      </c>
      <c r="O15" s="521">
        <f>N15-M15</f>
        <v>0</v>
      </c>
      <c r="P15" s="522"/>
      <c r="Q15" s="522"/>
      <c r="R15" s="521">
        <f>Q15-P15</f>
        <v>0</v>
      </c>
      <c r="S15" s="522"/>
      <c r="T15" s="522"/>
      <c r="U15" s="521">
        <f>T15-S15</f>
        <v>0</v>
      </c>
      <c r="V15" s="522"/>
      <c r="W15" s="522"/>
      <c r="X15" s="521">
        <f>W15-V15</f>
        <v>0</v>
      </c>
      <c r="Y15" s="522"/>
      <c r="Z15" s="522"/>
      <c r="AA15" s="521">
        <f>Z15-Y15</f>
        <v>0</v>
      </c>
      <c r="AB15" s="522"/>
      <c r="AC15" s="522"/>
      <c r="AD15" s="521">
        <f>AC15-AB15</f>
        <v>0</v>
      </c>
      <c r="AE15" s="522"/>
      <c r="AF15" s="522"/>
      <c r="AG15" s="521">
        <f>AF15-AE15</f>
        <v>0</v>
      </c>
      <c r="AH15" s="522"/>
      <c r="AI15" s="522"/>
      <c r="AJ15" s="521">
        <f>AI15-AH15</f>
        <v>0</v>
      </c>
      <c r="AK15" s="522"/>
      <c r="AL15" s="522"/>
      <c r="AM15" s="521">
        <f>AL15-AK15</f>
        <v>0</v>
      </c>
      <c r="AN15" s="522"/>
      <c r="AO15" s="522"/>
      <c r="AP15" s="521">
        <f>AO15-AN15</f>
        <v>0</v>
      </c>
      <c r="AQ15" s="522">
        <v>0.9</v>
      </c>
      <c r="AR15" s="522">
        <v>0.9</v>
      </c>
      <c r="AS15" s="521">
        <f>AR15-AQ15</f>
        <v>0</v>
      </c>
      <c r="AT15" s="522"/>
      <c r="AU15" s="522"/>
      <c r="AV15" s="521">
        <f>AU15-AT15</f>
        <v>0</v>
      </c>
    </row>
    <row r="16" spans="1:48" s="486" customFormat="1" ht="26.25" customHeight="1">
      <c r="A16" s="486">
        <v>0.45</v>
      </c>
      <c r="B16" s="486">
        <v>0.45</v>
      </c>
      <c r="C16" s="498" t="s">
        <v>182</v>
      </c>
      <c r="D16" s="497" t="s">
        <v>181</v>
      </c>
      <c r="E16" s="497"/>
      <c r="F16" s="496"/>
      <c r="G16" s="529">
        <v>4.8</v>
      </c>
      <c r="H16" s="526">
        <v>4.8</v>
      </c>
      <c r="I16" s="528">
        <f>H16-G16</f>
        <v>0</v>
      </c>
      <c r="J16" s="524">
        <f>M16+P16+S16+V16+Y16+AB16+AE16+AH16+AK16+AN16+AQ16+AT16</f>
        <v>4.9</v>
      </c>
      <c r="K16" s="524">
        <f>N16+Q16+T16+W16+Z16+AC16+AF16+AI16+AL16+AO16+AR16+AU16</f>
        <v>4.800000000000001</v>
      </c>
      <c r="L16" s="523"/>
      <c r="M16" s="522">
        <v>0.4</v>
      </c>
      <c r="N16" s="522">
        <v>0.4</v>
      </c>
      <c r="O16" s="521">
        <f>N16-M16</f>
        <v>0</v>
      </c>
      <c r="P16" s="522">
        <v>4.5</v>
      </c>
      <c r="Q16" s="522">
        <v>4.4</v>
      </c>
      <c r="R16" s="521">
        <f>Q16-P16</f>
        <v>-0.09999999999999964</v>
      </c>
      <c r="S16" s="522"/>
      <c r="T16" s="522"/>
      <c r="U16" s="521">
        <f>T16-S16</f>
        <v>0</v>
      </c>
      <c r="V16" s="522"/>
      <c r="W16" s="522"/>
      <c r="X16" s="521">
        <f>W16-V16</f>
        <v>0</v>
      </c>
      <c r="Y16" s="522"/>
      <c r="Z16" s="522"/>
      <c r="AA16" s="521">
        <f>Z16-Y16</f>
        <v>0</v>
      </c>
      <c r="AB16" s="522"/>
      <c r="AC16" s="522"/>
      <c r="AD16" s="521">
        <f>AC16-AB16</f>
        <v>0</v>
      </c>
      <c r="AE16" s="522"/>
      <c r="AF16" s="522"/>
      <c r="AG16" s="521">
        <f>AF16-AE16</f>
        <v>0</v>
      </c>
      <c r="AH16" s="522"/>
      <c r="AI16" s="522"/>
      <c r="AJ16" s="521">
        <f>AI16-AH16</f>
        <v>0</v>
      </c>
      <c r="AK16" s="522"/>
      <c r="AL16" s="522"/>
      <c r="AM16" s="521">
        <f>AL16-AK16</f>
        <v>0</v>
      </c>
      <c r="AN16" s="522"/>
      <c r="AO16" s="522"/>
      <c r="AP16" s="521">
        <f>AO16-AN16</f>
        <v>0</v>
      </c>
      <c r="AQ16" s="522"/>
      <c r="AR16" s="522"/>
      <c r="AS16" s="521">
        <f>AR16-AQ16</f>
        <v>0</v>
      </c>
      <c r="AT16" s="522"/>
      <c r="AU16" s="522"/>
      <c r="AV16" s="521">
        <f>AU16-AT16</f>
        <v>0</v>
      </c>
    </row>
    <row r="17" spans="1:48" s="486" customFormat="1" ht="17.25" customHeight="1">
      <c r="A17" s="486">
        <v>1</v>
      </c>
      <c r="C17" s="498" t="s">
        <v>180</v>
      </c>
      <c r="D17" s="497" t="s">
        <v>179</v>
      </c>
      <c r="E17" s="497"/>
      <c r="F17" s="496"/>
      <c r="G17" s="529">
        <v>1350.9</v>
      </c>
      <c r="H17" s="526">
        <v>1241.9</v>
      </c>
      <c r="I17" s="528">
        <f>H17-G17</f>
        <v>-109</v>
      </c>
      <c r="J17" s="524">
        <f>M17+P17+S17+V17+Y17+AB17+AE17+AH17+AK17+AN17+AQ17+AT17</f>
        <v>1350.9000000000003</v>
      </c>
      <c r="K17" s="524">
        <f>N17+Q17+T17+W17+Z17+AC17+AF17+AI17+AL17+AO17+AR17+AU17</f>
        <v>1241.8000000000002</v>
      </c>
      <c r="L17" s="523"/>
      <c r="M17" s="522">
        <v>911.6</v>
      </c>
      <c r="N17" s="522">
        <v>835</v>
      </c>
      <c r="O17" s="521">
        <f>N17-M17</f>
        <v>-76.60000000000002</v>
      </c>
      <c r="P17" s="522">
        <v>30.2</v>
      </c>
      <c r="Q17" s="522">
        <v>28</v>
      </c>
      <c r="R17" s="521">
        <f>Q17-P17</f>
        <v>-2.1999999999999993</v>
      </c>
      <c r="S17" s="522">
        <v>43.4</v>
      </c>
      <c r="T17" s="522">
        <v>39.6</v>
      </c>
      <c r="U17" s="521">
        <f>T17-S17</f>
        <v>-3.799999999999997</v>
      </c>
      <c r="V17" s="522">
        <v>24.4</v>
      </c>
      <c r="W17" s="522">
        <v>24.2</v>
      </c>
      <c r="X17" s="521">
        <f>W17-V17</f>
        <v>-0.1999999999999993</v>
      </c>
      <c r="Y17" s="522">
        <v>21.3</v>
      </c>
      <c r="Z17" s="522">
        <v>21.2</v>
      </c>
      <c r="AA17" s="521">
        <f>Z17-Y17</f>
        <v>-0.10000000000000142</v>
      </c>
      <c r="AB17" s="522">
        <v>26</v>
      </c>
      <c r="AC17" s="522">
        <v>21.5</v>
      </c>
      <c r="AD17" s="521">
        <f>AC17-AB17</f>
        <v>-4.5</v>
      </c>
      <c r="AE17" s="522">
        <v>16.7</v>
      </c>
      <c r="AF17" s="522">
        <v>16.5</v>
      </c>
      <c r="AG17" s="521">
        <f>AF17-AE17</f>
        <v>-0.1999999999999993</v>
      </c>
      <c r="AH17" s="522">
        <v>8.7</v>
      </c>
      <c r="AI17" s="522">
        <v>8.1</v>
      </c>
      <c r="AJ17" s="521">
        <f>AI17-AH17</f>
        <v>-0.5999999999999996</v>
      </c>
      <c r="AK17" s="522">
        <v>127.5</v>
      </c>
      <c r="AL17" s="522">
        <v>110.7</v>
      </c>
      <c r="AM17" s="521">
        <f>AL17-AK17</f>
        <v>-16.799999999999997</v>
      </c>
      <c r="AN17" s="522">
        <v>7</v>
      </c>
      <c r="AO17" s="522">
        <v>6.8</v>
      </c>
      <c r="AP17" s="521">
        <f>AO17-AN17</f>
        <v>-0.20000000000000018</v>
      </c>
      <c r="AQ17" s="522">
        <v>21.9</v>
      </c>
      <c r="AR17" s="522">
        <v>21.2</v>
      </c>
      <c r="AS17" s="521">
        <f>AR17-AQ17</f>
        <v>-0.6999999999999993</v>
      </c>
      <c r="AT17" s="522">
        <v>112.2</v>
      </c>
      <c r="AU17" s="522">
        <v>109</v>
      </c>
      <c r="AV17" s="521">
        <f>AU17-AT17</f>
        <v>-3.200000000000003</v>
      </c>
    </row>
    <row r="18" spans="2:48" s="486" customFormat="1" ht="15">
      <c r="B18" s="486">
        <v>0.175</v>
      </c>
      <c r="C18" s="498" t="s">
        <v>178</v>
      </c>
      <c r="D18" s="497" t="s">
        <v>177</v>
      </c>
      <c r="E18" s="497"/>
      <c r="F18" s="496"/>
      <c r="G18" s="529">
        <v>3257.6</v>
      </c>
      <c r="H18" s="526">
        <v>1357.5</v>
      </c>
      <c r="I18" s="528">
        <f>H18-G18</f>
        <v>-1900.1</v>
      </c>
      <c r="J18" s="524">
        <f>M18+P18+S18+V18+Y18+AB18+AE18+AH18+AK18+AN18+AQ18+AT18</f>
        <v>3257.5</v>
      </c>
      <c r="K18" s="524">
        <f>N18+Q18+T18+W18+Z18+AC18+AF18+AI18+AL18+AO18+AR18+AU18</f>
        <v>1357.4999999999998</v>
      </c>
      <c r="L18" s="523"/>
      <c r="M18" s="522">
        <v>3152.5</v>
      </c>
      <c r="N18" s="522">
        <v>1238.1</v>
      </c>
      <c r="O18" s="521">
        <f>N18-M18</f>
        <v>-1914.4</v>
      </c>
      <c r="P18" s="522">
        <v>0.1</v>
      </c>
      <c r="Q18" s="522">
        <v>0.1</v>
      </c>
      <c r="R18" s="521">
        <f>Q18-P18</f>
        <v>0</v>
      </c>
      <c r="S18" s="522">
        <v>0.8</v>
      </c>
      <c r="T18" s="522">
        <v>0.8</v>
      </c>
      <c r="U18" s="521">
        <f>T18-S18</f>
        <v>0</v>
      </c>
      <c r="V18" s="522">
        <v>62.1</v>
      </c>
      <c r="W18" s="522">
        <v>69.7</v>
      </c>
      <c r="X18" s="521">
        <f>W18-V18</f>
        <v>7.600000000000001</v>
      </c>
      <c r="Y18" s="522">
        <v>0.6</v>
      </c>
      <c r="Z18" s="522">
        <v>1</v>
      </c>
      <c r="AA18" s="521">
        <f>Z18-Y18</f>
        <v>0.4</v>
      </c>
      <c r="AB18" s="522">
        <v>4.3</v>
      </c>
      <c r="AC18" s="522">
        <v>4.3</v>
      </c>
      <c r="AD18" s="521">
        <f>AC18-AB18</f>
        <v>0</v>
      </c>
      <c r="AE18" s="522"/>
      <c r="AF18" s="522"/>
      <c r="AG18" s="521">
        <f>AF18-AE18</f>
        <v>0</v>
      </c>
      <c r="AH18" s="522"/>
      <c r="AI18" s="522"/>
      <c r="AJ18" s="521">
        <f>AI18-AH18</f>
        <v>0</v>
      </c>
      <c r="AK18" s="522">
        <v>0</v>
      </c>
      <c r="AL18" s="522">
        <v>0</v>
      </c>
      <c r="AM18" s="521">
        <f>AL18-AK18</f>
        <v>0</v>
      </c>
      <c r="AN18" s="522">
        <v>0.9</v>
      </c>
      <c r="AO18" s="522">
        <v>0.9</v>
      </c>
      <c r="AP18" s="521">
        <f>AO18-AN18</f>
        <v>0</v>
      </c>
      <c r="AQ18" s="522">
        <v>4.1</v>
      </c>
      <c r="AR18" s="522">
        <v>10.5</v>
      </c>
      <c r="AS18" s="521">
        <f>AR18-AQ18</f>
        <v>6.4</v>
      </c>
      <c r="AT18" s="522">
        <v>32.1</v>
      </c>
      <c r="AU18" s="522">
        <v>32.1</v>
      </c>
      <c r="AV18" s="521">
        <f>AU18-AT18</f>
        <v>0</v>
      </c>
    </row>
    <row r="19" spans="3:48" s="486" customFormat="1" ht="15">
      <c r="C19" s="498" t="s">
        <v>176</v>
      </c>
      <c r="D19" s="497" t="s">
        <v>175</v>
      </c>
      <c r="E19" s="497"/>
      <c r="F19" s="496"/>
      <c r="G19" s="529"/>
      <c r="H19" s="526"/>
      <c r="I19" s="528">
        <f>H19-G19</f>
        <v>0</v>
      </c>
      <c r="J19" s="524">
        <f>M19+P19+S19+V19+Y19+AB19+AE19+AH19+AK19+AN19+AQ19+AT19</f>
        <v>0</v>
      </c>
      <c r="K19" s="524">
        <f>N19+Q19+T19+W19+Z19+AC19+AF19+AI19+AL19+AO19+AR19+AU19</f>
        <v>0</v>
      </c>
      <c r="L19" s="523"/>
      <c r="M19" s="522"/>
      <c r="N19" s="522"/>
      <c r="O19" s="521">
        <f>N19-M19</f>
        <v>0</v>
      </c>
      <c r="P19" s="522"/>
      <c r="Q19" s="522"/>
      <c r="R19" s="521">
        <f>Q19-P19</f>
        <v>0</v>
      </c>
      <c r="S19" s="522"/>
      <c r="T19" s="522"/>
      <c r="U19" s="521">
        <f>T19-S19</f>
        <v>0</v>
      </c>
      <c r="V19" s="522"/>
      <c r="W19" s="522"/>
      <c r="X19" s="521">
        <f>W19-V19</f>
        <v>0</v>
      </c>
      <c r="Y19" s="522"/>
      <c r="Z19" s="522"/>
      <c r="AA19" s="521">
        <f>Z19-Y19</f>
        <v>0</v>
      </c>
      <c r="AB19" s="522"/>
      <c r="AC19" s="522"/>
      <c r="AD19" s="521">
        <f>AC19-AB19</f>
        <v>0</v>
      </c>
      <c r="AE19" s="522"/>
      <c r="AF19" s="522"/>
      <c r="AG19" s="521">
        <f>AF19-AE19</f>
        <v>0</v>
      </c>
      <c r="AH19" s="522"/>
      <c r="AI19" s="522"/>
      <c r="AJ19" s="521">
        <f>AI19-AH19</f>
        <v>0</v>
      </c>
      <c r="AK19" s="522"/>
      <c r="AL19" s="522"/>
      <c r="AM19" s="521">
        <f>AL19-AK19</f>
        <v>0</v>
      </c>
      <c r="AN19" s="522"/>
      <c r="AO19" s="522"/>
      <c r="AP19" s="521">
        <f>AO19-AN19</f>
        <v>0</v>
      </c>
      <c r="AQ19" s="522"/>
      <c r="AR19" s="522"/>
      <c r="AS19" s="521">
        <f>AR19-AQ19</f>
        <v>0</v>
      </c>
      <c r="AT19" s="522"/>
      <c r="AU19" s="522"/>
      <c r="AV19" s="521">
        <f>AU19-AT19</f>
        <v>0</v>
      </c>
    </row>
    <row r="20" spans="3:48" s="499" customFormat="1" ht="15">
      <c r="C20" s="503" t="s">
        <v>174</v>
      </c>
      <c r="D20" s="502" t="s">
        <v>173</v>
      </c>
      <c r="E20" s="502"/>
      <c r="F20" s="501"/>
      <c r="G20" s="532">
        <v>283.9</v>
      </c>
      <c r="H20" s="531">
        <v>2780.1</v>
      </c>
      <c r="I20" s="528">
        <f>H20-G20</f>
        <v>2496.2</v>
      </c>
      <c r="J20" s="524">
        <f>M20+P20+S20+V20+Y20+AB20+AE20+AH20+AK20+AN20+AQ20+AT20</f>
        <v>283.79999999999995</v>
      </c>
      <c r="K20" s="524">
        <f>N20+Q20+T20+W20+Z20+AC20+AF20+AI20+AL20+AO20+AR20+AU20</f>
        <v>2780.1</v>
      </c>
      <c r="L20" s="523"/>
      <c r="M20" s="530">
        <v>134.4</v>
      </c>
      <c r="N20" s="530">
        <v>1839</v>
      </c>
      <c r="O20" s="521">
        <f>N20-M20</f>
        <v>1704.6</v>
      </c>
      <c r="P20" s="530">
        <v>25.7</v>
      </c>
      <c r="Q20" s="530">
        <v>337.5</v>
      </c>
      <c r="R20" s="521">
        <f>Q20-P20</f>
        <v>311.8</v>
      </c>
      <c r="S20" s="530"/>
      <c r="T20" s="530">
        <v>5.5</v>
      </c>
      <c r="U20" s="521">
        <f>T20-S20</f>
        <v>5.5</v>
      </c>
      <c r="V20" s="530">
        <v>25.4</v>
      </c>
      <c r="W20" s="530">
        <v>43</v>
      </c>
      <c r="X20" s="521">
        <f>W20-V20</f>
        <v>17.6</v>
      </c>
      <c r="Y20" s="530">
        <v>0.5</v>
      </c>
      <c r="Z20" s="530">
        <v>0.5</v>
      </c>
      <c r="AA20" s="521">
        <f>Z20-Y20</f>
        <v>0</v>
      </c>
      <c r="AB20" s="530">
        <v>1.5</v>
      </c>
      <c r="AC20" s="530">
        <v>1.5</v>
      </c>
      <c r="AD20" s="521">
        <f>AC20-AB20</f>
        <v>0</v>
      </c>
      <c r="AE20" s="530">
        <v>12.6</v>
      </c>
      <c r="AF20" s="530">
        <v>67.4</v>
      </c>
      <c r="AG20" s="521">
        <f>AF20-AE20</f>
        <v>54.800000000000004</v>
      </c>
      <c r="AH20" s="530">
        <v>74.3</v>
      </c>
      <c r="AI20" s="530">
        <v>119.3</v>
      </c>
      <c r="AJ20" s="521">
        <f>AI20-AH20</f>
        <v>45</v>
      </c>
      <c r="AK20" s="530"/>
      <c r="AL20" s="530">
        <v>357</v>
      </c>
      <c r="AM20" s="521">
        <f>AL20-AK20</f>
        <v>357</v>
      </c>
      <c r="AN20" s="530">
        <v>1.2</v>
      </c>
      <c r="AO20" s="530">
        <v>1.2</v>
      </c>
      <c r="AP20" s="521">
        <f>AO20-AN20</f>
        <v>0</v>
      </c>
      <c r="AQ20" s="530"/>
      <c r="AR20" s="530"/>
      <c r="AS20" s="521">
        <f>AR20-AQ20</f>
        <v>0</v>
      </c>
      <c r="AT20" s="530">
        <v>8.2</v>
      </c>
      <c r="AU20" s="530">
        <v>8.2</v>
      </c>
      <c r="AV20" s="521">
        <f>AU20-AT20</f>
        <v>0</v>
      </c>
    </row>
    <row r="21" spans="3:48" s="499" customFormat="1" ht="16.5" customHeight="1">
      <c r="C21" s="503" t="s">
        <v>172</v>
      </c>
      <c r="D21" s="502" t="s">
        <v>171</v>
      </c>
      <c r="E21" s="502"/>
      <c r="F21" s="501"/>
      <c r="G21" s="532">
        <v>10098</v>
      </c>
      <c r="H21" s="531">
        <v>10619.8</v>
      </c>
      <c r="I21" s="528">
        <f>H21-G21</f>
        <v>521.7999999999993</v>
      </c>
      <c r="J21" s="524">
        <f>M21+P21+S21+V21+Y21+AB21+AE21+AH21+AK21+AN21+AQ21+AT21</f>
        <v>10097.9</v>
      </c>
      <c r="K21" s="524">
        <f>N21+Q21+T21+W21+Z21+AC21+AF21+AI21+AL21+AO21+AR21+AU21</f>
        <v>10619.8</v>
      </c>
      <c r="L21" s="523"/>
      <c r="M21" s="530">
        <v>4585.8</v>
      </c>
      <c r="N21" s="530">
        <v>5014.2</v>
      </c>
      <c r="O21" s="521">
        <f>N21-M21</f>
        <v>428.39999999999964</v>
      </c>
      <c r="P21" s="530">
        <v>305.1</v>
      </c>
      <c r="Q21" s="530">
        <v>307</v>
      </c>
      <c r="R21" s="521">
        <f>Q21-P21</f>
        <v>1.8999999999999773</v>
      </c>
      <c r="S21" s="530">
        <v>815.6</v>
      </c>
      <c r="T21" s="530">
        <v>817.2</v>
      </c>
      <c r="U21" s="521">
        <f>T21-S21</f>
        <v>1.6000000000000227</v>
      </c>
      <c r="V21" s="530">
        <v>109.4</v>
      </c>
      <c r="W21" s="530">
        <v>103.1</v>
      </c>
      <c r="X21" s="521">
        <f>W21-V21</f>
        <v>-6.300000000000011</v>
      </c>
      <c r="Y21" s="530">
        <v>198.9</v>
      </c>
      <c r="Z21" s="530">
        <v>173.3</v>
      </c>
      <c r="AA21" s="521">
        <f>Z21-Y21</f>
        <v>-25.599999999999994</v>
      </c>
      <c r="AB21" s="530">
        <v>1024.4</v>
      </c>
      <c r="AC21" s="530">
        <v>1039.7</v>
      </c>
      <c r="AD21" s="521">
        <f>AC21-AB21</f>
        <v>15.299999999999955</v>
      </c>
      <c r="AE21" s="530">
        <v>234.7</v>
      </c>
      <c r="AF21" s="530">
        <v>216.1</v>
      </c>
      <c r="AG21" s="521">
        <f>AF21-AE21</f>
        <v>-18.599999999999994</v>
      </c>
      <c r="AH21" s="530">
        <v>201.7</v>
      </c>
      <c r="AI21" s="530">
        <v>195.5</v>
      </c>
      <c r="AJ21" s="521">
        <f>AI21-AH21</f>
        <v>-6.199999999999989</v>
      </c>
      <c r="AK21" s="530">
        <v>549.4</v>
      </c>
      <c r="AL21" s="530">
        <v>520</v>
      </c>
      <c r="AM21" s="521">
        <f>AL21-AK21</f>
        <v>-29.399999999999977</v>
      </c>
      <c r="AN21" s="530">
        <v>119.3</v>
      </c>
      <c r="AO21" s="530">
        <v>114.6</v>
      </c>
      <c r="AP21" s="521">
        <f>AO21-AN21</f>
        <v>-4.700000000000003</v>
      </c>
      <c r="AQ21" s="530">
        <v>1021.5</v>
      </c>
      <c r="AR21" s="530">
        <v>1267.8</v>
      </c>
      <c r="AS21" s="521">
        <f>AR21-AQ21</f>
        <v>246.29999999999995</v>
      </c>
      <c r="AT21" s="530">
        <v>932.1</v>
      </c>
      <c r="AU21" s="530">
        <v>851.3</v>
      </c>
      <c r="AV21" s="521">
        <f>AU21-AT21</f>
        <v>-80.80000000000007</v>
      </c>
    </row>
    <row r="22" spans="1:48" s="486" customFormat="1" ht="15">
      <c r="A22" s="486">
        <v>1</v>
      </c>
      <c r="C22" s="498" t="s">
        <v>170</v>
      </c>
      <c r="D22" s="497" t="s">
        <v>85</v>
      </c>
      <c r="E22" s="497"/>
      <c r="F22" s="496"/>
      <c r="G22" s="529">
        <v>4895</v>
      </c>
      <c r="H22" s="526">
        <v>5782.8</v>
      </c>
      <c r="I22" s="528">
        <f>H22-G22</f>
        <v>887.8000000000002</v>
      </c>
      <c r="J22" s="524">
        <f>M22+P22+S22+V22+Y22+AB22+AE22+AH22+AK22+AN22+AQ22+AT22</f>
        <v>4894.800000000001</v>
      </c>
      <c r="K22" s="524">
        <f>N22+Q22+T22+W22+Z22+AC22+AF22+AI22+AL22+AO22+AR22+AU22</f>
        <v>5782.6</v>
      </c>
      <c r="L22" s="523"/>
      <c r="M22" s="522">
        <v>1269.5</v>
      </c>
      <c r="N22" s="522">
        <v>1922.4</v>
      </c>
      <c r="O22" s="521">
        <f>N22-M22</f>
        <v>652.9000000000001</v>
      </c>
      <c r="P22" s="522">
        <v>217.7</v>
      </c>
      <c r="Q22" s="522">
        <v>238.3</v>
      </c>
      <c r="R22" s="521">
        <f>Q22-P22</f>
        <v>20.600000000000023</v>
      </c>
      <c r="S22" s="522">
        <v>232.2</v>
      </c>
      <c r="T22" s="522">
        <v>226.9</v>
      </c>
      <c r="U22" s="521">
        <f>T22-S22</f>
        <v>-5.299999999999983</v>
      </c>
      <c r="V22" s="522">
        <v>604.4</v>
      </c>
      <c r="W22" s="522">
        <v>670.6</v>
      </c>
      <c r="X22" s="521">
        <f>W22-V22</f>
        <v>66.20000000000005</v>
      </c>
      <c r="Y22" s="522">
        <v>724.2</v>
      </c>
      <c r="Z22" s="522">
        <v>670.9</v>
      </c>
      <c r="AA22" s="521">
        <f>Z22-Y22</f>
        <v>-53.30000000000007</v>
      </c>
      <c r="AB22" s="522">
        <v>199</v>
      </c>
      <c r="AC22" s="522">
        <v>206.5</v>
      </c>
      <c r="AD22" s="521">
        <f>AC22-AB22</f>
        <v>7.5</v>
      </c>
      <c r="AE22" s="522">
        <v>335.3</v>
      </c>
      <c r="AF22" s="522">
        <v>302.1</v>
      </c>
      <c r="AG22" s="521">
        <f>AF22-AE22</f>
        <v>-33.19999999999999</v>
      </c>
      <c r="AH22" s="522">
        <v>376.9</v>
      </c>
      <c r="AI22" s="522">
        <v>335.3</v>
      </c>
      <c r="AJ22" s="521">
        <f>AI22-AH22</f>
        <v>-41.599999999999966</v>
      </c>
      <c r="AK22" s="522">
        <v>304.5</v>
      </c>
      <c r="AL22" s="522">
        <v>418.2</v>
      </c>
      <c r="AM22" s="521">
        <f>AL22-AK22</f>
        <v>113.69999999999999</v>
      </c>
      <c r="AN22" s="522">
        <v>139.3</v>
      </c>
      <c r="AO22" s="522">
        <v>188.2</v>
      </c>
      <c r="AP22" s="521">
        <f>AO22-AN22</f>
        <v>48.89999999999998</v>
      </c>
      <c r="AQ22" s="522">
        <v>241.6</v>
      </c>
      <c r="AR22" s="522">
        <v>245.8</v>
      </c>
      <c r="AS22" s="521">
        <f>AR22-AQ22</f>
        <v>4.200000000000017</v>
      </c>
      <c r="AT22" s="522">
        <v>250.2</v>
      </c>
      <c r="AU22" s="522">
        <v>357.4</v>
      </c>
      <c r="AV22" s="521">
        <f>AU22-AT22</f>
        <v>107.19999999999999</v>
      </c>
    </row>
    <row r="23" spans="3:48" s="486" customFormat="1" ht="27" customHeight="1">
      <c r="C23" s="498" t="s">
        <v>169</v>
      </c>
      <c r="D23" s="497" t="s">
        <v>168</v>
      </c>
      <c r="E23" s="497"/>
      <c r="F23" s="496"/>
      <c r="G23" s="529">
        <v>9.7</v>
      </c>
      <c r="H23" s="526">
        <v>679.8</v>
      </c>
      <c r="I23" s="528">
        <f>H23-G23</f>
        <v>670.0999999999999</v>
      </c>
      <c r="J23" s="524">
        <f>M23+P23+S23+V23+Y23+AB23+AE23+AH23+AK23+AN23+AQ23+AT23</f>
        <v>9.7</v>
      </c>
      <c r="K23" s="524">
        <f>N23+Q23+T23+W23+Z23+AC23+AF23+AI23+AL23+AO23+AR23+AU23</f>
        <v>679.9</v>
      </c>
      <c r="L23" s="523"/>
      <c r="M23" s="522"/>
      <c r="N23" s="522"/>
      <c r="O23" s="521">
        <f>N23-M23</f>
        <v>0</v>
      </c>
      <c r="P23" s="522">
        <v>0</v>
      </c>
      <c r="Q23" s="522">
        <v>283.1</v>
      </c>
      <c r="R23" s="521">
        <f>Q23-P23</f>
        <v>283.1</v>
      </c>
      <c r="S23" s="522"/>
      <c r="T23" s="522"/>
      <c r="U23" s="521">
        <f>T23-S23</f>
        <v>0</v>
      </c>
      <c r="V23" s="522"/>
      <c r="W23" s="522"/>
      <c r="X23" s="521">
        <f>W23-V23</f>
        <v>0</v>
      </c>
      <c r="Y23" s="522"/>
      <c r="Z23" s="522"/>
      <c r="AA23" s="521">
        <f>Z23-Y23</f>
        <v>0</v>
      </c>
      <c r="AB23" s="522">
        <v>9.2</v>
      </c>
      <c r="AC23" s="522">
        <v>9.2</v>
      </c>
      <c r="AD23" s="521">
        <f>AC23-AB23</f>
        <v>0</v>
      </c>
      <c r="AE23" s="522">
        <v>0.5</v>
      </c>
      <c r="AF23" s="522">
        <v>3.4</v>
      </c>
      <c r="AG23" s="521">
        <f>AF23-AE23</f>
        <v>2.9</v>
      </c>
      <c r="AH23" s="522"/>
      <c r="AI23" s="522"/>
      <c r="AJ23" s="521">
        <f>AI23-AH23</f>
        <v>0</v>
      </c>
      <c r="AK23" s="522">
        <v>0</v>
      </c>
      <c r="AL23" s="522">
        <v>384.2</v>
      </c>
      <c r="AM23" s="521">
        <f>AL23-AK23</f>
        <v>384.2</v>
      </c>
      <c r="AN23" s="522"/>
      <c r="AO23" s="522"/>
      <c r="AP23" s="521">
        <f>AO23-AN23</f>
        <v>0</v>
      </c>
      <c r="AQ23" s="522"/>
      <c r="AR23" s="522"/>
      <c r="AS23" s="521">
        <f>AR23-AQ23</f>
        <v>0</v>
      </c>
      <c r="AT23" s="522"/>
      <c r="AU23" s="522"/>
      <c r="AV23" s="521">
        <f>AU23-AT23</f>
        <v>0</v>
      </c>
    </row>
    <row r="24" spans="3:48" s="486" customFormat="1" ht="39.75" customHeight="1" thickBot="1">
      <c r="C24" s="498" t="s">
        <v>167</v>
      </c>
      <c r="D24" s="497" t="s">
        <v>166</v>
      </c>
      <c r="E24" s="497"/>
      <c r="F24" s="496"/>
      <c r="G24" s="527">
        <v>53.4</v>
      </c>
      <c r="H24" s="526">
        <v>53.4</v>
      </c>
      <c r="I24" s="525">
        <f>H24-G24</f>
        <v>0</v>
      </c>
      <c r="J24" s="524">
        <f>M24+P24+S24+V24+Y24+AB24+AE24+AH24+AK24+AN24+AQ24+AT24</f>
        <v>53.4</v>
      </c>
      <c r="K24" s="524">
        <f>N24+Q24+T24+W24+Z24+AC24+AF24+AI24+AL24+AO24+AR24+AU24</f>
        <v>53.4</v>
      </c>
      <c r="L24" s="523"/>
      <c r="M24" s="522">
        <v>44.3</v>
      </c>
      <c r="N24" s="522">
        <v>44.3</v>
      </c>
      <c r="O24" s="521">
        <f>N24-M24</f>
        <v>0</v>
      </c>
      <c r="P24" s="522">
        <v>0.1</v>
      </c>
      <c r="Q24" s="522">
        <v>0.1</v>
      </c>
      <c r="R24" s="521">
        <f>Q24-P24</f>
        <v>0</v>
      </c>
      <c r="S24" s="522">
        <v>3.7</v>
      </c>
      <c r="T24" s="522">
        <v>3.7</v>
      </c>
      <c r="U24" s="521">
        <f>T24-S24</f>
        <v>0</v>
      </c>
      <c r="V24" s="522"/>
      <c r="W24" s="522"/>
      <c r="X24" s="521">
        <f>W24-V24</f>
        <v>0</v>
      </c>
      <c r="Y24" s="522"/>
      <c r="Z24" s="522"/>
      <c r="AA24" s="521">
        <f>Z24-Y24</f>
        <v>0</v>
      </c>
      <c r="AB24" s="522">
        <v>0.4</v>
      </c>
      <c r="AC24" s="522">
        <v>0.4</v>
      </c>
      <c r="AD24" s="521">
        <f>AC24-AB24</f>
        <v>0</v>
      </c>
      <c r="AE24" s="522"/>
      <c r="AF24" s="522"/>
      <c r="AG24" s="521">
        <f>AF24-AE24</f>
        <v>0</v>
      </c>
      <c r="AH24" s="522"/>
      <c r="AI24" s="522"/>
      <c r="AJ24" s="521">
        <f>AI24-AH24</f>
        <v>0</v>
      </c>
      <c r="AK24" s="522"/>
      <c r="AL24" s="522"/>
      <c r="AM24" s="521">
        <f>AL24-AK24</f>
        <v>0</v>
      </c>
      <c r="AN24" s="522">
        <v>1.7</v>
      </c>
      <c r="AO24" s="522">
        <v>1.7</v>
      </c>
      <c r="AP24" s="521">
        <f>AO24-AN24</f>
        <v>0</v>
      </c>
      <c r="AQ24" s="522">
        <v>2.9</v>
      </c>
      <c r="AR24" s="522">
        <v>2.9</v>
      </c>
      <c r="AS24" s="521">
        <f>AR24-AQ24</f>
        <v>0</v>
      </c>
      <c r="AT24" s="522">
        <v>0.3</v>
      </c>
      <c r="AU24" s="522">
        <v>0.3</v>
      </c>
      <c r="AV24" s="521">
        <f>AU24-AT24</f>
        <v>0</v>
      </c>
    </row>
  </sheetData>
  <sheetProtection/>
  <mergeCells count="30"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AQ6:AS6"/>
    <mergeCell ref="AT6:AV6"/>
    <mergeCell ref="D8:F8"/>
    <mergeCell ref="D10:F10"/>
    <mergeCell ref="D11:F11"/>
    <mergeCell ref="D12:F12"/>
    <mergeCell ref="Y6:AA6"/>
    <mergeCell ref="AB6:AD6"/>
    <mergeCell ref="AE6:AG6"/>
    <mergeCell ref="AH6:AJ6"/>
    <mergeCell ref="AK6:AM6"/>
    <mergeCell ref="AN6:AP6"/>
    <mergeCell ref="D6:F6"/>
    <mergeCell ref="G6:I6"/>
    <mergeCell ref="M6:O6"/>
    <mergeCell ref="P6:R6"/>
    <mergeCell ref="S6:U6"/>
    <mergeCell ref="V6:X6"/>
  </mergeCells>
  <printOptions/>
  <pageMargins left="0.1968503937007874" right="0.1968503937007874" top="0.71" bottom="0.1968503937007874" header="0.275590551181102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2013-03-04T11:45:31Z</dcterms:created>
  <dcterms:modified xsi:type="dcterms:W3CDTF">2013-03-04T12:17:30Z</dcterms:modified>
  <cp:category/>
  <cp:version/>
  <cp:contentType/>
  <cp:contentStatus/>
</cp:coreProperties>
</file>