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0"/>
  </bookViews>
  <sheets>
    <sheet name="01.01.13 без оборот." sheetId="1" r:id="rId1"/>
  </sheets>
  <externalReferences>
    <externalReference r:id="rId4"/>
  </externalReferences>
  <definedNames>
    <definedName name="_xlnm.Print_Titles" localSheetId="0">'01.01.13 без оборот.'!$A:$A,'01.01.13 без оборот.'!$1:$1</definedName>
    <definedName name="_xlnm.Print_Area" localSheetId="0">'01.01.13 без оборот.'!$A$1:$BB$30</definedName>
  </definedNames>
  <calcPr fullCalcOnLoad="1"/>
</workbook>
</file>

<file path=xl/sharedStrings.xml><?xml version="1.0" encoding="utf-8"?>
<sst xmlns="http://schemas.openxmlformats.org/spreadsheetml/2006/main" count="210" uniqueCount="53">
  <si>
    <t xml:space="preserve">Информация о выполнении плановых назначений по доходам за январь-декабрь  2012 года </t>
  </si>
  <si>
    <t>по поселениям  Белокалитвинского района</t>
  </si>
  <si>
    <t xml:space="preserve">по состоянию на 01.01.2013 года  </t>
  </si>
  <si>
    <t>(без заключительных оборотов)</t>
  </si>
  <si>
    <t>Наименование показателей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</si>
  <si>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</si>
  <si>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</si>
  <si>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</si>
  <si>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</si>
  <si>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</si>
  <si>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</si>
  <si>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</si>
  <si>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</si>
  <si>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</si>
  <si>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</si>
  <si>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</si>
  <si>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</si>
  <si>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</si>
  <si>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2012 год</t>
  </si>
  <si>
    <t>Отклонение</t>
  </si>
  <si>
    <t>план</t>
  </si>
  <si>
    <t>факт</t>
  </si>
  <si>
    <t>т.р</t>
  </si>
  <si>
    <t>%</t>
  </si>
  <si>
    <t>Собственные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</si>
  <si>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</si>
  <si>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</si>
  <si>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</si>
  <si>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</si>
  <si>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</si>
  <si>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</si>
  <si>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</si>
  <si>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</si>
  <si>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</si>
  <si>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сдачи в аренду имущества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</si>
  <si>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</si>
  <si>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</si>
  <si>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</si>
  <si>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</si>
  <si>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</si>
  <si>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</t>
  </si>
  <si>
    <t>Безвозмездные поступления</t>
  </si>
  <si>
    <t>Дотация</t>
  </si>
  <si>
    <t>Субвенции ВУС</t>
  </si>
  <si>
    <t>Иные межбюджетные трансферты</t>
  </si>
  <si>
    <t>Прочие безвозмездные поступления</t>
  </si>
  <si>
    <t>Всего доходов</t>
  </si>
  <si>
    <t>по состоянию на 01.01.2012 года</t>
  </si>
  <si>
    <t>с учетом заключительных оборотов</t>
  </si>
  <si>
    <t>2011 год</t>
  </si>
  <si>
    <t>Откл. к пл. года</t>
  </si>
  <si>
    <t>Транспортный налог с организаций</t>
  </si>
  <si>
    <t>Транспортный налог с физ.лиц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</si>
</sst>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8"/>
      <name val="Arial Cyr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22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164" fontId="23" fillId="33" borderId="21" xfId="0" applyNumberFormat="1" applyFont="1" applyFill="1" applyBorder="1" applyAlignment="1">
      <alignment/>
    </xf>
    <xf numFmtId="164" fontId="23" fillId="33" borderId="10" xfId="0" applyNumberFormat="1" applyFont="1" applyFill="1" applyBorder="1" applyAlignment="1">
      <alignment/>
    </xf>
    <xf numFmtId="164" fontId="23" fillId="4" borderId="22" xfId="0" applyNumberFormat="1" applyFont="1" applyFill="1" applyBorder="1" applyAlignment="1">
      <alignment/>
    </xf>
    <xf numFmtId="164" fontId="23" fillId="33" borderId="23" xfId="0" applyNumberFormat="1" applyFont="1" applyFill="1" applyBorder="1" applyAlignment="1">
      <alignment/>
    </xf>
    <xf numFmtId="164" fontId="23" fillId="4" borderId="1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1" fillId="0" borderId="10" xfId="0" applyFont="1" applyBorder="1" applyAlignment="1">
      <alignment/>
    </xf>
    <xf numFmtId="0" fontId="24" fillId="0" borderId="11" xfId="0" applyFont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4" borderId="10" xfId="0" applyNumberFormat="1" applyFont="1" applyFill="1" applyBorder="1" applyAlignment="1">
      <alignment/>
    </xf>
    <xf numFmtId="164" fontId="0" fillId="34" borderId="22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23" xfId="0" applyNumberFormat="1" applyFont="1" applyFill="1" applyBorder="1" applyAlignment="1">
      <alignment/>
    </xf>
    <xf numFmtId="0" fontId="21" fillId="0" borderId="10" xfId="0" applyFont="1" applyBorder="1" applyAlignment="1">
      <alignment vertical="top"/>
    </xf>
    <xf numFmtId="0" fontId="21" fillId="0" borderId="10" xfId="0" applyFont="1" applyFill="1" applyBorder="1" applyAlignment="1">
      <alignment vertical="top"/>
    </xf>
    <xf numFmtId="0" fontId="21" fillId="0" borderId="11" xfId="0" applyFont="1" applyFill="1" applyBorder="1" applyAlignment="1">
      <alignment vertical="top"/>
    </xf>
    <xf numFmtId="164" fontId="0" fillId="0" borderId="21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23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/>
    </xf>
    <xf numFmtId="0" fontId="25" fillId="0" borderId="11" xfId="0" applyFont="1" applyBorder="1" applyAlignment="1">
      <alignment/>
    </xf>
    <xf numFmtId="164" fontId="23" fillId="0" borderId="21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164" fontId="23" fillId="34" borderId="22" xfId="0" applyNumberFormat="1" applyFont="1" applyFill="1" applyBorder="1" applyAlignment="1">
      <alignment/>
    </xf>
    <xf numFmtId="164" fontId="23" fillId="0" borderId="23" xfId="0" applyNumberFormat="1" applyFont="1" applyFill="1" applyBorder="1" applyAlignment="1">
      <alignment/>
    </xf>
    <xf numFmtId="164" fontId="23" fillId="34" borderId="10" xfId="0" applyNumberFormat="1" applyFont="1" applyFill="1" applyBorder="1" applyAlignment="1">
      <alignment/>
    </xf>
    <xf numFmtId="164" fontId="23" fillId="0" borderId="21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6" fillId="0" borderId="10" xfId="0" applyFont="1" applyFill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164" fontId="27" fillId="0" borderId="21" xfId="0" applyNumberFormat="1" applyFont="1" applyFill="1" applyBorder="1" applyAlignment="1">
      <alignment vertical="top" wrapText="1"/>
    </xf>
    <xf numFmtId="164" fontId="27" fillId="0" borderId="10" xfId="0" applyNumberFormat="1" applyFont="1" applyBorder="1" applyAlignment="1">
      <alignment vertical="top" wrapText="1"/>
    </xf>
    <xf numFmtId="164" fontId="27" fillId="0" borderId="23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8" fillId="0" borderId="10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vertical="top" wrapText="1"/>
    </xf>
    <xf numFmtId="164" fontId="27" fillId="0" borderId="10" xfId="0" applyNumberFormat="1" applyFont="1" applyFill="1" applyBorder="1" applyAlignment="1">
      <alignment vertical="top" wrapText="1"/>
    </xf>
    <xf numFmtId="0" fontId="21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164" fontId="30" fillId="0" borderId="21" xfId="0" applyNumberFormat="1" applyFont="1" applyFill="1" applyBorder="1" applyAlignment="1">
      <alignment wrapText="1"/>
    </xf>
    <xf numFmtId="164" fontId="30" fillId="0" borderId="10" xfId="0" applyNumberFormat="1" applyFont="1" applyBorder="1" applyAlignment="1">
      <alignment wrapText="1"/>
    </xf>
    <xf numFmtId="164" fontId="30" fillId="0" borderId="23" xfId="0" applyNumberFormat="1" applyFont="1" applyFill="1" applyBorder="1" applyAlignment="1">
      <alignment wrapText="1"/>
    </xf>
    <xf numFmtId="0" fontId="21" fillId="0" borderId="11" xfId="0" applyFont="1" applyBorder="1" applyAlignment="1">
      <alignment/>
    </xf>
    <xf numFmtId="164" fontId="23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23" fillId="33" borderId="24" xfId="0" applyFont="1" applyFill="1" applyBorder="1" applyAlignment="1">
      <alignment/>
    </xf>
    <xf numFmtId="0" fontId="23" fillId="33" borderId="25" xfId="0" applyFont="1" applyFill="1" applyBorder="1" applyAlignment="1">
      <alignment/>
    </xf>
    <xf numFmtId="164" fontId="23" fillId="33" borderId="26" xfId="0" applyNumberFormat="1" applyFont="1" applyFill="1" applyBorder="1" applyAlignment="1">
      <alignment/>
    </xf>
    <xf numFmtId="164" fontId="23" fillId="33" borderId="24" xfId="0" applyNumberFormat="1" applyFont="1" applyFill="1" applyBorder="1" applyAlignment="1">
      <alignment/>
    </xf>
    <xf numFmtId="164" fontId="23" fillId="4" borderId="27" xfId="0" applyNumberFormat="1" applyFont="1" applyFill="1" applyBorder="1" applyAlignment="1">
      <alignment/>
    </xf>
    <xf numFmtId="164" fontId="23" fillId="33" borderId="28" xfId="0" applyNumberFormat="1" applyFont="1" applyFill="1" applyBorder="1" applyAlignment="1">
      <alignment/>
    </xf>
    <xf numFmtId="164" fontId="23" fillId="4" borderId="24" xfId="0" applyNumberFormat="1" applyFont="1" applyFill="1" applyBorder="1" applyAlignment="1">
      <alignment/>
    </xf>
    <xf numFmtId="0" fontId="23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164" fontId="2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9" fillId="0" borderId="13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164" fontId="23" fillId="33" borderId="35" xfId="0" applyNumberFormat="1" applyFont="1" applyFill="1" applyBorder="1" applyAlignment="1">
      <alignment/>
    </xf>
    <xf numFmtId="164" fontId="23" fillId="33" borderId="11" xfId="0" applyNumberFormat="1" applyFont="1" applyFill="1" applyBorder="1" applyAlignment="1">
      <alignment/>
    </xf>
    <xf numFmtId="164" fontId="0" fillId="0" borderId="35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36" xfId="0" applyNumberFormat="1" applyFont="1" applyFill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27" fillId="0" borderId="35" xfId="0" applyNumberFormat="1" applyFont="1" applyFill="1" applyBorder="1" applyAlignment="1">
      <alignment/>
    </xf>
    <xf numFmtId="164" fontId="27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35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35" xfId="0" applyNumberFormat="1" applyFont="1" applyFill="1" applyBorder="1" applyAlignment="1">
      <alignment vertical="top"/>
    </xf>
    <xf numFmtId="164" fontId="0" fillId="0" borderId="36" xfId="0" applyNumberFormat="1" applyFont="1" applyFill="1" applyBorder="1" applyAlignment="1">
      <alignment vertical="top"/>
    </xf>
    <xf numFmtId="164" fontId="0" fillId="0" borderId="35" xfId="0" applyNumberFormat="1" applyFont="1" applyBorder="1" applyAlignment="1">
      <alignment vertical="top"/>
    </xf>
    <xf numFmtId="164" fontId="0" fillId="0" borderId="36" xfId="0" applyNumberFormat="1" applyFont="1" applyBorder="1" applyAlignment="1">
      <alignment vertical="top"/>
    </xf>
    <xf numFmtId="164" fontId="0" fillId="0" borderId="36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164" fontId="23" fillId="0" borderId="35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164" fontId="23" fillId="0" borderId="23" xfId="0" applyNumberFormat="1" applyFont="1" applyFill="1" applyBorder="1" applyAlignment="1">
      <alignment/>
    </xf>
    <xf numFmtId="164" fontId="23" fillId="0" borderId="22" xfId="0" applyNumberFormat="1" applyFont="1" applyFill="1" applyBorder="1" applyAlignment="1">
      <alignment/>
    </xf>
    <xf numFmtId="164" fontId="32" fillId="0" borderId="35" xfId="0" applyNumberFormat="1" applyFont="1" applyFill="1" applyBorder="1" applyAlignment="1">
      <alignment/>
    </xf>
    <xf numFmtId="164" fontId="32" fillId="0" borderId="11" xfId="0" applyNumberFormat="1" applyFont="1" applyFill="1" applyBorder="1" applyAlignment="1">
      <alignment/>
    </xf>
    <xf numFmtId="164" fontId="23" fillId="0" borderId="11" xfId="0" applyNumberFormat="1" applyFont="1" applyFill="1" applyBorder="1" applyAlignment="1">
      <alignment/>
    </xf>
    <xf numFmtId="164" fontId="27" fillId="0" borderId="35" xfId="0" applyNumberFormat="1" applyFont="1" applyBorder="1" applyAlignment="1">
      <alignment vertical="top" wrapText="1"/>
    </xf>
    <xf numFmtId="164" fontId="27" fillId="0" borderId="36" xfId="0" applyNumberFormat="1" applyFont="1" applyBorder="1" applyAlignment="1">
      <alignment vertical="top" wrapText="1"/>
    </xf>
    <xf numFmtId="164" fontId="27" fillId="0" borderId="35" xfId="0" applyNumberFormat="1" applyFont="1" applyFill="1" applyBorder="1" applyAlignment="1">
      <alignment vertical="top" wrapText="1"/>
    </xf>
    <xf numFmtId="164" fontId="27" fillId="0" borderId="36" xfId="0" applyNumberFormat="1" applyFont="1" applyFill="1" applyBorder="1" applyAlignment="1">
      <alignment vertical="top" wrapText="1"/>
    </xf>
    <xf numFmtId="164" fontId="30" fillId="0" borderId="35" xfId="0" applyNumberFormat="1" applyFont="1" applyBorder="1" applyAlignment="1">
      <alignment wrapText="1"/>
    </xf>
    <xf numFmtId="164" fontId="30" fillId="0" borderId="36" xfId="0" applyNumberFormat="1" applyFont="1" applyBorder="1" applyAlignment="1">
      <alignment wrapText="1"/>
    </xf>
    <xf numFmtId="0" fontId="23" fillId="10" borderId="10" xfId="0" applyFont="1" applyFill="1" applyBorder="1" applyAlignment="1">
      <alignment/>
    </xf>
    <xf numFmtId="0" fontId="23" fillId="10" borderId="11" xfId="0" applyFont="1" applyFill="1" applyBorder="1" applyAlignment="1">
      <alignment/>
    </xf>
    <xf numFmtId="164" fontId="23" fillId="10" borderId="35" xfId="0" applyNumberFormat="1" applyFont="1" applyFill="1" applyBorder="1" applyAlignment="1">
      <alignment/>
    </xf>
    <xf numFmtId="164" fontId="23" fillId="10" borderId="23" xfId="0" applyNumberFormat="1" applyFont="1" applyFill="1" applyBorder="1" applyAlignment="1">
      <alignment/>
    </xf>
    <xf numFmtId="164" fontId="23" fillId="10" borderId="22" xfId="0" applyNumberFormat="1" applyFont="1" applyFill="1" applyBorder="1" applyAlignment="1">
      <alignment/>
    </xf>
    <xf numFmtId="164" fontId="32" fillId="10" borderId="35" xfId="0" applyNumberFormat="1" applyFont="1" applyFill="1" applyBorder="1" applyAlignment="1">
      <alignment/>
    </xf>
    <xf numFmtId="164" fontId="32" fillId="10" borderId="11" xfId="0" applyNumberFormat="1" applyFont="1" applyFill="1" applyBorder="1" applyAlignment="1">
      <alignment/>
    </xf>
    <xf numFmtId="0" fontId="23" fillId="10" borderId="0" xfId="0" applyFont="1" applyFill="1" applyAlignment="1">
      <alignment/>
    </xf>
    <xf numFmtId="0" fontId="23" fillId="10" borderId="24" xfId="0" applyFont="1" applyFill="1" applyBorder="1" applyAlignment="1">
      <alignment/>
    </xf>
    <xf numFmtId="0" fontId="23" fillId="10" borderId="25" xfId="0" applyFont="1" applyFill="1" applyBorder="1" applyAlignment="1">
      <alignment/>
    </xf>
    <xf numFmtId="164" fontId="23" fillId="10" borderId="37" xfId="0" applyNumberFormat="1" applyFont="1" applyFill="1" applyBorder="1" applyAlignment="1">
      <alignment/>
    </xf>
    <xf numFmtId="164" fontId="23" fillId="10" borderId="24" xfId="0" applyNumberFormat="1" applyFont="1" applyFill="1" applyBorder="1" applyAlignment="1">
      <alignment/>
    </xf>
    <xf numFmtId="164" fontId="23" fillId="10" borderId="27" xfId="0" applyNumberFormat="1" applyFont="1" applyFill="1" applyBorder="1" applyAlignment="1">
      <alignment/>
    </xf>
    <xf numFmtId="164" fontId="23" fillId="10" borderId="25" xfId="0" applyNumberFormat="1" applyFont="1" applyFill="1" applyBorder="1" applyAlignment="1">
      <alignment/>
    </xf>
    <xf numFmtId="0" fontId="23" fillId="10" borderId="29" xfId="0" applyFont="1" applyFill="1" applyBorder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_c_D\&#1055;&#1086;&#1089;&#1090;&#1091;&#1087;&#1083;&#1077;&#1085;&#1080;&#1077;%20&#1076;&#1086;&#1093;&#1086;&#1076;&#1086;&#1074;.%20&#1048;&#1090;&#1086;&#1075;&#1080;\2012\&#1055;&#1054;&#1057;&#1045;&#1051;&#1045;&#1053;&#1048;&#1071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2.12"/>
      <sheetName val="01.03.12"/>
      <sheetName val="01.04.12(опер)"/>
      <sheetName val="01.04.12(ут)"/>
      <sheetName val="01.05.12(опер)"/>
      <sheetName val="01.05.12(ут)"/>
      <sheetName val="01.06.12(опер)"/>
      <sheetName val="01.06.12 (ут)"/>
      <sheetName val="01.07.12(опер)"/>
      <sheetName val="01.07.12 ут"/>
      <sheetName val="01.08.12"/>
      <sheetName val="01.09.12 (опер)"/>
      <sheetName val="01.10.12(опер)"/>
      <sheetName val="01.11.12"/>
      <sheetName val="01.12.12 (опер)"/>
      <sheetName val="01.12.12"/>
      <sheetName val="01.01.13 без оборот."/>
      <sheetName val="01.01.13 с оборот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3"/>
  <sheetViews>
    <sheetView showZeros="0" tabSelected="1" zoomScalePageLayoutView="0" workbookViewId="0" topLeftCell="A1">
      <pane xSplit="2" ySplit="7" topLeftCell="G8" activePane="bottomRight" state="frozen"/>
      <selection pane="topLeft" activeCell="A2" sqref="A2"/>
      <selection pane="topRight" activeCell="C2" sqref="C2"/>
      <selection pane="bottomLeft" activeCell="A7" sqref="A7"/>
      <selection pane="bottomRight" activeCell="AU14" sqref="AU14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50" width="9.375" style="0" customWidth="1"/>
    <col min="51" max="51" width="10.00390625" style="0" customWidth="1"/>
    <col min="52" max="52" width="10.125" style="0" customWidth="1"/>
    <col min="53" max="53" width="10.625" style="0" bestFit="1" customWidth="1"/>
    <col min="54" max="54" width="9.00390625" style="0" customWidth="1"/>
  </cols>
  <sheetData>
    <row r="1" spans="2:51" ht="18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4"/>
      <c r="R1" s="4"/>
      <c r="S1" s="3"/>
      <c r="W1" s="3"/>
      <c r="AA1" s="3"/>
      <c r="AE1" s="3"/>
      <c r="AI1" s="3"/>
      <c r="AM1" s="3"/>
      <c r="AQ1" s="3"/>
      <c r="AU1" s="3"/>
      <c r="AY1" s="3"/>
    </row>
    <row r="2" spans="3:51" ht="15.75"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  <c r="S2" s="6"/>
      <c r="W2" s="6"/>
      <c r="AA2" s="6"/>
      <c r="AE2" s="6"/>
      <c r="AI2" s="6"/>
      <c r="AM2" s="6"/>
      <c r="AQ2" s="6"/>
      <c r="AU2" s="6"/>
      <c r="AY2" s="6"/>
    </row>
    <row r="3" spans="1:52" s="8" customFormat="1" ht="12.75" customHeight="1">
      <c r="A3" s="7" t="s">
        <v>2</v>
      </c>
      <c r="B3" s="7"/>
      <c r="F3" s="9"/>
      <c r="I3" s="9"/>
      <c r="J3" s="9"/>
      <c r="L3" s="9"/>
      <c r="N3" s="9"/>
      <c r="P3" s="9"/>
      <c r="R3" s="9"/>
      <c r="T3" s="9"/>
      <c r="V3" s="9"/>
      <c r="X3" s="9"/>
      <c r="Z3" s="9"/>
      <c r="AB3" s="9"/>
      <c r="AD3" s="9"/>
      <c r="AF3" s="9"/>
      <c r="AH3" s="9"/>
      <c r="AJ3" s="9"/>
      <c r="AL3" s="9"/>
      <c r="AN3" s="10"/>
      <c r="AO3" s="10"/>
      <c r="AP3" s="10"/>
      <c r="AR3" s="9"/>
      <c r="AT3" s="9"/>
      <c r="AV3" s="9"/>
      <c r="AX3" s="9"/>
      <c r="AZ3" s="9"/>
    </row>
    <row r="4" spans="1:52" s="8" customFormat="1" ht="12.75" customHeight="1" thickBot="1">
      <c r="A4" s="11" t="s">
        <v>3</v>
      </c>
      <c r="B4" s="7"/>
      <c r="F4" s="9"/>
      <c r="I4" s="9"/>
      <c r="J4" s="9"/>
      <c r="L4" s="9"/>
      <c r="N4" s="9"/>
      <c r="P4" s="9"/>
      <c r="R4" s="9"/>
      <c r="T4" s="9"/>
      <c r="V4" s="9"/>
      <c r="X4" s="9"/>
      <c r="Z4" s="9"/>
      <c r="AB4" s="9"/>
      <c r="AD4" s="9"/>
      <c r="AF4" s="9"/>
      <c r="AH4" s="9"/>
      <c r="AJ4" s="9"/>
      <c r="AL4" s="9"/>
      <c r="AN4" s="10"/>
      <c r="AO4" s="10"/>
      <c r="AP4" s="10"/>
      <c r="AR4" s="9"/>
      <c r="AT4" s="9"/>
      <c r="AV4" s="9"/>
      <c r="AX4" s="9"/>
      <c r="AZ4" s="9"/>
    </row>
    <row r="5" spans="1:54" s="17" customFormat="1" ht="15" customHeight="1" thickBot="1">
      <c r="A5" s="12" t="s">
        <v>4</v>
      </c>
      <c r="B5" s="13"/>
      <c r="C5" s="14" t="s">
        <v>5</v>
      </c>
      <c r="D5" s="15"/>
      <c r="E5" s="15"/>
      <c r="F5" s="16"/>
      <c r="G5" s="15" t="s">
        <v>6</v>
      </c>
      <c r="H5" s="15"/>
      <c r="I5" s="15"/>
      <c r="J5" s="16"/>
      <c r="K5" s="14" t="s">
        <v>7</v>
      </c>
      <c r="L5" s="15"/>
      <c r="M5" s="15"/>
      <c r="N5" s="15"/>
      <c r="O5" s="14" t="s">
        <v>8</v>
      </c>
      <c r="P5" s="15"/>
      <c r="Q5" s="15"/>
      <c r="R5" s="15"/>
      <c r="S5" s="14" t="s">
        <v>9</v>
      </c>
      <c r="T5" s="15"/>
      <c r="U5" s="15"/>
      <c r="V5" s="15"/>
      <c r="W5" s="14" t="s">
        <v>10</v>
      </c>
      <c r="X5" s="15"/>
      <c r="Y5" s="15"/>
      <c r="Z5" s="15"/>
      <c r="AA5" s="14" t="s">
        <v>11</v>
      </c>
      <c r="AB5" s="15"/>
      <c r="AC5" s="15"/>
      <c r="AD5" s="15"/>
      <c r="AE5" s="14" t="s">
        <v>12</v>
      </c>
      <c r="AF5" s="15"/>
      <c r="AG5" s="15"/>
      <c r="AH5" s="15"/>
      <c r="AI5" s="14" t="s">
        <v>13</v>
      </c>
      <c r="AJ5" s="15"/>
      <c r="AK5" s="15"/>
      <c r="AL5" s="15"/>
      <c r="AM5" s="14" t="s">
        <v>14</v>
      </c>
      <c r="AN5" s="15"/>
      <c r="AO5" s="15"/>
      <c r="AP5" s="15"/>
      <c r="AQ5" s="14" t="s">
        <v>15</v>
      </c>
      <c r="AR5" s="15"/>
      <c r="AS5" s="15"/>
      <c r="AT5" s="15"/>
      <c r="AU5" s="14" t="s">
        <v>16</v>
      </c>
      <c r="AV5" s="15"/>
      <c r="AW5" s="15"/>
      <c r="AX5" s="15"/>
      <c r="AY5" s="14" t="s">
        <v>17</v>
      </c>
      <c r="AZ5" s="15"/>
      <c r="BA5" s="15"/>
      <c r="BB5" s="16"/>
    </row>
    <row r="6" spans="1:54" s="26" customFormat="1" ht="15" customHeight="1">
      <c r="A6" s="18"/>
      <c r="B6" s="19"/>
      <c r="C6" s="20" t="s">
        <v>18</v>
      </c>
      <c r="D6" s="21"/>
      <c r="E6" s="22" t="s">
        <v>19</v>
      </c>
      <c r="F6" s="23"/>
      <c r="G6" s="24" t="s">
        <v>18</v>
      </c>
      <c r="H6" s="21"/>
      <c r="I6" s="22" t="s">
        <v>19</v>
      </c>
      <c r="J6" s="25"/>
      <c r="K6" s="20" t="s">
        <v>18</v>
      </c>
      <c r="L6" s="21"/>
      <c r="M6" s="22" t="s">
        <v>19</v>
      </c>
      <c r="N6" s="25"/>
      <c r="O6" s="20" t="s">
        <v>18</v>
      </c>
      <c r="P6" s="21"/>
      <c r="Q6" s="22" t="s">
        <v>19</v>
      </c>
      <c r="R6" s="25"/>
      <c r="S6" s="20" t="s">
        <v>18</v>
      </c>
      <c r="T6" s="21"/>
      <c r="U6" s="22" t="s">
        <v>19</v>
      </c>
      <c r="V6" s="25"/>
      <c r="W6" s="20" t="s">
        <v>18</v>
      </c>
      <c r="X6" s="21"/>
      <c r="Y6" s="22" t="s">
        <v>19</v>
      </c>
      <c r="Z6" s="25"/>
      <c r="AA6" s="20" t="s">
        <v>18</v>
      </c>
      <c r="AB6" s="21"/>
      <c r="AC6" s="22" t="s">
        <v>19</v>
      </c>
      <c r="AD6" s="25"/>
      <c r="AE6" s="20" t="s">
        <v>18</v>
      </c>
      <c r="AF6" s="21"/>
      <c r="AG6" s="22" t="s">
        <v>19</v>
      </c>
      <c r="AH6" s="25"/>
      <c r="AI6" s="20" t="s">
        <v>18</v>
      </c>
      <c r="AJ6" s="21"/>
      <c r="AK6" s="22" t="s">
        <v>19</v>
      </c>
      <c r="AL6" s="25"/>
      <c r="AM6" s="20" t="s">
        <v>18</v>
      </c>
      <c r="AN6" s="21"/>
      <c r="AO6" s="22" t="s">
        <v>19</v>
      </c>
      <c r="AP6" s="25"/>
      <c r="AQ6" s="20" t="s">
        <v>18</v>
      </c>
      <c r="AR6" s="21"/>
      <c r="AS6" s="22" t="s">
        <v>19</v>
      </c>
      <c r="AT6" s="25"/>
      <c r="AU6" s="20" t="s">
        <v>18</v>
      </c>
      <c r="AV6" s="21"/>
      <c r="AW6" s="22" t="s">
        <v>19</v>
      </c>
      <c r="AX6" s="25"/>
      <c r="AY6" s="20" t="s">
        <v>18</v>
      </c>
      <c r="AZ6" s="21"/>
      <c r="BA6" s="22" t="s">
        <v>19</v>
      </c>
      <c r="BB6" s="23"/>
    </row>
    <row r="7" spans="1:54" ht="12.75" customHeight="1">
      <c r="A7" s="27"/>
      <c r="B7" s="28"/>
      <c r="C7" s="29" t="s">
        <v>20</v>
      </c>
      <c r="D7" s="30" t="s">
        <v>21</v>
      </c>
      <c r="E7" s="31" t="s">
        <v>22</v>
      </c>
      <c r="F7" s="32" t="s">
        <v>23</v>
      </c>
      <c r="G7" s="33" t="s">
        <v>20</v>
      </c>
      <c r="H7" s="30" t="s">
        <v>21</v>
      </c>
      <c r="I7" s="31" t="s">
        <v>22</v>
      </c>
      <c r="J7" s="31" t="s">
        <v>23</v>
      </c>
      <c r="K7" s="29" t="s">
        <v>20</v>
      </c>
      <c r="L7" s="30" t="s">
        <v>21</v>
      </c>
      <c r="M7" s="31" t="s">
        <v>22</v>
      </c>
      <c r="N7" s="31" t="s">
        <v>23</v>
      </c>
      <c r="O7" s="29" t="s">
        <v>20</v>
      </c>
      <c r="P7" s="30" t="s">
        <v>21</v>
      </c>
      <c r="Q7" s="31" t="s">
        <v>22</v>
      </c>
      <c r="R7" s="31" t="s">
        <v>23</v>
      </c>
      <c r="S7" s="29" t="s">
        <v>20</v>
      </c>
      <c r="T7" s="30" t="s">
        <v>21</v>
      </c>
      <c r="U7" s="31" t="s">
        <v>22</v>
      </c>
      <c r="V7" s="31" t="s">
        <v>23</v>
      </c>
      <c r="W7" s="29" t="s">
        <v>20</v>
      </c>
      <c r="X7" s="30" t="s">
        <v>21</v>
      </c>
      <c r="Y7" s="31" t="s">
        <v>22</v>
      </c>
      <c r="Z7" s="31" t="s">
        <v>23</v>
      </c>
      <c r="AA7" s="29" t="s">
        <v>20</v>
      </c>
      <c r="AB7" s="30" t="s">
        <v>21</v>
      </c>
      <c r="AC7" s="31" t="s">
        <v>22</v>
      </c>
      <c r="AD7" s="31" t="s">
        <v>23</v>
      </c>
      <c r="AE7" s="29" t="s">
        <v>20</v>
      </c>
      <c r="AF7" s="30" t="s">
        <v>21</v>
      </c>
      <c r="AG7" s="31" t="s">
        <v>22</v>
      </c>
      <c r="AH7" s="31" t="s">
        <v>23</v>
      </c>
      <c r="AI7" s="29" t="s">
        <v>20</v>
      </c>
      <c r="AJ7" s="30" t="s">
        <v>21</v>
      </c>
      <c r="AK7" s="31" t="s">
        <v>22</v>
      </c>
      <c r="AL7" s="31" t="s">
        <v>23</v>
      </c>
      <c r="AM7" s="29" t="s">
        <v>20</v>
      </c>
      <c r="AN7" s="30" t="s">
        <v>21</v>
      </c>
      <c r="AO7" s="31" t="s">
        <v>22</v>
      </c>
      <c r="AP7" s="31" t="s">
        <v>23</v>
      </c>
      <c r="AQ7" s="29" t="s">
        <v>20</v>
      </c>
      <c r="AR7" s="30" t="s">
        <v>21</v>
      </c>
      <c r="AS7" s="31" t="s">
        <v>22</v>
      </c>
      <c r="AT7" s="31" t="s">
        <v>23</v>
      </c>
      <c r="AU7" s="29" t="s">
        <v>20</v>
      </c>
      <c r="AV7" s="30" t="s">
        <v>21</v>
      </c>
      <c r="AW7" s="31" t="s">
        <v>22</v>
      </c>
      <c r="AX7" s="31" t="s">
        <v>23</v>
      </c>
      <c r="AY7" s="29" t="s">
        <v>20</v>
      </c>
      <c r="AZ7" s="30" t="s">
        <v>21</v>
      </c>
      <c r="BA7" s="31" t="s">
        <v>22</v>
      </c>
      <c r="BB7" s="32" t="s">
        <v>23</v>
      </c>
    </row>
    <row r="8" spans="1:54" s="41" customFormat="1" ht="12.75">
      <c r="A8" s="34" t="s">
        <v>24</v>
      </c>
      <c r="B8" s="35"/>
      <c r="C8" s="36">
        <f>SUM(C9:C16)</f>
        <v>86214.6</v>
      </c>
      <c r="D8" s="37">
        <f>SUM(D9:D16)</f>
        <v>87724.3</v>
      </c>
      <c r="E8" s="37">
        <f>D8-C8</f>
        <v>1509.699999999997</v>
      </c>
      <c r="F8" s="38">
        <f aca="true" t="shared" si="0" ref="F8:F13">D8/C8%</f>
        <v>101.75109552210414</v>
      </c>
      <c r="G8" s="39">
        <f>SUM(G9:G16)</f>
        <v>4093.3</v>
      </c>
      <c r="H8" s="37">
        <f>SUM(H9:H16)</f>
        <v>4277.2</v>
      </c>
      <c r="I8" s="37">
        <f>H8-G8</f>
        <v>183.89999999999964</v>
      </c>
      <c r="J8" s="40">
        <f aca="true" t="shared" si="1" ref="J8:J14">H8/G8%</f>
        <v>104.49270759533871</v>
      </c>
      <c r="K8" s="36">
        <f>SUM(K9:K16)</f>
        <v>10115.400000000001</v>
      </c>
      <c r="L8" s="37">
        <f>SUM(L9:L16)</f>
        <v>10279.5</v>
      </c>
      <c r="M8" s="37">
        <f>L8-K8</f>
        <v>164.09999999999854</v>
      </c>
      <c r="N8" s="40">
        <f>L8/K8%</f>
        <v>101.62227890147695</v>
      </c>
      <c r="O8" s="36">
        <f>SUM(O9:O16)</f>
        <v>8977.2</v>
      </c>
      <c r="P8" s="37">
        <f>SUM(P9:P16)</f>
        <v>10159.099999999999</v>
      </c>
      <c r="Q8" s="37">
        <f>P8-O8</f>
        <v>1181.8999999999978</v>
      </c>
      <c r="R8" s="40">
        <f>P8/O8%</f>
        <v>113.16557501225324</v>
      </c>
      <c r="S8" s="36">
        <f>SUM(S9:S16)</f>
        <v>5614.499999999999</v>
      </c>
      <c r="T8" s="37">
        <f>SUM(T9:T16)</f>
        <v>5535.299999999999</v>
      </c>
      <c r="U8" s="37">
        <f>T8-S8</f>
        <v>-79.19999999999982</v>
      </c>
      <c r="V8" s="40">
        <f aca="true" t="shared" si="2" ref="V8:V14">T8/S8%</f>
        <v>98.58936681806038</v>
      </c>
      <c r="W8" s="36">
        <f>SUM(W9:W16)</f>
        <v>3987.5</v>
      </c>
      <c r="X8" s="37">
        <f>SUM(X9:X16)</f>
        <v>3991.2999999999993</v>
      </c>
      <c r="Y8" s="37">
        <f>X8-W8</f>
        <v>3.7999999999992724</v>
      </c>
      <c r="Z8" s="40">
        <f aca="true" t="shared" si="3" ref="Z8:Z14">X8/W8%</f>
        <v>100.09529780564262</v>
      </c>
      <c r="AA8" s="36">
        <f>SUM(AA9:AA16)</f>
        <v>4492.5</v>
      </c>
      <c r="AB8" s="37">
        <f>SUM(AB9:AB16)</f>
        <v>4517.8</v>
      </c>
      <c r="AC8" s="37">
        <f>AB8-AA8</f>
        <v>25.300000000000182</v>
      </c>
      <c r="AD8" s="40">
        <f aca="true" t="shared" si="4" ref="AD8:AD14">AB8/AA8%</f>
        <v>100.56316082359488</v>
      </c>
      <c r="AE8" s="36">
        <f>SUM(AE9:AE16)</f>
        <v>3539.5</v>
      </c>
      <c r="AF8" s="37">
        <f>SUM(AF9:AF16)</f>
        <v>3469.2</v>
      </c>
      <c r="AG8" s="37">
        <f>AF8-AE8</f>
        <v>-70.30000000000018</v>
      </c>
      <c r="AH8" s="40">
        <f aca="true" t="shared" si="5" ref="AH8:AH14">AF8/AE8%</f>
        <v>98.01384376324339</v>
      </c>
      <c r="AI8" s="36">
        <f>SUM(AI9:AI16)</f>
        <v>8650.5</v>
      </c>
      <c r="AJ8" s="37">
        <f>SUM(AJ9:AJ16)</f>
        <v>8751.6</v>
      </c>
      <c r="AK8" s="37">
        <f>AJ8-AI8</f>
        <v>101.10000000000036</v>
      </c>
      <c r="AL8" s="40">
        <f aca="true" t="shared" si="6" ref="AL8:AL14">AJ8/AI8%</f>
        <v>101.16871857118086</v>
      </c>
      <c r="AM8" s="36">
        <f>SUM(AM9:AM16)</f>
        <v>1721.8999999999999</v>
      </c>
      <c r="AN8" s="37">
        <f>SUM(AN9:AN16)</f>
        <v>1736.6000000000001</v>
      </c>
      <c r="AO8" s="37">
        <f>AN8-AM8</f>
        <v>14.700000000000273</v>
      </c>
      <c r="AP8" s="40">
        <f aca="true" t="shared" si="7" ref="AP8:AP14">AN8/AM8%</f>
        <v>100.85370811313086</v>
      </c>
      <c r="AQ8" s="36">
        <f>SUM(AQ9:AQ16)</f>
        <v>4277.2</v>
      </c>
      <c r="AR8" s="37">
        <f>SUM(AR9:AR16)</f>
        <v>4289</v>
      </c>
      <c r="AS8" s="37">
        <f>AR8-AQ8</f>
        <v>11.800000000000182</v>
      </c>
      <c r="AT8" s="40">
        <f aca="true" t="shared" si="8" ref="AT8:AT14">AR8/AQ8%</f>
        <v>100.27588141774993</v>
      </c>
      <c r="AU8" s="36">
        <f>SUM(AU9:AU16)</f>
        <v>9549.2</v>
      </c>
      <c r="AV8" s="37">
        <f>SUM(AV9:AV16)</f>
        <v>9803.400000000001</v>
      </c>
      <c r="AW8" s="37">
        <f>AV8-AU8</f>
        <v>254.20000000000073</v>
      </c>
      <c r="AX8" s="40">
        <f>AV8/AU8%</f>
        <v>102.66200309973611</v>
      </c>
      <c r="AY8" s="36">
        <f>C8+G8+K8+O8+S8+W8+AA8+AE8+AI8+AM8+AQ8+AU8</f>
        <v>151233.30000000002</v>
      </c>
      <c r="AZ8" s="36">
        <f>D8+H8+L8+P8+T8+X8+AB8+AF8+AJ8+AN8+AR8+AV8</f>
        <v>154534.30000000002</v>
      </c>
      <c r="BA8" s="37">
        <f>AZ8-AY8</f>
        <v>3301</v>
      </c>
      <c r="BB8" s="38">
        <f aca="true" t="shared" si="9" ref="BB8:BB14">AZ8/AY8%</f>
        <v>102.18272034003094</v>
      </c>
    </row>
    <row r="9" spans="1:54" ht="12.75">
      <c r="A9" s="42" t="s">
        <v>25</v>
      </c>
      <c r="B9" s="43"/>
      <c r="C9" s="44">
        <v>35917.3</v>
      </c>
      <c r="D9" s="45">
        <v>36805.2</v>
      </c>
      <c r="E9" s="46">
        <f aca="true" t="shared" si="10" ref="E9:E30">D9-C9</f>
        <v>887.8999999999942</v>
      </c>
      <c r="F9" s="47">
        <f t="shared" si="0"/>
        <v>102.47206777792316</v>
      </c>
      <c r="G9" s="48">
        <v>688</v>
      </c>
      <c r="H9" s="45">
        <v>727.5</v>
      </c>
      <c r="I9" s="46">
        <f aca="true" t="shared" si="11" ref="I9:I30">H9-G9</f>
        <v>39.5</v>
      </c>
      <c r="J9" s="46">
        <f t="shared" si="1"/>
        <v>105.74127906976744</v>
      </c>
      <c r="K9" s="44">
        <v>1298.7</v>
      </c>
      <c r="L9" s="45">
        <v>1441.6</v>
      </c>
      <c r="M9" s="46">
        <f aca="true" t="shared" si="12" ref="M9:M30">L9-K9</f>
        <v>142.89999999999986</v>
      </c>
      <c r="N9" s="46">
        <f>L9/K9%</f>
        <v>111.003311003311</v>
      </c>
      <c r="O9" s="44">
        <v>4065.7</v>
      </c>
      <c r="P9" s="45">
        <v>5189.9</v>
      </c>
      <c r="Q9" s="46">
        <f aca="true" t="shared" si="13" ref="Q9:Q30">P9-O9</f>
        <v>1124.1999999999998</v>
      </c>
      <c r="R9" s="46">
        <f>P9/O9%</f>
        <v>127.6508350345574</v>
      </c>
      <c r="S9" s="44">
        <v>1045.6</v>
      </c>
      <c r="T9" s="45">
        <v>1049.1</v>
      </c>
      <c r="U9" s="46">
        <f aca="true" t="shared" si="14" ref="U9:U30">T9-S9</f>
        <v>3.5</v>
      </c>
      <c r="V9" s="46">
        <f t="shared" si="2"/>
        <v>100.33473603672532</v>
      </c>
      <c r="W9" s="44">
        <v>1335.3</v>
      </c>
      <c r="X9" s="45">
        <v>1321.2</v>
      </c>
      <c r="Y9" s="46">
        <f aca="true" t="shared" si="15" ref="Y9:Y30">X9-W9</f>
        <v>-14.099999999999909</v>
      </c>
      <c r="Z9" s="46">
        <f t="shared" si="3"/>
        <v>98.94405751516514</v>
      </c>
      <c r="AA9" s="44">
        <v>499.5</v>
      </c>
      <c r="AB9" s="45">
        <v>513.8</v>
      </c>
      <c r="AC9" s="46">
        <f aca="true" t="shared" si="16" ref="AC9:AC30">AB9-AA9</f>
        <v>14.299999999999955</v>
      </c>
      <c r="AD9" s="46">
        <f t="shared" si="4"/>
        <v>102.86286286286285</v>
      </c>
      <c r="AE9" s="44">
        <v>686.7</v>
      </c>
      <c r="AF9" s="45">
        <v>687</v>
      </c>
      <c r="AG9" s="46">
        <f aca="true" t="shared" si="17" ref="AG9:AG30">AF9-AE9</f>
        <v>0.2999999999999545</v>
      </c>
      <c r="AH9" s="46">
        <f t="shared" si="5"/>
        <v>100.04368719965049</v>
      </c>
      <c r="AI9" s="44">
        <v>1885.6</v>
      </c>
      <c r="AJ9" s="45">
        <v>1555.3</v>
      </c>
      <c r="AK9" s="46">
        <f aca="true" t="shared" si="18" ref="AK9:AK30">AJ9-AI9</f>
        <v>-330.29999999999995</v>
      </c>
      <c r="AL9" s="46">
        <f t="shared" si="6"/>
        <v>82.48302927450149</v>
      </c>
      <c r="AM9" s="44">
        <v>457.4</v>
      </c>
      <c r="AN9" s="45">
        <v>466.1</v>
      </c>
      <c r="AO9" s="46">
        <f aca="true" t="shared" si="19" ref="AO9:AO30">AN9-AM9</f>
        <v>8.700000000000045</v>
      </c>
      <c r="AP9" s="46">
        <f t="shared" si="7"/>
        <v>101.90205509400963</v>
      </c>
      <c r="AQ9" s="44">
        <v>1082.9</v>
      </c>
      <c r="AR9" s="45">
        <v>1094.5</v>
      </c>
      <c r="AS9" s="46">
        <f aca="true" t="shared" si="20" ref="AS9:AS30">AR9-AQ9</f>
        <v>11.599999999999909</v>
      </c>
      <c r="AT9" s="46">
        <f t="shared" si="8"/>
        <v>101.07119770985317</v>
      </c>
      <c r="AU9" s="44">
        <v>3250.1</v>
      </c>
      <c r="AV9" s="45">
        <v>3379.6</v>
      </c>
      <c r="AW9" s="46">
        <f aca="true" t="shared" si="21" ref="AW9:AW30">AV9-AU9</f>
        <v>129.5</v>
      </c>
      <c r="AX9" s="46">
        <f>AV9/AU9%</f>
        <v>103.9844927848374</v>
      </c>
      <c r="AY9" s="49">
        <f>C9+G9+K9+O9+S9+W9+AA9+AE9+AI9+AM9+AQ9+AU9</f>
        <v>52212.799999999996</v>
      </c>
      <c r="AZ9" s="46">
        <f>D9+H9+L9+P9+T9+X9+AB9+AF9+AJ9+AN9+AR9+AV9</f>
        <v>54230.799999999996</v>
      </c>
      <c r="BA9" s="46">
        <f aca="true" t="shared" si="22" ref="BA9:BA30">AZ9-AY9</f>
        <v>2018</v>
      </c>
      <c r="BB9" s="47">
        <f t="shared" si="9"/>
        <v>103.8649526552876</v>
      </c>
    </row>
    <row r="10" spans="1:54" ht="24.75" customHeight="1">
      <c r="A10" s="50" t="s">
        <v>26</v>
      </c>
      <c r="B10" s="43"/>
      <c r="C10" s="44">
        <v>11353</v>
      </c>
      <c r="D10" s="45">
        <v>11568.1</v>
      </c>
      <c r="E10" s="46">
        <f t="shared" si="10"/>
        <v>215.10000000000036</v>
      </c>
      <c r="F10" s="47">
        <f t="shared" si="0"/>
        <v>101.89465339557826</v>
      </c>
      <c r="G10" s="48">
        <v>81.3</v>
      </c>
      <c r="H10" s="45">
        <v>83.3</v>
      </c>
      <c r="I10" s="46">
        <f t="shared" si="11"/>
        <v>2</v>
      </c>
      <c r="J10" s="46">
        <f t="shared" si="1"/>
        <v>102.460024600246</v>
      </c>
      <c r="K10" s="44">
        <v>388.9</v>
      </c>
      <c r="L10" s="45">
        <v>388.3</v>
      </c>
      <c r="M10" s="46">
        <f t="shared" si="12"/>
        <v>-0.5999999999999659</v>
      </c>
      <c r="N10" s="46">
        <f>L10/K10%</f>
        <v>99.84571869375162</v>
      </c>
      <c r="O10" s="44"/>
      <c r="P10" s="45"/>
      <c r="Q10" s="46">
        <f t="shared" si="13"/>
        <v>0</v>
      </c>
      <c r="R10" s="46"/>
      <c r="S10" s="44">
        <v>2.8</v>
      </c>
      <c r="T10" s="45">
        <v>2.8</v>
      </c>
      <c r="U10" s="46">
        <f t="shared" si="14"/>
        <v>0</v>
      </c>
      <c r="V10" s="46">
        <f t="shared" si="2"/>
        <v>100</v>
      </c>
      <c r="W10" s="44">
        <v>291.6</v>
      </c>
      <c r="X10" s="45">
        <v>291.8</v>
      </c>
      <c r="Y10" s="46">
        <f t="shared" si="15"/>
        <v>0.19999999999998863</v>
      </c>
      <c r="Z10" s="46">
        <f t="shared" si="3"/>
        <v>100.06858710562413</v>
      </c>
      <c r="AA10" s="44">
        <v>762.3</v>
      </c>
      <c r="AB10" s="45">
        <v>764.7</v>
      </c>
      <c r="AC10" s="46">
        <f t="shared" si="16"/>
        <v>2.400000000000091</v>
      </c>
      <c r="AD10" s="46">
        <f t="shared" si="4"/>
        <v>100.31483667847306</v>
      </c>
      <c r="AE10" s="44">
        <v>211.3</v>
      </c>
      <c r="AF10" s="45">
        <v>156.2</v>
      </c>
      <c r="AG10" s="46">
        <f t="shared" si="17"/>
        <v>-55.10000000000002</v>
      </c>
      <c r="AH10" s="46">
        <f t="shared" si="5"/>
        <v>73.92333175579743</v>
      </c>
      <c r="AI10" s="44">
        <v>500.4</v>
      </c>
      <c r="AJ10" s="45">
        <v>629.6</v>
      </c>
      <c r="AK10" s="46">
        <f t="shared" si="18"/>
        <v>129.20000000000005</v>
      </c>
      <c r="AL10" s="46">
        <f t="shared" si="6"/>
        <v>125.81934452438051</v>
      </c>
      <c r="AM10" s="44">
        <v>151.2</v>
      </c>
      <c r="AN10" s="45">
        <v>152</v>
      </c>
      <c r="AO10" s="46">
        <f t="shared" si="19"/>
        <v>0.8000000000000114</v>
      </c>
      <c r="AP10" s="46">
        <f t="shared" si="7"/>
        <v>100.52910052910055</v>
      </c>
      <c r="AQ10" s="44">
        <v>180.7</v>
      </c>
      <c r="AR10" s="45">
        <v>184.1</v>
      </c>
      <c r="AS10" s="46">
        <f t="shared" si="20"/>
        <v>3.4000000000000057</v>
      </c>
      <c r="AT10" s="46">
        <f t="shared" si="8"/>
        <v>101.88157166574433</v>
      </c>
      <c r="AU10" s="44">
        <v>754.1</v>
      </c>
      <c r="AV10" s="45">
        <v>754.1</v>
      </c>
      <c r="AW10" s="46">
        <f t="shared" si="21"/>
        <v>0</v>
      </c>
      <c r="AX10" s="46">
        <f>AV10/AU10%</f>
        <v>100</v>
      </c>
      <c r="AY10" s="49">
        <f aca="true" t="shared" si="23" ref="AY10:AZ30">C10+G10+K10+O10+S10+W10+AA10+AE10+AI10+AM10+AQ10+AU10</f>
        <v>14677.599999999999</v>
      </c>
      <c r="AZ10" s="46">
        <f t="shared" si="23"/>
        <v>14975</v>
      </c>
      <c r="BA10" s="46">
        <f t="shared" si="22"/>
        <v>297.40000000000146</v>
      </c>
      <c r="BB10" s="47">
        <f t="shared" si="9"/>
        <v>102.0262168201886</v>
      </c>
    </row>
    <row r="11" spans="1:54" ht="12.75">
      <c r="A11" s="42" t="s">
        <v>27</v>
      </c>
      <c r="B11" s="51"/>
      <c r="C11" s="52">
        <v>46.2</v>
      </c>
      <c r="D11" s="53">
        <v>41.3</v>
      </c>
      <c r="E11" s="46">
        <f t="shared" si="10"/>
        <v>-4.900000000000006</v>
      </c>
      <c r="F11" s="47">
        <f t="shared" si="0"/>
        <v>89.39393939393938</v>
      </c>
      <c r="G11" s="54">
        <v>42.7</v>
      </c>
      <c r="H11" s="53">
        <v>42.9</v>
      </c>
      <c r="I11" s="46">
        <f t="shared" si="11"/>
        <v>0.19999999999999574</v>
      </c>
      <c r="J11" s="46">
        <f t="shared" si="1"/>
        <v>100.46838407494144</v>
      </c>
      <c r="K11" s="52">
        <v>18.3</v>
      </c>
      <c r="L11" s="53">
        <v>18.3</v>
      </c>
      <c r="M11" s="46">
        <f t="shared" si="12"/>
        <v>0</v>
      </c>
      <c r="N11" s="46"/>
      <c r="O11" s="52">
        <v>26.2</v>
      </c>
      <c r="P11" s="53">
        <v>123.1</v>
      </c>
      <c r="Q11" s="46">
        <f t="shared" si="13"/>
        <v>96.89999999999999</v>
      </c>
      <c r="R11" s="46">
        <f>P11/O11%</f>
        <v>469.84732824427476</v>
      </c>
      <c r="S11" s="52">
        <v>31.1</v>
      </c>
      <c r="T11" s="53">
        <v>31.1</v>
      </c>
      <c r="U11" s="46">
        <f t="shared" si="14"/>
        <v>0</v>
      </c>
      <c r="V11" s="46">
        <f t="shared" si="2"/>
        <v>100</v>
      </c>
      <c r="W11" s="52">
        <v>61.7</v>
      </c>
      <c r="X11" s="53">
        <v>61.7</v>
      </c>
      <c r="Y11" s="46">
        <f t="shared" si="15"/>
        <v>0</v>
      </c>
      <c r="Z11" s="46">
        <f t="shared" si="3"/>
        <v>100</v>
      </c>
      <c r="AA11" s="52">
        <v>80.1</v>
      </c>
      <c r="AB11" s="53">
        <v>80.1</v>
      </c>
      <c r="AC11" s="46">
        <f t="shared" si="16"/>
        <v>0</v>
      </c>
      <c r="AD11" s="46">
        <f t="shared" si="4"/>
        <v>100</v>
      </c>
      <c r="AE11" s="52">
        <v>65</v>
      </c>
      <c r="AF11" s="53">
        <v>64.9</v>
      </c>
      <c r="AG11" s="46">
        <f t="shared" si="17"/>
        <v>-0.09999999999999432</v>
      </c>
      <c r="AH11" s="46">
        <f t="shared" si="5"/>
        <v>99.84615384615385</v>
      </c>
      <c r="AI11" s="52">
        <v>272.5</v>
      </c>
      <c r="AJ11" s="53">
        <v>200.6</v>
      </c>
      <c r="AK11" s="46">
        <f t="shared" si="18"/>
        <v>-71.9</v>
      </c>
      <c r="AL11" s="46">
        <f t="shared" si="6"/>
        <v>73.61467889908256</v>
      </c>
      <c r="AM11" s="52">
        <v>2.6</v>
      </c>
      <c r="AN11" s="53">
        <v>2.6</v>
      </c>
      <c r="AO11" s="46">
        <f t="shared" si="19"/>
        <v>0</v>
      </c>
      <c r="AP11" s="46">
        <f t="shared" si="7"/>
        <v>100</v>
      </c>
      <c r="AQ11" s="52">
        <v>44</v>
      </c>
      <c r="AR11" s="53">
        <v>45.8</v>
      </c>
      <c r="AS11" s="46">
        <f t="shared" si="20"/>
        <v>1.7999999999999972</v>
      </c>
      <c r="AT11" s="46">
        <f t="shared" si="8"/>
        <v>104.09090909090908</v>
      </c>
      <c r="AU11" s="52"/>
      <c r="AV11" s="53">
        <v>0.8</v>
      </c>
      <c r="AW11" s="46">
        <f t="shared" si="21"/>
        <v>0.8</v>
      </c>
      <c r="AX11" s="46"/>
      <c r="AY11" s="49">
        <f t="shared" si="23"/>
        <v>690.4</v>
      </c>
      <c r="AZ11" s="46">
        <f t="shared" si="23"/>
        <v>713.1999999999999</v>
      </c>
      <c r="BA11" s="46">
        <f t="shared" si="22"/>
        <v>22.799999999999955</v>
      </c>
      <c r="BB11" s="47">
        <f t="shared" si="9"/>
        <v>103.30243337195827</v>
      </c>
    </row>
    <row r="12" spans="1:54" ht="12.75">
      <c r="A12" s="55" t="s">
        <v>28</v>
      </c>
      <c r="B12" s="51"/>
      <c r="C12" s="52">
        <v>3605</v>
      </c>
      <c r="D12" s="53">
        <v>3657.9</v>
      </c>
      <c r="E12" s="46">
        <f t="shared" si="10"/>
        <v>52.90000000000009</v>
      </c>
      <c r="F12" s="47">
        <f t="shared" si="0"/>
        <v>101.46740638002775</v>
      </c>
      <c r="G12" s="54">
        <v>79.1</v>
      </c>
      <c r="H12" s="53">
        <v>84.8</v>
      </c>
      <c r="I12" s="46">
        <f t="shared" si="11"/>
        <v>5.700000000000003</v>
      </c>
      <c r="J12" s="46">
        <f t="shared" si="1"/>
        <v>107.20606826801517</v>
      </c>
      <c r="K12" s="52">
        <v>153.3</v>
      </c>
      <c r="L12" s="53">
        <v>154.2</v>
      </c>
      <c r="M12" s="46">
        <f t="shared" si="12"/>
        <v>0.8999999999999773</v>
      </c>
      <c r="N12" s="46">
        <f>L12/K12%</f>
        <v>100.58708414872797</v>
      </c>
      <c r="O12" s="52">
        <v>37.6</v>
      </c>
      <c r="P12" s="53">
        <v>37.2</v>
      </c>
      <c r="Q12" s="46">
        <f t="shared" si="13"/>
        <v>-0.3999999999999986</v>
      </c>
      <c r="R12" s="46">
        <f>P12/O12%</f>
        <v>98.93617021276596</v>
      </c>
      <c r="S12" s="52">
        <v>28.1</v>
      </c>
      <c r="T12" s="53">
        <v>27.2</v>
      </c>
      <c r="U12" s="46">
        <f t="shared" si="14"/>
        <v>-0.9000000000000021</v>
      </c>
      <c r="V12" s="46">
        <f t="shared" si="2"/>
        <v>96.79715302491103</v>
      </c>
      <c r="W12" s="52">
        <v>68.7</v>
      </c>
      <c r="X12" s="53">
        <v>68.8</v>
      </c>
      <c r="Y12" s="46">
        <f t="shared" si="15"/>
        <v>0.09999999999999432</v>
      </c>
      <c r="Z12" s="46">
        <f t="shared" si="3"/>
        <v>100.14556040756914</v>
      </c>
      <c r="AA12" s="52">
        <v>50.6</v>
      </c>
      <c r="AB12" s="53">
        <v>50.9</v>
      </c>
      <c r="AC12" s="46">
        <f t="shared" si="16"/>
        <v>0.29999999999999716</v>
      </c>
      <c r="AD12" s="46">
        <f t="shared" si="4"/>
        <v>100.59288537549406</v>
      </c>
      <c r="AE12" s="52">
        <v>46.8</v>
      </c>
      <c r="AF12" s="53">
        <v>44.5</v>
      </c>
      <c r="AG12" s="46">
        <f t="shared" si="17"/>
        <v>-2.299999999999997</v>
      </c>
      <c r="AH12" s="46">
        <f t="shared" si="5"/>
        <v>95.08547008547009</v>
      </c>
      <c r="AI12" s="52">
        <v>861.6</v>
      </c>
      <c r="AJ12" s="53">
        <v>355.9</v>
      </c>
      <c r="AK12" s="46">
        <f t="shared" si="18"/>
        <v>-505.70000000000005</v>
      </c>
      <c r="AL12" s="46">
        <f t="shared" si="6"/>
        <v>41.30687093779016</v>
      </c>
      <c r="AM12" s="52">
        <v>29.7</v>
      </c>
      <c r="AN12" s="53">
        <v>30.7</v>
      </c>
      <c r="AO12" s="46">
        <f t="shared" si="19"/>
        <v>1</v>
      </c>
      <c r="AP12" s="46">
        <f t="shared" si="7"/>
        <v>103.36700336700336</v>
      </c>
      <c r="AQ12" s="52">
        <v>79</v>
      </c>
      <c r="AR12" s="53">
        <v>79.3</v>
      </c>
      <c r="AS12" s="46">
        <f t="shared" si="20"/>
        <v>0.29999999999999716</v>
      </c>
      <c r="AT12" s="46">
        <f t="shared" si="8"/>
        <v>100.37974683544303</v>
      </c>
      <c r="AU12" s="52">
        <v>373.6</v>
      </c>
      <c r="AV12" s="53">
        <v>374.5</v>
      </c>
      <c r="AW12" s="46">
        <f t="shared" si="21"/>
        <v>0.8999999999999773</v>
      </c>
      <c r="AX12" s="46">
        <f>AV12/AU12%</f>
        <v>100.2408993576017</v>
      </c>
      <c r="AY12" s="49">
        <f t="shared" si="23"/>
        <v>5413.1</v>
      </c>
      <c r="AZ12" s="46">
        <f t="shared" si="23"/>
        <v>4965.9</v>
      </c>
      <c r="BA12" s="46">
        <f t="shared" si="22"/>
        <v>-447.2000000000007</v>
      </c>
      <c r="BB12" s="47">
        <f t="shared" si="9"/>
        <v>91.73856015961279</v>
      </c>
    </row>
    <row r="13" spans="1:54" s="61" customFormat="1" ht="12.75">
      <c r="A13" s="56" t="s">
        <v>29</v>
      </c>
      <c r="B13" s="57"/>
      <c r="C13" s="58">
        <v>30236.3</v>
      </c>
      <c r="D13" s="59">
        <v>30386.3</v>
      </c>
      <c r="E13" s="46">
        <f t="shared" si="10"/>
        <v>150</v>
      </c>
      <c r="F13" s="47">
        <f t="shared" si="0"/>
        <v>100.49609244517352</v>
      </c>
      <c r="G13" s="60">
        <v>2495.4</v>
      </c>
      <c r="H13" s="59">
        <v>2538.1</v>
      </c>
      <c r="I13" s="46">
        <f t="shared" si="11"/>
        <v>42.69999999999982</v>
      </c>
      <c r="J13" s="46">
        <f t="shared" si="1"/>
        <v>101.7111485132644</v>
      </c>
      <c r="K13" s="58">
        <v>2846.4</v>
      </c>
      <c r="L13" s="59">
        <v>2858.1</v>
      </c>
      <c r="M13" s="46">
        <f t="shared" si="12"/>
        <v>11.699999999999818</v>
      </c>
      <c r="N13" s="46">
        <f>L13/K13%</f>
        <v>100.41104553119729</v>
      </c>
      <c r="O13" s="58">
        <v>2537.1</v>
      </c>
      <c r="P13" s="59">
        <v>2385.7</v>
      </c>
      <c r="Q13" s="46">
        <f t="shared" si="13"/>
        <v>-151.4000000000001</v>
      </c>
      <c r="R13" s="46">
        <f>P13/O13%</f>
        <v>94.0325568562532</v>
      </c>
      <c r="S13" s="58">
        <v>3841</v>
      </c>
      <c r="T13" s="59">
        <v>3841</v>
      </c>
      <c r="U13" s="46">
        <f t="shared" si="14"/>
        <v>0</v>
      </c>
      <c r="V13" s="46">
        <f t="shared" si="2"/>
        <v>100.00000000000001</v>
      </c>
      <c r="W13" s="58">
        <v>1063.6</v>
      </c>
      <c r="X13" s="59">
        <v>1066.2</v>
      </c>
      <c r="Y13" s="46">
        <f t="shared" si="15"/>
        <v>2.6000000000001364</v>
      </c>
      <c r="Z13" s="46">
        <f t="shared" si="3"/>
        <v>100.2444528018052</v>
      </c>
      <c r="AA13" s="58">
        <v>2387.5</v>
      </c>
      <c r="AB13" s="59">
        <v>2389.2</v>
      </c>
      <c r="AC13" s="46">
        <f t="shared" si="16"/>
        <v>1.699999999999818</v>
      </c>
      <c r="AD13" s="46">
        <f t="shared" si="4"/>
        <v>100.07120418848167</v>
      </c>
      <c r="AE13" s="58">
        <v>2050.2</v>
      </c>
      <c r="AF13" s="59">
        <v>2034.2</v>
      </c>
      <c r="AG13" s="46">
        <f t="shared" si="17"/>
        <v>-15.999999999999773</v>
      </c>
      <c r="AH13" s="46">
        <f t="shared" si="5"/>
        <v>99.21958833284559</v>
      </c>
      <c r="AI13" s="58">
        <v>2733.8</v>
      </c>
      <c r="AJ13" s="59">
        <v>2676.9</v>
      </c>
      <c r="AK13" s="46">
        <f t="shared" si="18"/>
        <v>-56.90000000000009</v>
      </c>
      <c r="AL13" s="46">
        <f t="shared" si="6"/>
        <v>97.91864803570122</v>
      </c>
      <c r="AM13" s="58">
        <v>997.7</v>
      </c>
      <c r="AN13" s="59">
        <v>1000.1</v>
      </c>
      <c r="AO13" s="46">
        <f t="shared" si="19"/>
        <v>2.3999999999999773</v>
      </c>
      <c r="AP13" s="46">
        <f t="shared" si="7"/>
        <v>100.24055327252681</v>
      </c>
      <c r="AQ13" s="58">
        <v>1400.8</v>
      </c>
      <c r="AR13" s="59">
        <v>1395.6</v>
      </c>
      <c r="AS13" s="46">
        <f t="shared" si="20"/>
        <v>-5.2000000000000455</v>
      </c>
      <c r="AT13" s="46">
        <f t="shared" si="8"/>
        <v>99.62878355225585</v>
      </c>
      <c r="AU13" s="58">
        <v>3549</v>
      </c>
      <c r="AV13" s="59">
        <v>3636.1</v>
      </c>
      <c r="AW13" s="46">
        <f t="shared" si="21"/>
        <v>87.09999999999991</v>
      </c>
      <c r="AX13" s="46">
        <f>AV13/AU13%</f>
        <v>102.45421245421245</v>
      </c>
      <c r="AY13" s="49">
        <f t="shared" si="23"/>
        <v>56138.799999999996</v>
      </c>
      <c r="AZ13" s="46">
        <f t="shared" si="23"/>
        <v>56207.499999999985</v>
      </c>
      <c r="BA13" s="46">
        <f t="shared" si="22"/>
        <v>68.69999999998981</v>
      </c>
      <c r="BB13" s="47">
        <f t="shared" si="9"/>
        <v>100.12237525561642</v>
      </c>
    </row>
    <row r="14" spans="1:54" ht="12.75" customHeight="1">
      <c r="A14" s="62" t="s">
        <v>30</v>
      </c>
      <c r="B14" s="63"/>
      <c r="C14" s="58"/>
      <c r="D14" s="64"/>
      <c r="E14" s="46">
        <f t="shared" si="10"/>
        <v>0</v>
      </c>
      <c r="F14" s="47"/>
      <c r="G14" s="60">
        <v>25.8</v>
      </c>
      <c r="H14" s="64">
        <v>26.7</v>
      </c>
      <c r="I14" s="46">
        <f t="shared" si="11"/>
        <v>0.8999999999999986</v>
      </c>
      <c r="J14" s="46">
        <f t="shared" si="1"/>
        <v>103.48837209302324</v>
      </c>
      <c r="K14" s="58">
        <v>115.4</v>
      </c>
      <c r="L14" s="64">
        <v>116</v>
      </c>
      <c r="M14" s="46">
        <f t="shared" si="12"/>
        <v>0.5999999999999943</v>
      </c>
      <c r="N14" s="46">
        <f>L14/K14%</f>
        <v>100.51993067590986</v>
      </c>
      <c r="O14" s="58">
        <v>17.5</v>
      </c>
      <c r="P14" s="64">
        <v>23.5</v>
      </c>
      <c r="Q14" s="46">
        <f t="shared" si="13"/>
        <v>6</v>
      </c>
      <c r="R14" s="46">
        <f>P14/O14%</f>
        <v>134.2857142857143</v>
      </c>
      <c r="S14" s="58">
        <v>31.7</v>
      </c>
      <c r="T14" s="64">
        <v>31.7</v>
      </c>
      <c r="U14" s="46">
        <f t="shared" si="14"/>
        <v>0</v>
      </c>
      <c r="V14" s="46">
        <f t="shared" si="2"/>
        <v>100</v>
      </c>
      <c r="W14" s="58">
        <v>73.7</v>
      </c>
      <c r="X14" s="64">
        <v>74.7</v>
      </c>
      <c r="Y14" s="46">
        <f t="shared" si="15"/>
        <v>1</v>
      </c>
      <c r="Z14" s="46">
        <f t="shared" si="3"/>
        <v>101.35685210312077</v>
      </c>
      <c r="AA14" s="58">
        <v>21.4</v>
      </c>
      <c r="AB14" s="64">
        <v>21.4</v>
      </c>
      <c r="AC14" s="46">
        <f t="shared" si="16"/>
        <v>0</v>
      </c>
      <c r="AD14" s="46">
        <f t="shared" si="4"/>
        <v>100</v>
      </c>
      <c r="AE14" s="58">
        <v>28.9</v>
      </c>
      <c r="AF14" s="64">
        <v>29.7</v>
      </c>
      <c r="AG14" s="46">
        <f t="shared" si="17"/>
        <v>0.8000000000000007</v>
      </c>
      <c r="AH14" s="46">
        <f t="shared" si="5"/>
        <v>102.7681660899654</v>
      </c>
      <c r="AI14" s="58">
        <v>14.2</v>
      </c>
      <c r="AJ14" s="64">
        <v>13.5</v>
      </c>
      <c r="AK14" s="46">
        <f t="shared" si="18"/>
        <v>-0.6999999999999993</v>
      </c>
      <c r="AL14" s="46">
        <f t="shared" si="6"/>
        <v>95.07042253521128</v>
      </c>
      <c r="AM14" s="58">
        <v>41.8</v>
      </c>
      <c r="AN14" s="64">
        <v>41.9</v>
      </c>
      <c r="AO14" s="46">
        <f t="shared" si="19"/>
        <v>0.10000000000000142</v>
      </c>
      <c r="AP14" s="46">
        <f t="shared" si="7"/>
        <v>100.23923444976077</v>
      </c>
      <c r="AQ14" s="58">
        <v>75.6</v>
      </c>
      <c r="AR14" s="64">
        <v>75.6</v>
      </c>
      <c r="AS14" s="46">
        <f t="shared" si="20"/>
        <v>0</v>
      </c>
      <c r="AT14" s="46">
        <f t="shared" si="8"/>
        <v>100</v>
      </c>
      <c r="AU14" s="58">
        <v>114.6</v>
      </c>
      <c r="AV14" s="64">
        <v>116.7</v>
      </c>
      <c r="AW14" s="46">
        <f t="shared" si="21"/>
        <v>2.1000000000000085</v>
      </c>
      <c r="AX14" s="46">
        <f>AV14/AU14%</f>
        <v>101.8324607329843</v>
      </c>
      <c r="AY14" s="49">
        <f t="shared" si="23"/>
        <v>560.6</v>
      </c>
      <c r="AZ14" s="46">
        <f t="shared" si="23"/>
        <v>571.4</v>
      </c>
      <c r="BA14" s="46">
        <f t="shared" si="22"/>
        <v>10.799999999999955</v>
      </c>
      <c r="BB14" s="47">
        <f t="shared" si="9"/>
        <v>101.92650731359258</v>
      </c>
    </row>
    <row r="15" spans="1:54" ht="21.75" customHeight="1">
      <c r="A15" s="62" t="s">
        <v>31</v>
      </c>
      <c r="B15" s="63"/>
      <c r="C15" s="58"/>
      <c r="D15" s="65">
        <v>-0.2</v>
      </c>
      <c r="E15" s="46">
        <f t="shared" si="10"/>
        <v>-0.2</v>
      </c>
      <c r="F15" s="47"/>
      <c r="G15" s="60"/>
      <c r="H15" s="65"/>
      <c r="I15" s="46">
        <f t="shared" si="11"/>
        <v>0</v>
      </c>
      <c r="J15" s="46"/>
      <c r="K15" s="58"/>
      <c r="L15" s="65">
        <v>-0.4</v>
      </c>
      <c r="M15" s="46">
        <f t="shared" si="12"/>
        <v>-0.4</v>
      </c>
      <c r="N15" s="46"/>
      <c r="O15" s="58"/>
      <c r="P15" s="65"/>
      <c r="Q15" s="46">
        <f t="shared" si="13"/>
        <v>0</v>
      </c>
      <c r="R15" s="46"/>
      <c r="S15" s="58"/>
      <c r="T15" s="65"/>
      <c r="U15" s="46">
        <f t="shared" si="14"/>
        <v>0</v>
      </c>
      <c r="V15" s="46"/>
      <c r="W15" s="58"/>
      <c r="X15" s="65"/>
      <c r="Y15" s="46">
        <f t="shared" si="15"/>
        <v>0</v>
      </c>
      <c r="Z15" s="46"/>
      <c r="AA15" s="58"/>
      <c r="AB15" s="65"/>
      <c r="AC15" s="46">
        <f t="shared" si="16"/>
        <v>0</v>
      </c>
      <c r="AD15" s="46"/>
      <c r="AE15" s="58"/>
      <c r="AF15" s="65"/>
      <c r="AG15" s="46">
        <f t="shared" si="17"/>
        <v>0</v>
      </c>
      <c r="AH15" s="46"/>
      <c r="AI15" s="58"/>
      <c r="AJ15" s="65"/>
      <c r="AK15" s="46">
        <f t="shared" si="18"/>
        <v>0</v>
      </c>
      <c r="AL15" s="46"/>
      <c r="AM15" s="58"/>
      <c r="AN15" s="65"/>
      <c r="AO15" s="46">
        <f t="shared" si="19"/>
        <v>0</v>
      </c>
      <c r="AP15" s="46"/>
      <c r="AQ15" s="58"/>
      <c r="AR15" s="65">
        <v>-0.1</v>
      </c>
      <c r="AS15" s="46">
        <f t="shared" si="20"/>
        <v>-0.1</v>
      </c>
      <c r="AT15" s="46"/>
      <c r="AU15" s="58"/>
      <c r="AV15" s="65"/>
      <c r="AW15" s="46">
        <f t="shared" si="21"/>
        <v>0</v>
      </c>
      <c r="AX15" s="46"/>
      <c r="AY15" s="49">
        <f t="shared" si="23"/>
        <v>0</v>
      </c>
      <c r="AZ15" s="46">
        <f t="shared" si="23"/>
        <v>-0.7000000000000001</v>
      </c>
      <c r="BA15" s="46">
        <f t="shared" si="22"/>
        <v>-0.7000000000000001</v>
      </c>
      <c r="BB15" s="47"/>
    </row>
    <row r="16" spans="1:54" s="74" customFormat="1" ht="21.75" customHeight="1">
      <c r="A16" s="66" t="s">
        <v>32</v>
      </c>
      <c r="B16" s="67"/>
      <c r="C16" s="68">
        <f>SUM(C17:C24)</f>
        <v>5056.800000000001</v>
      </c>
      <c r="D16" s="69">
        <f>SUM(D17:D24)</f>
        <v>5265.700000000001</v>
      </c>
      <c r="E16" s="46">
        <f t="shared" si="10"/>
        <v>208.89999999999964</v>
      </c>
      <c r="F16" s="70">
        <f>D16/C16%</f>
        <v>104.13107103306437</v>
      </c>
      <c r="G16" s="71">
        <f>SUM(G17:G24)</f>
        <v>681</v>
      </c>
      <c r="H16" s="69">
        <f>SUM(H17:H24)</f>
        <v>773.9</v>
      </c>
      <c r="I16" s="46">
        <f t="shared" si="11"/>
        <v>92.89999999999998</v>
      </c>
      <c r="J16" s="72">
        <f>H16/G16%</f>
        <v>113.6417033773862</v>
      </c>
      <c r="K16" s="68">
        <f>SUM(K17:K24)</f>
        <v>5294.400000000001</v>
      </c>
      <c r="L16" s="69">
        <f>SUM(L17:L24)</f>
        <v>5303.400000000001</v>
      </c>
      <c r="M16" s="46">
        <f t="shared" si="12"/>
        <v>9</v>
      </c>
      <c r="N16" s="72">
        <f>L16/K16%</f>
        <v>100.16999093381686</v>
      </c>
      <c r="O16" s="68">
        <f>SUM(O17:O24)</f>
        <v>2293.1</v>
      </c>
      <c r="P16" s="69">
        <f>SUM(P17:P24)</f>
        <v>2399.7</v>
      </c>
      <c r="Q16" s="46">
        <f t="shared" si="13"/>
        <v>106.59999999999991</v>
      </c>
      <c r="R16" s="72">
        <f>P16/O16%</f>
        <v>104.6487287950809</v>
      </c>
      <c r="S16" s="68">
        <f>SUM(S17:S24)</f>
        <v>634.2</v>
      </c>
      <c r="T16" s="69">
        <f>SUM(T17:T24)</f>
        <v>552.4000000000001</v>
      </c>
      <c r="U16" s="46">
        <f t="shared" si="14"/>
        <v>-81.79999999999995</v>
      </c>
      <c r="V16" s="72">
        <f>T16/S16%</f>
        <v>87.1018606117944</v>
      </c>
      <c r="W16" s="68">
        <f>SUM(W17:W24)</f>
        <v>1092.9</v>
      </c>
      <c r="X16" s="69">
        <f>SUM(X17:X24)</f>
        <v>1106.8999999999999</v>
      </c>
      <c r="Y16" s="46">
        <f t="shared" si="15"/>
        <v>13.999999999999773</v>
      </c>
      <c r="Z16" s="72">
        <f>X16/W16%</f>
        <v>101.28099551651567</v>
      </c>
      <c r="AA16" s="68">
        <f>SUM(AA17:AA24)</f>
        <v>691.1</v>
      </c>
      <c r="AB16" s="69">
        <f>SUM(AB17:AB24)</f>
        <v>697.6999999999999</v>
      </c>
      <c r="AC16" s="46">
        <f t="shared" si="16"/>
        <v>6.599999999999909</v>
      </c>
      <c r="AD16" s="72">
        <f>AB16/AA16%</f>
        <v>100.95499927651568</v>
      </c>
      <c r="AE16" s="68">
        <f>SUM(AE17:AE24)</f>
        <v>450.6</v>
      </c>
      <c r="AF16" s="69">
        <f>SUM(AF17:AF24)</f>
        <v>452.7</v>
      </c>
      <c r="AG16" s="46">
        <f t="shared" si="17"/>
        <v>2.099999999999966</v>
      </c>
      <c r="AH16" s="72">
        <f>AF16/AE16%</f>
        <v>100.46604527296937</v>
      </c>
      <c r="AI16" s="68">
        <f>SUM(AI17:AI24)</f>
        <v>2382.4</v>
      </c>
      <c r="AJ16" s="69">
        <f>SUM(AJ17:AJ24)</f>
        <v>3319.7999999999997</v>
      </c>
      <c r="AK16" s="46">
        <f t="shared" si="18"/>
        <v>937.3999999999996</v>
      </c>
      <c r="AL16" s="72">
        <f>AJ16/AI16%</f>
        <v>139.34687709872395</v>
      </c>
      <c r="AM16" s="68">
        <f>SUM(AM17:AM24)</f>
        <v>41.5</v>
      </c>
      <c r="AN16" s="69">
        <f>SUM(AN17:AN24)</f>
        <v>43.2</v>
      </c>
      <c r="AO16" s="46">
        <f t="shared" si="19"/>
        <v>1.7000000000000028</v>
      </c>
      <c r="AP16" s="72">
        <f>AN16/AM16%</f>
        <v>104.09638554216869</v>
      </c>
      <c r="AQ16" s="68">
        <f>SUM(AQ17:AQ24)</f>
        <v>1414.2</v>
      </c>
      <c r="AR16" s="69">
        <f>SUM(AR17:AR24)</f>
        <v>1414.2</v>
      </c>
      <c r="AS16" s="46">
        <f t="shared" si="20"/>
        <v>0</v>
      </c>
      <c r="AT16" s="72">
        <f>AR16/AQ16%</f>
        <v>100</v>
      </c>
      <c r="AU16" s="68">
        <f>SUM(AU17:AU24)</f>
        <v>1507.8</v>
      </c>
      <c r="AV16" s="69">
        <f>SUM(AV17:AV24)</f>
        <v>1541.6000000000001</v>
      </c>
      <c r="AW16" s="46">
        <f t="shared" si="21"/>
        <v>33.80000000000018</v>
      </c>
      <c r="AX16" s="72">
        <f>AV16/AU16%</f>
        <v>102.24167661493568</v>
      </c>
      <c r="AY16" s="73">
        <f t="shared" si="23"/>
        <v>21540.000000000004</v>
      </c>
      <c r="AZ16" s="46">
        <f t="shared" si="23"/>
        <v>22871.2</v>
      </c>
      <c r="BA16" s="46">
        <f t="shared" si="22"/>
        <v>1331.199999999997</v>
      </c>
      <c r="BB16" s="70">
        <f>AZ16/AY16%</f>
        <v>106.18012999071493</v>
      </c>
    </row>
    <row r="17" spans="1:54" s="80" customFormat="1" ht="12.75">
      <c r="A17" s="75" t="s">
        <v>33</v>
      </c>
      <c r="B17" s="76"/>
      <c r="C17" s="77">
        <v>3779.9</v>
      </c>
      <c r="D17" s="78">
        <v>3973</v>
      </c>
      <c r="E17" s="46">
        <f t="shared" si="10"/>
        <v>193.0999999999999</v>
      </c>
      <c r="F17" s="47">
        <f>D17/C17%</f>
        <v>105.10860075663378</v>
      </c>
      <c r="G17" s="79">
        <v>649.4</v>
      </c>
      <c r="H17" s="78">
        <v>742.3</v>
      </c>
      <c r="I17" s="46">
        <f t="shared" si="11"/>
        <v>92.89999999999998</v>
      </c>
      <c r="J17" s="46">
        <f>H17/G17%</f>
        <v>114.30551278102864</v>
      </c>
      <c r="K17" s="77">
        <v>575.8</v>
      </c>
      <c r="L17" s="78">
        <v>584.6</v>
      </c>
      <c r="M17" s="46">
        <f t="shared" si="12"/>
        <v>8.800000000000068</v>
      </c>
      <c r="N17" s="46">
        <f>L17/K17%</f>
        <v>101.52830844043072</v>
      </c>
      <c r="O17" s="77">
        <v>2293.1</v>
      </c>
      <c r="P17" s="78">
        <v>2375.7</v>
      </c>
      <c r="Q17" s="46">
        <f t="shared" si="13"/>
        <v>82.59999999999991</v>
      </c>
      <c r="R17" s="46">
        <f>P17/O17%</f>
        <v>103.60211067986569</v>
      </c>
      <c r="S17" s="77">
        <v>634.2</v>
      </c>
      <c r="T17" s="78">
        <v>547.2</v>
      </c>
      <c r="U17" s="46">
        <f t="shared" si="14"/>
        <v>-87</v>
      </c>
      <c r="V17" s="46">
        <f>T17/S17%</f>
        <v>86.28192999053927</v>
      </c>
      <c r="W17" s="77">
        <v>984.4</v>
      </c>
      <c r="X17" s="78">
        <v>998.3</v>
      </c>
      <c r="Y17" s="46">
        <f t="shared" si="15"/>
        <v>13.899999999999977</v>
      </c>
      <c r="Z17" s="46">
        <f>X17/W17%</f>
        <v>101.4120276310443</v>
      </c>
      <c r="AA17" s="77">
        <v>640.1</v>
      </c>
      <c r="AB17" s="78">
        <v>646.6</v>
      </c>
      <c r="AC17" s="46">
        <f t="shared" si="16"/>
        <v>6.5</v>
      </c>
      <c r="AD17" s="46">
        <f>AB17/AA17%</f>
        <v>101.01546633338542</v>
      </c>
      <c r="AE17" s="77">
        <v>321.8</v>
      </c>
      <c r="AF17" s="78">
        <v>321.9</v>
      </c>
      <c r="AG17" s="46">
        <f t="shared" si="17"/>
        <v>0.0999999999999659</v>
      </c>
      <c r="AH17" s="46">
        <f>AF17/AE17%</f>
        <v>100.03107520198881</v>
      </c>
      <c r="AI17" s="77">
        <v>2381.8</v>
      </c>
      <c r="AJ17" s="78">
        <v>2414.7</v>
      </c>
      <c r="AK17" s="46">
        <f t="shared" si="18"/>
        <v>32.899999999999636</v>
      </c>
      <c r="AL17" s="46">
        <f>AJ17/AI17%</f>
        <v>101.38130825426147</v>
      </c>
      <c r="AM17" s="77">
        <v>39.4</v>
      </c>
      <c r="AN17" s="78">
        <v>39.5</v>
      </c>
      <c r="AO17" s="46">
        <f t="shared" si="19"/>
        <v>0.10000000000000142</v>
      </c>
      <c r="AP17" s="46">
        <f>AN17/AM17%</f>
        <v>100.253807106599</v>
      </c>
      <c r="AQ17" s="77">
        <v>1157.1</v>
      </c>
      <c r="AR17" s="78">
        <v>1157.1</v>
      </c>
      <c r="AS17" s="46">
        <f t="shared" si="20"/>
        <v>0</v>
      </c>
      <c r="AT17" s="46">
        <f>AR17/AQ17%</f>
        <v>100</v>
      </c>
      <c r="AU17" s="77">
        <v>744.7</v>
      </c>
      <c r="AV17" s="78">
        <v>745.5</v>
      </c>
      <c r="AW17" s="46">
        <f t="shared" si="21"/>
        <v>0.7999999999999545</v>
      </c>
      <c r="AX17" s="46">
        <f>AV17/AU17%</f>
        <v>100.10742580905062</v>
      </c>
      <c r="AY17" s="49">
        <f t="shared" si="23"/>
        <v>14201.7</v>
      </c>
      <c r="AZ17" s="46">
        <f t="shared" si="23"/>
        <v>14546.4</v>
      </c>
      <c r="BA17" s="46">
        <f t="shared" si="22"/>
        <v>344.6999999999989</v>
      </c>
      <c r="BB17" s="47">
        <f>AZ17/AY17%</f>
        <v>102.42717421153806</v>
      </c>
    </row>
    <row r="18" spans="1:54" ht="12.75">
      <c r="A18" s="81" t="s">
        <v>34</v>
      </c>
      <c r="B18" s="82"/>
      <c r="C18" s="77">
        <v>217.9</v>
      </c>
      <c r="D18" s="83">
        <v>217.9</v>
      </c>
      <c r="E18" s="46">
        <f t="shared" si="10"/>
        <v>0</v>
      </c>
      <c r="F18" s="47">
        <f>D18/C18%</f>
        <v>99.99999999999999</v>
      </c>
      <c r="G18" s="79"/>
      <c r="H18" s="83"/>
      <c r="I18" s="46">
        <f t="shared" si="11"/>
        <v>0</v>
      </c>
      <c r="J18" s="46"/>
      <c r="K18" s="77">
        <v>526</v>
      </c>
      <c r="L18" s="83">
        <v>526</v>
      </c>
      <c r="M18" s="46">
        <f t="shared" si="12"/>
        <v>0</v>
      </c>
      <c r="N18" s="46">
        <f>L18/K18%</f>
        <v>100</v>
      </c>
      <c r="O18" s="77"/>
      <c r="P18" s="83"/>
      <c r="Q18" s="46">
        <f t="shared" si="13"/>
        <v>0</v>
      </c>
      <c r="R18" s="46"/>
      <c r="S18" s="77"/>
      <c r="T18" s="83"/>
      <c r="U18" s="46">
        <f t="shared" si="14"/>
        <v>0</v>
      </c>
      <c r="V18" s="46"/>
      <c r="W18" s="77">
        <v>76.5</v>
      </c>
      <c r="X18" s="83">
        <v>76.6</v>
      </c>
      <c r="Y18" s="46">
        <f t="shared" si="15"/>
        <v>0.09999999999999432</v>
      </c>
      <c r="Z18" s="46">
        <f>X18/W18%</f>
        <v>100.13071895424835</v>
      </c>
      <c r="AA18" s="77"/>
      <c r="AB18" s="83"/>
      <c r="AC18" s="46">
        <f t="shared" si="16"/>
        <v>0</v>
      </c>
      <c r="AD18" s="46"/>
      <c r="AE18" s="77"/>
      <c r="AF18" s="83"/>
      <c r="AG18" s="46">
        <f t="shared" si="17"/>
        <v>0</v>
      </c>
      <c r="AH18" s="46"/>
      <c r="AI18" s="77"/>
      <c r="AJ18" s="83"/>
      <c r="AK18" s="46">
        <f t="shared" si="18"/>
        <v>0</v>
      </c>
      <c r="AL18" s="46"/>
      <c r="AM18" s="77"/>
      <c r="AN18" s="83"/>
      <c r="AO18" s="46">
        <f t="shared" si="19"/>
        <v>0</v>
      </c>
      <c r="AP18" s="46"/>
      <c r="AQ18" s="77"/>
      <c r="AR18" s="83"/>
      <c r="AS18" s="46">
        <f t="shared" si="20"/>
        <v>0</v>
      </c>
      <c r="AT18" s="46"/>
      <c r="AU18" s="77">
        <v>274.4</v>
      </c>
      <c r="AV18" s="83">
        <v>307.4</v>
      </c>
      <c r="AW18" s="46">
        <f t="shared" si="21"/>
        <v>33</v>
      </c>
      <c r="AX18" s="46">
        <f>AV18/AU18%</f>
        <v>112.0262390670554</v>
      </c>
      <c r="AY18" s="49">
        <f t="shared" si="23"/>
        <v>1094.8</v>
      </c>
      <c r="AZ18" s="46">
        <f t="shared" si="23"/>
        <v>1127.9</v>
      </c>
      <c r="BA18" s="46">
        <f t="shared" si="22"/>
        <v>33.100000000000136</v>
      </c>
      <c r="BB18" s="47">
        <f>AZ18/AY18%</f>
        <v>103.02338326635002</v>
      </c>
    </row>
    <row r="19" spans="1:54" ht="12.75">
      <c r="A19" s="81" t="s">
        <v>35</v>
      </c>
      <c r="B19" s="82"/>
      <c r="C19" s="77">
        <v>83.5</v>
      </c>
      <c r="D19" s="83">
        <v>83.5</v>
      </c>
      <c r="E19" s="46">
        <f t="shared" si="10"/>
        <v>0</v>
      </c>
      <c r="F19" s="47">
        <f>D19/C19%</f>
        <v>100</v>
      </c>
      <c r="G19" s="79"/>
      <c r="H19" s="83"/>
      <c r="I19" s="46">
        <f t="shared" si="11"/>
        <v>0</v>
      </c>
      <c r="J19" s="46"/>
      <c r="K19" s="77"/>
      <c r="L19" s="83"/>
      <c r="M19" s="46">
        <f t="shared" si="12"/>
        <v>0</v>
      </c>
      <c r="N19" s="46"/>
      <c r="O19" s="77"/>
      <c r="P19" s="83"/>
      <c r="Q19" s="46">
        <f t="shared" si="13"/>
        <v>0</v>
      </c>
      <c r="R19" s="46"/>
      <c r="S19" s="77"/>
      <c r="T19" s="83"/>
      <c r="U19" s="46">
        <f t="shared" si="14"/>
        <v>0</v>
      </c>
      <c r="V19" s="46"/>
      <c r="W19" s="77"/>
      <c r="X19" s="83"/>
      <c r="Y19" s="46">
        <f t="shared" si="15"/>
        <v>0</v>
      </c>
      <c r="Z19" s="46"/>
      <c r="AA19" s="77"/>
      <c r="AB19" s="83"/>
      <c r="AC19" s="46">
        <f t="shared" si="16"/>
        <v>0</v>
      </c>
      <c r="AD19" s="46"/>
      <c r="AE19" s="77"/>
      <c r="AF19" s="83"/>
      <c r="AG19" s="46">
        <f t="shared" si="17"/>
        <v>0</v>
      </c>
      <c r="AH19" s="46"/>
      <c r="AI19" s="77"/>
      <c r="AJ19" s="83"/>
      <c r="AK19" s="46">
        <f t="shared" si="18"/>
        <v>0</v>
      </c>
      <c r="AL19" s="46"/>
      <c r="AM19" s="77"/>
      <c r="AN19" s="83"/>
      <c r="AO19" s="46">
        <f t="shared" si="19"/>
        <v>0</v>
      </c>
      <c r="AP19" s="46"/>
      <c r="AQ19" s="77"/>
      <c r="AR19" s="83"/>
      <c r="AS19" s="46">
        <f t="shared" si="20"/>
        <v>0</v>
      </c>
      <c r="AT19" s="46"/>
      <c r="AU19" s="77"/>
      <c r="AV19" s="83"/>
      <c r="AW19" s="46">
        <f t="shared" si="21"/>
        <v>0</v>
      </c>
      <c r="AX19" s="46"/>
      <c r="AY19" s="49">
        <f t="shared" si="23"/>
        <v>83.5</v>
      </c>
      <c r="AZ19" s="46">
        <f t="shared" si="23"/>
        <v>83.5</v>
      </c>
      <c r="BA19" s="46">
        <f t="shared" si="22"/>
        <v>0</v>
      </c>
      <c r="BB19" s="47">
        <f>AZ19/AY19%</f>
        <v>100</v>
      </c>
    </row>
    <row r="20" spans="1:54" ht="12.75">
      <c r="A20" s="84" t="s">
        <v>36</v>
      </c>
      <c r="B20" s="82"/>
      <c r="C20" s="77">
        <v>16.6</v>
      </c>
      <c r="D20" s="83">
        <v>16.6</v>
      </c>
      <c r="E20" s="46">
        <f t="shared" si="10"/>
        <v>0</v>
      </c>
      <c r="F20" s="47">
        <f>D20/C20%</f>
        <v>100</v>
      </c>
      <c r="G20" s="79"/>
      <c r="H20" s="83"/>
      <c r="I20" s="46">
        <f t="shared" si="11"/>
        <v>0</v>
      </c>
      <c r="J20" s="46"/>
      <c r="K20" s="77">
        <v>1.5</v>
      </c>
      <c r="L20" s="83">
        <v>1.7</v>
      </c>
      <c r="M20" s="46">
        <f t="shared" si="12"/>
        <v>0.19999999999999996</v>
      </c>
      <c r="N20" s="46">
        <f>L20/K20%</f>
        <v>113.33333333333333</v>
      </c>
      <c r="O20" s="77"/>
      <c r="P20" s="83"/>
      <c r="Q20" s="46">
        <f t="shared" si="13"/>
        <v>0</v>
      </c>
      <c r="R20" s="46"/>
      <c r="S20" s="77"/>
      <c r="T20" s="83"/>
      <c r="U20" s="46">
        <f t="shared" si="14"/>
        <v>0</v>
      </c>
      <c r="V20" s="46"/>
      <c r="W20" s="77">
        <v>3.2</v>
      </c>
      <c r="X20" s="83">
        <v>3.2</v>
      </c>
      <c r="Y20" s="46">
        <f t="shared" si="15"/>
        <v>0</v>
      </c>
      <c r="Z20" s="46">
        <f>X20/W20%</f>
        <v>100</v>
      </c>
      <c r="AA20" s="77"/>
      <c r="AB20" s="83"/>
      <c r="AC20" s="46">
        <f t="shared" si="16"/>
        <v>0</v>
      </c>
      <c r="AD20" s="46"/>
      <c r="AE20" s="77"/>
      <c r="AF20" s="83"/>
      <c r="AG20" s="46">
        <f t="shared" si="17"/>
        <v>0</v>
      </c>
      <c r="AH20" s="46"/>
      <c r="AI20" s="77">
        <v>0.6</v>
      </c>
      <c r="AJ20" s="83">
        <v>1.3</v>
      </c>
      <c r="AK20" s="46">
        <f t="shared" si="18"/>
        <v>0.7000000000000001</v>
      </c>
      <c r="AL20" s="46">
        <f>AJ20/AI20%</f>
        <v>216.66666666666666</v>
      </c>
      <c r="AM20" s="77"/>
      <c r="AN20" s="83"/>
      <c r="AO20" s="46">
        <f t="shared" si="19"/>
        <v>0</v>
      </c>
      <c r="AP20" s="46"/>
      <c r="AQ20" s="77">
        <v>4.7</v>
      </c>
      <c r="AR20" s="83">
        <v>4.7</v>
      </c>
      <c r="AS20" s="46">
        <f t="shared" si="20"/>
        <v>0</v>
      </c>
      <c r="AT20" s="46">
        <f>AR20/AQ20%</f>
        <v>100</v>
      </c>
      <c r="AU20" s="77">
        <v>6.5</v>
      </c>
      <c r="AV20" s="83">
        <v>6.5</v>
      </c>
      <c r="AW20" s="46">
        <f t="shared" si="21"/>
        <v>0</v>
      </c>
      <c r="AX20" s="46">
        <f>AV20/AU20%</f>
        <v>100</v>
      </c>
      <c r="AY20" s="49">
        <f t="shared" si="23"/>
        <v>33.1</v>
      </c>
      <c r="AZ20" s="46">
        <f t="shared" si="23"/>
        <v>34</v>
      </c>
      <c r="BA20" s="46">
        <f t="shared" si="22"/>
        <v>0.8999999999999986</v>
      </c>
      <c r="BB20" s="47">
        <f>AZ20/AY20%</f>
        <v>102.71903323262839</v>
      </c>
    </row>
    <row r="21" spans="1:54" ht="12.75">
      <c r="A21" s="81" t="s">
        <v>37</v>
      </c>
      <c r="B21" s="82"/>
      <c r="C21" s="77"/>
      <c r="D21" s="83"/>
      <c r="E21" s="46">
        <f t="shared" si="10"/>
        <v>0</v>
      </c>
      <c r="F21" s="47"/>
      <c r="G21" s="79"/>
      <c r="H21" s="83"/>
      <c r="I21" s="46">
        <f t="shared" si="11"/>
        <v>0</v>
      </c>
      <c r="J21" s="46"/>
      <c r="K21" s="77"/>
      <c r="L21" s="83"/>
      <c r="M21" s="46">
        <f t="shared" si="12"/>
        <v>0</v>
      </c>
      <c r="N21" s="46"/>
      <c r="O21" s="77"/>
      <c r="P21" s="83"/>
      <c r="Q21" s="46">
        <f t="shared" si="13"/>
        <v>0</v>
      </c>
      <c r="R21" s="46"/>
      <c r="S21" s="77"/>
      <c r="T21" s="83"/>
      <c r="U21" s="46">
        <f t="shared" si="14"/>
        <v>0</v>
      </c>
      <c r="V21" s="46"/>
      <c r="W21" s="77"/>
      <c r="X21" s="83"/>
      <c r="Y21" s="46">
        <f t="shared" si="15"/>
        <v>0</v>
      </c>
      <c r="Z21" s="46"/>
      <c r="AA21" s="77">
        <v>17.8</v>
      </c>
      <c r="AB21" s="83">
        <v>17.8</v>
      </c>
      <c r="AC21" s="46">
        <f t="shared" si="16"/>
        <v>0</v>
      </c>
      <c r="AD21" s="46"/>
      <c r="AE21" s="77"/>
      <c r="AF21" s="83"/>
      <c r="AG21" s="46">
        <f t="shared" si="17"/>
        <v>0</v>
      </c>
      <c r="AH21" s="46"/>
      <c r="AI21" s="77"/>
      <c r="AJ21" s="83"/>
      <c r="AK21" s="46">
        <f t="shared" si="18"/>
        <v>0</v>
      </c>
      <c r="AL21" s="46"/>
      <c r="AM21" s="77"/>
      <c r="AN21" s="83"/>
      <c r="AO21" s="46">
        <f t="shared" si="19"/>
        <v>0</v>
      </c>
      <c r="AP21" s="46"/>
      <c r="AQ21" s="77"/>
      <c r="AR21" s="83"/>
      <c r="AS21" s="46">
        <f t="shared" si="20"/>
        <v>0</v>
      </c>
      <c r="AT21" s="46"/>
      <c r="AU21" s="77"/>
      <c r="AV21" s="83"/>
      <c r="AW21" s="46">
        <f t="shared" si="21"/>
        <v>0</v>
      </c>
      <c r="AX21" s="46"/>
      <c r="AY21" s="49">
        <f t="shared" si="23"/>
        <v>17.8</v>
      </c>
      <c r="AZ21" s="46">
        <f t="shared" si="23"/>
        <v>17.8</v>
      </c>
      <c r="BA21" s="46">
        <f t="shared" si="22"/>
        <v>0</v>
      </c>
      <c r="BB21" s="47"/>
    </row>
    <row r="22" spans="1:54" ht="12.75">
      <c r="A22" s="85" t="s">
        <v>38</v>
      </c>
      <c r="B22" s="86"/>
      <c r="C22" s="87">
        <v>665.8</v>
      </c>
      <c r="D22" s="88">
        <v>681.6</v>
      </c>
      <c r="E22" s="46">
        <f t="shared" si="10"/>
        <v>15.800000000000068</v>
      </c>
      <c r="F22" s="47">
        <f>D22/C22%</f>
        <v>102.37308501051368</v>
      </c>
      <c r="G22" s="89">
        <v>31.6</v>
      </c>
      <c r="H22" s="88">
        <v>31.6</v>
      </c>
      <c r="I22" s="46">
        <f t="shared" si="11"/>
        <v>0</v>
      </c>
      <c r="J22" s="46">
        <f>H22/G22%</f>
        <v>100</v>
      </c>
      <c r="K22" s="87">
        <v>4191.1</v>
      </c>
      <c r="L22" s="88">
        <v>4191.1</v>
      </c>
      <c r="M22" s="46">
        <f t="shared" si="12"/>
        <v>0</v>
      </c>
      <c r="N22" s="46">
        <f>L22/K22%</f>
        <v>100</v>
      </c>
      <c r="O22" s="87"/>
      <c r="P22" s="88">
        <v>23.8</v>
      </c>
      <c r="Q22" s="46">
        <f t="shared" si="13"/>
        <v>23.8</v>
      </c>
      <c r="R22" s="46"/>
      <c r="S22" s="87"/>
      <c r="T22" s="88">
        <v>5.2</v>
      </c>
      <c r="U22" s="46">
        <f t="shared" si="14"/>
        <v>5.2</v>
      </c>
      <c r="V22" s="46"/>
      <c r="W22" s="87">
        <v>28.8</v>
      </c>
      <c r="X22" s="88">
        <v>28.8</v>
      </c>
      <c r="Y22" s="46">
        <f t="shared" si="15"/>
        <v>0</v>
      </c>
      <c r="Z22" s="46">
        <f>X22/W22%</f>
        <v>99.99999999999999</v>
      </c>
      <c r="AA22" s="87">
        <v>33.2</v>
      </c>
      <c r="AB22" s="88">
        <v>33.3</v>
      </c>
      <c r="AC22" s="46">
        <f t="shared" si="16"/>
        <v>0.09999999999999432</v>
      </c>
      <c r="AD22" s="46">
        <f>AB22/AA22%</f>
        <v>100.30120481927709</v>
      </c>
      <c r="AE22" s="87">
        <v>92.7</v>
      </c>
      <c r="AF22" s="88">
        <v>92.7</v>
      </c>
      <c r="AG22" s="46">
        <f t="shared" si="17"/>
        <v>0</v>
      </c>
      <c r="AH22" s="46">
        <f>AF22/AE22%</f>
        <v>100</v>
      </c>
      <c r="AI22" s="87"/>
      <c r="AJ22" s="88">
        <v>574.1</v>
      </c>
      <c r="AK22" s="46">
        <f t="shared" si="18"/>
        <v>574.1</v>
      </c>
      <c r="AL22" s="46"/>
      <c r="AM22" s="87">
        <v>2.1</v>
      </c>
      <c r="AN22" s="88">
        <v>2.6</v>
      </c>
      <c r="AO22" s="46">
        <f t="shared" si="19"/>
        <v>0.5</v>
      </c>
      <c r="AP22" s="46">
        <f>AN22/AM22%</f>
        <v>123.80952380952381</v>
      </c>
      <c r="AQ22" s="87">
        <v>252.4</v>
      </c>
      <c r="AR22" s="88">
        <v>252.4</v>
      </c>
      <c r="AS22" s="46">
        <f t="shared" si="20"/>
        <v>0</v>
      </c>
      <c r="AT22" s="46">
        <f>AR22/AQ22%</f>
        <v>100</v>
      </c>
      <c r="AU22" s="87">
        <v>234.9</v>
      </c>
      <c r="AV22" s="88">
        <v>234.9</v>
      </c>
      <c r="AW22" s="46">
        <f t="shared" si="21"/>
        <v>0</v>
      </c>
      <c r="AX22" s="46">
        <f>AV22/AU22%</f>
        <v>100</v>
      </c>
      <c r="AY22" s="49">
        <f t="shared" si="23"/>
        <v>5532.599999999999</v>
      </c>
      <c r="AZ22" s="46">
        <f t="shared" si="23"/>
        <v>6152.1</v>
      </c>
      <c r="BA22" s="46">
        <f t="shared" si="22"/>
        <v>619.5000000000009</v>
      </c>
      <c r="BB22" s="47">
        <f>AZ22/AY22%</f>
        <v>111.19726710768899</v>
      </c>
    </row>
    <row r="23" spans="1:54" ht="12.75">
      <c r="A23" s="84" t="s">
        <v>39</v>
      </c>
      <c r="B23" s="90"/>
      <c r="C23" s="44"/>
      <c r="D23" s="45"/>
      <c r="E23" s="46">
        <f t="shared" si="10"/>
        <v>0</v>
      </c>
      <c r="F23" s="47"/>
      <c r="G23" s="48"/>
      <c r="H23" s="45"/>
      <c r="I23" s="46">
        <f t="shared" si="11"/>
        <v>0</v>
      </c>
      <c r="J23" s="46"/>
      <c r="K23" s="44"/>
      <c r="L23" s="45"/>
      <c r="M23" s="46">
        <f t="shared" si="12"/>
        <v>0</v>
      </c>
      <c r="N23" s="46"/>
      <c r="O23" s="44"/>
      <c r="P23" s="45">
        <v>0.2</v>
      </c>
      <c r="Q23" s="46">
        <f t="shared" si="13"/>
        <v>0.2</v>
      </c>
      <c r="R23" s="46"/>
      <c r="S23" s="44"/>
      <c r="T23" s="45"/>
      <c r="U23" s="46">
        <f t="shared" si="14"/>
        <v>0</v>
      </c>
      <c r="V23" s="46"/>
      <c r="W23" s="44"/>
      <c r="X23" s="45"/>
      <c r="Y23" s="46">
        <f t="shared" si="15"/>
        <v>0</v>
      </c>
      <c r="Z23" s="46"/>
      <c r="AA23" s="44"/>
      <c r="AB23" s="45"/>
      <c r="AC23" s="46">
        <f t="shared" si="16"/>
        <v>0</v>
      </c>
      <c r="AD23" s="46"/>
      <c r="AE23" s="44"/>
      <c r="AF23" s="45"/>
      <c r="AG23" s="46">
        <f t="shared" si="17"/>
        <v>0</v>
      </c>
      <c r="AH23" s="46"/>
      <c r="AI23" s="44"/>
      <c r="AJ23" s="45"/>
      <c r="AK23" s="46">
        <f t="shared" si="18"/>
        <v>0</v>
      </c>
      <c r="AL23" s="46"/>
      <c r="AM23" s="44"/>
      <c r="AN23" s="45"/>
      <c r="AO23" s="46">
        <f t="shared" si="19"/>
        <v>0</v>
      </c>
      <c r="AP23" s="46"/>
      <c r="AQ23" s="44"/>
      <c r="AR23" s="45"/>
      <c r="AS23" s="46">
        <f t="shared" si="20"/>
        <v>0</v>
      </c>
      <c r="AT23" s="46"/>
      <c r="AU23" s="44"/>
      <c r="AV23" s="45"/>
      <c r="AW23" s="46">
        <f t="shared" si="21"/>
        <v>0</v>
      </c>
      <c r="AX23" s="46"/>
      <c r="AY23" s="49">
        <f t="shared" si="23"/>
        <v>0</v>
      </c>
      <c r="AZ23" s="46">
        <f t="shared" si="23"/>
        <v>0.2</v>
      </c>
      <c r="BA23" s="46">
        <f t="shared" si="22"/>
        <v>0.2</v>
      </c>
      <c r="BB23" s="47"/>
    </row>
    <row r="24" spans="1:54" ht="12.75">
      <c r="A24" s="84" t="s">
        <v>40</v>
      </c>
      <c r="B24" s="90"/>
      <c r="C24" s="44">
        <v>293.1</v>
      </c>
      <c r="D24" s="45">
        <v>293.1</v>
      </c>
      <c r="E24" s="46">
        <f t="shared" si="10"/>
        <v>0</v>
      </c>
      <c r="F24" s="47">
        <f>D24/C24%</f>
        <v>100</v>
      </c>
      <c r="G24" s="48"/>
      <c r="H24" s="45"/>
      <c r="I24" s="46">
        <f t="shared" si="11"/>
        <v>0</v>
      </c>
      <c r="J24" s="46"/>
      <c r="K24" s="44"/>
      <c r="L24" s="45"/>
      <c r="M24" s="46">
        <f t="shared" si="12"/>
        <v>0</v>
      </c>
      <c r="N24" s="46"/>
      <c r="O24" s="44"/>
      <c r="P24" s="45"/>
      <c r="Q24" s="46">
        <f t="shared" si="13"/>
        <v>0</v>
      </c>
      <c r="R24" s="46"/>
      <c r="S24" s="44"/>
      <c r="T24" s="45"/>
      <c r="U24" s="46">
        <f t="shared" si="14"/>
        <v>0</v>
      </c>
      <c r="V24" s="46"/>
      <c r="W24" s="44"/>
      <c r="X24" s="45"/>
      <c r="Y24" s="46">
        <f t="shared" si="15"/>
        <v>0</v>
      </c>
      <c r="Z24" s="46"/>
      <c r="AA24" s="44"/>
      <c r="AB24" s="45"/>
      <c r="AC24" s="46">
        <f t="shared" si="16"/>
        <v>0</v>
      </c>
      <c r="AD24" s="46"/>
      <c r="AE24" s="44">
        <v>36.1</v>
      </c>
      <c r="AF24" s="45">
        <v>38.1</v>
      </c>
      <c r="AG24" s="46">
        <f t="shared" si="17"/>
        <v>2</v>
      </c>
      <c r="AH24" s="46">
        <f>AF24/AE24%</f>
        <v>105.54016620498616</v>
      </c>
      <c r="AI24" s="44"/>
      <c r="AJ24" s="45">
        <v>329.7</v>
      </c>
      <c r="AK24" s="46">
        <f t="shared" si="18"/>
        <v>329.7</v>
      </c>
      <c r="AL24" s="46"/>
      <c r="AM24" s="44"/>
      <c r="AN24" s="45">
        <v>1.1</v>
      </c>
      <c r="AO24" s="46">
        <f t="shared" si="19"/>
        <v>1.1</v>
      </c>
      <c r="AP24" s="46"/>
      <c r="AQ24" s="44"/>
      <c r="AR24" s="45"/>
      <c r="AS24" s="46">
        <f t="shared" si="20"/>
        <v>0</v>
      </c>
      <c r="AT24" s="46"/>
      <c r="AU24" s="44">
        <v>247.3</v>
      </c>
      <c r="AV24" s="45">
        <v>247.3</v>
      </c>
      <c r="AW24" s="46">
        <f t="shared" si="21"/>
        <v>0</v>
      </c>
      <c r="AX24" s="46"/>
      <c r="AY24" s="49">
        <f t="shared" si="23"/>
        <v>576.5</v>
      </c>
      <c r="AZ24" s="46">
        <f t="shared" si="23"/>
        <v>909.3000000000002</v>
      </c>
      <c r="BA24" s="46">
        <f t="shared" si="22"/>
        <v>332.8000000000002</v>
      </c>
      <c r="BB24" s="47">
        <f aca="true" t="shared" si="24" ref="BB24:BB30">AZ24/AY24%</f>
        <v>157.7276669557676</v>
      </c>
    </row>
    <row r="25" spans="1:54" s="41" customFormat="1" ht="12.75">
      <c r="A25" s="34" t="s">
        <v>41</v>
      </c>
      <c r="B25" s="35"/>
      <c r="C25" s="36">
        <f>SUM(C26:C29)</f>
        <v>116651.3</v>
      </c>
      <c r="D25" s="37">
        <f>SUM(D26:D29)</f>
        <v>100737.09999999999</v>
      </c>
      <c r="E25" s="37">
        <f t="shared" si="10"/>
        <v>-15914.200000000012</v>
      </c>
      <c r="F25" s="38">
        <f>D25/C25%</f>
        <v>86.3574602254754</v>
      </c>
      <c r="G25" s="39">
        <f>SUM(G26:G29)</f>
        <v>8752.5</v>
      </c>
      <c r="H25" s="37">
        <f>SUM(H26:H29)</f>
        <v>8722</v>
      </c>
      <c r="I25" s="37">
        <f t="shared" si="11"/>
        <v>-30.5</v>
      </c>
      <c r="J25" s="40">
        <f>H25/G25%</f>
        <v>99.65152813481862</v>
      </c>
      <c r="K25" s="36">
        <f>SUM(K26:K29)</f>
        <v>51592</v>
      </c>
      <c r="L25" s="37">
        <f>SUM(L26:L29)</f>
        <v>50765</v>
      </c>
      <c r="M25" s="37">
        <f t="shared" si="12"/>
        <v>-827</v>
      </c>
      <c r="N25" s="40">
        <f>L25/K25%</f>
        <v>98.39703830051171</v>
      </c>
      <c r="O25" s="36">
        <f>SUM(O26:O29)</f>
        <v>5478.5</v>
      </c>
      <c r="P25" s="37">
        <f>SUM(P26:P29)</f>
        <v>5184</v>
      </c>
      <c r="Q25" s="37">
        <f t="shared" si="13"/>
        <v>-294.5</v>
      </c>
      <c r="R25" s="40">
        <f>P25/O25%</f>
        <v>94.62444099662316</v>
      </c>
      <c r="S25" s="36">
        <f>SUM(S26:S29)</f>
        <v>8529.8</v>
      </c>
      <c r="T25" s="37">
        <f>SUM(T26:T29)</f>
        <v>6691.6</v>
      </c>
      <c r="U25" s="37">
        <f t="shared" si="14"/>
        <v>-1838.199999999999</v>
      </c>
      <c r="V25" s="40">
        <f>T25/S25%</f>
        <v>78.44967056671905</v>
      </c>
      <c r="W25" s="36">
        <f>SUM(W26:W29)</f>
        <v>40045.2</v>
      </c>
      <c r="X25" s="37">
        <f>SUM(X26:X29)</f>
        <v>36977.2</v>
      </c>
      <c r="Y25" s="37">
        <f t="shared" si="15"/>
        <v>-3068</v>
      </c>
      <c r="Z25" s="40">
        <f>X25/W25%</f>
        <v>92.33865731723152</v>
      </c>
      <c r="AA25" s="36">
        <f>SUM(AA26:AA29)</f>
        <v>8768.6</v>
      </c>
      <c r="AB25" s="37">
        <f>SUM(AB26:AB29)</f>
        <v>8067.8</v>
      </c>
      <c r="AC25" s="37">
        <f t="shared" si="16"/>
        <v>-700.8000000000002</v>
      </c>
      <c r="AD25" s="40">
        <f>AB25/AA25%</f>
        <v>92.00784617840932</v>
      </c>
      <c r="AE25" s="36">
        <f>SUM(AE26:AE29)</f>
        <v>8173.2</v>
      </c>
      <c r="AF25" s="37">
        <f>SUM(AF26:AF29)</f>
        <v>7870.799999999999</v>
      </c>
      <c r="AG25" s="37">
        <f t="shared" si="17"/>
        <v>-302.40000000000055</v>
      </c>
      <c r="AH25" s="40">
        <f>AF25/AE25%</f>
        <v>96.3001027749229</v>
      </c>
      <c r="AI25" s="36">
        <f>SUM(AI26:AI29)</f>
        <v>3541.2</v>
      </c>
      <c r="AJ25" s="37">
        <f>SUM(AJ26:AJ29)</f>
        <v>3510.1</v>
      </c>
      <c r="AK25" s="37">
        <f t="shared" si="18"/>
        <v>-31.09999999999991</v>
      </c>
      <c r="AL25" s="40">
        <f>AJ25/AI25%</f>
        <v>99.12176663277985</v>
      </c>
      <c r="AM25" s="36">
        <f>SUM(AM26:AM29)</f>
        <v>31578.8</v>
      </c>
      <c r="AN25" s="37">
        <f>SUM(AN26:AN29)</f>
        <v>29930.6</v>
      </c>
      <c r="AO25" s="37">
        <f t="shared" si="19"/>
        <v>-1648.2000000000007</v>
      </c>
      <c r="AP25" s="40">
        <f>AN25/AM25%</f>
        <v>94.78067564315299</v>
      </c>
      <c r="AQ25" s="36">
        <f>SUM(AQ26:AQ29)</f>
        <v>97359.3</v>
      </c>
      <c r="AR25" s="37">
        <f>SUM(AR26:AR29)</f>
        <v>96146.90000000001</v>
      </c>
      <c r="AS25" s="37">
        <f t="shared" si="20"/>
        <v>-1212.3999999999942</v>
      </c>
      <c r="AT25" s="40">
        <f>AR25/AQ25%</f>
        <v>98.75471577959168</v>
      </c>
      <c r="AU25" s="36">
        <f>SUM(AU26:AU29)</f>
        <v>259887.2</v>
      </c>
      <c r="AV25" s="37">
        <f>SUM(AV26:AV29)</f>
        <v>230941.9</v>
      </c>
      <c r="AW25" s="37">
        <f t="shared" si="21"/>
        <v>-28945.300000000017</v>
      </c>
      <c r="AX25" s="40">
        <f>AV25/AU25%</f>
        <v>88.86236028553925</v>
      </c>
      <c r="AY25" s="36">
        <f t="shared" si="23"/>
        <v>640357.6000000001</v>
      </c>
      <c r="AZ25" s="91">
        <f t="shared" si="23"/>
        <v>585545</v>
      </c>
      <c r="BA25" s="37">
        <f t="shared" si="22"/>
        <v>-54812.60000000009</v>
      </c>
      <c r="BB25" s="38">
        <f t="shared" si="24"/>
        <v>91.44031397456669</v>
      </c>
    </row>
    <row r="26" spans="1:54" s="80" customFormat="1" ht="12.75">
      <c r="A26" s="92" t="s">
        <v>42</v>
      </c>
      <c r="B26" s="93"/>
      <c r="C26" s="44"/>
      <c r="D26" s="45"/>
      <c r="E26" s="46">
        <f t="shared" si="10"/>
        <v>0</v>
      </c>
      <c r="F26" s="47"/>
      <c r="G26" s="48">
        <v>4881.5</v>
      </c>
      <c r="H26" s="45">
        <v>4881.5</v>
      </c>
      <c r="I26" s="46">
        <f t="shared" si="11"/>
        <v>0</v>
      </c>
      <c r="J26" s="46">
        <f>H26/G26%</f>
        <v>100</v>
      </c>
      <c r="K26" s="44">
        <v>9356.1</v>
      </c>
      <c r="L26" s="45">
        <v>9356.1</v>
      </c>
      <c r="M26" s="46">
        <f t="shared" si="12"/>
        <v>0</v>
      </c>
      <c r="N26" s="46">
        <f>L26/K26%</f>
        <v>100</v>
      </c>
      <c r="O26" s="44"/>
      <c r="P26" s="45"/>
      <c r="Q26" s="46">
        <f t="shared" si="13"/>
        <v>0</v>
      </c>
      <c r="R26" s="46"/>
      <c r="S26" s="44">
        <v>3453.2</v>
      </c>
      <c r="T26" s="45">
        <v>3453.2</v>
      </c>
      <c r="U26" s="46">
        <f t="shared" si="14"/>
        <v>0</v>
      </c>
      <c r="V26" s="46">
        <f>T26/S26%</f>
        <v>100</v>
      </c>
      <c r="W26" s="44">
        <v>7374.2</v>
      </c>
      <c r="X26" s="45">
        <v>7374.2</v>
      </c>
      <c r="Y26" s="46">
        <f t="shared" si="15"/>
        <v>0</v>
      </c>
      <c r="Z26" s="46">
        <f>X26/W26%</f>
        <v>99.99999999999999</v>
      </c>
      <c r="AA26" s="44">
        <v>4362.8</v>
      </c>
      <c r="AB26" s="45">
        <v>4362.8</v>
      </c>
      <c r="AC26" s="46">
        <f t="shared" si="16"/>
        <v>0</v>
      </c>
      <c r="AD26" s="46">
        <f>AB26/AA26%</f>
        <v>100</v>
      </c>
      <c r="AE26" s="44">
        <v>4102.7</v>
      </c>
      <c r="AF26" s="45">
        <v>4102.7</v>
      </c>
      <c r="AG26" s="46">
        <f t="shared" si="17"/>
        <v>0</v>
      </c>
      <c r="AH26" s="46">
        <f>AF26/AE26%</f>
        <v>100</v>
      </c>
      <c r="AI26" s="44"/>
      <c r="AJ26" s="45"/>
      <c r="AK26" s="46">
        <f t="shared" si="18"/>
        <v>0</v>
      </c>
      <c r="AL26" s="46"/>
      <c r="AM26" s="44">
        <v>3329.5</v>
      </c>
      <c r="AN26" s="45">
        <v>3329.5</v>
      </c>
      <c r="AO26" s="46">
        <f t="shared" si="19"/>
        <v>0</v>
      </c>
      <c r="AP26" s="46">
        <f>AN26/AM26%</f>
        <v>100</v>
      </c>
      <c r="AQ26" s="44">
        <v>9942.8</v>
      </c>
      <c r="AR26" s="45">
        <v>9942.8</v>
      </c>
      <c r="AS26" s="46">
        <f t="shared" si="20"/>
        <v>0</v>
      </c>
      <c r="AT26" s="46"/>
      <c r="AU26" s="44">
        <v>6707.8</v>
      </c>
      <c r="AV26" s="45">
        <v>6707.8</v>
      </c>
      <c r="AW26" s="46">
        <f t="shared" si="21"/>
        <v>0</v>
      </c>
      <c r="AX26" s="46">
        <f>AV26/AU26%</f>
        <v>100</v>
      </c>
      <c r="AY26" s="49">
        <f t="shared" si="23"/>
        <v>53510.600000000006</v>
      </c>
      <c r="AZ26" s="46">
        <f t="shared" si="23"/>
        <v>53510.600000000006</v>
      </c>
      <c r="BA26" s="46">
        <f t="shared" si="22"/>
        <v>0</v>
      </c>
      <c r="BB26" s="47">
        <f t="shared" si="24"/>
        <v>99.99999999999999</v>
      </c>
    </row>
    <row r="27" spans="1:54" s="80" customFormat="1" ht="12.75">
      <c r="A27" s="94" t="s">
        <v>43</v>
      </c>
      <c r="B27" s="93"/>
      <c r="C27" s="44">
        <v>0.2</v>
      </c>
      <c r="D27" s="45">
        <v>0.2</v>
      </c>
      <c r="E27" s="46">
        <f t="shared" si="10"/>
        <v>0</v>
      </c>
      <c r="F27" s="47">
        <f>D27/C27%</f>
        <v>100</v>
      </c>
      <c r="G27" s="48">
        <v>139.5</v>
      </c>
      <c r="H27" s="45">
        <v>139.5</v>
      </c>
      <c r="I27" s="46">
        <f t="shared" si="11"/>
        <v>0</v>
      </c>
      <c r="J27" s="46">
        <f>H27/G27%</f>
        <v>100</v>
      </c>
      <c r="K27" s="44">
        <v>278.8</v>
      </c>
      <c r="L27" s="45">
        <v>278.8</v>
      </c>
      <c r="M27" s="46">
        <f t="shared" si="12"/>
        <v>0</v>
      </c>
      <c r="N27" s="46">
        <f>L27/K27%</f>
        <v>100</v>
      </c>
      <c r="O27" s="44">
        <v>139.5</v>
      </c>
      <c r="P27" s="45">
        <v>139.5</v>
      </c>
      <c r="Q27" s="46">
        <f t="shared" si="13"/>
        <v>0</v>
      </c>
      <c r="R27" s="46">
        <f>P27/O27%</f>
        <v>100</v>
      </c>
      <c r="S27" s="44">
        <v>139.5</v>
      </c>
      <c r="T27" s="45">
        <v>139.5</v>
      </c>
      <c r="U27" s="46">
        <f t="shared" si="14"/>
        <v>0</v>
      </c>
      <c r="V27" s="46">
        <f>T27/S27%</f>
        <v>100</v>
      </c>
      <c r="W27" s="44">
        <v>278.8</v>
      </c>
      <c r="X27" s="45">
        <v>278.8</v>
      </c>
      <c r="Y27" s="46">
        <f t="shared" si="15"/>
        <v>0</v>
      </c>
      <c r="Z27" s="46">
        <f>X27/W27%</f>
        <v>100</v>
      </c>
      <c r="AA27" s="44">
        <v>139.5</v>
      </c>
      <c r="AB27" s="45">
        <v>139.5</v>
      </c>
      <c r="AC27" s="46">
        <f t="shared" si="16"/>
        <v>0</v>
      </c>
      <c r="AD27" s="46">
        <f>AB27/AA27%</f>
        <v>100</v>
      </c>
      <c r="AE27" s="44">
        <v>139.5</v>
      </c>
      <c r="AF27" s="45">
        <v>139.5</v>
      </c>
      <c r="AG27" s="46">
        <f t="shared" si="17"/>
        <v>0</v>
      </c>
      <c r="AH27" s="46">
        <f>AF27/AE27%</f>
        <v>100</v>
      </c>
      <c r="AI27" s="44">
        <v>139.5</v>
      </c>
      <c r="AJ27" s="45">
        <v>139.5</v>
      </c>
      <c r="AK27" s="46">
        <f t="shared" si="18"/>
        <v>0</v>
      </c>
      <c r="AL27" s="46">
        <f>AJ27/AI27%</f>
        <v>100</v>
      </c>
      <c r="AM27" s="44">
        <v>139.5</v>
      </c>
      <c r="AN27" s="45">
        <v>139.5</v>
      </c>
      <c r="AO27" s="46">
        <f t="shared" si="19"/>
        <v>0</v>
      </c>
      <c r="AP27" s="46">
        <f>AN27/AM27%</f>
        <v>100</v>
      </c>
      <c r="AQ27" s="44">
        <v>278.8</v>
      </c>
      <c r="AR27" s="45">
        <v>278.8</v>
      </c>
      <c r="AS27" s="46">
        <f t="shared" si="20"/>
        <v>0</v>
      </c>
      <c r="AT27" s="46">
        <f>AR27/AQ27%</f>
        <v>100</v>
      </c>
      <c r="AU27" s="44">
        <v>278.8</v>
      </c>
      <c r="AV27" s="45">
        <v>278.8</v>
      </c>
      <c r="AW27" s="46">
        <f t="shared" si="21"/>
        <v>0</v>
      </c>
      <c r="AX27" s="46">
        <f>AV27/AU27%</f>
        <v>100</v>
      </c>
      <c r="AY27" s="49">
        <f t="shared" si="23"/>
        <v>2091.9</v>
      </c>
      <c r="AZ27" s="46">
        <f t="shared" si="23"/>
        <v>2091.9</v>
      </c>
      <c r="BA27" s="46">
        <f t="shared" si="22"/>
        <v>0</v>
      </c>
      <c r="BB27" s="47">
        <f t="shared" si="24"/>
        <v>100</v>
      </c>
    </row>
    <row r="28" spans="1:54" s="80" customFormat="1" ht="12.75">
      <c r="A28" s="92" t="s">
        <v>44</v>
      </c>
      <c r="B28" s="93"/>
      <c r="C28" s="44">
        <v>116651.1</v>
      </c>
      <c r="D28" s="45">
        <v>100736.9</v>
      </c>
      <c r="E28" s="46">
        <f t="shared" si="10"/>
        <v>-15914.200000000012</v>
      </c>
      <c r="F28" s="47">
        <f>D28/C28%</f>
        <v>86.35743683514343</v>
      </c>
      <c r="G28" s="48">
        <v>3731.5</v>
      </c>
      <c r="H28" s="45">
        <v>3701</v>
      </c>
      <c r="I28" s="46">
        <f t="shared" si="11"/>
        <v>-30.5</v>
      </c>
      <c r="J28" s="46">
        <f>H28/G28%</f>
        <v>99.18263432935818</v>
      </c>
      <c r="K28" s="44">
        <v>41957.1</v>
      </c>
      <c r="L28" s="45">
        <v>41130.1</v>
      </c>
      <c r="M28" s="46">
        <f t="shared" si="12"/>
        <v>-827</v>
      </c>
      <c r="N28" s="46">
        <f>L28/K28%</f>
        <v>98.02893908301576</v>
      </c>
      <c r="O28" s="44">
        <v>5339</v>
      </c>
      <c r="P28" s="45">
        <v>5044.5</v>
      </c>
      <c r="Q28" s="46">
        <f t="shared" si="13"/>
        <v>-294.5</v>
      </c>
      <c r="R28" s="46">
        <f>P28/O28%</f>
        <v>94.48398576512456</v>
      </c>
      <c r="S28" s="44">
        <v>4937.1</v>
      </c>
      <c r="T28" s="45">
        <v>3098.9</v>
      </c>
      <c r="U28" s="46">
        <f t="shared" si="14"/>
        <v>-1838.2000000000003</v>
      </c>
      <c r="V28" s="46">
        <f>T28/S28%</f>
        <v>62.76761661704239</v>
      </c>
      <c r="W28" s="44">
        <v>32392.2</v>
      </c>
      <c r="X28" s="45">
        <v>29324.2</v>
      </c>
      <c r="Y28" s="46">
        <f t="shared" si="15"/>
        <v>-3068</v>
      </c>
      <c r="Z28" s="46">
        <f>X28/W28%</f>
        <v>90.52858404183723</v>
      </c>
      <c r="AA28" s="44">
        <v>4266.3</v>
      </c>
      <c r="AB28" s="45">
        <v>3565.5</v>
      </c>
      <c r="AC28" s="46">
        <f t="shared" si="16"/>
        <v>-700.8000000000002</v>
      </c>
      <c r="AD28" s="46">
        <f>AB28/AA28%</f>
        <v>83.57358835524927</v>
      </c>
      <c r="AE28" s="44">
        <v>3931</v>
      </c>
      <c r="AF28" s="45">
        <v>3628.6</v>
      </c>
      <c r="AG28" s="46">
        <f t="shared" si="17"/>
        <v>-302.4000000000001</v>
      </c>
      <c r="AH28" s="46">
        <f>AF28/AE28%</f>
        <v>92.30730094123632</v>
      </c>
      <c r="AI28" s="44">
        <v>3401.7</v>
      </c>
      <c r="AJ28" s="45">
        <v>3370.6</v>
      </c>
      <c r="AK28" s="46">
        <f t="shared" si="18"/>
        <v>-31.09999999999991</v>
      </c>
      <c r="AL28" s="46">
        <f>AJ28/AI28%</f>
        <v>99.08575124202605</v>
      </c>
      <c r="AM28" s="44">
        <v>28109.8</v>
      </c>
      <c r="AN28" s="45">
        <v>26461.6</v>
      </c>
      <c r="AO28" s="46">
        <f t="shared" si="19"/>
        <v>-1648.2000000000007</v>
      </c>
      <c r="AP28" s="46">
        <f>AN28/AM28%</f>
        <v>94.13656447217696</v>
      </c>
      <c r="AQ28" s="44">
        <v>87047.9</v>
      </c>
      <c r="AR28" s="45">
        <v>85835.5</v>
      </c>
      <c r="AS28" s="46">
        <f t="shared" si="20"/>
        <v>-1212.3999999999942</v>
      </c>
      <c r="AT28" s="46"/>
      <c r="AU28" s="44">
        <v>252900.6</v>
      </c>
      <c r="AV28" s="45">
        <v>223955.3</v>
      </c>
      <c r="AW28" s="46">
        <f t="shared" si="21"/>
        <v>-28945.300000000017</v>
      </c>
      <c r="AX28" s="46">
        <f>AV28/AU28%</f>
        <v>88.55467325898002</v>
      </c>
      <c r="AY28" s="49">
        <f t="shared" si="23"/>
        <v>584665.3</v>
      </c>
      <c r="AZ28" s="46">
        <f t="shared" si="23"/>
        <v>529852.7</v>
      </c>
      <c r="BA28" s="46">
        <f t="shared" si="22"/>
        <v>-54812.60000000009</v>
      </c>
      <c r="BB28" s="47">
        <f t="shared" si="24"/>
        <v>90.62496098194983</v>
      </c>
    </row>
    <row r="29" spans="1:54" s="80" customFormat="1" ht="12.75">
      <c r="A29" s="92" t="s">
        <v>45</v>
      </c>
      <c r="B29" s="93"/>
      <c r="C29" s="44"/>
      <c r="D29" s="45"/>
      <c r="E29" s="46">
        <f t="shared" si="10"/>
        <v>0</v>
      </c>
      <c r="F29" s="47"/>
      <c r="G29" s="48"/>
      <c r="H29" s="45"/>
      <c r="I29" s="46">
        <f t="shared" si="11"/>
        <v>0</v>
      </c>
      <c r="J29" s="46"/>
      <c r="K29" s="44"/>
      <c r="L29" s="45"/>
      <c r="M29" s="46">
        <f t="shared" si="12"/>
        <v>0</v>
      </c>
      <c r="N29" s="46"/>
      <c r="O29" s="44"/>
      <c r="P29" s="45"/>
      <c r="Q29" s="46">
        <f t="shared" si="13"/>
        <v>0</v>
      </c>
      <c r="R29" s="46"/>
      <c r="S29" s="44"/>
      <c r="T29" s="45"/>
      <c r="U29" s="46">
        <f t="shared" si="14"/>
        <v>0</v>
      </c>
      <c r="V29" s="46"/>
      <c r="W29" s="44"/>
      <c r="X29" s="45"/>
      <c r="Y29" s="46">
        <f t="shared" si="15"/>
        <v>0</v>
      </c>
      <c r="Z29" s="46"/>
      <c r="AA29" s="44"/>
      <c r="AB29" s="45"/>
      <c r="AC29" s="46">
        <f t="shared" si="16"/>
        <v>0</v>
      </c>
      <c r="AD29" s="46"/>
      <c r="AE29" s="44"/>
      <c r="AF29" s="45"/>
      <c r="AG29" s="46">
        <f t="shared" si="17"/>
        <v>0</v>
      </c>
      <c r="AH29" s="46"/>
      <c r="AI29" s="44"/>
      <c r="AJ29" s="45"/>
      <c r="AK29" s="46">
        <f t="shared" si="18"/>
        <v>0</v>
      </c>
      <c r="AL29" s="46"/>
      <c r="AM29" s="44"/>
      <c r="AN29" s="45"/>
      <c r="AO29" s="46">
        <f t="shared" si="19"/>
        <v>0</v>
      </c>
      <c r="AP29" s="46"/>
      <c r="AQ29" s="44">
        <v>89.8</v>
      </c>
      <c r="AR29" s="45">
        <v>89.8</v>
      </c>
      <c r="AS29" s="46">
        <f t="shared" si="20"/>
        <v>0</v>
      </c>
      <c r="AT29" s="46"/>
      <c r="AU29" s="44"/>
      <c r="AV29" s="45"/>
      <c r="AW29" s="46">
        <f t="shared" si="21"/>
        <v>0</v>
      </c>
      <c r="AX29" s="46"/>
      <c r="AY29" s="49">
        <f t="shared" si="23"/>
        <v>89.8</v>
      </c>
      <c r="AZ29" s="46">
        <f t="shared" si="23"/>
        <v>89.8</v>
      </c>
      <c r="BA29" s="46">
        <f t="shared" si="22"/>
        <v>0</v>
      </c>
      <c r="BB29" s="47">
        <f t="shared" si="24"/>
        <v>100</v>
      </c>
    </row>
    <row r="30" spans="1:54" s="102" customFormat="1" ht="13.5" thickBot="1">
      <c r="A30" s="95" t="s">
        <v>46</v>
      </c>
      <c r="B30" s="96"/>
      <c r="C30" s="97">
        <f>C8+C25</f>
        <v>202865.90000000002</v>
      </c>
      <c r="D30" s="98">
        <f>D8+D25</f>
        <v>188461.4</v>
      </c>
      <c r="E30" s="98">
        <f t="shared" si="10"/>
        <v>-14404.50000000003</v>
      </c>
      <c r="F30" s="99">
        <f>D30/C30%</f>
        <v>92.89949666257364</v>
      </c>
      <c r="G30" s="100">
        <f>G8+G25</f>
        <v>12845.8</v>
      </c>
      <c r="H30" s="98">
        <f>H8+H25</f>
        <v>12999.2</v>
      </c>
      <c r="I30" s="98">
        <f t="shared" si="11"/>
        <v>153.40000000000146</v>
      </c>
      <c r="J30" s="101">
        <f>H30/G30%</f>
        <v>101.19416462968442</v>
      </c>
      <c r="K30" s="97">
        <f>K8+K25</f>
        <v>61707.4</v>
      </c>
      <c r="L30" s="98">
        <f>L8+L25</f>
        <v>61044.5</v>
      </c>
      <c r="M30" s="98">
        <f t="shared" si="12"/>
        <v>-662.9000000000015</v>
      </c>
      <c r="N30" s="101">
        <f>L30/K30%</f>
        <v>98.92573662153971</v>
      </c>
      <c r="O30" s="97">
        <f>O8+O25</f>
        <v>14455.7</v>
      </c>
      <c r="P30" s="98">
        <f>P8+P25</f>
        <v>15343.099999999999</v>
      </c>
      <c r="Q30" s="98">
        <f t="shared" si="13"/>
        <v>887.3999999999978</v>
      </c>
      <c r="R30" s="101">
        <f>P30/O30%</f>
        <v>106.1387549547929</v>
      </c>
      <c r="S30" s="97">
        <f>S8+S25</f>
        <v>14144.3</v>
      </c>
      <c r="T30" s="98">
        <f>T8+T25</f>
        <v>12226.9</v>
      </c>
      <c r="U30" s="98">
        <f t="shared" si="14"/>
        <v>-1917.3999999999996</v>
      </c>
      <c r="V30" s="101">
        <f>T30/S30%</f>
        <v>86.44400924754142</v>
      </c>
      <c r="W30" s="97">
        <f>W8+W25</f>
        <v>44032.7</v>
      </c>
      <c r="X30" s="98">
        <f>X8+X25</f>
        <v>40968.5</v>
      </c>
      <c r="Y30" s="98">
        <f t="shared" si="15"/>
        <v>-3064.199999999997</v>
      </c>
      <c r="Z30" s="101">
        <f>X30/W30%</f>
        <v>93.04108083310813</v>
      </c>
      <c r="AA30" s="97">
        <f>AA8+AA25</f>
        <v>13261.1</v>
      </c>
      <c r="AB30" s="98">
        <f>AB8+AB25</f>
        <v>12585.6</v>
      </c>
      <c r="AC30" s="98">
        <f t="shared" si="16"/>
        <v>-675.5</v>
      </c>
      <c r="AD30" s="101">
        <f>AB30/AA30%</f>
        <v>94.9061540897814</v>
      </c>
      <c r="AE30" s="97">
        <f>AE8+AE25</f>
        <v>11712.7</v>
      </c>
      <c r="AF30" s="98">
        <f>AF8+AF25</f>
        <v>11340</v>
      </c>
      <c r="AG30" s="98">
        <f t="shared" si="17"/>
        <v>-372.7000000000007</v>
      </c>
      <c r="AH30" s="101">
        <f>AF30/AE30%</f>
        <v>96.81798389782031</v>
      </c>
      <c r="AI30" s="97">
        <f>AI8+AI25</f>
        <v>12191.7</v>
      </c>
      <c r="AJ30" s="98">
        <f>AJ8+AJ25</f>
        <v>12261.7</v>
      </c>
      <c r="AK30" s="98">
        <f t="shared" si="18"/>
        <v>70</v>
      </c>
      <c r="AL30" s="101">
        <f>AJ30/AI30%</f>
        <v>100.57416110960736</v>
      </c>
      <c r="AM30" s="97">
        <f>AM8+AM25</f>
        <v>33300.7</v>
      </c>
      <c r="AN30" s="98">
        <f>AN8+AN25</f>
        <v>31667.199999999997</v>
      </c>
      <c r="AO30" s="98">
        <f t="shared" si="19"/>
        <v>-1633.5</v>
      </c>
      <c r="AP30" s="101">
        <f>AN30/AM30%</f>
        <v>95.09469770905717</v>
      </c>
      <c r="AQ30" s="97">
        <f>AQ8+AQ25</f>
        <v>101636.5</v>
      </c>
      <c r="AR30" s="98">
        <f>AR8+AR25</f>
        <v>100435.90000000001</v>
      </c>
      <c r="AS30" s="98">
        <f t="shared" si="20"/>
        <v>-1200.5999999999913</v>
      </c>
      <c r="AT30" s="101">
        <f>AR30/AQ30%</f>
        <v>98.81873145966263</v>
      </c>
      <c r="AU30" s="97">
        <f>AU8+AU25</f>
        <v>269436.4</v>
      </c>
      <c r="AV30" s="98">
        <f>AV8+AV25</f>
        <v>240745.3</v>
      </c>
      <c r="AW30" s="98">
        <f t="shared" si="21"/>
        <v>-28691.100000000035</v>
      </c>
      <c r="AX30" s="101">
        <f>AV30/AU30%</f>
        <v>89.3514387811001</v>
      </c>
      <c r="AY30" s="98">
        <f t="shared" si="23"/>
        <v>791590.9000000001</v>
      </c>
      <c r="AZ30" s="98">
        <f>AZ8+AZ25</f>
        <v>740079.3</v>
      </c>
      <c r="BA30" s="98">
        <f t="shared" si="22"/>
        <v>-51511.60000000009</v>
      </c>
      <c r="BB30" s="99">
        <f t="shared" si="24"/>
        <v>93.49264879118746</v>
      </c>
    </row>
    <row r="31" spans="3:54" ht="12.75"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>
        <v>-36.1</v>
      </c>
      <c r="AF31" s="103">
        <v>-36.1</v>
      </c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>
        <v>-1931.2</v>
      </c>
      <c r="AR31" s="103">
        <v>-1931.2</v>
      </c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</row>
    <row r="32" spans="2:54" ht="12.75">
      <c r="B32" s="104"/>
      <c r="C32" s="104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</row>
    <row r="33" spans="3:54" ht="12.75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</row>
    <row r="34" spans="1:35" s="8" customFormat="1" ht="12.75" customHeight="1" hidden="1">
      <c r="A34" s="7" t="s">
        <v>47</v>
      </c>
      <c r="B34" s="7"/>
      <c r="D34" s="9"/>
      <c r="E34" s="9"/>
      <c r="G34" s="9"/>
      <c r="H34" s="9"/>
      <c r="I34" s="9"/>
      <c r="J34" s="9"/>
      <c r="K34" s="9"/>
      <c r="M34" s="9"/>
      <c r="N34" s="9"/>
      <c r="O34" s="9"/>
      <c r="P34" s="9"/>
      <c r="Q34" s="9"/>
      <c r="S34" s="9"/>
      <c r="U34" s="9"/>
      <c r="V34" s="9"/>
      <c r="W34" s="9"/>
      <c r="X34" s="9"/>
      <c r="Y34" s="9"/>
      <c r="AA34" s="10"/>
      <c r="AB34" s="10"/>
      <c r="AC34" s="10"/>
      <c r="AD34" s="10"/>
      <c r="AE34" s="9"/>
      <c r="AF34" s="9"/>
      <c r="AG34" s="9"/>
      <c r="AI34" s="9"/>
    </row>
    <row r="35" spans="1:35" s="8" customFormat="1" ht="12.75" customHeight="1" hidden="1" thickBot="1">
      <c r="A35" s="105" t="s">
        <v>48</v>
      </c>
      <c r="B35" s="7"/>
      <c r="D35" s="9"/>
      <c r="E35" s="9"/>
      <c r="G35" s="9"/>
      <c r="H35" s="9"/>
      <c r="I35" s="9"/>
      <c r="J35" s="9"/>
      <c r="K35" s="9"/>
      <c r="M35" s="9"/>
      <c r="N35" s="9"/>
      <c r="O35" s="9"/>
      <c r="P35" s="9"/>
      <c r="Q35" s="9"/>
      <c r="S35" s="9"/>
      <c r="U35" s="9"/>
      <c r="V35" s="9"/>
      <c r="W35" s="9"/>
      <c r="X35" s="9"/>
      <c r="Y35" s="9"/>
      <c r="AA35" s="10"/>
      <c r="AB35" s="10"/>
      <c r="AC35" s="10"/>
      <c r="AD35" s="10"/>
      <c r="AE35" s="9"/>
      <c r="AF35" s="9"/>
      <c r="AG35" s="9"/>
      <c r="AI35" s="9"/>
    </row>
    <row r="36" spans="1:38" s="17" customFormat="1" ht="15" customHeight="1" hidden="1" thickBot="1">
      <c r="A36" s="12" t="s">
        <v>4</v>
      </c>
      <c r="B36" s="13"/>
      <c r="C36" s="14" t="s">
        <v>5</v>
      </c>
      <c r="D36" s="15"/>
      <c r="E36" s="106"/>
      <c r="F36" s="15"/>
      <c r="G36" s="15"/>
      <c r="H36" s="14" t="s">
        <v>7</v>
      </c>
      <c r="I36" s="15"/>
      <c r="J36" s="16"/>
      <c r="K36" s="14" t="s">
        <v>8</v>
      </c>
      <c r="L36" s="15"/>
      <c r="M36" s="15"/>
      <c r="N36" s="16"/>
      <c r="O36" s="15"/>
      <c r="P36" s="16"/>
      <c r="Q36" s="14" t="s">
        <v>10</v>
      </c>
      <c r="R36" s="15"/>
      <c r="S36" s="14" t="s">
        <v>11</v>
      </c>
      <c r="T36" s="15"/>
      <c r="U36" s="15"/>
      <c r="V36" s="16"/>
      <c r="W36" s="15"/>
      <c r="X36" s="16"/>
      <c r="Y36" s="14" t="s">
        <v>13</v>
      </c>
      <c r="Z36" s="15"/>
      <c r="AA36" s="14" t="s">
        <v>14</v>
      </c>
      <c r="AB36" s="15"/>
      <c r="AC36" s="15"/>
      <c r="AD36" s="16"/>
      <c r="AE36" s="15"/>
      <c r="AF36" s="16"/>
      <c r="AG36" s="14" t="s">
        <v>16</v>
      </c>
      <c r="AH36" s="15"/>
      <c r="AI36" s="107" t="s">
        <v>17</v>
      </c>
      <c r="AJ36" s="108"/>
      <c r="AK36" s="108"/>
      <c r="AL36" s="109"/>
    </row>
    <row r="37" spans="1:38" s="26" customFormat="1" ht="15" customHeight="1" hidden="1">
      <c r="A37" s="18"/>
      <c r="B37" s="19"/>
      <c r="C37" s="110" t="s">
        <v>49</v>
      </c>
      <c r="D37" s="111" t="s">
        <v>50</v>
      </c>
      <c r="E37" s="112"/>
      <c r="F37" s="113"/>
      <c r="G37" s="111" t="s">
        <v>50</v>
      </c>
      <c r="H37" s="110" t="s">
        <v>49</v>
      </c>
      <c r="I37" s="22" t="s">
        <v>50</v>
      </c>
      <c r="J37" s="23"/>
      <c r="K37" s="114" t="s">
        <v>49</v>
      </c>
      <c r="L37" s="115"/>
      <c r="M37" s="22" t="s">
        <v>50</v>
      </c>
      <c r="N37" s="23"/>
      <c r="O37" s="22" t="s">
        <v>50</v>
      </c>
      <c r="P37" s="23"/>
      <c r="Q37" s="114" t="s">
        <v>49</v>
      </c>
      <c r="R37" s="115"/>
      <c r="S37" s="114" t="s">
        <v>49</v>
      </c>
      <c r="T37" s="115"/>
      <c r="U37" s="22" t="s">
        <v>50</v>
      </c>
      <c r="V37" s="23"/>
      <c r="W37" s="22" t="s">
        <v>50</v>
      </c>
      <c r="X37" s="23"/>
      <c r="Y37" s="114" t="s">
        <v>49</v>
      </c>
      <c r="Z37" s="115"/>
      <c r="AA37" s="114" t="s">
        <v>49</v>
      </c>
      <c r="AB37" s="115"/>
      <c r="AC37" s="22" t="s">
        <v>50</v>
      </c>
      <c r="AD37" s="23"/>
      <c r="AE37" s="22" t="s">
        <v>50</v>
      </c>
      <c r="AF37" s="23"/>
      <c r="AG37" s="114" t="s">
        <v>49</v>
      </c>
      <c r="AH37" s="115"/>
      <c r="AI37" s="116" t="s">
        <v>49</v>
      </c>
      <c r="AJ37" s="117"/>
      <c r="AK37" s="118" t="s">
        <v>50</v>
      </c>
      <c r="AL37" s="119"/>
    </row>
    <row r="38" spans="1:38" ht="12.75" hidden="1">
      <c r="A38" s="27"/>
      <c r="B38" s="28"/>
      <c r="C38" s="120" t="s">
        <v>20</v>
      </c>
      <c r="D38" s="31" t="s">
        <v>22</v>
      </c>
      <c r="E38" s="31"/>
      <c r="F38" s="31" t="s">
        <v>21</v>
      </c>
      <c r="G38" s="31" t="s">
        <v>22</v>
      </c>
      <c r="H38" s="120" t="s">
        <v>20</v>
      </c>
      <c r="I38" s="31" t="s">
        <v>22</v>
      </c>
      <c r="J38" s="32" t="s">
        <v>23</v>
      </c>
      <c r="K38" s="120" t="s">
        <v>20</v>
      </c>
      <c r="L38" s="31" t="s">
        <v>21</v>
      </c>
      <c r="M38" s="31" t="s">
        <v>22</v>
      </c>
      <c r="N38" s="32" t="s">
        <v>23</v>
      </c>
      <c r="O38" s="31" t="s">
        <v>22</v>
      </c>
      <c r="P38" s="32" t="s">
        <v>23</v>
      </c>
      <c r="Q38" s="120" t="s">
        <v>20</v>
      </c>
      <c r="R38" s="31" t="s">
        <v>21</v>
      </c>
      <c r="S38" s="120" t="s">
        <v>20</v>
      </c>
      <c r="T38" s="31" t="s">
        <v>21</v>
      </c>
      <c r="U38" s="31" t="s">
        <v>22</v>
      </c>
      <c r="V38" s="32" t="s">
        <v>23</v>
      </c>
      <c r="W38" s="31" t="s">
        <v>22</v>
      </c>
      <c r="X38" s="32" t="s">
        <v>23</v>
      </c>
      <c r="Y38" s="120" t="s">
        <v>20</v>
      </c>
      <c r="Z38" s="31" t="s">
        <v>21</v>
      </c>
      <c r="AA38" s="120" t="s">
        <v>20</v>
      </c>
      <c r="AB38" s="31" t="s">
        <v>21</v>
      </c>
      <c r="AC38" s="31" t="s">
        <v>22</v>
      </c>
      <c r="AD38" s="32" t="s">
        <v>23</v>
      </c>
      <c r="AE38" s="31" t="s">
        <v>22</v>
      </c>
      <c r="AF38" s="32" t="s">
        <v>23</v>
      </c>
      <c r="AG38" s="120" t="s">
        <v>20</v>
      </c>
      <c r="AH38" s="31" t="s">
        <v>21</v>
      </c>
      <c r="AI38" s="120" t="s">
        <v>20</v>
      </c>
      <c r="AJ38" s="121" t="s">
        <v>21</v>
      </c>
      <c r="AK38" s="31" t="s">
        <v>22</v>
      </c>
      <c r="AL38" s="32" t="s">
        <v>23</v>
      </c>
    </row>
    <row r="39" spans="1:38" s="41" customFormat="1" ht="12.75" hidden="1">
      <c r="A39" s="34" t="s">
        <v>24</v>
      </c>
      <c r="B39" s="35"/>
      <c r="C39" s="122">
        <f>SUM(C40:C49)</f>
        <v>77458.2</v>
      </c>
      <c r="D39" s="37" t="e">
        <f>#REF!-C39</f>
        <v>#REF!</v>
      </c>
      <c r="E39" s="39"/>
      <c r="F39" s="39">
        <f>SUM(F40:F49)</f>
        <v>4319.099999999999</v>
      </c>
      <c r="G39" s="37" t="e">
        <f>F39-#REF!</f>
        <v>#REF!</v>
      </c>
      <c r="H39" s="122">
        <f>SUM(H40:H49)</f>
        <v>5644.700000000001</v>
      </c>
      <c r="I39" s="37" t="e">
        <f>#REF!-H39</f>
        <v>#REF!</v>
      </c>
      <c r="J39" s="38" t="e">
        <f>#REF!/H39%</f>
        <v>#REF!</v>
      </c>
      <c r="K39" s="122">
        <f>SUM(K40:K49)</f>
        <v>7650.5999999999985</v>
      </c>
      <c r="L39" s="39">
        <f>SUM(L40:L49)</f>
        <v>8781.099999999999</v>
      </c>
      <c r="M39" s="37">
        <f aca="true" t="shared" si="25" ref="M39:M63">L39-K39</f>
        <v>1130.5</v>
      </c>
      <c r="N39" s="38">
        <f aca="true" t="shared" si="26" ref="N39:N47">L39/K39%</f>
        <v>114.77661882728152</v>
      </c>
      <c r="O39" s="37" t="e">
        <f>#REF!-#REF!</f>
        <v>#REF!</v>
      </c>
      <c r="P39" s="38" t="e">
        <f>#REF!/#REF!%</f>
        <v>#REF!</v>
      </c>
      <c r="Q39" s="122">
        <f>SUM(Q40:Q49)</f>
        <v>3416.5</v>
      </c>
      <c r="R39" s="39">
        <f>SUM(R40:R49)</f>
        <v>3779.7</v>
      </c>
      <c r="S39" s="122">
        <f>SUM(S40:S49)</f>
        <v>3012</v>
      </c>
      <c r="T39" s="39">
        <f>SUM(T40:T49)</f>
        <v>2743</v>
      </c>
      <c r="U39" s="37">
        <f aca="true" t="shared" si="27" ref="U39:U63">T39-S39</f>
        <v>-269</v>
      </c>
      <c r="V39" s="38">
        <f aca="true" t="shared" si="28" ref="V39:V47">T39/S39%</f>
        <v>91.06905710491368</v>
      </c>
      <c r="W39" s="37" t="e">
        <f>#REF!-#REF!</f>
        <v>#REF!</v>
      </c>
      <c r="X39" s="38" t="e">
        <f>#REF!/#REF!%</f>
        <v>#REF!</v>
      </c>
      <c r="Y39" s="122">
        <f>SUM(Y40:Y49)</f>
        <v>9299.1</v>
      </c>
      <c r="Z39" s="39">
        <f>SUM(Z40:Z49)</f>
        <v>9756.7</v>
      </c>
      <c r="AA39" s="122">
        <f>SUM(AA40:AA49)</f>
        <v>1262.8000000000002</v>
      </c>
      <c r="AB39" s="39">
        <f>SUM(AB40:AB49)</f>
        <v>1355.1999999999998</v>
      </c>
      <c r="AC39" s="37">
        <f aca="true" t="shared" si="29" ref="AC39:AC63">AB39-AA39</f>
        <v>92.39999999999964</v>
      </c>
      <c r="AD39" s="38">
        <f aca="true" t="shared" si="30" ref="AD39:AD46">AB39/AA39%</f>
        <v>107.31707317073167</v>
      </c>
      <c r="AE39" s="37" t="e">
        <f>#REF!-#REF!</f>
        <v>#REF!</v>
      </c>
      <c r="AF39" s="38" t="e">
        <f>#REF!/#REF!%</f>
        <v>#REF!</v>
      </c>
      <c r="AG39" s="122">
        <f>SUM(AG40:AG49)</f>
        <v>8534.5</v>
      </c>
      <c r="AH39" s="39">
        <f>SUM(AH40:AH49)</f>
        <v>8258.9</v>
      </c>
      <c r="AI39" s="122" t="e">
        <f>C39+#REF!+H39+K39+#REF!+Q39+S39+#REF!+Y39+AA39+#REF!+AG39</f>
        <v>#REF!</v>
      </c>
      <c r="AJ39" s="123" t="e">
        <f>#REF!+F39+#REF!+L39+#REF!+R39+T39+#REF!+Z39+AB39+#REF!+AH39</f>
        <v>#REF!</v>
      </c>
      <c r="AK39" s="37" t="e">
        <f>AJ39-AI39</f>
        <v>#REF!</v>
      </c>
      <c r="AL39" s="123" t="e">
        <f>AJ39/AI39%</f>
        <v>#REF!</v>
      </c>
    </row>
    <row r="40" spans="1:38" ht="12.75" hidden="1">
      <c r="A40" s="42" t="s">
        <v>25</v>
      </c>
      <c r="B40" s="43"/>
      <c r="C40" s="124">
        <v>33803.6</v>
      </c>
      <c r="D40" s="125" t="e">
        <f>#REF!-C40</f>
        <v>#REF!</v>
      </c>
      <c r="E40" s="126"/>
      <c r="F40" s="127">
        <v>695.7</v>
      </c>
      <c r="G40" s="125" t="e">
        <f>F40-#REF!</f>
        <v>#REF!</v>
      </c>
      <c r="H40" s="124">
        <v>1237.8</v>
      </c>
      <c r="I40" s="125" t="e">
        <f>#REF!-H40</f>
        <v>#REF!</v>
      </c>
      <c r="J40" s="128" t="e">
        <f>#REF!/H40%</f>
        <v>#REF!</v>
      </c>
      <c r="K40" s="124">
        <v>3792</v>
      </c>
      <c r="L40" s="127">
        <v>4261</v>
      </c>
      <c r="M40" s="125">
        <f t="shared" si="25"/>
        <v>469</v>
      </c>
      <c r="N40" s="128">
        <f t="shared" si="26"/>
        <v>112.3681434599156</v>
      </c>
      <c r="O40" s="125" t="e">
        <f>#REF!-#REF!</f>
        <v>#REF!</v>
      </c>
      <c r="P40" s="128" t="e">
        <f>#REF!/#REF!%</f>
        <v>#REF!</v>
      </c>
      <c r="Q40" s="124">
        <v>1191.8</v>
      </c>
      <c r="R40" s="127">
        <v>1315.7</v>
      </c>
      <c r="S40" s="124">
        <v>481.5</v>
      </c>
      <c r="T40" s="127">
        <v>466.4</v>
      </c>
      <c r="U40" s="125">
        <f t="shared" si="27"/>
        <v>-15.100000000000023</v>
      </c>
      <c r="V40" s="128">
        <f t="shared" si="28"/>
        <v>96.86396677050881</v>
      </c>
      <c r="W40" s="125" t="e">
        <f>#REF!-#REF!</f>
        <v>#REF!</v>
      </c>
      <c r="X40" s="128" t="e">
        <f>#REF!/#REF!%</f>
        <v>#REF!</v>
      </c>
      <c r="Y40" s="124">
        <v>1800.9</v>
      </c>
      <c r="Z40" s="127">
        <v>1671.2</v>
      </c>
      <c r="AA40" s="124">
        <v>377.8</v>
      </c>
      <c r="AB40" s="127">
        <v>390.4</v>
      </c>
      <c r="AC40" s="125">
        <f t="shared" si="29"/>
        <v>12.599999999999966</v>
      </c>
      <c r="AD40" s="128">
        <f t="shared" si="30"/>
        <v>103.33509793541556</v>
      </c>
      <c r="AE40" s="125" t="e">
        <f>#REF!-#REF!</f>
        <v>#REF!</v>
      </c>
      <c r="AF40" s="128" t="e">
        <f>#REF!/#REF!%</f>
        <v>#REF!</v>
      </c>
      <c r="AG40" s="124">
        <v>2724.4</v>
      </c>
      <c r="AH40" s="127">
        <v>2635.2</v>
      </c>
      <c r="AI40" s="129" t="e">
        <f>C40+#REF!+H40+K40+#REF!+Q40+S40+#REF!+Y40+AA40+#REF!+AG40</f>
        <v>#REF!</v>
      </c>
      <c r="AJ40" s="130" t="e">
        <f>#REF!+F40+#REF!+L40+#REF!+R40+T40+#REF!+Z40+AB40+#REF!+AH40</f>
        <v>#REF!</v>
      </c>
      <c r="AK40" s="125" t="e">
        <f>AJ40-AI40</f>
        <v>#REF!</v>
      </c>
      <c r="AL40" s="131" t="e">
        <f>AJ40/AI40%</f>
        <v>#REF!</v>
      </c>
    </row>
    <row r="41" spans="1:38" ht="24.75" customHeight="1" hidden="1">
      <c r="A41" s="50" t="s">
        <v>26</v>
      </c>
      <c r="B41" s="43"/>
      <c r="C41" s="124">
        <v>9454.6</v>
      </c>
      <c r="D41" s="125" t="e">
        <f>#REF!-C41</f>
        <v>#REF!</v>
      </c>
      <c r="E41" s="126"/>
      <c r="F41" s="127">
        <v>74.3</v>
      </c>
      <c r="G41" s="125" t="e">
        <f>F41-#REF!</f>
        <v>#REF!</v>
      </c>
      <c r="H41" s="124">
        <v>311.9</v>
      </c>
      <c r="I41" s="125" t="e">
        <f>#REF!-H41</f>
        <v>#REF!</v>
      </c>
      <c r="J41" s="128" t="e">
        <f>#REF!/H41%</f>
        <v>#REF!</v>
      </c>
      <c r="K41" s="124"/>
      <c r="L41" s="127">
        <v>0.5</v>
      </c>
      <c r="M41" s="125">
        <f t="shared" si="25"/>
        <v>0.5</v>
      </c>
      <c r="N41" s="128"/>
      <c r="O41" s="125" t="e">
        <f>#REF!-#REF!</f>
        <v>#REF!</v>
      </c>
      <c r="P41" s="128" t="e">
        <f>#REF!/#REF!%</f>
        <v>#REF!</v>
      </c>
      <c r="Q41" s="124">
        <v>223.5</v>
      </c>
      <c r="R41" s="127">
        <v>300.3</v>
      </c>
      <c r="S41" s="124">
        <v>192.8</v>
      </c>
      <c r="T41" s="127">
        <v>192.8</v>
      </c>
      <c r="U41" s="125">
        <f t="shared" si="27"/>
        <v>0</v>
      </c>
      <c r="V41" s="128">
        <f t="shared" si="28"/>
        <v>100</v>
      </c>
      <c r="W41" s="125" t="e">
        <f>#REF!-#REF!</f>
        <v>#REF!</v>
      </c>
      <c r="X41" s="128" t="e">
        <f>#REF!/#REF!%</f>
        <v>#REF!</v>
      </c>
      <c r="Y41" s="124">
        <v>705.5</v>
      </c>
      <c r="Z41" s="127">
        <v>719.6</v>
      </c>
      <c r="AA41" s="124">
        <v>33.9</v>
      </c>
      <c r="AB41" s="127">
        <v>34.6</v>
      </c>
      <c r="AC41" s="125">
        <f t="shared" si="29"/>
        <v>0.7000000000000028</v>
      </c>
      <c r="AD41" s="128">
        <f t="shared" si="30"/>
        <v>102.06489675516225</v>
      </c>
      <c r="AE41" s="125" t="e">
        <f>#REF!-#REF!</f>
        <v>#REF!</v>
      </c>
      <c r="AF41" s="128" t="e">
        <f>#REF!/#REF!%</f>
        <v>#REF!</v>
      </c>
      <c r="AG41" s="124">
        <v>611.7</v>
      </c>
      <c r="AH41" s="127">
        <v>443.2</v>
      </c>
      <c r="AI41" s="129" t="e">
        <f>C41+#REF!+H41+K41+#REF!+Q41+S41+#REF!+Y41+AA41+#REF!+AG41</f>
        <v>#REF!</v>
      </c>
      <c r="AJ41" s="130" t="e">
        <f>#REF!+F41+#REF!+L41+#REF!+R41+T41+#REF!+Z41+AB41+#REF!+AH41</f>
        <v>#REF!</v>
      </c>
      <c r="AK41" s="125" t="e">
        <f aca="true" t="shared" si="31" ref="AK41:AK51">AJ41-AI41</f>
        <v>#REF!</v>
      </c>
      <c r="AL41" s="131" t="e">
        <f aca="true" t="shared" si="32" ref="AL41:AL51">AJ41/AI41%</f>
        <v>#REF!</v>
      </c>
    </row>
    <row r="42" spans="1:38" ht="12.75" hidden="1">
      <c r="A42" s="42" t="s">
        <v>27</v>
      </c>
      <c r="B42" s="51"/>
      <c r="C42" s="132">
        <v>120.3</v>
      </c>
      <c r="D42" s="125" t="e">
        <f>#REF!-C42</f>
        <v>#REF!</v>
      </c>
      <c r="E42" s="126"/>
      <c r="F42" s="133">
        <v>30.6</v>
      </c>
      <c r="G42" s="125" t="e">
        <f>F42-#REF!</f>
        <v>#REF!</v>
      </c>
      <c r="H42" s="132">
        <v>2.3</v>
      </c>
      <c r="I42" s="125" t="e">
        <f>#REF!-H42</f>
        <v>#REF!</v>
      </c>
      <c r="J42" s="128" t="e">
        <f>#REF!/H42%</f>
        <v>#REF!</v>
      </c>
      <c r="K42" s="132">
        <v>137.4</v>
      </c>
      <c r="L42" s="133">
        <v>137.4</v>
      </c>
      <c r="M42" s="125">
        <f t="shared" si="25"/>
        <v>0</v>
      </c>
      <c r="N42" s="128">
        <f t="shared" si="26"/>
        <v>100</v>
      </c>
      <c r="O42" s="125" t="e">
        <f>#REF!-#REF!</f>
        <v>#REF!</v>
      </c>
      <c r="P42" s="128" t="e">
        <f>#REF!/#REF!%</f>
        <v>#REF!</v>
      </c>
      <c r="Q42" s="132">
        <v>50.9</v>
      </c>
      <c r="R42" s="133">
        <v>51</v>
      </c>
      <c r="S42" s="132">
        <v>51.2</v>
      </c>
      <c r="T42" s="133">
        <v>51.2</v>
      </c>
      <c r="U42" s="125">
        <f t="shared" si="27"/>
        <v>0</v>
      </c>
      <c r="V42" s="128">
        <f t="shared" si="28"/>
        <v>100</v>
      </c>
      <c r="W42" s="125" t="e">
        <f>#REF!-#REF!</f>
        <v>#REF!</v>
      </c>
      <c r="X42" s="128" t="e">
        <f>#REF!/#REF!%</f>
        <v>#REF!</v>
      </c>
      <c r="Y42" s="132">
        <v>368.1</v>
      </c>
      <c r="Z42" s="133">
        <v>379.7</v>
      </c>
      <c r="AA42" s="132">
        <v>9.8</v>
      </c>
      <c r="AB42" s="133">
        <v>9.9</v>
      </c>
      <c r="AC42" s="125">
        <f t="shared" si="29"/>
        <v>0.09999999999999964</v>
      </c>
      <c r="AD42" s="128">
        <f>AB42/AA42%</f>
        <v>101.0204081632653</v>
      </c>
      <c r="AE42" s="125" t="e">
        <f>#REF!-#REF!</f>
        <v>#REF!</v>
      </c>
      <c r="AF42" s="128" t="e">
        <f>#REF!/#REF!%</f>
        <v>#REF!</v>
      </c>
      <c r="AG42" s="132"/>
      <c r="AH42" s="133">
        <v>0.1</v>
      </c>
      <c r="AI42" s="129" t="e">
        <f>C42+#REF!+H42+K42+#REF!+Q42+S42+#REF!+Y42+AA42+#REF!+AG42</f>
        <v>#REF!</v>
      </c>
      <c r="AJ42" s="130" t="e">
        <f>#REF!+F42+#REF!+L42+#REF!+R42+T42+#REF!+Z42+AB42+#REF!+AH42</f>
        <v>#REF!</v>
      </c>
      <c r="AK42" s="125" t="e">
        <f t="shared" si="31"/>
        <v>#REF!</v>
      </c>
      <c r="AL42" s="131" t="e">
        <f t="shared" si="32"/>
        <v>#REF!</v>
      </c>
    </row>
    <row r="43" spans="1:38" ht="12.75" hidden="1">
      <c r="A43" s="55" t="s">
        <v>28</v>
      </c>
      <c r="B43" s="51"/>
      <c r="C43" s="132">
        <v>315</v>
      </c>
      <c r="D43" s="125" t="e">
        <f>#REF!-C43</f>
        <v>#REF!</v>
      </c>
      <c r="E43" s="126"/>
      <c r="F43" s="133">
        <v>10.8</v>
      </c>
      <c r="G43" s="125" t="e">
        <f>F43-#REF!</f>
        <v>#REF!</v>
      </c>
      <c r="H43" s="132">
        <v>33.2</v>
      </c>
      <c r="I43" s="125" t="e">
        <f>#REF!-H43</f>
        <v>#REF!</v>
      </c>
      <c r="J43" s="128" t="e">
        <f>#REF!/H43%</f>
        <v>#REF!</v>
      </c>
      <c r="K43" s="132">
        <v>10</v>
      </c>
      <c r="L43" s="133">
        <v>10</v>
      </c>
      <c r="M43" s="125">
        <f t="shared" si="25"/>
        <v>0</v>
      </c>
      <c r="N43" s="128">
        <f t="shared" si="26"/>
        <v>100</v>
      </c>
      <c r="O43" s="125" t="e">
        <f>#REF!-#REF!</f>
        <v>#REF!</v>
      </c>
      <c r="P43" s="128"/>
      <c r="Q43" s="132">
        <v>17.8</v>
      </c>
      <c r="R43" s="133">
        <v>18.3</v>
      </c>
      <c r="S43" s="132">
        <v>5.5</v>
      </c>
      <c r="T43" s="133">
        <v>5.7</v>
      </c>
      <c r="U43" s="125">
        <f t="shared" si="27"/>
        <v>0.20000000000000018</v>
      </c>
      <c r="V43" s="128">
        <f t="shared" si="28"/>
        <v>103.63636363636364</v>
      </c>
      <c r="W43" s="125" t="e">
        <f>#REF!-#REF!</f>
        <v>#REF!</v>
      </c>
      <c r="X43" s="128"/>
      <c r="Y43" s="132">
        <v>38.4</v>
      </c>
      <c r="Z43" s="133">
        <v>51.3</v>
      </c>
      <c r="AA43" s="132">
        <v>5.3</v>
      </c>
      <c r="AB43" s="133">
        <v>5.4</v>
      </c>
      <c r="AC43" s="125">
        <f t="shared" si="29"/>
        <v>0.10000000000000053</v>
      </c>
      <c r="AD43" s="128">
        <f t="shared" si="30"/>
        <v>101.88679245283019</v>
      </c>
      <c r="AE43" s="125" t="e">
        <f>#REF!-#REF!</f>
        <v>#REF!</v>
      </c>
      <c r="AF43" s="128" t="e">
        <f>#REF!/#REF!%</f>
        <v>#REF!</v>
      </c>
      <c r="AG43" s="132">
        <v>110.2</v>
      </c>
      <c r="AH43" s="133">
        <v>44</v>
      </c>
      <c r="AI43" s="129" t="e">
        <f>C43+#REF!+H43+K43+#REF!+Q43+S43+#REF!+Y43+AA43+#REF!+AG43</f>
        <v>#REF!</v>
      </c>
      <c r="AJ43" s="130" t="e">
        <f>#REF!+F43+#REF!+L43+#REF!+R43+T43+#REF!+Z43+AB43+#REF!+AH43</f>
        <v>#REF!</v>
      </c>
      <c r="AK43" s="125" t="e">
        <f t="shared" si="31"/>
        <v>#REF!</v>
      </c>
      <c r="AL43" s="131" t="e">
        <f t="shared" si="32"/>
        <v>#REF!</v>
      </c>
    </row>
    <row r="44" spans="1:38" ht="12.75" hidden="1">
      <c r="A44" s="55" t="s">
        <v>51</v>
      </c>
      <c r="B44" s="51"/>
      <c r="C44" s="132">
        <v>828.8</v>
      </c>
      <c r="D44" s="125" t="e">
        <f>#REF!-C44</f>
        <v>#REF!</v>
      </c>
      <c r="E44" s="126"/>
      <c r="F44" s="133">
        <v>133.4</v>
      </c>
      <c r="G44" s="125" t="e">
        <f>F44-#REF!</f>
        <v>#REF!</v>
      </c>
      <c r="H44" s="132">
        <v>9.4</v>
      </c>
      <c r="I44" s="125" t="e">
        <f>#REF!-H44</f>
        <v>#REF!</v>
      </c>
      <c r="J44" s="128" t="e">
        <f>#REF!/H44%</f>
        <v>#REF!</v>
      </c>
      <c r="K44" s="132">
        <v>54.7</v>
      </c>
      <c r="L44" s="133">
        <v>54.7</v>
      </c>
      <c r="M44" s="125">
        <f t="shared" si="25"/>
        <v>0</v>
      </c>
      <c r="N44" s="128">
        <f t="shared" si="26"/>
        <v>100</v>
      </c>
      <c r="O44" s="125" t="e">
        <f>#REF!-#REF!</f>
        <v>#REF!</v>
      </c>
      <c r="P44" s="128" t="e">
        <f>#REF!/#REF!%</f>
        <v>#REF!</v>
      </c>
      <c r="Q44" s="132">
        <v>45.8</v>
      </c>
      <c r="R44" s="133">
        <v>50.9</v>
      </c>
      <c r="S44" s="132">
        <v>30.1</v>
      </c>
      <c r="T44" s="133">
        <v>30.1</v>
      </c>
      <c r="U44" s="125">
        <f t="shared" si="27"/>
        <v>0</v>
      </c>
      <c r="V44" s="128">
        <f t="shared" si="28"/>
        <v>100.00000000000001</v>
      </c>
      <c r="W44" s="125" t="e">
        <f>#REF!-#REF!</f>
        <v>#REF!</v>
      </c>
      <c r="X44" s="128" t="e">
        <f>#REF!/#REF!%</f>
        <v>#REF!</v>
      </c>
      <c r="Y44" s="132">
        <v>213.4</v>
      </c>
      <c r="Z44" s="133">
        <v>215.2</v>
      </c>
      <c r="AA44" s="132">
        <v>1.7</v>
      </c>
      <c r="AB44" s="133">
        <v>1.8</v>
      </c>
      <c r="AC44" s="125">
        <f t="shared" si="29"/>
        <v>0.10000000000000009</v>
      </c>
      <c r="AD44" s="128">
        <f t="shared" si="30"/>
        <v>105.88235294117646</v>
      </c>
      <c r="AE44" s="125" t="e">
        <f>#REF!-#REF!</f>
        <v>#REF!</v>
      </c>
      <c r="AF44" s="128" t="e">
        <f>#REF!/#REF!%</f>
        <v>#REF!</v>
      </c>
      <c r="AG44" s="132">
        <v>86.7</v>
      </c>
      <c r="AH44" s="133">
        <v>88.4</v>
      </c>
      <c r="AI44" s="129" t="e">
        <f>C44+#REF!+H44+K44+#REF!+Q44+S44+#REF!+Y44+AA44+#REF!+AG44</f>
        <v>#REF!</v>
      </c>
      <c r="AJ44" s="130" t="e">
        <f>#REF!+F44+#REF!+L44+#REF!+R44+T44+#REF!+Z44+AB44+#REF!+AH44</f>
        <v>#REF!</v>
      </c>
      <c r="AK44" s="125" t="e">
        <f t="shared" si="31"/>
        <v>#REF!</v>
      </c>
      <c r="AL44" s="131" t="e">
        <f t="shared" si="32"/>
        <v>#REF!</v>
      </c>
    </row>
    <row r="45" spans="1:38" ht="12.75" hidden="1">
      <c r="A45" s="55" t="s">
        <v>52</v>
      </c>
      <c r="B45" s="51"/>
      <c r="C45" s="132">
        <v>4192.4</v>
      </c>
      <c r="D45" s="125" t="e">
        <f>#REF!-C45</f>
        <v>#REF!</v>
      </c>
      <c r="E45" s="126"/>
      <c r="F45" s="133">
        <v>300</v>
      </c>
      <c r="G45" s="125" t="e">
        <f>F45-#REF!</f>
        <v>#REF!</v>
      </c>
      <c r="H45" s="132">
        <v>490</v>
      </c>
      <c r="I45" s="125" t="e">
        <f>#REF!-H45</f>
        <v>#REF!</v>
      </c>
      <c r="J45" s="128" t="e">
        <f>#REF!/H45%</f>
        <v>#REF!</v>
      </c>
      <c r="K45" s="132">
        <v>130.8</v>
      </c>
      <c r="L45" s="133">
        <v>130.9</v>
      </c>
      <c r="M45" s="125">
        <f t="shared" si="25"/>
        <v>0.09999999999999432</v>
      </c>
      <c r="N45" s="128">
        <f t="shared" si="26"/>
        <v>100.07645259938838</v>
      </c>
      <c r="O45" s="125" t="e">
        <f>#REF!-#REF!</f>
        <v>#REF!</v>
      </c>
      <c r="P45" s="128" t="e">
        <f>#REF!/#REF!%</f>
        <v>#REF!</v>
      </c>
      <c r="Q45" s="132">
        <v>408.3</v>
      </c>
      <c r="R45" s="133">
        <v>434.8</v>
      </c>
      <c r="S45" s="132">
        <v>179</v>
      </c>
      <c r="T45" s="133">
        <v>179</v>
      </c>
      <c r="U45" s="125">
        <f t="shared" si="27"/>
        <v>0</v>
      </c>
      <c r="V45" s="128">
        <f t="shared" si="28"/>
        <v>100</v>
      </c>
      <c r="W45" s="125" t="e">
        <f>#REF!-#REF!</f>
        <v>#REF!</v>
      </c>
      <c r="X45" s="128" t="e">
        <f>#REF!/#REF!%</f>
        <v>#REF!</v>
      </c>
      <c r="Y45" s="132">
        <v>517.4</v>
      </c>
      <c r="Z45" s="133">
        <v>519.8</v>
      </c>
      <c r="AA45" s="132">
        <v>125.8</v>
      </c>
      <c r="AB45" s="133">
        <v>127.2</v>
      </c>
      <c r="AC45" s="125">
        <f t="shared" si="29"/>
        <v>1.4000000000000057</v>
      </c>
      <c r="AD45" s="128">
        <f t="shared" si="30"/>
        <v>101.11287758346582</v>
      </c>
      <c r="AE45" s="125" t="e">
        <f>#REF!-#REF!</f>
        <v>#REF!</v>
      </c>
      <c r="AF45" s="128" t="e">
        <f>#REF!/#REF!%</f>
        <v>#REF!</v>
      </c>
      <c r="AG45" s="132">
        <v>619.9</v>
      </c>
      <c r="AH45" s="133">
        <v>619.7</v>
      </c>
      <c r="AI45" s="129" t="e">
        <f>C45+#REF!+H45+K45+#REF!+Q45+S45+#REF!+Y45+AA45+#REF!+AG45</f>
        <v>#REF!</v>
      </c>
      <c r="AJ45" s="130" t="e">
        <f>#REF!+F45+#REF!+L45+#REF!+R45+T45+#REF!+Z45+AB45+#REF!+AH45</f>
        <v>#REF!</v>
      </c>
      <c r="AK45" s="125" t="e">
        <f t="shared" si="31"/>
        <v>#REF!</v>
      </c>
      <c r="AL45" s="131" t="e">
        <f t="shared" si="32"/>
        <v>#REF!</v>
      </c>
    </row>
    <row r="46" spans="1:38" s="61" customFormat="1" ht="12.75" hidden="1">
      <c r="A46" s="56" t="s">
        <v>29</v>
      </c>
      <c r="B46" s="57"/>
      <c r="C46" s="134">
        <v>24373.3</v>
      </c>
      <c r="D46" s="125" t="e">
        <f>#REF!-C46</f>
        <v>#REF!</v>
      </c>
      <c r="E46" s="126"/>
      <c r="F46" s="135">
        <v>2246.9</v>
      </c>
      <c r="G46" s="125" t="e">
        <f>F46-#REF!</f>
        <v>#REF!</v>
      </c>
      <c r="H46" s="134">
        <v>2369.1</v>
      </c>
      <c r="I46" s="125" t="e">
        <f>#REF!-H46</f>
        <v>#REF!</v>
      </c>
      <c r="J46" s="128" t="e">
        <f>#REF!/H46%</f>
        <v>#REF!</v>
      </c>
      <c r="K46" s="134">
        <v>903.9</v>
      </c>
      <c r="L46" s="135">
        <v>1088.3</v>
      </c>
      <c r="M46" s="125">
        <f t="shared" si="25"/>
        <v>184.39999999999998</v>
      </c>
      <c r="N46" s="128">
        <f t="shared" si="26"/>
        <v>120.40048677951101</v>
      </c>
      <c r="O46" s="125" t="e">
        <f>#REF!-#REF!</f>
        <v>#REF!</v>
      </c>
      <c r="P46" s="128" t="e">
        <f>#REF!/#REF!%</f>
        <v>#REF!</v>
      </c>
      <c r="Q46" s="134">
        <v>664.5</v>
      </c>
      <c r="R46" s="135">
        <v>685.6</v>
      </c>
      <c r="S46" s="134">
        <v>1233.9</v>
      </c>
      <c r="T46" s="135">
        <v>988.3</v>
      </c>
      <c r="U46" s="125">
        <f t="shared" si="27"/>
        <v>-245.60000000000014</v>
      </c>
      <c r="V46" s="128">
        <f t="shared" si="28"/>
        <v>80.09563173676959</v>
      </c>
      <c r="W46" s="125" t="e">
        <f>#REF!-#REF!</f>
        <v>#REF!</v>
      </c>
      <c r="X46" s="128" t="e">
        <f>#REF!/#REF!%</f>
        <v>#REF!</v>
      </c>
      <c r="Y46" s="134">
        <v>1611.2</v>
      </c>
      <c r="Z46" s="135">
        <v>1621.3</v>
      </c>
      <c r="AA46" s="134">
        <v>648.6</v>
      </c>
      <c r="AB46" s="135">
        <v>648.8</v>
      </c>
      <c r="AC46" s="125">
        <f t="shared" si="29"/>
        <v>0.1999999999999318</v>
      </c>
      <c r="AD46" s="128">
        <f t="shared" si="30"/>
        <v>100.03083564600676</v>
      </c>
      <c r="AE46" s="125" t="e">
        <f>#REF!-#REF!</f>
        <v>#REF!</v>
      </c>
      <c r="AF46" s="128" t="e">
        <f>#REF!/#REF!%</f>
        <v>#REF!</v>
      </c>
      <c r="AG46" s="134">
        <v>3021.4</v>
      </c>
      <c r="AH46" s="135">
        <v>3068.9</v>
      </c>
      <c r="AI46" s="129" t="e">
        <f>C46+#REF!+H46+K46+#REF!+Q46+S46+#REF!+Y46+AA46+#REF!+AG46</f>
        <v>#REF!</v>
      </c>
      <c r="AJ46" s="130" t="e">
        <f>#REF!+F46+#REF!+L46+#REF!+R46+T46+#REF!+Z46+AB46+#REF!+AH46</f>
        <v>#REF!</v>
      </c>
      <c r="AK46" s="125" t="e">
        <f t="shared" si="31"/>
        <v>#REF!</v>
      </c>
      <c r="AL46" s="131" t="e">
        <f t="shared" si="32"/>
        <v>#REF!</v>
      </c>
    </row>
    <row r="47" spans="1:38" ht="12.75" customHeight="1" hidden="1">
      <c r="A47" s="62" t="s">
        <v>30</v>
      </c>
      <c r="B47" s="63"/>
      <c r="C47" s="136"/>
      <c r="D47" s="125" t="e">
        <f>#REF!-C47</f>
        <v>#REF!</v>
      </c>
      <c r="E47" s="126"/>
      <c r="F47" s="137">
        <v>75.1</v>
      </c>
      <c r="G47" s="125" t="e">
        <f>F47-#REF!</f>
        <v>#REF!</v>
      </c>
      <c r="H47" s="136">
        <v>70.6</v>
      </c>
      <c r="I47" s="125" t="e">
        <f>#REF!-H47</f>
        <v>#REF!</v>
      </c>
      <c r="J47" s="128" t="e">
        <f>#REF!/H47%</f>
        <v>#REF!</v>
      </c>
      <c r="K47" s="136">
        <v>29.7</v>
      </c>
      <c r="L47" s="137">
        <v>29.7</v>
      </c>
      <c r="M47" s="125">
        <f t="shared" si="25"/>
        <v>0</v>
      </c>
      <c r="N47" s="128">
        <f t="shared" si="26"/>
        <v>100</v>
      </c>
      <c r="O47" s="125" t="e">
        <f>#REF!-#REF!</f>
        <v>#REF!</v>
      </c>
      <c r="P47" s="128" t="e">
        <f>#REF!/#REF!%</f>
        <v>#REF!</v>
      </c>
      <c r="Q47" s="136">
        <v>70.7</v>
      </c>
      <c r="R47" s="137">
        <v>79.3</v>
      </c>
      <c r="S47" s="136">
        <v>9.2</v>
      </c>
      <c r="T47" s="137">
        <v>9.2</v>
      </c>
      <c r="U47" s="125">
        <f t="shared" si="27"/>
        <v>0</v>
      </c>
      <c r="V47" s="128">
        <f t="shared" si="28"/>
        <v>100</v>
      </c>
      <c r="W47" s="125" t="e">
        <f>#REF!-#REF!</f>
        <v>#REF!</v>
      </c>
      <c r="X47" s="128" t="e">
        <f>#REF!/#REF!%</f>
        <v>#REF!</v>
      </c>
      <c r="Y47" s="136">
        <v>12</v>
      </c>
      <c r="Z47" s="137">
        <v>15.5</v>
      </c>
      <c r="AA47" s="136">
        <v>36.9</v>
      </c>
      <c r="AB47" s="137">
        <v>43.8</v>
      </c>
      <c r="AC47" s="125">
        <f t="shared" si="29"/>
        <v>6.899999999999999</v>
      </c>
      <c r="AD47" s="128">
        <f>AB47/AA47%</f>
        <v>118.69918699186991</v>
      </c>
      <c r="AE47" s="125" t="e">
        <f>#REF!-#REF!</f>
        <v>#REF!</v>
      </c>
      <c r="AF47" s="128" t="e">
        <f>#REF!/#REF!%</f>
        <v>#REF!</v>
      </c>
      <c r="AG47" s="136">
        <v>100</v>
      </c>
      <c r="AH47" s="137">
        <v>97.7</v>
      </c>
      <c r="AI47" s="129" t="e">
        <f>C47+#REF!+H47+K47+#REF!+Q47+S47+#REF!+Y47+AA47+#REF!+AG47</f>
        <v>#REF!</v>
      </c>
      <c r="AJ47" s="130" t="e">
        <f>#REF!+F47+#REF!+L47+#REF!+R47+T47+#REF!+Z47+AB47+#REF!+AH47</f>
        <v>#REF!</v>
      </c>
      <c r="AK47" s="125" t="e">
        <f t="shared" si="31"/>
        <v>#REF!</v>
      </c>
      <c r="AL47" s="131" t="e">
        <f t="shared" si="32"/>
        <v>#REF!</v>
      </c>
    </row>
    <row r="48" spans="1:38" ht="21.75" customHeight="1" hidden="1">
      <c r="A48" s="62" t="s">
        <v>31</v>
      </c>
      <c r="B48" s="63"/>
      <c r="C48" s="136"/>
      <c r="D48" s="125" t="e">
        <f>#REF!-C48</f>
        <v>#REF!</v>
      </c>
      <c r="E48" s="126"/>
      <c r="F48" s="138">
        <v>0.1</v>
      </c>
      <c r="G48" s="125" t="e">
        <f>F48-#REF!</f>
        <v>#REF!</v>
      </c>
      <c r="H48" s="139">
        <v>3.3</v>
      </c>
      <c r="I48" s="125" t="e">
        <f>#REF!-H48</f>
        <v>#REF!</v>
      </c>
      <c r="J48" s="128" t="e">
        <f>#REF!/H48%</f>
        <v>#REF!</v>
      </c>
      <c r="K48" s="136"/>
      <c r="L48" s="138"/>
      <c r="M48" s="125">
        <f t="shared" si="25"/>
        <v>0</v>
      </c>
      <c r="N48" s="128"/>
      <c r="O48" s="125" t="e">
        <f>#REF!-#REF!</f>
        <v>#REF!</v>
      </c>
      <c r="P48" s="128"/>
      <c r="Q48" s="136"/>
      <c r="R48" s="138">
        <v>7.6</v>
      </c>
      <c r="S48" s="136"/>
      <c r="T48" s="138"/>
      <c r="U48" s="125">
        <f t="shared" si="27"/>
        <v>0</v>
      </c>
      <c r="V48" s="128"/>
      <c r="W48" s="125" t="e">
        <f>#REF!-#REF!</f>
        <v>#REF!</v>
      </c>
      <c r="X48" s="128" t="e">
        <f>#REF!/#REF!%</f>
        <v>#REF!</v>
      </c>
      <c r="Y48" s="136"/>
      <c r="Z48" s="138">
        <v>0.2</v>
      </c>
      <c r="AA48" s="136"/>
      <c r="AB48" s="138"/>
      <c r="AC48" s="125">
        <f t="shared" si="29"/>
        <v>0</v>
      </c>
      <c r="AD48" s="128"/>
      <c r="AE48" s="125" t="e">
        <f>#REF!-#REF!</f>
        <v>#REF!</v>
      </c>
      <c r="AF48" s="128"/>
      <c r="AG48" s="136"/>
      <c r="AH48" s="138"/>
      <c r="AI48" s="129" t="e">
        <f>C48+#REF!+H48+K48+#REF!+Q48+S48+#REF!+Y48+AA48+#REF!+AG48</f>
        <v>#REF!</v>
      </c>
      <c r="AJ48" s="130" t="e">
        <f>#REF!+F48+#REF!+L48+#REF!+R48+T48+#REF!+Z48+AB48+#REF!+AH48</f>
        <v>#REF!</v>
      </c>
      <c r="AK48" s="125" t="e">
        <f t="shared" si="31"/>
        <v>#REF!</v>
      </c>
      <c r="AL48" s="131"/>
    </row>
    <row r="49" spans="1:38" s="74" customFormat="1" ht="21.75" customHeight="1" hidden="1">
      <c r="A49" s="66" t="s">
        <v>32</v>
      </c>
      <c r="B49" s="67"/>
      <c r="C49" s="140">
        <f>SUM(C50:C57)</f>
        <v>4370.2</v>
      </c>
      <c r="D49" s="141" t="e">
        <f>#REF!-C49</f>
        <v>#REF!</v>
      </c>
      <c r="E49" s="142"/>
      <c r="F49" s="71">
        <f>SUM(F50:F57)</f>
        <v>752.2</v>
      </c>
      <c r="G49" s="141" t="e">
        <f>F49-#REF!</f>
        <v>#REF!</v>
      </c>
      <c r="H49" s="140">
        <f>SUM(H50:H57)</f>
        <v>1117.1</v>
      </c>
      <c r="I49" s="141" t="e">
        <f>#REF!-H49</f>
        <v>#REF!</v>
      </c>
      <c r="J49" s="143" t="e">
        <f>#REF!/H49%</f>
        <v>#REF!</v>
      </c>
      <c r="K49" s="140">
        <f>SUM(K50:K57)</f>
        <v>2592.1</v>
      </c>
      <c r="L49" s="71">
        <f>SUM(L50:L57)</f>
        <v>3068.6</v>
      </c>
      <c r="M49" s="141">
        <f t="shared" si="25"/>
        <v>476.5</v>
      </c>
      <c r="N49" s="143">
        <f>L49/K49%</f>
        <v>118.38277844218973</v>
      </c>
      <c r="O49" s="141" t="e">
        <f>#REF!-#REF!</f>
        <v>#REF!</v>
      </c>
      <c r="P49" s="143" t="e">
        <f>#REF!/#REF!%</f>
        <v>#REF!</v>
      </c>
      <c r="Q49" s="140">
        <f>SUM(Q50:Q57)</f>
        <v>743.2</v>
      </c>
      <c r="R49" s="71">
        <f>SUM(R50:R57)</f>
        <v>836.2</v>
      </c>
      <c r="S49" s="140">
        <f>SUM(S50:S57)</f>
        <v>828.8</v>
      </c>
      <c r="T49" s="71">
        <f>SUM(T50:T57)</f>
        <v>820.3</v>
      </c>
      <c r="U49" s="141">
        <f t="shared" si="27"/>
        <v>-8.5</v>
      </c>
      <c r="V49" s="143">
        <f>T49/S49%</f>
        <v>98.97442084942084</v>
      </c>
      <c r="W49" s="141" t="e">
        <f>#REF!-#REF!</f>
        <v>#REF!</v>
      </c>
      <c r="X49" s="143" t="e">
        <f>#REF!/#REF!%</f>
        <v>#REF!</v>
      </c>
      <c r="Y49" s="140">
        <f>SUM(Y50:Y57)</f>
        <v>4032.2</v>
      </c>
      <c r="Z49" s="71">
        <f>SUM(Z50:Z57)</f>
        <v>4562.9</v>
      </c>
      <c r="AA49" s="140">
        <f>SUM(AA50:AA57)</f>
        <v>23</v>
      </c>
      <c r="AB49" s="71">
        <f>SUM(AB50:AB57)</f>
        <v>93.30000000000001</v>
      </c>
      <c r="AC49" s="141">
        <f t="shared" si="29"/>
        <v>70.30000000000001</v>
      </c>
      <c r="AD49" s="143">
        <f>AB49/AA49%</f>
        <v>405.6521739130435</v>
      </c>
      <c r="AE49" s="141" t="e">
        <f>#REF!-#REF!</f>
        <v>#REF!</v>
      </c>
      <c r="AF49" s="143" t="e">
        <f>#REF!/#REF!%</f>
        <v>#REF!</v>
      </c>
      <c r="AG49" s="140">
        <f>SUM(AG50:AG57)</f>
        <v>1260.1999999999998</v>
      </c>
      <c r="AH49" s="71">
        <f>SUM(AH50:AH57)</f>
        <v>1261.6999999999998</v>
      </c>
      <c r="AI49" s="144" t="e">
        <f>C49+#REF!+H49+K49+#REF!+Q49+S49+#REF!+Y49+AA49+#REF!+AG49</f>
        <v>#REF!</v>
      </c>
      <c r="AJ49" s="145" t="e">
        <f>#REF!+F49+#REF!+L49+#REF!+R49+T49+#REF!+Z49+AB49+#REF!+AH49</f>
        <v>#REF!</v>
      </c>
      <c r="AK49" s="141" t="e">
        <f t="shared" si="31"/>
        <v>#REF!</v>
      </c>
      <c r="AL49" s="146" t="e">
        <f t="shared" si="32"/>
        <v>#REF!</v>
      </c>
    </row>
    <row r="50" spans="1:38" s="80" customFormat="1" ht="12.75" hidden="1">
      <c r="A50" s="75" t="s">
        <v>33</v>
      </c>
      <c r="B50" s="76"/>
      <c r="C50" s="147">
        <v>3666.8</v>
      </c>
      <c r="D50" s="125" t="e">
        <f>#REF!-C50</f>
        <v>#REF!</v>
      </c>
      <c r="E50" s="126"/>
      <c r="F50" s="148">
        <v>745.1</v>
      </c>
      <c r="G50" s="125" t="e">
        <f>F50-#REF!</f>
        <v>#REF!</v>
      </c>
      <c r="H50" s="147">
        <v>994.7</v>
      </c>
      <c r="I50" s="125" t="e">
        <f>#REF!-H50</f>
        <v>#REF!</v>
      </c>
      <c r="J50" s="128" t="e">
        <f>#REF!/H50%</f>
        <v>#REF!</v>
      </c>
      <c r="K50" s="147">
        <v>2581.6</v>
      </c>
      <c r="L50" s="148">
        <v>3057.1</v>
      </c>
      <c r="M50" s="125">
        <f t="shared" si="25"/>
        <v>475.5</v>
      </c>
      <c r="N50" s="128">
        <f>L50/K50%</f>
        <v>118.4188100402851</v>
      </c>
      <c r="O50" s="125" t="e">
        <f>#REF!-#REF!</f>
        <v>#REF!</v>
      </c>
      <c r="P50" s="128" t="e">
        <f>#REF!/#REF!%</f>
        <v>#REF!</v>
      </c>
      <c r="Q50" s="147">
        <v>620.4</v>
      </c>
      <c r="R50" s="148">
        <v>694</v>
      </c>
      <c r="S50" s="147">
        <v>825</v>
      </c>
      <c r="T50" s="148">
        <v>816.5</v>
      </c>
      <c r="U50" s="125">
        <f t="shared" si="27"/>
        <v>-8.5</v>
      </c>
      <c r="V50" s="128">
        <f>T50/S50%</f>
        <v>98.96969696969697</v>
      </c>
      <c r="W50" s="125" t="e">
        <f>#REF!-#REF!</f>
        <v>#REF!</v>
      </c>
      <c r="X50" s="128" t="e">
        <f>#REF!/#REF!%</f>
        <v>#REF!</v>
      </c>
      <c r="Y50" s="147">
        <v>3438.8</v>
      </c>
      <c r="Z50" s="148">
        <v>3516.3</v>
      </c>
      <c r="AA50" s="147">
        <v>23</v>
      </c>
      <c r="AB50" s="148">
        <v>81.4</v>
      </c>
      <c r="AC50" s="125">
        <f t="shared" si="29"/>
        <v>58.400000000000006</v>
      </c>
      <c r="AD50" s="128">
        <f>AB50/AA50%</f>
        <v>353.9130434782609</v>
      </c>
      <c r="AE50" s="125" t="e">
        <f>#REF!-#REF!</f>
        <v>#REF!</v>
      </c>
      <c r="AF50" s="128" t="e">
        <f>#REF!/#REF!%</f>
        <v>#REF!</v>
      </c>
      <c r="AG50" s="147">
        <v>554.9</v>
      </c>
      <c r="AH50" s="148">
        <v>555.3</v>
      </c>
      <c r="AI50" s="129" t="e">
        <f>C50+#REF!+H50+K50+#REF!+Q50+S50+#REF!+Y50+AA50+#REF!+AG50</f>
        <v>#REF!</v>
      </c>
      <c r="AJ50" s="130" t="e">
        <f>#REF!+F50+#REF!+L50+#REF!+R50+T50+#REF!+Z50+AB50+#REF!+AH50</f>
        <v>#REF!</v>
      </c>
      <c r="AK50" s="125" t="e">
        <f t="shared" si="31"/>
        <v>#REF!</v>
      </c>
      <c r="AL50" s="131" t="e">
        <f t="shared" si="32"/>
        <v>#REF!</v>
      </c>
    </row>
    <row r="51" spans="1:38" ht="12.75" hidden="1">
      <c r="A51" s="81" t="s">
        <v>34</v>
      </c>
      <c r="B51" s="82"/>
      <c r="C51" s="149">
        <v>130</v>
      </c>
      <c r="D51" s="125" t="e">
        <f>#REF!-C51</f>
        <v>#REF!</v>
      </c>
      <c r="E51" s="126"/>
      <c r="F51" s="150"/>
      <c r="G51" s="125" t="e">
        <f>F51-#REF!</f>
        <v>#REF!</v>
      </c>
      <c r="H51" s="149">
        <v>119.6</v>
      </c>
      <c r="I51" s="125" t="e">
        <f>#REF!-H51</f>
        <v>#REF!</v>
      </c>
      <c r="J51" s="128" t="e">
        <f>#REF!/H51%</f>
        <v>#REF!</v>
      </c>
      <c r="K51" s="149"/>
      <c r="L51" s="150"/>
      <c r="M51" s="125">
        <f t="shared" si="25"/>
        <v>0</v>
      </c>
      <c r="N51" s="128"/>
      <c r="O51" s="125" t="e">
        <f>#REF!-#REF!</f>
        <v>#REF!</v>
      </c>
      <c r="P51" s="128"/>
      <c r="Q51" s="149">
        <v>71.1</v>
      </c>
      <c r="R51" s="150">
        <v>71.2</v>
      </c>
      <c r="S51" s="149"/>
      <c r="T51" s="150"/>
      <c r="U51" s="125">
        <f t="shared" si="27"/>
        <v>0</v>
      </c>
      <c r="V51" s="128"/>
      <c r="W51" s="125" t="e">
        <f>#REF!-#REF!</f>
        <v>#REF!</v>
      </c>
      <c r="X51" s="128"/>
      <c r="Y51" s="149">
        <v>3.2</v>
      </c>
      <c r="Z51" s="150">
        <v>3.2</v>
      </c>
      <c r="AA51" s="149"/>
      <c r="AB51" s="150"/>
      <c r="AC51" s="125">
        <f t="shared" si="29"/>
        <v>0</v>
      </c>
      <c r="AD51" s="128"/>
      <c r="AE51" s="125" t="e">
        <f>#REF!-#REF!</f>
        <v>#REF!</v>
      </c>
      <c r="AF51" s="128"/>
      <c r="AG51" s="149">
        <v>244.7</v>
      </c>
      <c r="AH51" s="150">
        <v>244</v>
      </c>
      <c r="AI51" s="129" t="e">
        <f>C51+#REF!+H51+K51+#REF!+Q51+S51+#REF!+Y51+AA51+#REF!+AG51</f>
        <v>#REF!</v>
      </c>
      <c r="AJ51" s="130" t="e">
        <f>#REF!+F51+#REF!+L51+#REF!+R51+T51+#REF!+Z51+AB51+#REF!+AH51</f>
        <v>#REF!</v>
      </c>
      <c r="AK51" s="125" t="e">
        <f t="shared" si="31"/>
        <v>#REF!</v>
      </c>
      <c r="AL51" s="131" t="e">
        <f t="shared" si="32"/>
        <v>#REF!</v>
      </c>
    </row>
    <row r="52" spans="1:38" ht="12.75" hidden="1">
      <c r="A52" s="81" t="s">
        <v>35</v>
      </c>
      <c r="B52" s="82"/>
      <c r="C52" s="149">
        <v>68.6</v>
      </c>
      <c r="D52" s="125" t="e">
        <f>#REF!-C52</f>
        <v>#REF!</v>
      </c>
      <c r="E52" s="126"/>
      <c r="F52" s="150"/>
      <c r="G52" s="125" t="e">
        <f>F52-#REF!</f>
        <v>#REF!</v>
      </c>
      <c r="H52" s="149"/>
      <c r="I52" s="125" t="e">
        <f>#REF!-H52</f>
        <v>#REF!</v>
      </c>
      <c r="J52" s="128"/>
      <c r="K52" s="149"/>
      <c r="L52" s="150"/>
      <c r="M52" s="125">
        <f t="shared" si="25"/>
        <v>0</v>
      </c>
      <c r="N52" s="128"/>
      <c r="O52" s="125" t="e">
        <f>#REF!-#REF!</f>
        <v>#REF!</v>
      </c>
      <c r="P52" s="128"/>
      <c r="Q52" s="149"/>
      <c r="R52" s="150"/>
      <c r="S52" s="149"/>
      <c r="T52" s="150"/>
      <c r="U52" s="125">
        <f t="shared" si="27"/>
        <v>0</v>
      </c>
      <c r="V52" s="128"/>
      <c r="W52" s="125" t="e">
        <f>#REF!-#REF!</f>
        <v>#REF!</v>
      </c>
      <c r="X52" s="128"/>
      <c r="Y52" s="149"/>
      <c r="Z52" s="150"/>
      <c r="AA52" s="149"/>
      <c r="AB52" s="150"/>
      <c r="AC52" s="125">
        <f t="shared" si="29"/>
        <v>0</v>
      </c>
      <c r="AD52" s="128"/>
      <c r="AE52" s="125" t="e">
        <f>#REF!-#REF!</f>
        <v>#REF!</v>
      </c>
      <c r="AF52" s="128"/>
      <c r="AG52" s="149"/>
      <c r="AH52" s="150"/>
      <c r="AI52" s="129" t="e">
        <f>C52+#REF!+H52+K52+#REF!+Q52+S52+#REF!+Y52+AA52+#REF!+AG52</f>
        <v>#REF!</v>
      </c>
      <c r="AJ52" s="130" t="e">
        <f>#REF!+F52+#REF!+L52+#REF!+R52+T52+#REF!+Z52+AB52+#REF!+AH52</f>
        <v>#REF!</v>
      </c>
      <c r="AK52" s="125" t="e">
        <f>AJ52-AI52</f>
        <v>#REF!</v>
      </c>
      <c r="AL52" s="131" t="e">
        <f>AJ52/AI52%</f>
        <v>#REF!</v>
      </c>
    </row>
    <row r="53" spans="1:38" ht="12.75" hidden="1">
      <c r="A53" s="84" t="s">
        <v>36</v>
      </c>
      <c r="B53" s="82"/>
      <c r="C53" s="149">
        <v>16.4</v>
      </c>
      <c r="D53" s="125" t="e">
        <f>#REF!-C53</f>
        <v>#REF!</v>
      </c>
      <c r="E53" s="126"/>
      <c r="F53" s="150"/>
      <c r="G53" s="125" t="e">
        <f>F53-#REF!</f>
        <v>#REF!</v>
      </c>
      <c r="H53" s="149">
        <v>2</v>
      </c>
      <c r="I53" s="125" t="e">
        <f>#REF!-H53</f>
        <v>#REF!</v>
      </c>
      <c r="J53" s="128"/>
      <c r="K53" s="149"/>
      <c r="L53" s="150"/>
      <c r="M53" s="125">
        <f t="shared" si="25"/>
        <v>0</v>
      </c>
      <c r="N53" s="128"/>
      <c r="O53" s="125" t="e">
        <f>#REF!-#REF!</f>
        <v>#REF!</v>
      </c>
      <c r="P53" s="128"/>
      <c r="Q53" s="149"/>
      <c r="R53" s="150">
        <v>3.7</v>
      </c>
      <c r="S53" s="149"/>
      <c r="T53" s="150"/>
      <c r="U53" s="125">
        <f t="shared" si="27"/>
        <v>0</v>
      </c>
      <c r="V53" s="128"/>
      <c r="W53" s="125" t="e">
        <f>#REF!-#REF!</f>
        <v>#REF!</v>
      </c>
      <c r="X53" s="128"/>
      <c r="Y53" s="149"/>
      <c r="Z53" s="150"/>
      <c r="AA53" s="149"/>
      <c r="AB53" s="150"/>
      <c r="AC53" s="125">
        <f t="shared" si="29"/>
        <v>0</v>
      </c>
      <c r="AD53" s="128"/>
      <c r="AE53" s="125" t="e">
        <f>#REF!-#REF!</f>
        <v>#REF!</v>
      </c>
      <c r="AF53" s="128"/>
      <c r="AG53" s="149">
        <v>4.9</v>
      </c>
      <c r="AH53" s="150">
        <v>6</v>
      </c>
      <c r="AI53" s="129" t="e">
        <f>C53+#REF!+H53+K53+#REF!+Q53+S53+#REF!+Y53+AA53+#REF!+AG53</f>
        <v>#REF!</v>
      </c>
      <c r="AJ53" s="130" t="e">
        <f>#REF!+F53+#REF!+L53+#REF!+R53+T53+#REF!+Z53+AB53+#REF!+AH53</f>
        <v>#REF!</v>
      </c>
      <c r="AK53" s="125" t="e">
        <f>AJ53-AI53</f>
        <v>#REF!</v>
      </c>
      <c r="AL53" s="131" t="e">
        <f>AJ53/AI53%</f>
        <v>#REF!</v>
      </c>
    </row>
    <row r="54" spans="1:38" ht="12.75" hidden="1">
      <c r="A54" s="81" t="s">
        <v>37</v>
      </c>
      <c r="B54" s="82"/>
      <c r="C54" s="149"/>
      <c r="D54" s="125" t="e">
        <f>#REF!-C54</f>
        <v>#REF!</v>
      </c>
      <c r="E54" s="126"/>
      <c r="F54" s="150">
        <v>4.2</v>
      </c>
      <c r="G54" s="125" t="e">
        <f>F54-#REF!</f>
        <v>#REF!</v>
      </c>
      <c r="H54" s="149"/>
      <c r="I54" s="125" t="e">
        <f>#REF!-H54</f>
        <v>#REF!</v>
      </c>
      <c r="J54" s="128"/>
      <c r="K54" s="149">
        <v>10.5</v>
      </c>
      <c r="L54" s="150">
        <v>10.5</v>
      </c>
      <c r="M54" s="125">
        <f t="shared" si="25"/>
        <v>0</v>
      </c>
      <c r="N54" s="128">
        <f>L54/K54%</f>
        <v>100</v>
      </c>
      <c r="O54" s="125" t="e">
        <f>#REF!-#REF!</f>
        <v>#REF!</v>
      </c>
      <c r="P54" s="128"/>
      <c r="Q54" s="149"/>
      <c r="R54" s="150"/>
      <c r="S54" s="149"/>
      <c r="T54" s="150"/>
      <c r="U54" s="125">
        <f t="shared" si="27"/>
        <v>0</v>
      </c>
      <c r="V54" s="128"/>
      <c r="W54" s="125" t="e">
        <f>#REF!-#REF!</f>
        <v>#REF!</v>
      </c>
      <c r="X54" s="128"/>
      <c r="Y54" s="149"/>
      <c r="Z54" s="150"/>
      <c r="AA54" s="149"/>
      <c r="AB54" s="150"/>
      <c r="AC54" s="125">
        <f t="shared" si="29"/>
        <v>0</v>
      </c>
      <c r="AD54" s="128"/>
      <c r="AE54" s="125" t="e">
        <f>#REF!-#REF!</f>
        <v>#REF!</v>
      </c>
      <c r="AF54" s="128"/>
      <c r="AG54" s="149"/>
      <c r="AH54" s="150"/>
      <c r="AI54" s="129" t="e">
        <f>C54+#REF!+H54+K54+#REF!+Q54+S54+#REF!+Y54+AA54+#REF!+AG54</f>
        <v>#REF!</v>
      </c>
      <c r="AJ54" s="130" t="e">
        <f>#REF!+F54+#REF!+L54+#REF!+R54+T54+#REF!+Z54+AB54+#REF!+AH54</f>
        <v>#REF!</v>
      </c>
      <c r="AK54" s="125" t="e">
        <f>AJ54-AI54</f>
        <v>#REF!</v>
      </c>
      <c r="AL54" s="131" t="e">
        <f>AJ54/AI54%</f>
        <v>#REF!</v>
      </c>
    </row>
    <row r="55" spans="1:38" ht="12.75" hidden="1">
      <c r="A55" s="85" t="s">
        <v>38</v>
      </c>
      <c r="B55" s="86"/>
      <c r="C55" s="151">
        <v>488.4</v>
      </c>
      <c r="D55" s="125" t="e">
        <f>#REF!-C55</f>
        <v>#REF!</v>
      </c>
      <c r="E55" s="126"/>
      <c r="F55" s="152">
        <v>2.9</v>
      </c>
      <c r="G55" s="125" t="e">
        <f>F55-#REF!</f>
        <v>#REF!</v>
      </c>
      <c r="H55" s="151">
        <v>0.8</v>
      </c>
      <c r="I55" s="125" t="e">
        <f>#REF!-H55</f>
        <v>#REF!</v>
      </c>
      <c r="J55" s="128" t="e">
        <f>#REF!/H55%</f>
        <v>#REF!</v>
      </c>
      <c r="K55" s="151"/>
      <c r="L55" s="152">
        <v>0.6</v>
      </c>
      <c r="M55" s="125">
        <f t="shared" si="25"/>
        <v>0.6</v>
      </c>
      <c r="N55" s="128"/>
      <c r="O55" s="125" t="e">
        <f>#REF!-#REF!</f>
        <v>#REF!</v>
      </c>
      <c r="P55" s="128"/>
      <c r="Q55" s="151">
        <v>51.7</v>
      </c>
      <c r="R55" s="152">
        <v>67.3</v>
      </c>
      <c r="S55" s="151">
        <v>3.8</v>
      </c>
      <c r="T55" s="152">
        <v>3.8</v>
      </c>
      <c r="U55" s="125">
        <f t="shared" si="27"/>
        <v>0</v>
      </c>
      <c r="V55" s="128">
        <f>T55/S55%</f>
        <v>100</v>
      </c>
      <c r="W55" s="125" t="e">
        <f>#REF!-#REF!</f>
        <v>#REF!</v>
      </c>
      <c r="X55" s="128"/>
      <c r="Y55" s="151">
        <v>590.2</v>
      </c>
      <c r="Z55" s="152">
        <v>1043.4</v>
      </c>
      <c r="AA55" s="151"/>
      <c r="AB55" s="152">
        <v>11.9</v>
      </c>
      <c r="AC55" s="125">
        <f t="shared" si="29"/>
        <v>11.9</v>
      </c>
      <c r="AD55" s="128"/>
      <c r="AE55" s="125">
        <v>0</v>
      </c>
      <c r="AF55" s="128"/>
      <c r="AG55" s="151">
        <v>205.7</v>
      </c>
      <c r="AH55" s="152">
        <v>206.4</v>
      </c>
      <c r="AI55" s="129" t="e">
        <f>C55+#REF!+H55+K55+#REF!+Q55+S55+#REF!+Y55+AA55+#REF!+AG55</f>
        <v>#REF!</v>
      </c>
      <c r="AJ55" s="130" t="e">
        <f>#REF!+F55+#REF!+L55+#REF!+R55+T55+#REF!+Z55+AB55+#REF!+AH55</f>
        <v>#REF!</v>
      </c>
      <c r="AK55" s="125" t="e">
        <f>AJ55-AI55</f>
        <v>#REF!</v>
      </c>
      <c r="AL55" s="131" t="e">
        <f>AJ55/AI55%</f>
        <v>#REF!</v>
      </c>
    </row>
    <row r="56" spans="1:38" ht="12.75" hidden="1">
      <c r="A56" s="84" t="s">
        <v>39</v>
      </c>
      <c r="B56" s="90"/>
      <c r="C56" s="124"/>
      <c r="D56" s="125" t="e">
        <f>#REF!-C56</f>
        <v>#REF!</v>
      </c>
      <c r="E56" s="126"/>
      <c r="F56" s="127"/>
      <c r="G56" s="125" t="e">
        <f>F56-#REF!</f>
        <v>#REF!</v>
      </c>
      <c r="H56" s="124"/>
      <c r="I56" s="125" t="e">
        <f>#REF!-H56</f>
        <v>#REF!</v>
      </c>
      <c r="J56" s="128"/>
      <c r="K56" s="124"/>
      <c r="L56" s="127">
        <v>0.4</v>
      </c>
      <c r="M56" s="125">
        <f t="shared" si="25"/>
        <v>0.4</v>
      </c>
      <c r="N56" s="128"/>
      <c r="O56" s="125" t="e">
        <f>#REF!-#REF!</f>
        <v>#REF!</v>
      </c>
      <c r="P56" s="128"/>
      <c r="Q56" s="124"/>
      <c r="R56" s="127"/>
      <c r="S56" s="124"/>
      <c r="T56" s="127"/>
      <c r="U56" s="125">
        <f t="shared" si="27"/>
        <v>0</v>
      </c>
      <c r="V56" s="128"/>
      <c r="W56" s="125" t="e">
        <f>#REF!-#REF!</f>
        <v>#REF!</v>
      </c>
      <c r="X56" s="128"/>
      <c r="Y56" s="124"/>
      <c r="Z56" s="127"/>
      <c r="AA56" s="124"/>
      <c r="AB56" s="127"/>
      <c r="AC56" s="125">
        <f t="shared" si="29"/>
        <v>0</v>
      </c>
      <c r="AD56" s="128"/>
      <c r="AE56" s="125" t="e">
        <f>#REF!-#REF!</f>
        <v>#REF!</v>
      </c>
      <c r="AF56" s="128"/>
      <c r="AG56" s="124"/>
      <c r="AH56" s="127"/>
      <c r="AI56" s="129" t="e">
        <f>C56+#REF!+H56+K56+#REF!+Q56+S56+#REF!+Y56+AA56+#REF!+AG56</f>
        <v>#REF!</v>
      </c>
      <c r="AJ56" s="130" t="e">
        <f>#REF!+F56+#REF!+L56+#REF!+R56+T56+#REF!+Z56+AB56+#REF!+AH56</f>
        <v>#REF!</v>
      </c>
      <c r="AK56" s="125" t="e">
        <f aca="true" t="shared" si="33" ref="AK56:AK63">AJ56-AI56</f>
        <v>#REF!</v>
      </c>
      <c r="AL56" s="131"/>
    </row>
    <row r="57" spans="1:38" ht="12.75" hidden="1">
      <c r="A57" s="84" t="s">
        <v>40</v>
      </c>
      <c r="B57" s="90"/>
      <c r="C57" s="124"/>
      <c r="D57" s="125" t="e">
        <f>#REF!-C57</f>
        <v>#REF!</v>
      </c>
      <c r="E57" s="126"/>
      <c r="F57" s="127"/>
      <c r="G57" s="125" t="e">
        <f>F57-#REF!</f>
        <v>#REF!</v>
      </c>
      <c r="H57" s="124"/>
      <c r="I57" s="125" t="e">
        <f>#REF!-H57</f>
        <v>#REF!</v>
      </c>
      <c r="J57" s="128"/>
      <c r="K57" s="124"/>
      <c r="L57" s="127"/>
      <c r="M57" s="125">
        <f t="shared" si="25"/>
        <v>0</v>
      </c>
      <c r="N57" s="128"/>
      <c r="O57" s="125" t="e">
        <f>#REF!-#REF!</f>
        <v>#REF!</v>
      </c>
      <c r="P57" s="128"/>
      <c r="Q57" s="124"/>
      <c r="R57" s="127"/>
      <c r="S57" s="124"/>
      <c r="T57" s="127"/>
      <c r="U57" s="125">
        <f t="shared" si="27"/>
        <v>0</v>
      </c>
      <c r="V57" s="128"/>
      <c r="W57" s="125" t="e">
        <f>#REF!-#REF!</f>
        <v>#REF!</v>
      </c>
      <c r="X57" s="128"/>
      <c r="Y57" s="124"/>
      <c r="Z57" s="127"/>
      <c r="AA57" s="124"/>
      <c r="AB57" s="127"/>
      <c r="AC57" s="125">
        <f t="shared" si="29"/>
        <v>0</v>
      </c>
      <c r="AD57" s="128"/>
      <c r="AE57" s="125" t="e">
        <f>#REF!-#REF!</f>
        <v>#REF!</v>
      </c>
      <c r="AF57" s="128"/>
      <c r="AG57" s="124">
        <v>250</v>
      </c>
      <c r="AH57" s="127">
        <v>250</v>
      </c>
      <c r="AI57" s="129" t="e">
        <f>C57+#REF!+H57+K57+#REF!+Q57+S57+#REF!+Y57+AA57+#REF!+AG57</f>
        <v>#REF!</v>
      </c>
      <c r="AJ57" s="130" t="e">
        <f>#REF!+F57+#REF!+L57+#REF!+R57+T57+#REF!+Z57+AB57+#REF!+AH57</f>
        <v>#REF!</v>
      </c>
      <c r="AK57" s="125" t="e">
        <f t="shared" si="33"/>
        <v>#REF!</v>
      </c>
      <c r="AL57" s="131" t="e">
        <f aca="true" t="shared" si="34" ref="AL57:AL63">AJ57/AI57%</f>
        <v>#REF!</v>
      </c>
    </row>
    <row r="58" spans="1:38" s="160" customFormat="1" ht="12.75" hidden="1">
      <c r="A58" s="153" t="s">
        <v>41</v>
      </c>
      <c r="B58" s="154"/>
      <c r="C58" s="155">
        <f>SUM(C59:C62)</f>
        <v>52851.2</v>
      </c>
      <c r="D58" s="91" t="e">
        <f>#REF!-C58</f>
        <v>#REF!</v>
      </c>
      <c r="E58" s="156"/>
      <c r="F58" s="156">
        <f>SUM(F59:F62)</f>
        <v>10527.2</v>
      </c>
      <c r="G58" s="91" t="e">
        <f>F58-#REF!</f>
        <v>#REF!</v>
      </c>
      <c r="H58" s="155">
        <f>SUM(H59:H62)</f>
        <v>56780.100000000006</v>
      </c>
      <c r="I58" s="91" t="e">
        <f>#REF!-H58</f>
        <v>#REF!</v>
      </c>
      <c r="J58" s="157" t="e">
        <f>#REF!/H58%</f>
        <v>#REF!</v>
      </c>
      <c r="K58" s="155">
        <f>SUM(K59:K62)</f>
        <v>5434.4</v>
      </c>
      <c r="L58" s="156">
        <f>SUM(L59:L62)</f>
        <v>5031.9</v>
      </c>
      <c r="M58" s="91">
        <f t="shared" si="25"/>
        <v>-402.5</v>
      </c>
      <c r="N58" s="157">
        <f aca="true" t="shared" si="35" ref="N58:N63">L58/K58%</f>
        <v>92.5934785808921</v>
      </c>
      <c r="O58" s="91" t="e">
        <f>#REF!-#REF!</f>
        <v>#REF!</v>
      </c>
      <c r="P58" s="157" t="e">
        <f>#REF!/#REF!%</f>
        <v>#REF!</v>
      </c>
      <c r="Q58" s="155">
        <f>SUM(Q59:Q62)</f>
        <v>14068.3</v>
      </c>
      <c r="R58" s="156">
        <f>SUM(R59:R62)</f>
        <v>14013.1</v>
      </c>
      <c r="S58" s="155">
        <f>SUM(S59:S62)</f>
        <v>6410.6</v>
      </c>
      <c r="T58" s="156">
        <f>SUM(T59:T62)</f>
        <v>6307.7</v>
      </c>
      <c r="U58" s="91">
        <f t="shared" si="27"/>
        <v>-102.90000000000055</v>
      </c>
      <c r="V58" s="157">
        <f aca="true" t="shared" si="36" ref="V58:V63">T58/S58%</f>
        <v>98.39484603625245</v>
      </c>
      <c r="W58" s="91" t="e">
        <f>#REF!-#REF!</f>
        <v>#REF!</v>
      </c>
      <c r="X58" s="157" t="e">
        <f>#REF!/#REF!%</f>
        <v>#REF!</v>
      </c>
      <c r="Y58" s="155">
        <f>SUM(Y59:Y62)</f>
        <v>7173.2</v>
      </c>
      <c r="Z58" s="156">
        <f>SUM(Z59:Z62)</f>
        <v>6708.299999999999</v>
      </c>
      <c r="AA58" s="155">
        <f>SUM(AA59:AA62)</f>
        <v>11259.8</v>
      </c>
      <c r="AB58" s="156">
        <f>SUM(AB59:AB62)</f>
        <v>11183.6</v>
      </c>
      <c r="AC58" s="91">
        <f t="shared" si="29"/>
        <v>-76.19999999999891</v>
      </c>
      <c r="AD58" s="157">
        <f aca="true" t="shared" si="37" ref="AD58:AD63">AB58/AA58%</f>
        <v>99.32325618572267</v>
      </c>
      <c r="AE58" s="91" t="e">
        <f>#REF!-#REF!</f>
        <v>#REF!</v>
      </c>
      <c r="AF58" s="157" t="e">
        <f>#REF!/#REF!%</f>
        <v>#REF!</v>
      </c>
      <c r="AG58" s="155">
        <f>SUM(AG59:AG62)</f>
        <v>248503.8</v>
      </c>
      <c r="AH58" s="156">
        <f>SUM(AH59:AH62)</f>
        <v>242554</v>
      </c>
      <c r="AI58" s="158" t="e">
        <f>C58+#REF!+H58+K58+#REF!+Q58+S58+#REF!+Y58+AA58+#REF!+AG58</f>
        <v>#REF!</v>
      </c>
      <c r="AJ58" s="159" t="e">
        <f>#REF!+F58+#REF!+L58+#REF!+R58+T58+#REF!+Z58+AB58+#REF!+AH58</f>
        <v>#REF!</v>
      </c>
      <c r="AK58" s="91" t="e">
        <f t="shared" si="33"/>
        <v>#REF!</v>
      </c>
      <c r="AL58" s="157" t="e">
        <f t="shared" si="34"/>
        <v>#REF!</v>
      </c>
    </row>
    <row r="59" spans="1:38" s="80" customFormat="1" ht="12.75" hidden="1">
      <c r="A59" s="92" t="s">
        <v>42</v>
      </c>
      <c r="B59" s="93"/>
      <c r="C59" s="124"/>
      <c r="D59" s="125" t="e">
        <f>#REF!-C59</f>
        <v>#REF!</v>
      </c>
      <c r="E59" s="126"/>
      <c r="F59" s="127">
        <v>4013.8</v>
      </c>
      <c r="G59" s="125" t="e">
        <f>F59-#REF!</f>
        <v>#REF!</v>
      </c>
      <c r="H59" s="124">
        <v>9070.7</v>
      </c>
      <c r="I59" s="125" t="e">
        <f>#REF!-H59</f>
        <v>#REF!</v>
      </c>
      <c r="J59" s="128" t="e">
        <f>#REF!/H59%</f>
        <v>#REF!</v>
      </c>
      <c r="K59" s="124"/>
      <c r="L59" s="127"/>
      <c r="M59" s="125">
        <f t="shared" si="25"/>
        <v>0</v>
      </c>
      <c r="N59" s="128"/>
      <c r="O59" s="125" t="e">
        <f>#REF!-#REF!</f>
        <v>#REF!</v>
      </c>
      <c r="P59" s="128" t="e">
        <f>#REF!/#REF!%</f>
        <v>#REF!</v>
      </c>
      <c r="Q59" s="124">
        <v>6599.3</v>
      </c>
      <c r="R59" s="127">
        <v>6599.3</v>
      </c>
      <c r="S59" s="124">
        <v>3373.6</v>
      </c>
      <c r="T59" s="127">
        <v>3373.6</v>
      </c>
      <c r="U59" s="125">
        <f t="shared" si="27"/>
        <v>0</v>
      </c>
      <c r="V59" s="128">
        <f t="shared" si="36"/>
        <v>100</v>
      </c>
      <c r="W59" s="125" t="e">
        <f>#REF!-#REF!</f>
        <v>#REF!</v>
      </c>
      <c r="X59" s="128" t="e">
        <f>#REF!/#REF!%</f>
        <v>#REF!</v>
      </c>
      <c r="Y59" s="124"/>
      <c r="Z59" s="127"/>
      <c r="AA59" s="124">
        <v>3609.2</v>
      </c>
      <c r="AB59" s="127">
        <v>3609.2</v>
      </c>
      <c r="AC59" s="125">
        <f t="shared" si="29"/>
        <v>0</v>
      </c>
      <c r="AD59" s="128">
        <f t="shared" si="37"/>
        <v>100</v>
      </c>
      <c r="AE59" s="125" t="e">
        <f>#REF!-#REF!</f>
        <v>#REF!</v>
      </c>
      <c r="AF59" s="128" t="e">
        <f>#REF!/#REF!%</f>
        <v>#REF!</v>
      </c>
      <c r="AG59" s="124">
        <v>3321.8</v>
      </c>
      <c r="AH59" s="127">
        <v>3321.8</v>
      </c>
      <c r="AI59" s="129" t="e">
        <f>C59+#REF!+H59+K59+#REF!+Q59+S59+#REF!+Y59+AA59+#REF!+AG59</f>
        <v>#REF!</v>
      </c>
      <c r="AJ59" s="130" t="e">
        <f>#REF!+F59+#REF!+L59+#REF!+R59+T59+#REF!+Z59+AB59+#REF!+AH59</f>
        <v>#REF!</v>
      </c>
      <c r="AK59" s="125" t="e">
        <f t="shared" si="33"/>
        <v>#REF!</v>
      </c>
      <c r="AL59" s="128" t="e">
        <f t="shared" si="34"/>
        <v>#REF!</v>
      </c>
    </row>
    <row r="60" spans="1:38" s="80" customFormat="1" ht="12.75" hidden="1">
      <c r="A60" s="94" t="s">
        <v>43</v>
      </c>
      <c r="B60" s="93"/>
      <c r="C60" s="124">
        <v>0.2</v>
      </c>
      <c r="D60" s="125" t="e">
        <f>#REF!-C60</f>
        <v>#REF!</v>
      </c>
      <c r="E60" s="126"/>
      <c r="F60" s="127">
        <v>138.9</v>
      </c>
      <c r="G60" s="125" t="e">
        <f>F60-#REF!</f>
        <v>#REF!</v>
      </c>
      <c r="H60" s="124">
        <v>277.6</v>
      </c>
      <c r="I60" s="125" t="e">
        <f>#REF!-H60</f>
        <v>#REF!</v>
      </c>
      <c r="J60" s="128" t="e">
        <f>#REF!/H60%</f>
        <v>#REF!</v>
      </c>
      <c r="K60" s="124">
        <v>138.9</v>
      </c>
      <c r="L60" s="127">
        <v>138.9</v>
      </c>
      <c r="M60" s="125">
        <f t="shared" si="25"/>
        <v>0</v>
      </c>
      <c r="N60" s="128">
        <f t="shared" si="35"/>
        <v>100</v>
      </c>
      <c r="O60" s="125" t="e">
        <f>#REF!-#REF!</f>
        <v>#REF!</v>
      </c>
      <c r="P60" s="128" t="e">
        <f>#REF!/#REF!%</f>
        <v>#REF!</v>
      </c>
      <c r="Q60" s="124">
        <v>277.6</v>
      </c>
      <c r="R60" s="127">
        <v>277.6</v>
      </c>
      <c r="S60" s="124">
        <v>138.9</v>
      </c>
      <c r="T60" s="127">
        <v>138.9</v>
      </c>
      <c r="U60" s="125">
        <f t="shared" si="27"/>
        <v>0</v>
      </c>
      <c r="V60" s="128">
        <f t="shared" si="36"/>
        <v>100</v>
      </c>
      <c r="W60" s="125" t="e">
        <f>#REF!-#REF!</f>
        <v>#REF!</v>
      </c>
      <c r="X60" s="128" t="e">
        <f>#REF!/#REF!%</f>
        <v>#REF!</v>
      </c>
      <c r="Y60" s="124">
        <v>138.9</v>
      </c>
      <c r="Z60" s="127">
        <v>138.9</v>
      </c>
      <c r="AA60" s="124">
        <v>138.9</v>
      </c>
      <c r="AB60" s="127">
        <v>138.9</v>
      </c>
      <c r="AC60" s="125">
        <f t="shared" si="29"/>
        <v>0</v>
      </c>
      <c r="AD60" s="128">
        <f t="shared" si="37"/>
        <v>100</v>
      </c>
      <c r="AE60" s="125" t="e">
        <f>#REF!-#REF!</f>
        <v>#REF!</v>
      </c>
      <c r="AF60" s="128" t="e">
        <f>#REF!/#REF!%</f>
        <v>#REF!</v>
      </c>
      <c r="AG60" s="124">
        <v>277.6</v>
      </c>
      <c r="AH60" s="127">
        <v>277.6</v>
      </c>
      <c r="AI60" s="129" t="e">
        <f>C60+#REF!+H60+K60+#REF!+Q60+S60+#REF!+Y60+AA60+#REF!+AG60</f>
        <v>#REF!</v>
      </c>
      <c r="AJ60" s="130" t="e">
        <f>#REF!+F60+#REF!+L60+#REF!+R60+T60+#REF!+Z60+AB60+#REF!+AH60</f>
        <v>#REF!</v>
      </c>
      <c r="AK60" s="125" t="e">
        <f t="shared" si="33"/>
        <v>#REF!</v>
      </c>
      <c r="AL60" s="128" t="e">
        <f t="shared" si="34"/>
        <v>#REF!</v>
      </c>
    </row>
    <row r="61" spans="1:38" s="80" customFormat="1" ht="12.75" hidden="1">
      <c r="A61" s="92" t="s">
        <v>44</v>
      </c>
      <c r="B61" s="93"/>
      <c r="C61" s="124">
        <v>52851</v>
      </c>
      <c r="D61" s="125" t="e">
        <f>#REF!-C61</f>
        <v>#REF!</v>
      </c>
      <c r="E61" s="126"/>
      <c r="F61" s="127">
        <v>6374.5</v>
      </c>
      <c r="G61" s="125" t="e">
        <f>F61-#REF!</f>
        <v>#REF!</v>
      </c>
      <c r="H61" s="124">
        <v>47431.8</v>
      </c>
      <c r="I61" s="125" t="e">
        <f>#REF!-H61</f>
        <v>#REF!</v>
      </c>
      <c r="J61" s="128" t="e">
        <f>#REF!/H61%</f>
        <v>#REF!</v>
      </c>
      <c r="K61" s="124">
        <v>5295.5</v>
      </c>
      <c r="L61" s="127">
        <v>4893</v>
      </c>
      <c r="M61" s="125">
        <f t="shared" si="25"/>
        <v>-402.5</v>
      </c>
      <c r="N61" s="128">
        <f t="shared" si="35"/>
        <v>92.39920687376075</v>
      </c>
      <c r="O61" s="125" t="e">
        <f>#REF!-#REF!</f>
        <v>#REF!</v>
      </c>
      <c r="P61" s="128" t="e">
        <f>#REF!/#REF!%</f>
        <v>#REF!</v>
      </c>
      <c r="Q61" s="124">
        <v>7191.4</v>
      </c>
      <c r="R61" s="127">
        <v>7136.2</v>
      </c>
      <c r="S61" s="124">
        <v>2898.1</v>
      </c>
      <c r="T61" s="127">
        <v>2795.2</v>
      </c>
      <c r="U61" s="125">
        <f t="shared" si="27"/>
        <v>-102.90000000000009</v>
      </c>
      <c r="V61" s="128">
        <f t="shared" si="36"/>
        <v>96.44939788137056</v>
      </c>
      <c r="W61" s="125" t="e">
        <f>#REF!-#REF!</f>
        <v>#REF!</v>
      </c>
      <c r="X61" s="128" t="e">
        <f>#REF!/#REF!%</f>
        <v>#REF!</v>
      </c>
      <c r="Y61" s="124">
        <v>7034.3</v>
      </c>
      <c r="Z61" s="127">
        <v>6569.4</v>
      </c>
      <c r="AA61" s="124">
        <v>7511.7</v>
      </c>
      <c r="AB61" s="127">
        <v>7435.5</v>
      </c>
      <c r="AC61" s="125">
        <f t="shared" si="29"/>
        <v>-76.19999999999982</v>
      </c>
      <c r="AD61" s="128">
        <f t="shared" si="37"/>
        <v>98.98558249131355</v>
      </c>
      <c r="AE61" s="125" t="e">
        <f>#REF!-#REF!</f>
        <v>#REF!</v>
      </c>
      <c r="AF61" s="128" t="e">
        <f>#REF!/#REF!%</f>
        <v>#REF!</v>
      </c>
      <c r="AG61" s="124">
        <v>244904.4</v>
      </c>
      <c r="AH61" s="127">
        <v>238954.6</v>
      </c>
      <c r="AI61" s="129" t="e">
        <f>C61+#REF!+H61+K61+#REF!+Q61+S61+#REF!+Y61+AA61+#REF!+AG61</f>
        <v>#REF!</v>
      </c>
      <c r="AJ61" s="130" t="e">
        <f>#REF!+F61+#REF!+L61+#REF!+R61+T61+#REF!+Z61+AB61+#REF!+AH61</f>
        <v>#REF!</v>
      </c>
      <c r="AK61" s="125" t="e">
        <f t="shared" si="33"/>
        <v>#REF!</v>
      </c>
      <c r="AL61" s="128" t="e">
        <f t="shared" si="34"/>
        <v>#REF!</v>
      </c>
    </row>
    <row r="62" spans="1:38" s="80" customFormat="1" ht="12.75" hidden="1">
      <c r="A62" s="92" t="s">
        <v>45</v>
      </c>
      <c r="B62" s="93"/>
      <c r="C62" s="124"/>
      <c r="D62" s="125" t="e">
        <f>#REF!-C62</f>
        <v>#REF!</v>
      </c>
      <c r="E62" s="126"/>
      <c r="F62" s="127"/>
      <c r="G62" s="125" t="e">
        <f>F62-#REF!</f>
        <v>#REF!</v>
      </c>
      <c r="H62" s="124"/>
      <c r="I62" s="125" t="e">
        <f>#REF!-H62</f>
        <v>#REF!</v>
      </c>
      <c r="J62" s="128"/>
      <c r="K62" s="124"/>
      <c r="L62" s="127"/>
      <c r="M62" s="125">
        <f t="shared" si="25"/>
        <v>0</v>
      </c>
      <c r="N62" s="128"/>
      <c r="O62" s="125" t="e">
        <f>#REF!-#REF!</f>
        <v>#REF!</v>
      </c>
      <c r="P62" s="128" t="e">
        <f>#REF!/#REF!%</f>
        <v>#REF!</v>
      </c>
      <c r="Q62" s="124"/>
      <c r="R62" s="127"/>
      <c r="S62" s="124"/>
      <c r="T62" s="127"/>
      <c r="U62" s="125">
        <f t="shared" si="27"/>
        <v>0</v>
      </c>
      <c r="V62" s="128"/>
      <c r="W62" s="125" t="e">
        <f>#REF!-#REF!</f>
        <v>#REF!</v>
      </c>
      <c r="X62" s="128" t="e">
        <f>#REF!/#REF!%</f>
        <v>#REF!</v>
      </c>
      <c r="Y62" s="124"/>
      <c r="Z62" s="127"/>
      <c r="AA62" s="124"/>
      <c r="AB62" s="127"/>
      <c r="AC62" s="125">
        <f t="shared" si="29"/>
        <v>0</v>
      </c>
      <c r="AD62" s="128"/>
      <c r="AE62" s="125" t="e">
        <f>#REF!-#REF!</f>
        <v>#REF!</v>
      </c>
      <c r="AF62" s="128"/>
      <c r="AG62" s="124"/>
      <c r="AH62" s="127"/>
      <c r="AI62" s="129" t="e">
        <f>C62+#REF!+H62+K62+#REF!+Q62+S62+#REF!+Y62+AA62+#REF!+AG62</f>
        <v>#REF!</v>
      </c>
      <c r="AJ62" s="130" t="e">
        <f>#REF!+F62+#REF!+L62+#REF!+R62+T62+#REF!+Z62+AB62+#REF!+AH62</f>
        <v>#REF!</v>
      </c>
      <c r="AK62" s="125" t="e">
        <f t="shared" si="33"/>
        <v>#REF!</v>
      </c>
      <c r="AL62" s="128" t="e">
        <f t="shared" si="34"/>
        <v>#REF!</v>
      </c>
    </row>
    <row r="63" spans="1:38" s="167" customFormat="1" ht="13.5" hidden="1" thickBot="1">
      <c r="A63" s="161" t="s">
        <v>46</v>
      </c>
      <c r="B63" s="162"/>
      <c r="C63" s="163">
        <f>C39+C58</f>
        <v>130309.4</v>
      </c>
      <c r="D63" s="164" t="e">
        <f>#REF!-C63</f>
        <v>#REF!</v>
      </c>
      <c r="E63" s="164"/>
      <c r="F63" s="164">
        <f>F39+F58</f>
        <v>14846.3</v>
      </c>
      <c r="G63" s="164" t="e">
        <f>F63-#REF!</f>
        <v>#REF!</v>
      </c>
      <c r="H63" s="163">
        <f>H39+H58</f>
        <v>62424.8</v>
      </c>
      <c r="I63" s="164" t="e">
        <f>#REF!-H63</f>
        <v>#REF!</v>
      </c>
      <c r="J63" s="165" t="e">
        <f>#REF!/H63%</f>
        <v>#REF!</v>
      </c>
      <c r="K63" s="163">
        <f>K39+K58</f>
        <v>13084.999999999998</v>
      </c>
      <c r="L63" s="164">
        <f>L39+L58</f>
        <v>13812.999999999998</v>
      </c>
      <c r="M63" s="164">
        <f t="shared" si="25"/>
        <v>728</v>
      </c>
      <c r="N63" s="165">
        <f t="shared" si="35"/>
        <v>105.56362246847534</v>
      </c>
      <c r="O63" s="164" t="e">
        <f>#REF!-#REF!</f>
        <v>#REF!</v>
      </c>
      <c r="P63" s="165" t="e">
        <f>#REF!/#REF!%</f>
        <v>#REF!</v>
      </c>
      <c r="Q63" s="163">
        <f>Q39+Q58</f>
        <v>17484.8</v>
      </c>
      <c r="R63" s="164">
        <f>R39+R58</f>
        <v>17792.8</v>
      </c>
      <c r="S63" s="163">
        <f>S39+S58</f>
        <v>9422.6</v>
      </c>
      <c r="T63" s="164">
        <f>T39+T58</f>
        <v>9050.7</v>
      </c>
      <c r="U63" s="164">
        <f t="shared" si="27"/>
        <v>-371.89999999999964</v>
      </c>
      <c r="V63" s="165">
        <f t="shared" si="36"/>
        <v>96.05310636130156</v>
      </c>
      <c r="W63" s="164" t="e">
        <f>#REF!-#REF!</f>
        <v>#REF!</v>
      </c>
      <c r="X63" s="165" t="e">
        <f>#REF!/#REF!%</f>
        <v>#REF!</v>
      </c>
      <c r="Y63" s="163">
        <f>Y39+Y58</f>
        <v>16472.3</v>
      </c>
      <c r="Z63" s="164">
        <f>Z39+Z58</f>
        <v>16465</v>
      </c>
      <c r="AA63" s="163">
        <f>AA39+AA58</f>
        <v>12522.599999999999</v>
      </c>
      <c r="AB63" s="164">
        <f>AB39+AB58</f>
        <v>12538.8</v>
      </c>
      <c r="AC63" s="164">
        <f t="shared" si="29"/>
        <v>16.200000000000728</v>
      </c>
      <c r="AD63" s="165">
        <f t="shared" si="37"/>
        <v>100.12936610608021</v>
      </c>
      <c r="AE63" s="164" t="e">
        <f>#REF!-#REF!</f>
        <v>#REF!</v>
      </c>
      <c r="AF63" s="165" t="e">
        <f>#REF!/#REF!%</f>
        <v>#REF!</v>
      </c>
      <c r="AG63" s="163">
        <f>AG39+AG58</f>
        <v>257038.3</v>
      </c>
      <c r="AH63" s="164">
        <f>AH39+AH58</f>
        <v>250812.9</v>
      </c>
      <c r="AI63" s="163" t="e">
        <f>C63+#REF!+H63+K63+#REF!+Q63+S63+#REF!+Y63+AA63+#REF!+AG63</f>
        <v>#REF!</v>
      </c>
      <c r="AJ63" s="166" t="e">
        <f>#REF!+F63+#REF!+L63+#REF!+R63+T63+#REF!+Z63+AB63+#REF!+AH63</f>
        <v>#REF!</v>
      </c>
      <c r="AK63" s="164" t="e">
        <f t="shared" si="33"/>
        <v>#REF!</v>
      </c>
      <c r="AL63" s="165" t="e">
        <f t="shared" si="34"/>
        <v>#REF!</v>
      </c>
    </row>
    <row r="64" spans="3:54" ht="12.75"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</row>
    <row r="65" spans="3:54" ht="12.75"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</row>
    <row r="66" spans="3:54" ht="12.75"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</row>
    <row r="67" spans="3:54" ht="12.75"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</row>
    <row r="68" spans="3:54" ht="15"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68"/>
      <c r="BA68" s="103"/>
      <c r="BB68" s="103"/>
    </row>
    <row r="69" spans="3:54" ht="12.75"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</row>
    <row r="70" spans="3:54" ht="12.75"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</row>
    <row r="71" spans="3:54" ht="12.75"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</row>
    <row r="72" ht="12.75">
      <c r="AZ72" s="169"/>
    </row>
    <row r="73" ht="12.75">
      <c r="AZ73" s="169"/>
    </row>
  </sheetData>
  <sheetProtection/>
  <mergeCells count="69">
    <mergeCell ref="AG37:AH37"/>
    <mergeCell ref="AI37:AJ37"/>
    <mergeCell ref="AK37:AL37"/>
    <mergeCell ref="U37:V37"/>
    <mergeCell ref="W37:X37"/>
    <mergeCell ref="Y37:Z37"/>
    <mergeCell ref="AA37:AB37"/>
    <mergeCell ref="AC37:AD37"/>
    <mergeCell ref="AE37:AF37"/>
    <mergeCell ref="AA36:AD36"/>
    <mergeCell ref="AE36:AF36"/>
    <mergeCell ref="AG36:AH36"/>
    <mergeCell ref="AI36:AL36"/>
    <mergeCell ref="I37:J37"/>
    <mergeCell ref="K37:L37"/>
    <mergeCell ref="M37:N37"/>
    <mergeCell ref="O37:P37"/>
    <mergeCell ref="Q37:R37"/>
    <mergeCell ref="S37:T37"/>
    <mergeCell ref="BA6:BB6"/>
    <mergeCell ref="C36:D36"/>
    <mergeCell ref="F36:G36"/>
    <mergeCell ref="H36:J36"/>
    <mergeCell ref="K36:N36"/>
    <mergeCell ref="O36:P36"/>
    <mergeCell ref="Q36:R36"/>
    <mergeCell ref="S36:V36"/>
    <mergeCell ref="W36:X36"/>
    <mergeCell ref="Y36:Z3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AQ5:AT5"/>
    <mergeCell ref="AU5:AX5"/>
    <mergeCell ref="AY5:BB5"/>
    <mergeCell ref="C6:D6"/>
    <mergeCell ref="E6:F6"/>
    <mergeCell ref="G6:H6"/>
    <mergeCell ref="I6:J6"/>
    <mergeCell ref="K6:L6"/>
    <mergeCell ref="M6:N6"/>
    <mergeCell ref="O6:P6"/>
    <mergeCell ref="S5:V5"/>
    <mergeCell ref="W5:Z5"/>
    <mergeCell ref="AA5:AD5"/>
    <mergeCell ref="AE5:AH5"/>
    <mergeCell ref="AI5:AL5"/>
    <mergeCell ref="AM5:AP5"/>
    <mergeCell ref="C1:N1"/>
    <mergeCell ref="C2:N2"/>
    <mergeCell ref="C5:F5"/>
    <mergeCell ref="G5:J5"/>
    <mergeCell ref="K5:N5"/>
    <mergeCell ref="O5:R5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2013-03-04T11:40:46Z</dcterms:created>
  <dcterms:modified xsi:type="dcterms:W3CDTF">2013-03-04T11:41:13Z</dcterms:modified>
  <cp:category/>
  <cp:version/>
  <cp:contentType/>
  <cp:contentStatus/>
</cp:coreProperties>
</file>