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3"/>
  </bookViews>
  <sheets>
    <sheet name="район" sheetId="1" r:id="rId1"/>
    <sheet name="поселения" sheetId="2" r:id="rId2"/>
    <sheet name="консолидированный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2">'консолидированный'!$A$1:$M$39</definedName>
    <definedName name="_xlnm.Print_Area" localSheetId="1">'поселения'!$A$1:$B$33</definedName>
    <definedName name="_xlnm.Print_Area" localSheetId="0">'район'!$A$1:$BY$33</definedName>
  </definedNames>
  <calcPr fullCalcOnLoad="1"/>
</workbook>
</file>

<file path=xl/sharedStrings.xml><?xml version="1.0" encoding="utf-8"?>
<sst xmlns="http://schemas.openxmlformats.org/spreadsheetml/2006/main" count="378" uniqueCount="131">
  <si>
    <t xml:space="preserve">  </t>
  </si>
  <si>
    <t>Наименование показателей</t>
  </si>
  <si>
    <t>2015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</si>
  <si>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</si>
  <si>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</si>
  <si>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</si>
  <si>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</si>
  <si>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</si>
  <si>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</si>
  <si>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 2015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</si>
  <si>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</si>
  <si>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</si>
  <si>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</si>
  <si>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</si>
  <si>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</si>
  <si>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</si>
  <si>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</si>
  <si>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</si>
  <si>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</si>
  <si>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</si>
  <si>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</si>
  <si>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</si>
  <si>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</si>
  <si>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</si>
  <si>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ДОХОДЫ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</si>
  <si>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</si>
  <si>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</si>
  <si>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</si>
  <si>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</si>
  <si>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</si>
  <si>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</si>
  <si>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</si>
  <si>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</si>
  <si>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</si>
  <si>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</si>
  <si>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</si>
  <si>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</si>
  <si>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</si>
  <si>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</si>
  <si>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</si>
  <si>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</si>
  <si>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</si>
  <si>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</si>
  <si>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</si>
  <si>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Прочие доходы от использования имущества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</si>
  <si>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</si>
  <si>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</si>
  <si>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</si>
  <si>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</si>
  <si>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</si>
  <si>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</si>
  <si>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</si>
  <si>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</si>
  <si>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</si>
  <si>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</si>
  <si>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</si>
  <si>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</si>
  <si>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</si>
  <si>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</si>
  <si>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</si>
  <si>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</si>
  <si>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</si>
  <si>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</si>
  <si>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</si>
  <si>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</si>
  <si>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</si>
  <si>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</si>
  <si>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</si>
  <si>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2015 год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</si>
  <si>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</si>
  <si>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</si>
  <si>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</si>
  <si>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</si>
  <si>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</si>
  <si>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</si>
  <si>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</si>
  <si>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</si>
  <si>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</si>
  <si>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</si>
  <si>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</si>
  <si>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</si>
  <si>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</si>
  <si>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</si>
  <si>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</si>
  <si>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</si>
  <si>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</si>
  <si>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</si>
  <si>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</si>
  <si>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</si>
  <si>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</si>
  <si>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</si>
  <si>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</si>
  <si>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</si>
  <si>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>тыс.руб.</t>
  </si>
  <si>
    <t>Районный бюджет</t>
  </si>
  <si>
    <t>Бюджеты поселений, всего</t>
  </si>
  <si>
    <t xml:space="preserve">план                    </t>
  </si>
  <si>
    <t xml:space="preserve">факт </t>
  </si>
  <si>
    <t>отклон. от годового плана</t>
  </si>
  <si>
    <t>отклон. от годов. плана</t>
  </si>
  <si>
    <t>года</t>
  </si>
  <si>
    <t>СОБСТВЕННЫЕ  ДОХОДЫ</t>
  </si>
  <si>
    <t>Налог на прибыль организаций</t>
  </si>
  <si>
    <t>Государственная пошлина</t>
  </si>
  <si>
    <t xml:space="preserve">Задолженность по отмененным налогам </t>
  </si>
  <si>
    <t>ДОХОДЫ ОТ ИСПОЛЬЗОВАНИЯ ИМУЩЕСТВА, НАХОДЯЩЕГОСЯ В МУНИЦИПАЛЬНОЙ СОБСТВЕННОСТИ</t>
  </si>
  <si>
    <t>Арендная плата  за землю</t>
  </si>
  <si>
    <t>Доходы от перечисления части прибыли муниципальных унитарных предприятий</t>
  </si>
  <si>
    <t>Прочие поступления от использования имущества</t>
  </si>
  <si>
    <t>Прочие доходы от компенсации затрат бюджета</t>
  </si>
  <si>
    <t>ШТРАФЫ, САНКЦИИ</t>
  </si>
  <si>
    <t>Субсидия</t>
  </si>
  <si>
    <t xml:space="preserve">Субвенция </t>
  </si>
  <si>
    <t>СОБСТВЕННЫЕ ДОХОДЫ</t>
  </si>
  <si>
    <t>ДОТАЦИИ</t>
  </si>
  <si>
    <t>ВСЕГО ДОХОДОВ</t>
  </si>
  <si>
    <t>Наименование бюджетов</t>
  </si>
  <si>
    <t>план               2015 года</t>
  </si>
  <si>
    <t>Отклонение от годового плана</t>
  </si>
  <si>
    <t>Консолидиров. бюджет района</t>
  </si>
  <si>
    <t>Бюджеты поселений</t>
  </si>
  <si>
    <t>в том числе:</t>
  </si>
  <si>
    <t>октябрь ут. план</t>
  </si>
  <si>
    <t>отклонение</t>
  </si>
  <si>
    <t>ноябрь ут. план</t>
  </si>
  <si>
    <t>Исполнение  бюджета Белокалитвинского района по доходам на 1 января 2016 года</t>
  </si>
  <si>
    <t>по состоянию на 01.01.2016 года</t>
  </si>
  <si>
    <t xml:space="preserve">по состоянию на 01.01.2016. </t>
  </si>
  <si>
    <t>Консолидированный бюджет района</t>
  </si>
  <si>
    <t>Выполнение плана  доходов за январь-декабрь 2015 года.</t>
  </si>
  <si>
    <t xml:space="preserve">по  состоянию на 01.01.2016г.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</si>
</sst>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0">
    <font>
      <sz val="10"/>
      <name val="Arial Cyr"/>
      <family val="0"/>
    </font>
    <font>
      <sz val="11"/>
      <color indexed="8"/>
      <name val="Calibri"/>
      <family val="2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4" fillId="0" borderId="0">
      <alignment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43" fillId="31" borderId="8" applyNumberFormat="0" applyFont="0" applyAlignment="0" applyProtection="0"/>
    <xf numFmtId="9" fontId="43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Continuous" vertical="top"/>
    </xf>
    <xf numFmtId="0" fontId="4" fillId="0" borderId="0" xfId="0" applyFont="1" applyFill="1" applyBorder="1" applyAlignment="1">
      <alignment horizontal="centerContinuous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13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vertical="top"/>
    </xf>
    <xf numFmtId="164" fontId="4" fillId="0" borderId="14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Border="1" applyAlignment="1" applyProtection="1">
      <alignment horizontal="right"/>
      <protection/>
    </xf>
    <xf numFmtId="164" fontId="4" fillId="34" borderId="15" xfId="0" applyNumberFormat="1" applyFont="1" applyFill="1" applyBorder="1" applyAlignment="1" applyProtection="1">
      <alignment horizontal="right"/>
      <protection/>
    </xf>
    <xf numFmtId="164" fontId="4" fillId="34" borderId="10" xfId="0" applyNumberFormat="1" applyFont="1" applyFill="1" applyBorder="1" applyAlignment="1" applyProtection="1">
      <alignment horizontal="right"/>
      <protection/>
    </xf>
    <xf numFmtId="164" fontId="4" fillId="34" borderId="11" xfId="0" applyNumberFormat="1" applyFont="1" applyFill="1" applyBorder="1" applyAlignment="1" applyProtection="1">
      <alignment horizontal="right"/>
      <protection/>
    </xf>
    <xf numFmtId="164" fontId="4" fillId="35" borderId="10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 applyProtection="1">
      <alignment horizontal="right"/>
      <protection/>
    </xf>
    <xf numFmtId="164" fontId="4" fillId="7" borderId="10" xfId="0" applyNumberFormat="1" applyFont="1" applyFill="1" applyBorder="1" applyAlignment="1" applyProtection="1">
      <alignment horizontal="right"/>
      <protection/>
    </xf>
    <xf numFmtId="164" fontId="4" fillId="7" borderId="12" xfId="0" applyNumberFormat="1" applyFont="1" applyFill="1" applyBorder="1" applyAlignment="1" applyProtection="1">
      <alignment horizontal="right"/>
      <protection/>
    </xf>
    <xf numFmtId="164" fontId="4" fillId="35" borderId="12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164" fontId="4" fillId="0" borderId="11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164" fontId="4" fillId="0" borderId="14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164" fontId="4" fillId="33" borderId="14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>
      <alignment horizontal="right"/>
    </xf>
    <xf numFmtId="164" fontId="4" fillId="33" borderId="15" xfId="0" applyNumberFormat="1" applyFont="1" applyFill="1" applyBorder="1" applyAlignment="1" applyProtection="1">
      <alignment horizontal="right"/>
      <protection/>
    </xf>
    <xf numFmtId="164" fontId="4" fillId="33" borderId="13" xfId="0" applyNumberFormat="1" applyFont="1" applyFill="1" applyBorder="1" applyAlignment="1" applyProtection="1">
      <alignment horizontal="right"/>
      <protection/>
    </xf>
    <xf numFmtId="164" fontId="4" fillId="7" borderId="15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Fill="1" applyBorder="1" applyAlignment="1">
      <alignment vertical="top" wrapText="1"/>
    </xf>
    <xf numFmtId="164" fontId="3" fillId="0" borderId="14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 applyProtection="1">
      <alignment horizontal="right"/>
      <protection/>
    </xf>
    <xf numFmtId="164" fontId="3" fillId="0" borderId="10" xfId="0" applyNumberFormat="1" applyFont="1" applyBorder="1" applyAlignment="1" applyProtection="1">
      <alignment horizontal="right"/>
      <protection/>
    </xf>
    <xf numFmtId="164" fontId="3" fillId="34" borderId="15" xfId="0" applyNumberFormat="1" applyFont="1" applyFill="1" applyBorder="1" applyAlignment="1" applyProtection="1">
      <alignment horizontal="right"/>
      <protection/>
    </xf>
    <xf numFmtId="164" fontId="3" fillId="34" borderId="10" xfId="0" applyNumberFormat="1" applyFont="1" applyFill="1" applyBorder="1" applyAlignment="1" applyProtection="1">
      <alignment horizontal="right"/>
      <protection/>
    </xf>
    <xf numFmtId="164" fontId="3" fillId="34" borderId="11" xfId="0" applyNumberFormat="1" applyFont="1" applyFill="1" applyBorder="1" applyAlignment="1" applyProtection="1">
      <alignment horizontal="right"/>
      <protection/>
    </xf>
    <xf numFmtId="164" fontId="3" fillId="33" borderId="14" xfId="0" applyNumberFormat="1" applyFont="1" applyFill="1" applyBorder="1" applyAlignment="1" applyProtection="1">
      <alignment horizontal="right"/>
      <protection/>
    </xf>
    <xf numFmtId="164" fontId="3" fillId="33" borderId="10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>
      <alignment horizontal="right"/>
    </xf>
    <xf numFmtId="164" fontId="3" fillId="7" borderId="15" xfId="0" applyNumberFormat="1" applyFont="1" applyFill="1" applyBorder="1" applyAlignment="1" applyProtection="1">
      <alignment horizontal="right"/>
      <protection/>
    </xf>
    <xf numFmtId="164" fontId="3" fillId="7" borderId="10" xfId="0" applyNumberFormat="1" applyFont="1" applyFill="1" applyBorder="1" applyAlignment="1" applyProtection="1">
      <alignment horizontal="right"/>
      <protection/>
    </xf>
    <xf numFmtId="164" fontId="3" fillId="7" borderId="12" xfId="0" applyNumberFormat="1" applyFont="1" applyFill="1" applyBorder="1" applyAlignment="1" applyProtection="1">
      <alignment horizontal="right"/>
      <protection/>
    </xf>
    <xf numFmtId="164" fontId="3" fillId="33" borderId="12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 applyProtection="1">
      <alignment horizontal="right"/>
      <protection/>
    </xf>
    <xf numFmtId="164" fontId="3" fillId="33" borderId="15" xfId="0" applyNumberFormat="1" applyFont="1" applyFill="1" applyBorder="1" applyAlignment="1" applyProtection="1">
      <alignment horizontal="right"/>
      <protection/>
    </xf>
    <xf numFmtId="49" fontId="7" fillId="0" borderId="13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  <xf numFmtId="49" fontId="3" fillId="0" borderId="13" xfId="0" applyNumberFormat="1" applyFont="1" applyBorder="1" applyAlignment="1">
      <alignment vertical="top"/>
    </xf>
    <xf numFmtId="164" fontId="3" fillId="36" borderId="12" xfId="0" applyNumberFormat="1" applyFont="1" applyFill="1" applyBorder="1" applyAlignment="1" applyProtection="1">
      <alignment horizontal="right"/>
      <protection/>
    </xf>
    <xf numFmtId="49" fontId="3" fillId="0" borderId="13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3" fillId="37" borderId="13" xfId="0" applyNumberFormat="1" applyFont="1" applyFill="1" applyBorder="1" applyAlignment="1">
      <alignment vertical="top" wrapText="1"/>
    </xf>
    <xf numFmtId="0" fontId="3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3" fillId="37" borderId="10" xfId="0" applyNumberFormat="1" applyFont="1" applyFill="1" applyBorder="1" applyAlignment="1" applyProtection="1">
      <alignment horizontal="right"/>
      <protection/>
    </xf>
    <xf numFmtId="0" fontId="3" fillId="37" borderId="0" xfId="0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7" borderId="15" xfId="0" applyNumberFormat="1" applyFont="1" applyFill="1" applyBorder="1" applyAlignment="1">
      <alignment/>
    </xf>
    <xf numFmtId="49" fontId="7" fillId="0" borderId="13" xfId="0" applyNumberFormat="1" applyFont="1" applyBorder="1" applyAlignment="1">
      <alignment vertical="top" wrapText="1"/>
    </xf>
    <xf numFmtId="49" fontId="8" fillId="0" borderId="13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64" fontId="3" fillId="35" borderId="12" xfId="0" applyNumberFormat="1" applyFont="1" applyFill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4" fillId="0" borderId="17" xfId="0" applyNumberFormat="1" applyFont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3" fillId="0" borderId="17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49" fontId="4" fillId="0" borderId="19" xfId="0" applyNumberFormat="1" applyFont="1" applyBorder="1" applyAlignment="1">
      <alignment vertical="top" wrapText="1"/>
    </xf>
    <xf numFmtId="164" fontId="3" fillId="0" borderId="20" xfId="0" applyNumberFormat="1" applyFont="1" applyFill="1" applyBorder="1" applyAlignment="1">
      <alignment horizontal="right"/>
    </xf>
    <xf numFmtId="164" fontId="4" fillId="0" borderId="21" xfId="0" applyNumberFormat="1" applyFont="1" applyFill="1" applyBorder="1" applyAlignment="1">
      <alignment horizontal="right"/>
    </xf>
    <xf numFmtId="164" fontId="4" fillId="0" borderId="21" xfId="0" applyNumberFormat="1" applyFont="1" applyBorder="1" applyAlignment="1" applyProtection="1">
      <alignment horizontal="right"/>
      <protection/>
    </xf>
    <xf numFmtId="164" fontId="3" fillId="0" borderId="22" xfId="0" applyNumberFormat="1" applyFont="1" applyBorder="1" applyAlignment="1" applyProtection="1">
      <alignment horizontal="right"/>
      <protection/>
    </xf>
    <xf numFmtId="164" fontId="3" fillId="34" borderId="23" xfId="0" applyNumberFormat="1" applyFont="1" applyFill="1" applyBorder="1" applyAlignment="1" applyProtection="1">
      <alignment horizontal="right"/>
      <protection/>
    </xf>
    <xf numFmtId="164" fontId="3" fillId="34" borderId="17" xfId="0" applyNumberFormat="1" applyFont="1" applyFill="1" applyBorder="1" applyAlignment="1" applyProtection="1">
      <alignment horizontal="right"/>
      <protection/>
    </xf>
    <xf numFmtId="164" fontId="3" fillId="34" borderId="24" xfId="0" applyNumberFormat="1" applyFont="1" applyFill="1" applyBorder="1" applyAlignment="1" applyProtection="1">
      <alignment horizontal="right"/>
      <protection/>
    </xf>
    <xf numFmtId="164" fontId="4" fillId="33" borderId="16" xfId="0" applyNumberFormat="1" applyFont="1" applyFill="1" applyBorder="1" applyAlignment="1" applyProtection="1">
      <alignment horizontal="right"/>
      <protection/>
    </xf>
    <xf numFmtId="164" fontId="4" fillId="33" borderId="17" xfId="0" applyNumberFormat="1" applyFont="1" applyFill="1" applyBorder="1" applyAlignment="1" applyProtection="1">
      <alignment horizontal="right"/>
      <protection/>
    </xf>
    <xf numFmtId="164" fontId="4" fillId="0" borderId="23" xfId="0" applyNumberFormat="1" applyFont="1" applyFill="1" applyBorder="1" applyAlignment="1">
      <alignment/>
    </xf>
    <xf numFmtId="164" fontId="4" fillId="0" borderId="17" xfId="0" applyNumberFormat="1" applyFont="1" applyFill="1" applyBorder="1" applyAlignment="1" applyProtection="1">
      <alignment horizontal="right"/>
      <protection/>
    </xf>
    <xf numFmtId="164" fontId="4" fillId="7" borderId="23" xfId="0" applyNumberFormat="1" applyFont="1" applyFill="1" applyBorder="1" applyAlignment="1" applyProtection="1">
      <alignment horizontal="right"/>
      <protection/>
    </xf>
    <xf numFmtId="164" fontId="4" fillId="7" borderId="17" xfId="0" applyNumberFormat="1" applyFont="1" applyFill="1" applyBorder="1" applyAlignment="1" applyProtection="1">
      <alignment horizontal="right"/>
      <protection/>
    </xf>
    <xf numFmtId="164" fontId="4" fillId="7" borderId="18" xfId="0" applyNumberFormat="1" applyFont="1" applyFill="1" applyBorder="1" applyAlignment="1" applyProtection="1">
      <alignment horizontal="right"/>
      <protection/>
    </xf>
    <xf numFmtId="164" fontId="4" fillId="33" borderId="20" xfId="0" applyNumberFormat="1" applyFont="1" applyFill="1" applyBorder="1" applyAlignment="1" applyProtection="1">
      <alignment horizontal="right"/>
      <protection/>
    </xf>
    <xf numFmtId="164" fontId="4" fillId="33" borderId="21" xfId="0" applyNumberFormat="1" applyFont="1" applyFill="1" applyBorder="1" applyAlignment="1" applyProtection="1">
      <alignment horizontal="right"/>
      <protection/>
    </xf>
    <xf numFmtId="164" fontId="4" fillId="33" borderId="22" xfId="0" applyNumberFormat="1" applyFont="1" applyFill="1" applyBorder="1" applyAlignment="1" applyProtection="1">
      <alignment horizontal="right"/>
      <protection/>
    </xf>
    <xf numFmtId="164" fontId="4" fillId="0" borderId="20" xfId="0" applyNumberFormat="1" applyFont="1" applyFill="1" applyBorder="1" applyAlignment="1">
      <alignment/>
    </xf>
    <xf numFmtId="164" fontId="4" fillId="0" borderId="21" xfId="0" applyNumberFormat="1" applyFont="1" applyFill="1" applyBorder="1" applyAlignment="1">
      <alignment/>
    </xf>
    <xf numFmtId="164" fontId="4" fillId="0" borderId="21" xfId="0" applyNumberFormat="1" applyFont="1" applyFill="1" applyBorder="1" applyAlignment="1" applyProtection="1">
      <alignment horizontal="right"/>
      <protection/>
    </xf>
    <xf numFmtId="164" fontId="3" fillId="0" borderId="22" xfId="0" applyNumberFormat="1" applyFont="1" applyFill="1" applyBorder="1" applyAlignment="1" applyProtection="1">
      <alignment horizontal="right"/>
      <protection/>
    </xf>
    <xf numFmtId="164" fontId="3" fillId="0" borderId="25" xfId="0" applyNumberFormat="1" applyFont="1" applyFill="1" applyBorder="1" applyAlignment="1" applyProtection="1">
      <alignment horizontal="right"/>
      <protection/>
    </xf>
    <xf numFmtId="164" fontId="3" fillId="0" borderId="18" xfId="0" applyNumberFormat="1" applyFont="1" applyFill="1" applyBorder="1" applyAlignment="1" applyProtection="1">
      <alignment horizontal="right"/>
      <protection/>
    </xf>
    <xf numFmtId="164" fontId="4" fillId="33" borderId="23" xfId="0" applyNumberFormat="1" applyFont="1" applyFill="1" applyBorder="1" applyAlignment="1" applyProtection="1">
      <alignment horizontal="right"/>
      <protection/>
    </xf>
    <xf numFmtId="164" fontId="4" fillId="33" borderId="18" xfId="0" applyNumberFormat="1" applyFont="1" applyFill="1" applyBorder="1" applyAlignment="1" applyProtection="1">
      <alignment horizontal="right"/>
      <protection/>
    </xf>
    <xf numFmtId="164" fontId="4" fillId="0" borderId="24" xfId="0" applyNumberFormat="1" applyFont="1" applyFill="1" applyBorder="1" applyAlignment="1" applyProtection="1">
      <alignment horizontal="right"/>
      <protection/>
    </xf>
    <xf numFmtId="0" fontId="3" fillId="0" borderId="26" xfId="0" applyFont="1" applyBorder="1" applyAlignment="1">
      <alignment/>
    </xf>
    <xf numFmtId="49" fontId="3" fillId="0" borderId="0" xfId="0" applyNumberFormat="1" applyFont="1" applyAlignment="1">
      <alignment vertical="top"/>
    </xf>
    <xf numFmtId="164" fontId="3" fillId="0" borderId="0" xfId="0" applyNumberFormat="1" applyFont="1" applyFill="1" applyAlignment="1">
      <alignment/>
    </xf>
    <xf numFmtId="0" fontId="3" fillId="0" borderId="27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12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38" borderId="14" xfId="0" applyFill="1" applyBorder="1" applyAlignment="1">
      <alignment horizontal="center" vertical="center" wrapText="1"/>
    </xf>
    <xf numFmtId="0" fontId="0" fillId="38" borderId="15" xfId="0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1" xfId="0" applyFont="1" applyFill="1" applyBorder="1" applyAlignment="1">
      <alignment/>
    </xf>
    <xf numFmtId="164" fontId="12" fillId="39" borderId="14" xfId="0" applyNumberFormat="1" applyFont="1" applyFill="1" applyBorder="1" applyAlignment="1">
      <alignment/>
    </xf>
    <xf numFmtId="164" fontId="12" fillId="39" borderId="10" xfId="0" applyNumberFormat="1" applyFont="1" applyFill="1" applyBorder="1" applyAlignment="1">
      <alignment/>
    </xf>
    <xf numFmtId="164" fontId="12" fillId="39" borderId="12" xfId="0" applyNumberFormat="1" applyFont="1" applyFill="1" applyBorder="1" applyAlignment="1">
      <alignment/>
    </xf>
    <xf numFmtId="164" fontId="12" fillId="39" borderId="15" xfId="0" applyNumberFormat="1" applyFont="1" applyFill="1" applyBorder="1" applyAlignment="1">
      <alignment/>
    </xf>
    <xf numFmtId="0" fontId="12" fillId="39" borderId="0" xfId="0" applyFont="1" applyFill="1" applyAlignment="1">
      <alignment/>
    </xf>
    <xf numFmtId="0" fontId="11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1" fillId="0" borderId="11" xfId="0" applyFont="1" applyFill="1" applyBorder="1" applyAlignment="1">
      <alignment vertical="top"/>
    </xf>
    <xf numFmtId="0" fontId="0" fillId="0" borderId="0" xfId="0" applyFill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2" fillId="0" borderId="10" xfId="0" applyFont="1" applyFill="1" applyBorder="1" applyAlignment="1">
      <alignment/>
    </xf>
    <xf numFmtId="0" fontId="15" fillId="0" borderId="11" xfId="0" applyFont="1" applyBorder="1" applyAlignment="1">
      <alignment/>
    </xf>
    <xf numFmtId="0" fontId="12" fillId="0" borderId="0" xfId="0" applyFont="1" applyAlignment="1">
      <alignment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18" fillId="0" borderId="10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vertical="top" wrapText="1"/>
    </xf>
    <xf numFmtId="0" fontId="11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1" fillId="0" borderId="11" xfId="0" applyFont="1" applyBorder="1" applyAlignment="1">
      <alignment/>
    </xf>
    <xf numFmtId="164" fontId="0" fillId="0" borderId="0" xfId="0" applyNumberFormat="1" applyAlignment="1">
      <alignment/>
    </xf>
    <xf numFmtId="164" fontId="16" fillId="39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12" fillId="39" borderId="17" xfId="0" applyFont="1" applyFill="1" applyBorder="1" applyAlignment="1">
      <alignment/>
    </xf>
    <xf numFmtId="0" fontId="12" fillId="39" borderId="24" xfId="0" applyFont="1" applyFill="1" applyBorder="1" applyAlignment="1">
      <alignment/>
    </xf>
    <xf numFmtId="164" fontId="12" fillId="39" borderId="16" xfId="0" applyNumberFormat="1" applyFont="1" applyFill="1" applyBorder="1" applyAlignment="1">
      <alignment/>
    </xf>
    <xf numFmtId="164" fontId="12" fillId="39" borderId="17" xfId="0" applyNumberFormat="1" applyFont="1" applyFill="1" applyBorder="1" applyAlignment="1">
      <alignment/>
    </xf>
    <xf numFmtId="164" fontId="12" fillId="39" borderId="18" xfId="0" applyNumberFormat="1" applyFont="1" applyFill="1" applyBorder="1" applyAlignment="1">
      <alignment/>
    </xf>
    <xf numFmtId="164" fontId="12" fillId="39" borderId="23" xfId="0" applyNumberFormat="1" applyFont="1" applyFill="1" applyBorder="1" applyAlignment="1">
      <alignment/>
    </xf>
    <xf numFmtId="0" fontId="12" fillId="39" borderId="28" xfId="0" applyFont="1" applyFill="1" applyBorder="1" applyAlignment="1">
      <alignment/>
    </xf>
    <xf numFmtId="0" fontId="10" fillId="0" borderId="0" xfId="0" applyFont="1" applyFill="1" applyAlignment="1">
      <alignment horizontal="left"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 vertical="top"/>
    </xf>
    <xf numFmtId="0" fontId="11" fillId="0" borderId="26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4" fontId="9" fillId="38" borderId="14" xfId="0" applyNumberFormat="1" applyFont="1" applyFill="1" applyBorder="1" applyAlignment="1" applyProtection="1">
      <alignment horizontal="right"/>
      <protection/>
    </xf>
    <xf numFmtId="164" fontId="9" fillId="38" borderId="10" xfId="0" applyNumberFormat="1" applyFont="1" applyFill="1" applyBorder="1" applyAlignment="1" applyProtection="1">
      <alignment horizontal="right"/>
      <protection/>
    </xf>
    <xf numFmtId="164" fontId="9" fillId="38" borderId="12" xfId="0" applyNumberFormat="1" applyFont="1" applyFill="1" applyBorder="1" applyAlignment="1" applyProtection="1">
      <alignment horizontal="right"/>
      <protection/>
    </xf>
    <xf numFmtId="164" fontId="9" fillId="38" borderId="13" xfId="0" applyNumberFormat="1" applyFont="1" applyFill="1" applyBorder="1" applyAlignment="1" applyProtection="1">
      <alignment horizontal="right"/>
      <protection/>
    </xf>
    <xf numFmtId="164" fontId="9" fillId="38" borderId="37" xfId="0" applyNumberFormat="1" applyFont="1" applyFill="1" applyBorder="1" applyAlignment="1" applyProtection="1">
      <alignment horizontal="right"/>
      <protection/>
    </xf>
    <xf numFmtId="0" fontId="0" fillId="40" borderId="11" xfId="0" applyFont="1" applyFill="1" applyBorder="1" applyAlignment="1">
      <alignment/>
    </xf>
    <xf numFmtId="164" fontId="9" fillId="40" borderId="14" xfId="0" applyNumberFormat="1" applyFont="1" applyFill="1" applyBorder="1" applyAlignment="1" applyProtection="1">
      <alignment horizontal="right"/>
      <protection/>
    </xf>
    <xf numFmtId="164" fontId="9" fillId="40" borderId="10" xfId="0" applyNumberFormat="1" applyFont="1" applyFill="1" applyBorder="1" applyAlignment="1" applyProtection="1">
      <alignment horizontal="right"/>
      <protection/>
    </xf>
    <xf numFmtId="164" fontId="9" fillId="40" borderId="12" xfId="0" applyNumberFormat="1" applyFont="1" applyFill="1" applyBorder="1" applyAlignment="1" applyProtection="1">
      <alignment horizontal="right"/>
      <protection/>
    </xf>
    <xf numFmtId="164" fontId="9" fillId="40" borderId="13" xfId="0" applyNumberFormat="1" applyFont="1" applyFill="1" applyBorder="1" applyAlignment="1" applyProtection="1">
      <alignment horizontal="right"/>
      <protection/>
    </xf>
    <xf numFmtId="164" fontId="9" fillId="40" borderId="11" xfId="0" applyNumberFormat="1" applyFont="1" applyFill="1" applyBorder="1" applyAlignment="1" applyProtection="1">
      <alignment horizontal="right"/>
      <protection/>
    </xf>
    <xf numFmtId="164" fontId="9" fillId="40" borderId="37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/>
    </xf>
    <xf numFmtId="164" fontId="10" fillId="0" borderId="14" xfId="0" applyNumberFormat="1" applyFont="1" applyBorder="1" applyAlignment="1" applyProtection="1">
      <alignment horizontal="right"/>
      <protection/>
    </xf>
    <xf numFmtId="164" fontId="10" fillId="0" borderId="10" xfId="0" applyNumberFormat="1" applyFont="1" applyBorder="1" applyAlignment="1" applyProtection="1">
      <alignment horizontal="right"/>
      <protection/>
    </xf>
    <xf numFmtId="164" fontId="10" fillId="0" borderId="12" xfId="0" applyNumberFormat="1" applyFont="1" applyBorder="1" applyAlignment="1" applyProtection="1">
      <alignment horizontal="right"/>
      <protection/>
    </xf>
    <xf numFmtId="164" fontId="10" fillId="0" borderId="14" xfId="0" applyNumberFormat="1" applyFont="1" applyFill="1" applyBorder="1" applyAlignment="1" applyProtection="1">
      <alignment horizontal="right"/>
      <protection/>
    </xf>
    <xf numFmtId="164" fontId="10" fillId="0" borderId="11" xfId="0" applyNumberFormat="1" applyFont="1" applyFill="1" applyBorder="1" applyAlignment="1" applyProtection="1">
      <alignment horizontal="right"/>
      <protection/>
    </xf>
    <xf numFmtId="164" fontId="10" fillId="0" borderId="10" xfId="0" applyNumberFormat="1" applyFont="1" applyFill="1" applyBorder="1" applyAlignment="1" applyProtection="1">
      <alignment horizontal="right"/>
      <protection/>
    </xf>
    <xf numFmtId="164" fontId="10" fillId="0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11" xfId="0" applyFont="1" applyBorder="1" applyAlignment="1">
      <alignment/>
    </xf>
    <xf numFmtId="164" fontId="10" fillId="0" borderId="14" xfId="0" applyNumberFormat="1" applyFont="1" applyFill="1" applyBorder="1" applyAlignment="1" applyProtection="1">
      <alignment horizontal="right"/>
      <protection locked="0"/>
    </xf>
    <xf numFmtId="164" fontId="10" fillId="0" borderId="38" xfId="0" applyNumberFormat="1" applyFont="1" applyFill="1" applyBorder="1" applyAlignment="1" applyProtection="1">
      <alignment horizontal="right"/>
      <protection/>
    </xf>
    <xf numFmtId="0" fontId="14" fillId="0" borderId="11" xfId="0" applyFont="1" applyBorder="1" applyAlignment="1">
      <alignment vertical="top" wrapText="1"/>
    </xf>
    <xf numFmtId="164" fontId="10" fillId="0" borderId="13" xfId="0" applyNumberFormat="1" applyFont="1" applyFill="1" applyBorder="1" applyAlignment="1" applyProtection="1">
      <alignment horizontal="right"/>
      <protection/>
    </xf>
    <xf numFmtId="0" fontId="21" fillId="41" borderId="11" xfId="0" applyFont="1" applyFill="1" applyBorder="1" applyAlignment="1">
      <alignment vertical="top" wrapText="1"/>
    </xf>
    <xf numFmtId="164" fontId="10" fillId="41" borderId="14" xfId="0" applyNumberFormat="1" applyFont="1" applyFill="1" applyBorder="1" applyAlignment="1" applyProtection="1">
      <alignment horizontal="right"/>
      <protection/>
    </xf>
    <xf numFmtId="164" fontId="10" fillId="41" borderId="10" xfId="0" applyNumberFormat="1" applyFont="1" applyFill="1" applyBorder="1" applyAlignment="1" applyProtection="1">
      <alignment horizontal="right"/>
      <protection/>
    </xf>
    <xf numFmtId="164" fontId="10" fillId="41" borderId="12" xfId="0" applyNumberFormat="1" applyFont="1" applyFill="1" applyBorder="1" applyAlignment="1" applyProtection="1">
      <alignment horizontal="right"/>
      <protection/>
    </xf>
    <xf numFmtId="164" fontId="10" fillId="41" borderId="38" xfId="0" applyNumberFormat="1" applyFont="1" applyFill="1" applyBorder="1" applyAlignment="1" applyProtection="1">
      <alignment horizontal="right"/>
      <protection/>
    </xf>
    <xf numFmtId="0" fontId="22" fillId="41" borderId="11" xfId="0" applyFont="1" applyFill="1" applyBorder="1" applyAlignment="1">
      <alignment horizontal="left" vertical="top" wrapText="1"/>
    </xf>
    <xf numFmtId="165" fontId="10" fillId="41" borderId="14" xfId="0" applyNumberFormat="1" applyFont="1" applyFill="1" applyBorder="1" applyAlignment="1">
      <alignment horizontal="right"/>
    </xf>
    <xf numFmtId="0" fontId="23" fillId="41" borderId="11" xfId="0" applyFont="1" applyFill="1" applyBorder="1" applyAlignment="1">
      <alignment wrapText="1"/>
    </xf>
    <xf numFmtId="0" fontId="10" fillId="41" borderId="14" xfId="0" applyFont="1" applyFill="1" applyBorder="1" applyAlignment="1">
      <alignment horizontal="right"/>
    </xf>
    <xf numFmtId="0" fontId="10" fillId="0" borderId="14" xfId="0" applyFont="1" applyFill="1" applyBorder="1" applyAlignment="1">
      <alignment/>
    </xf>
    <xf numFmtId="0" fontId="20" fillId="0" borderId="11" xfId="0" applyFont="1" applyBorder="1" applyAlignment="1">
      <alignment wrapText="1"/>
    </xf>
    <xf numFmtId="0" fontId="23" fillId="41" borderId="11" xfId="0" applyFont="1" applyFill="1" applyBorder="1" applyAlignment="1">
      <alignment wrapText="1"/>
    </xf>
    <xf numFmtId="164" fontId="10" fillId="41" borderId="14" xfId="0" applyNumberFormat="1" applyFont="1" applyFill="1" applyBorder="1" applyAlignment="1" applyProtection="1">
      <alignment horizontal="right"/>
      <protection/>
    </xf>
    <xf numFmtId="164" fontId="10" fillId="41" borderId="10" xfId="0" applyNumberFormat="1" applyFont="1" applyFill="1" applyBorder="1" applyAlignment="1" applyProtection="1">
      <alignment horizontal="right"/>
      <protection/>
    </xf>
    <xf numFmtId="164" fontId="10" fillId="41" borderId="11" xfId="0" applyNumberFormat="1" applyFont="1" applyFill="1" applyBorder="1" applyAlignment="1" applyProtection="1">
      <alignment horizontal="right"/>
      <protection/>
    </xf>
    <xf numFmtId="164" fontId="10" fillId="41" borderId="13" xfId="0" applyNumberFormat="1" applyFont="1" applyFill="1" applyBorder="1" applyAlignment="1" applyProtection="1">
      <alignment horizontal="right"/>
      <protection/>
    </xf>
    <xf numFmtId="164" fontId="10" fillId="0" borderId="13" xfId="0" applyNumberFormat="1" applyFont="1" applyBorder="1" applyAlignment="1" applyProtection="1">
      <alignment horizontal="right"/>
      <protection/>
    </xf>
    <xf numFmtId="165" fontId="10" fillId="0" borderId="14" xfId="0" applyNumberFormat="1" applyFont="1" applyFill="1" applyBorder="1" applyAlignment="1">
      <alignment/>
    </xf>
    <xf numFmtId="0" fontId="9" fillId="16" borderId="10" xfId="0" applyFont="1" applyFill="1" applyBorder="1" applyAlignment="1">
      <alignment/>
    </xf>
    <xf numFmtId="164" fontId="9" fillId="16" borderId="14" xfId="0" applyNumberFormat="1" applyFont="1" applyFill="1" applyBorder="1" applyAlignment="1">
      <alignment/>
    </xf>
    <xf numFmtId="164" fontId="9" fillId="16" borderId="10" xfId="0" applyNumberFormat="1" applyFont="1" applyFill="1" applyBorder="1" applyAlignment="1">
      <alignment/>
    </xf>
    <xf numFmtId="164" fontId="9" fillId="16" borderId="10" xfId="0" applyNumberFormat="1" applyFont="1" applyFill="1" applyBorder="1" applyAlignment="1" applyProtection="1">
      <alignment horizontal="right"/>
      <protection/>
    </xf>
    <xf numFmtId="164" fontId="9" fillId="16" borderId="12" xfId="0" applyNumberFormat="1" applyFont="1" applyFill="1" applyBorder="1" applyAlignment="1" applyProtection="1">
      <alignment horizontal="right"/>
      <protection/>
    </xf>
    <xf numFmtId="164" fontId="9" fillId="16" borderId="11" xfId="0" applyNumberFormat="1" applyFont="1" applyFill="1" applyBorder="1" applyAlignment="1">
      <alignment/>
    </xf>
    <xf numFmtId="164" fontId="9" fillId="16" borderId="13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64" fontId="10" fillId="0" borderId="11" xfId="0" applyNumberFormat="1" applyFont="1" applyFill="1" applyBorder="1" applyAlignment="1">
      <alignment/>
    </xf>
    <xf numFmtId="164" fontId="10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wrapText="1"/>
    </xf>
    <xf numFmtId="164" fontId="10" fillId="37" borderId="14" xfId="0" applyNumberFormat="1" applyFont="1" applyFill="1" applyBorder="1" applyAlignment="1">
      <alignment/>
    </xf>
    <xf numFmtId="164" fontId="9" fillId="18" borderId="10" xfId="0" applyNumberFormat="1" applyFont="1" applyFill="1" applyBorder="1" applyAlignment="1">
      <alignment/>
    </xf>
    <xf numFmtId="164" fontId="9" fillId="18" borderId="16" xfId="0" applyNumberFormat="1" applyFont="1" applyFill="1" applyBorder="1" applyAlignment="1">
      <alignment/>
    </xf>
    <xf numFmtId="164" fontId="9" fillId="18" borderId="17" xfId="0" applyNumberFormat="1" applyFont="1" applyFill="1" applyBorder="1" applyAlignment="1" applyProtection="1">
      <alignment horizontal="right"/>
      <protection/>
    </xf>
    <xf numFmtId="164" fontId="9" fillId="18" borderId="18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>
      <alignment/>
    </xf>
    <xf numFmtId="0" fontId="24" fillId="0" borderId="0" xfId="52">
      <alignment/>
      <protection/>
    </xf>
    <xf numFmtId="0" fontId="24" fillId="0" borderId="0" xfId="52" applyFont="1">
      <alignment/>
      <protection/>
    </xf>
    <xf numFmtId="0" fontId="25" fillId="0" borderId="0" xfId="52" applyFont="1">
      <alignment/>
      <protection/>
    </xf>
    <xf numFmtId="164" fontId="4" fillId="0" borderId="0" xfId="52" applyNumberFormat="1" applyFont="1">
      <alignment/>
      <protection/>
    </xf>
    <xf numFmtId="164" fontId="26" fillId="0" borderId="0" xfId="52" applyNumberFormat="1" applyFont="1">
      <alignment/>
      <protection/>
    </xf>
    <xf numFmtId="164" fontId="4" fillId="0" borderId="11" xfId="52" applyNumberFormat="1" applyFont="1" applyBorder="1" applyAlignment="1">
      <alignment wrapText="1"/>
      <protection/>
    </xf>
    <xf numFmtId="164" fontId="4" fillId="0" borderId="11" xfId="52" applyNumberFormat="1" applyFont="1" applyFill="1" applyBorder="1">
      <alignment/>
      <protection/>
    </xf>
    <xf numFmtId="164" fontId="4" fillId="0" borderId="0" xfId="52" applyNumberFormat="1" applyFont="1" applyFill="1">
      <alignment/>
      <protection/>
    </xf>
    <xf numFmtId="164" fontId="4" fillId="0" borderId="11" xfId="52" applyNumberFormat="1" applyFont="1" applyBorder="1">
      <alignment/>
      <protection/>
    </xf>
    <xf numFmtId="164" fontId="3" fillId="0" borderId="11" xfId="52" applyNumberFormat="1" applyFont="1" applyBorder="1">
      <alignment/>
      <protection/>
    </xf>
    <xf numFmtId="164" fontId="3" fillId="0" borderId="0" xfId="52" applyNumberFormat="1" applyFont="1">
      <alignment/>
      <protection/>
    </xf>
    <xf numFmtId="164" fontId="3" fillId="36" borderId="11" xfId="52" applyNumberFormat="1" applyFont="1" applyFill="1" applyBorder="1">
      <alignment/>
      <protection/>
    </xf>
    <xf numFmtId="164" fontId="3" fillId="0" borderId="12" xfId="0" applyNumberFormat="1" applyFont="1" applyBorder="1" applyAlignment="1" applyProtection="1">
      <alignment horizontal="right"/>
      <protection/>
    </xf>
    <xf numFmtId="164" fontId="4" fillId="0" borderId="18" xfId="0" applyNumberFormat="1" applyFont="1" applyBorder="1" applyAlignment="1" applyProtection="1">
      <alignment horizontal="right"/>
      <protection/>
    </xf>
    <xf numFmtId="164" fontId="26" fillId="0" borderId="10" xfId="0" applyNumberFormat="1" applyFont="1" applyBorder="1" applyAlignment="1">
      <alignment horizontal="center"/>
    </xf>
    <xf numFmtId="164" fontId="26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17" xfId="0" applyNumberFormat="1" applyFont="1" applyFill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39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4" fillId="36" borderId="14" xfId="0" applyNumberFormat="1" applyFont="1" applyFill="1" applyBorder="1" applyAlignment="1">
      <alignment horizontal="right"/>
    </xf>
    <xf numFmtId="164" fontId="4" fillId="36" borderId="15" xfId="0" applyNumberFormat="1" applyFont="1" applyFill="1" applyBorder="1" applyAlignment="1">
      <alignment horizontal="right"/>
    </xf>
    <xf numFmtId="164" fontId="3" fillId="36" borderId="14" xfId="0" applyNumberFormat="1" applyFont="1" applyFill="1" applyBorder="1" applyAlignment="1">
      <alignment horizontal="right"/>
    </xf>
    <xf numFmtId="0" fontId="3" fillId="36" borderId="14" xfId="0" applyFont="1" applyFill="1" applyBorder="1" applyAlignment="1">
      <alignment/>
    </xf>
    <xf numFmtId="164" fontId="3" fillId="36" borderId="14" xfId="0" applyNumberFormat="1" applyFont="1" applyFill="1" applyBorder="1" applyAlignment="1">
      <alignment/>
    </xf>
    <xf numFmtId="164" fontId="4" fillId="36" borderId="13" xfId="0" applyNumberFormat="1" applyFont="1" applyFill="1" applyBorder="1" applyAlignment="1">
      <alignment/>
    </xf>
    <xf numFmtId="164" fontId="4" fillId="36" borderId="15" xfId="0" applyNumberFormat="1" applyFont="1" applyFill="1" applyBorder="1" applyAlignment="1">
      <alignment/>
    </xf>
    <xf numFmtId="164" fontId="4" fillId="36" borderId="14" xfId="0" applyNumberFormat="1" applyFont="1" applyFill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164" fontId="0" fillId="36" borderId="14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36" borderId="12" xfId="0" applyNumberFormat="1" applyFont="1" applyFill="1" applyBorder="1" applyAlignment="1">
      <alignment/>
    </xf>
    <xf numFmtId="164" fontId="0" fillId="36" borderId="14" xfId="0" applyNumberFormat="1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64" fontId="0" fillId="36" borderId="14" xfId="0" applyNumberFormat="1" applyFont="1" applyFill="1" applyBorder="1" applyAlignment="1">
      <alignment vertical="top"/>
    </xf>
    <xf numFmtId="164" fontId="0" fillId="36" borderId="10" xfId="0" applyNumberFormat="1" applyFont="1" applyFill="1" applyBorder="1" applyAlignment="1">
      <alignment vertical="top"/>
    </xf>
    <xf numFmtId="164" fontId="0" fillId="36" borderId="10" xfId="0" applyNumberFormat="1" applyFont="1" applyFill="1" applyBorder="1" applyAlignment="1">
      <alignment/>
    </xf>
    <xf numFmtId="164" fontId="12" fillId="36" borderId="14" xfId="0" applyNumberFormat="1" applyFont="1" applyFill="1" applyBorder="1" applyAlignment="1">
      <alignment/>
    </xf>
    <xf numFmtId="164" fontId="12" fillId="36" borderId="10" xfId="0" applyNumberFormat="1" applyFont="1" applyFill="1" applyBorder="1" applyAlignment="1">
      <alignment/>
    </xf>
    <xf numFmtId="164" fontId="12" fillId="36" borderId="12" xfId="0" applyNumberFormat="1" applyFont="1" applyFill="1" applyBorder="1" applyAlignment="1">
      <alignment/>
    </xf>
    <xf numFmtId="164" fontId="14" fillId="36" borderId="14" xfId="0" applyNumberFormat="1" applyFont="1" applyFill="1" applyBorder="1" applyAlignment="1">
      <alignment vertical="top" wrapText="1"/>
    </xf>
    <xf numFmtId="164" fontId="14" fillId="36" borderId="10" xfId="0" applyNumberFormat="1" applyFont="1" applyFill="1" applyBorder="1" applyAlignment="1">
      <alignment vertical="top" wrapText="1"/>
    </xf>
    <xf numFmtId="164" fontId="20" fillId="36" borderId="14" xfId="0" applyNumberFormat="1" applyFont="1" applyFill="1" applyBorder="1" applyAlignment="1">
      <alignment wrapText="1"/>
    </xf>
    <xf numFmtId="164" fontId="20" fillId="36" borderId="10" xfId="0" applyNumberFormat="1" applyFont="1" applyFill="1" applyBorder="1" applyAlignment="1">
      <alignment wrapText="1"/>
    </xf>
    <xf numFmtId="164" fontId="0" fillId="36" borderId="15" xfId="0" applyNumberFormat="1" applyFont="1" applyFill="1" applyBorder="1" applyAlignment="1">
      <alignment/>
    </xf>
    <xf numFmtId="164" fontId="0" fillId="36" borderId="15" xfId="0" applyNumberFormat="1" applyFont="1" applyFill="1" applyBorder="1" applyAlignment="1">
      <alignment/>
    </xf>
    <xf numFmtId="164" fontId="14" fillId="36" borderId="10" xfId="0" applyNumberFormat="1" applyFont="1" applyFill="1" applyBorder="1" applyAlignment="1">
      <alignment/>
    </xf>
    <xf numFmtId="164" fontId="0" fillId="36" borderId="15" xfId="0" applyNumberFormat="1" applyFont="1" applyFill="1" applyBorder="1" applyAlignment="1">
      <alignment/>
    </xf>
    <xf numFmtId="164" fontId="0" fillId="36" borderId="15" xfId="0" applyNumberFormat="1" applyFont="1" applyFill="1" applyBorder="1" applyAlignment="1">
      <alignment vertical="top"/>
    </xf>
    <xf numFmtId="164" fontId="12" fillId="36" borderId="15" xfId="0" applyNumberFormat="1" applyFont="1" applyFill="1" applyBorder="1" applyAlignment="1">
      <alignment/>
    </xf>
    <xf numFmtId="164" fontId="12" fillId="36" borderId="15" xfId="0" applyNumberFormat="1" applyFont="1" applyFill="1" applyBorder="1" applyAlignment="1">
      <alignment/>
    </xf>
    <xf numFmtId="164" fontId="16" fillId="36" borderId="10" xfId="0" applyNumberFormat="1" applyFont="1" applyFill="1" applyBorder="1" applyAlignment="1">
      <alignment/>
    </xf>
    <xf numFmtId="164" fontId="14" fillId="36" borderId="15" xfId="0" applyNumberFormat="1" applyFont="1" applyFill="1" applyBorder="1" applyAlignment="1">
      <alignment vertical="top" wrapText="1"/>
    </xf>
    <xf numFmtId="164" fontId="20" fillId="36" borderId="15" xfId="0" applyNumberFormat="1" applyFont="1" applyFill="1" applyBorder="1" applyAlignment="1">
      <alignment wrapText="1"/>
    </xf>
    <xf numFmtId="0" fontId="24" fillId="0" borderId="0" xfId="0" applyFont="1" applyAlignment="1">
      <alignment/>
    </xf>
    <xf numFmtId="0" fontId="3" fillId="13" borderId="11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164" fontId="4" fillId="36" borderId="10" xfId="0" applyNumberFormat="1" applyFont="1" applyFill="1" applyBorder="1" applyAlignment="1">
      <alignment horizontal="right"/>
    </xf>
    <xf numFmtId="164" fontId="3" fillId="36" borderId="10" xfId="0" applyNumberFormat="1" applyFont="1" applyFill="1" applyBorder="1" applyAlignment="1">
      <alignment horizontal="right"/>
    </xf>
    <xf numFmtId="0" fontId="3" fillId="36" borderId="10" xfId="0" applyFont="1" applyFill="1" applyBorder="1" applyAlignment="1">
      <alignment/>
    </xf>
    <xf numFmtId="164" fontId="3" fillId="36" borderId="10" xfId="0" applyNumberFormat="1" applyFont="1" applyFill="1" applyBorder="1" applyAlignment="1">
      <alignment/>
    </xf>
    <xf numFmtId="164" fontId="4" fillId="36" borderId="10" xfId="0" applyNumberFormat="1" applyFont="1" applyFill="1" applyBorder="1" applyAlignment="1">
      <alignment/>
    </xf>
    <xf numFmtId="0" fontId="9" fillId="0" borderId="41" xfId="0" applyFont="1" applyFill="1" applyBorder="1" applyAlignment="1">
      <alignment horizontal="center" wrapText="1"/>
    </xf>
    <xf numFmtId="164" fontId="9" fillId="18" borderId="17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64" fontId="4" fillId="35" borderId="31" xfId="0" applyNumberFormat="1" applyFont="1" applyFill="1" applyBorder="1" applyAlignment="1" applyProtection="1">
      <alignment horizontal="center" vertical="center"/>
      <protection/>
    </xf>
    <xf numFmtId="164" fontId="4" fillId="35" borderId="34" xfId="0" applyNumberFormat="1" applyFont="1" applyFill="1" applyBorder="1" applyAlignment="1" applyProtection="1">
      <alignment horizontal="center" vertical="center"/>
      <protection/>
    </xf>
    <xf numFmtId="164" fontId="4" fillId="35" borderId="32" xfId="0" applyNumberFormat="1" applyFont="1" applyFill="1" applyBorder="1" applyAlignment="1" applyProtection="1">
      <alignment horizontal="center" vertical="center"/>
      <protection/>
    </xf>
    <xf numFmtId="164" fontId="4" fillId="35" borderId="35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>
      <alignment horizontal="center"/>
    </xf>
    <xf numFmtId="0" fontId="3" fillId="33" borderId="3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7" borderId="42" xfId="0" applyFont="1" applyFill="1" applyBorder="1" applyAlignment="1">
      <alignment horizontal="center" vertical="center"/>
    </xf>
    <xf numFmtId="0" fontId="3" fillId="7" borderId="43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34" borderId="1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/>
    </xf>
    <xf numFmtId="0" fontId="3" fillId="13" borderId="3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/>
    </xf>
    <xf numFmtId="0" fontId="3" fillId="33" borderId="45" xfId="0" applyFont="1" applyFill="1" applyBorder="1" applyAlignment="1">
      <alignment horizontal="center"/>
    </xf>
    <xf numFmtId="0" fontId="3" fillId="33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38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46" xfId="0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5" fillId="0" borderId="49" xfId="0" applyFont="1" applyBorder="1" applyAlignment="1">
      <alignment/>
    </xf>
    <xf numFmtId="0" fontId="5" fillId="0" borderId="41" xfId="0" applyFont="1" applyBorder="1" applyAlignment="1">
      <alignment/>
    </xf>
    <xf numFmtId="0" fontId="3" fillId="34" borderId="15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9" fillId="42" borderId="47" xfId="0" applyFont="1" applyFill="1" applyBorder="1" applyAlignment="1">
      <alignment horizontal="center" wrapText="1"/>
    </xf>
    <xf numFmtId="0" fontId="9" fillId="42" borderId="49" xfId="0" applyFont="1" applyFill="1" applyBorder="1" applyAlignment="1">
      <alignment horizontal="center" wrapText="1"/>
    </xf>
    <xf numFmtId="0" fontId="9" fillId="42" borderId="41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49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42" borderId="48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164" fontId="26" fillId="0" borderId="3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4" fillId="0" borderId="48" xfId="0" applyNumberFormat="1" applyFont="1" applyBorder="1" applyAlignment="1">
      <alignment horizontal="center"/>
    </xf>
    <xf numFmtId="164" fontId="4" fillId="0" borderId="49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4" fillId="0" borderId="47" xfId="0" applyNumberFormat="1" applyFont="1" applyBorder="1" applyAlignment="1">
      <alignment horizontal="center"/>
    </xf>
    <xf numFmtId="164" fontId="26" fillId="0" borderId="14" xfId="0" applyNumberFormat="1" applyFont="1" applyBorder="1" applyAlignment="1">
      <alignment horizontal="center" vertical="center" wrapText="1"/>
    </xf>
    <xf numFmtId="164" fontId="26" fillId="0" borderId="32" xfId="0" applyNumberFormat="1" applyFont="1" applyBorder="1" applyAlignment="1">
      <alignment horizontal="center" vertical="center" wrapText="1"/>
    </xf>
    <xf numFmtId="164" fontId="26" fillId="0" borderId="35" xfId="0" applyNumberFormat="1" applyFont="1" applyBorder="1" applyAlignment="1">
      <alignment horizontal="center" vertical="center" wrapText="1"/>
    </xf>
    <xf numFmtId="164" fontId="26" fillId="0" borderId="11" xfId="52" applyNumberFormat="1" applyFont="1" applyBorder="1" applyAlignment="1">
      <alignment horizontal="center" vertical="center" wrapText="1"/>
      <protection/>
    </xf>
    <xf numFmtId="164" fontId="26" fillId="0" borderId="1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4"/>
  <sheetViews>
    <sheetView showZeros="0" zoomScale="70" zoomScaleNormal="70" zoomScaleSheetLayoutView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N1" sqref="BN1:BU16384"/>
    </sheetView>
  </sheetViews>
  <sheetFormatPr defaultColWidth="9.00390625" defaultRowHeight="12.75"/>
  <cols>
    <col min="1" max="1" width="48.625" style="120" customWidth="1"/>
    <col min="2" max="2" width="13.75390625" style="62" customWidth="1"/>
    <col min="3" max="3" width="14.125" style="2" customWidth="1"/>
    <col min="4" max="4" width="13.00390625" style="62" customWidth="1"/>
    <col min="5" max="5" width="9.125" style="62" customWidth="1"/>
    <col min="6" max="7" width="12.625" style="62" hidden="1" customWidth="1"/>
    <col min="8" max="8" width="14.125" style="62" hidden="1" customWidth="1"/>
    <col min="9" max="9" width="9.00390625" style="62" hidden="1" customWidth="1"/>
    <col min="10" max="11" width="13.75390625" style="62" hidden="1" customWidth="1"/>
    <col min="12" max="12" width="15.875" style="62" hidden="1" customWidth="1"/>
    <col min="13" max="13" width="8.125" style="62" hidden="1" customWidth="1"/>
    <col min="14" max="15" width="13.625" style="2" hidden="1" customWidth="1"/>
    <col min="16" max="16" width="11.625" style="2" hidden="1" customWidth="1"/>
    <col min="17" max="17" width="10.75390625" style="2" hidden="1" customWidth="1"/>
    <col min="18" max="20" width="12.375" style="2" hidden="1" customWidth="1"/>
    <col min="21" max="21" width="11.125" style="2" hidden="1" customWidth="1"/>
    <col min="22" max="22" width="12.375" style="2" hidden="1" customWidth="1"/>
    <col min="23" max="23" width="12.125" style="2" hidden="1" customWidth="1"/>
    <col min="24" max="24" width="12.625" style="2" hidden="1" customWidth="1"/>
    <col min="25" max="25" width="10.375" style="3" hidden="1" customWidth="1"/>
    <col min="26" max="26" width="13.875" style="62" hidden="1" customWidth="1"/>
    <col min="27" max="27" width="14.00390625" style="62" hidden="1" customWidth="1"/>
    <col min="28" max="28" width="12.375" style="62" hidden="1" customWidth="1"/>
    <col min="29" max="29" width="10.00390625" style="62" hidden="1" customWidth="1"/>
    <col min="30" max="31" width="11.625" style="2" hidden="1" customWidth="1"/>
    <col min="32" max="32" width="12.25390625" style="2" hidden="1" customWidth="1"/>
    <col min="33" max="33" width="11.125" style="2" hidden="1" customWidth="1"/>
    <col min="34" max="34" width="13.25390625" style="2" hidden="1" customWidth="1"/>
    <col min="35" max="35" width="12.875" style="2" hidden="1" customWidth="1"/>
    <col min="36" max="36" width="12.375" style="2" hidden="1" customWidth="1"/>
    <col min="37" max="37" width="10.125" style="2" hidden="1" customWidth="1"/>
    <col min="38" max="39" width="11.375" style="2" hidden="1" customWidth="1"/>
    <col min="40" max="40" width="12.375" style="2" hidden="1" customWidth="1"/>
    <col min="41" max="41" width="11.625" style="2" hidden="1" customWidth="1"/>
    <col min="42" max="43" width="13.00390625" style="2" hidden="1" customWidth="1"/>
    <col min="44" max="44" width="13.375" style="2" hidden="1" customWidth="1"/>
    <col min="45" max="45" width="8.625" style="2" hidden="1" customWidth="1"/>
    <col min="46" max="46" width="12.875" style="62" hidden="1" customWidth="1"/>
    <col min="47" max="47" width="12.375" style="62" hidden="1" customWidth="1"/>
    <col min="48" max="48" width="12.25390625" style="62" hidden="1" customWidth="1"/>
    <col min="49" max="49" width="9.00390625" style="122" hidden="1" customWidth="1"/>
    <col min="50" max="50" width="11.375" style="2" hidden="1" customWidth="1"/>
    <col min="51" max="51" width="11.875" style="2" hidden="1" customWidth="1"/>
    <col min="52" max="52" width="10.00390625" style="2" hidden="1" customWidth="1"/>
    <col min="53" max="53" width="9.625" style="2" hidden="1" customWidth="1"/>
    <col min="54" max="54" width="12.75390625" style="2" hidden="1" customWidth="1"/>
    <col min="55" max="55" width="11.375" style="2" hidden="1" customWidth="1"/>
    <col min="56" max="56" width="12.25390625" style="2" hidden="1" customWidth="1"/>
    <col min="57" max="57" width="9.75390625" style="2" hidden="1" customWidth="1"/>
    <col min="58" max="58" width="11.375" style="2" hidden="1" customWidth="1"/>
    <col min="59" max="59" width="11.625" style="2" hidden="1" customWidth="1"/>
    <col min="60" max="60" width="12.625" style="2" hidden="1" customWidth="1"/>
    <col min="61" max="61" width="9.375" style="2" hidden="1" customWidth="1"/>
    <col min="62" max="62" width="13.75390625" style="2" customWidth="1"/>
    <col min="63" max="63" width="13.75390625" style="62" customWidth="1"/>
    <col min="64" max="64" width="12.625" style="62" customWidth="1"/>
    <col min="65" max="65" width="10.25390625" style="62" customWidth="1"/>
    <col min="66" max="67" width="11.625" style="2" hidden="1" customWidth="1"/>
    <col min="68" max="68" width="11.125" style="2" hidden="1" customWidth="1"/>
    <col min="69" max="69" width="9.375" style="2" hidden="1" customWidth="1"/>
    <col min="70" max="71" width="11.625" style="2" hidden="1" customWidth="1"/>
    <col min="72" max="72" width="11.125" style="2" hidden="1" customWidth="1"/>
    <col min="73" max="73" width="9.875" style="2" hidden="1" customWidth="1"/>
    <col min="74" max="75" width="11.625" style="2" customWidth="1"/>
    <col min="76" max="76" width="11.125" style="2" customWidth="1"/>
    <col min="77" max="77" width="9.375" style="2" customWidth="1"/>
    <col min="78" max="78" width="11.625" style="62" customWidth="1"/>
    <col min="79" max="16384" width="9.125" style="62" customWidth="1"/>
  </cols>
  <sheetData>
    <row r="1" spans="1:49" s="2" customFormat="1" ht="18.75">
      <c r="A1" s="1" t="s">
        <v>125</v>
      </c>
      <c r="V1" s="3"/>
      <c r="W1" s="3"/>
      <c r="X1" s="3"/>
      <c r="Y1" s="3"/>
      <c r="AW1" s="3"/>
    </row>
    <row r="2" spans="1:77" s="2" customFormat="1" ht="21" customHeight="1" thickBot="1">
      <c r="A2" s="4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7"/>
      <c r="X2" s="7"/>
      <c r="Y2" s="8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8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9"/>
      <c r="BR2" s="5"/>
      <c r="BS2" s="5"/>
      <c r="BT2" s="5"/>
      <c r="BU2" s="5"/>
      <c r="BV2" s="5"/>
      <c r="BW2" s="5"/>
      <c r="BX2" s="5"/>
      <c r="BY2" s="5"/>
    </row>
    <row r="3" spans="1:77" s="12" customFormat="1" ht="21" customHeight="1">
      <c r="A3" s="410" t="s">
        <v>1</v>
      </c>
      <c r="B3" s="412" t="s">
        <v>2</v>
      </c>
      <c r="C3" s="413"/>
      <c r="D3" s="413"/>
      <c r="E3" s="414"/>
      <c r="F3" s="415" t="s">
        <v>3</v>
      </c>
      <c r="G3" s="416"/>
      <c r="H3" s="416"/>
      <c r="I3" s="376"/>
      <c r="J3" s="417" t="s">
        <v>4</v>
      </c>
      <c r="K3" s="417"/>
      <c r="L3" s="417"/>
      <c r="M3" s="417"/>
      <c r="N3" s="371" t="s">
        <v>5</v>
      </c>
      <c r="O3" s="355"/>
      <c r="P3" s="355"/>
      <c r="Q3" s="355"/>
      <c r="R3" s="355" t="s">
        <v>6</v>
      </c>
      <c r="S3" s="355"/>
      <c r="T3" s="355"/>
      <c r="U3" s="355"/>
      <c r="V3" s="355" t="s">
        <v>7</v>
      </c>
      <c r="W3" s="355"/>
      <c r="X3" s="355"/>
      <c r="Y3" s="355"/>
      <c r="Z3" s="369" t="s">
        <v>8</v>
      </c>
      <c r="AA3" s="404"/>
      <c r="AB3" s="404"/>
      <c r="AC3" s="384"/>
      <c r="AD3" s="405" t="s">
        <v>9</v>
      </c>
      <c r="AE3" s="406"/>
      <c r="AF3" s="406"/>
      <c r="AG3" s="407"/>
      <c r="AH3" s="355" t="s">
        <v>10</v>
      </c>
      <c r="AI3" s="355"/>
      <c r="AJ3" s="355"/>
      <c r="AK3" s="355"/>
      <c r="AL3" s="355" t="s">
        <v>11</v>
      </c>
      <c r="AM3" s="355"/>
      <c r="AN3" s="355"/>
      <c r="AO3" s="355"/>
      <c r="AP3" s="408" t="s">
        <v>12</v>
      </c>
      <c r="AQ3" s="408"/>
      <c r="AR3" s="408"/>
      <c r="AS3" s="409"/>
      <c r="AT3" s="399" t="s">
        <v>13</v>
      </c>
      <c r="AU3" s="400"/>
      <c r="AV3" s="400"/>
      <c r="AW3" s="401"/>
      <c r="AX3" s="387" t="s">
        <v>14</v>
      </c>
      <c r="AY3" s="388"/>
      <c r="AZ3" s="388"/>
      <c r="BA3" s="402"/>
      <c r="BB3" s="387" t="s">
        <v>15</v>
      </c>
      <c r="BC3" s="388"/>
      <c r="BD3" s="388"/>
      <c r="BE3" s="403"/>
      <c r="BF3" s="388" t="s">
        <v>16</v>
      </c>
      <c r="BG3" s="388"/>
      <c r="BH3" s="388"/>
      <c r="BI3" s="402"/>
      <c r="BJ3" s="400" t="s">
        <v>17</v>
      </c>
      <c r="BK3" s="400"/>
      <c r="BL3" s="400"/>
      <c r="BM3" s="401"/>
      <c r="BN3" s="387" t="s">
        <v>122</v>
      </c>
      <c r="BO3" s="388"/>
      <c r="BP3" s="388"/>
      <c r="BQ3" s="402"/>
      <c r="BR3" s="387" t="s">
        <v>124</v>
      </c>
      <c r="BS3" s="388"/>
      <c r="BT3" s="388"/>
      <c r="BU3" s="388"/>
      <c r="BV3" s="355" t="s">
        <v>18</v>
      </c>
      <c r="BW3" s="355"/>
      <c r="BX3" s="355"/>
      <c r="BY3" s="355"/>
    </row>
    <row r="4" spans="1:77" s="12" customFormat="1" ht="19.5" customHeight="1">
      <c r="A4" s="411"/>
      <c r="B4" s="389" t="s">
        <v>19</v>
      </c>
      <c r="C4" s="354" t="s">
        <v>20</v>
      </c>
      <c r="D4" s="392" t="s">
        <v>21</v>
      </c>
      <c r="E4" s="393"/>
      <c r="F4" s="394" t="s">
        <v>19</v>
      </c>
      <c r="G4" s="395" t="s">
        <v>20</v>
      </c>
      <c r="H4" s="396" t="s">
        <v>21</v>
      </c>
      <c r="I4" s="397"/>
      <c r="J4" s="398" t="s">
        <v>19</v>
      </c>
      <c r="K4" s="398" t="s">
        <v>20</v>
      </c>
      <c r="L4" s="418" t="s">
        <v>21</v>
      </c>
      <c r="M4" s="418"/>
      <c r="N4" s="419" t="s">
        <v>19</v>
      </c>
      <c r="O4" s="354" t="s">
        <v>20</v>
      </c>
      <c r="P4" s="355" t="s">
        <v>21</v>
      </c>
      <c r="Q4" s="355"/>
      <c r="R4" s="354" t="s">
        <v>19</v>
      </c>
      <c r="S4" s="354" t="s">
        <v>20</v>
      </c>
      <c r="T4" s="355" t="s">
        <v>21</v>
      </c>
      <c r="U4" s="355"/>
      <c r="V4" s="354" t="s">
        <v>19</v>
      </c>
      <c r="W4" s="354" t="s">
        <v>20</v>
      </c>
      <c r="X4" s="355" t="s">
        <v>21</v>
      </c>
      <c r="Y4" s="355"/>
      <c r="Z4" s="382" t="s">
        <v>19</v>
      </c>
      <c r="AA4" s="380" t="s">
        <v>20</v>
      </c>
      <c r="AB4" s="369" t="s">
        <v>21</v>
      </c>
      <c r="AC4" s="384"/>
      <c r="AD4" s="385" t="s">
        <v>19</v>
      </c>
      <c r="AE4" s="358" t="s">
        <v>20</v>
      </c>
      <c r="AF4" s="360" t="s">
        <v>21</v>
      </c>
      <c r="AG4" s="371"/>
      <c r="AH4" s="354" t="s">
        <v>19</v>
      </c>
      <c r="AI4" s="354" t="s">
        <v>20</v>
      </c>
      <c r="AJ4" s="355" t="s">
        <v>21</v>
      </c>
      <c r="AK4" s="355"/>
      <c r="AL4" s="354" t="s">
        <v>19</v>
      </c>
      <c r="AM4" s="354" t="s">
        <v>20</v>
      </c>
      <c r="AN4" s="355" t="s">
        <v>21</v>
      </c>
      <c r="AO4" s="355"/>
      <c r="AP4" s="372" t="s">
        <v>19</v>
      </c>
      <c r="AQ4" s="374" t="s">
        <v>20</v>
      </c>
      <c r="AR4" s="376" t="s">
        <v>21</v>
      </c>
      <c r="AS4" s="377"/>
      <c r="AT4" s="378" t="s">
        <v>19</v>
      </c>
      <c r="AU4" s="380" t="s">
        <v>20</v>
      </c>
      <c r="AV4" s="369" t="s">
        <v>21</v>
      </c>
      <c r="AW4" s="370"/>
      <c r="AX4" s="356" t="s">
        <v>19</v>
      </c>
      <c r="AY4" s="358" t="s">
        <v>20</v>
      </c>
      <c r="AZ4" s="360" t="s">
        <v>21</v>
      </c>
      <c r="BA4" s="361"/>
      <c r="BB4" s="356" t="s">
        <v>19</v>
      </c>
      <c r="BC4" s="358" t="s">
        <v>20</v>
      </c>
      <c r="BD4" s="360" t="s">
        <v>21</v>
      </c>
      <c r="BE4" s="371"/>
      <c r="BF4" s="363" t="s">
        <v>19</v>
      </c>
      <c r="BG4" s="358" t="s">
        <v>20</v>
      </c>
      <c r="BH4" s="360" t="s">
        <v>21</v>
      </c>
      <c r="BI4" s="361"/>
      <c r="BJ4" s="365" t="s">
        <v>19</v>
      </c>
      <c r="BK4" s="367" t="s">
        <v>20</v>
      </c>
      <c r="BL4" s="369" t="s">
        <v>21</v>
      </c>
      <c r="BM4" s="370"/>
      <c r="BN4" s="356" t="s">
        <v>19</v>
      </c>
      <c r="BO4" s="358" t="s">
        <v>20</v>
      </c>
      <c r="BP4" s="360" t="s">
        <v>21</v>
      </c>
      <c r="BQ4" s="361"/>
      <c r="BR4" s="356" t="s">
        <v>19</v>
      </c>
      <c r="BS4" s="358" t="s">
        <v>20</v>
      </c>
      <c r="BT4" s="360" t="s">
        <v>21</v>
      </c>
      <c r="BU4" s="362"/>
      <c r="BV4" s="354" t="s">
        <v>19</v>
      </c>
      <c r="BW4" s="354" t="s">
        <v>20</v>
      </c>
      <c r="BX4" s="355" t="s">
        <v>21</v>
      </c>
      <c r="BY4" s="355"/>
    </row>
    <row r="5" spans="1:77" s="12" customFormat="1" ht="18.75">
      <c r="A5" s="411"/>
      <c r="B5" s="390"/>
      <c r="C5" s="391"/>
      <c r="D5" s="11" t="s">
        <v>22</v>
      </c>
      <c r="E5" s="18" t="s">
        <v>23</v>
      </c>
      <c r="F5" s="394"/>
      <c r="G5" s="395"/>
      <c r="H5" s="15" t="s">
        <v>22</v>
      </c>
      <c r="I5" s="344" t="s">
        <v>23</v>
      </c>
      <c r="J5" s="398"/>
      <c r="K5" s="398"/>
      <c r="L5" s="346" t="s">
        <v>22</v>
      </c>
      <c r="M5" s="346" t="s">
        <v>23</v>
      </c>
      <c r="N5" s="419"/>
      <c r="O5" s="354"/>
      <c r="P5" s="11" t="s">
        <v>22</v>
      </c>
      <c r="Q5" s="11" t="s">
        <v>23</v>
      </c>
      <c r="R5" s="354"/>
      <c r="S5" s="354"/>
      <c r="T5" s="11" t="s">
        <v>22</v>
      </c>
      <c r="U5" s="11" t="s">
        <v>23</v>
      </c>
      <c r="V5" s="354"/>
      <c r="W5" s="354"/>
      <c r="X5" s="11" t="s">
        <v>22</v>
      </c>
      <c r="Y5" s="11" t="s">
        <v>23</v>
      </c>
      <c r="Z5" s="383"/>
      <c r="AA5" s="381"/>
      <c r="AB5" s="10" t="s">
        <v>22</v>
      </c>
      <c r="AC5" s="10" t="s">
        <v>23</v>
      </c>
      <c r="AD5" s="386"/>
      <c r="AE5" s="359"/>
      <c r="AF5" s="11" t="s">
        <v>22</v>
      </c>
      <c r="AG5" s="11" t="s">
        <v>23</v>
      </c>
      <c r="AH5" s="354"/>
      <c r="AI5" s="354"/>
      <c r="AJ5" s="11" t="s">
        <v>22</v>
      </c>
      <c r="AK5" s="11" t="s">
        <v>23</v>
      </c>
      <c r="AL5" s="354"/>
      <c r="AM5" s="354"/>
      <c r="AN5" s="11" t="s">
        <v>22</v>
      </c>
      <c r="AO5" s="11" t="s">
        <v>23</v>
      </c>
      <c r="AP5" s="373"/>
      <c r="AQ5" s="375"/>
      <c r="AR5" s="345" t="s">
        <v>22</v>
      </c>
      <c r="AS5" s="16" t="s">
        <v>23</v>
      </c>
      <c r="AT5" s="379"/>
      <c r="AU5" s="381"/>
      <c r="AV5" s="10" t="s">
        <v>22</v>
      </c>
      <c r="AW5" s="17" t="s">
        <v>23</v>
      </c>
      <c r="AX5" s="357"/>
      <c r="AY5" s="359"/>
      <c r="AZ5" s="11" t="s">
        <v>22</v>
      </c>
      <c r="BA5" s="18" t="s">
        <v>23</v>
      </c>
      <c r="BB5" s="357"/>
      <c r="BC5" s="359"/>
      <c r="BD5" s="11" t="s">
        <v>22</v>
      </c>
      <c r="BE5" s="11" t="s">
        <v>23</v>
      </c>
      <c r="BF5" s="364"/>
      <c r="BG5" s="359"/>
      <c r="BH5" s="11" t="s">
        <v>22</v>
      </c>
      <c r="BI5" s="18" t="s">
        <v>23</v>
      </c>
      <c r="BJ5" s="366"/>
      <c r="BK5" s="368"/>
      <c r="BL5" s="10" t="s">
        <v>22</v>
      </c>
      <c r="BM5" s="17" t="s">
        <v>23</v>
      </c>
      <c r="BN5" s="357"/>
      <c r="BO5" s="359"/>
      <c r="BP5" s="11" t="s">
        <v>22</v>
      </c>
      <c r="BQ5" s="18" t="s">
        <v>23</v>
      </c>
      <c r="BR5" s="357"/>
      <c r="BS5" s="359"/>
      <c r="BT5" s="11" t="s">
        <v>22</v>
      </c>
      <c r="BU5" s="14" t="s">
        <v>23</v>
      </c>
      <c r="BV5" s="354"/>
      <c r="BW5" s="354"/>
      <c r="BX5" s="11" t="s">
        <v>22</v>
      </c>
      <c r="BY5" s="11" t="s">
        <v>23</v>
      </c>
    </row>
    <row r="6" spans="1:77" s="35" customFormat="1" ht="18.75">
      <c r="A6" s="19" t="s">
        <v>24</v>
      </c>
      <c r="B6" s="20">
        <f>B7+B8+B9+B14+B17+B20+B26+B28+B30+B33+B34</f>
        <v>352702.7</v>
      </c>
      <c r="C6" s="21">
        <f>C7+C8+C9+C14+C17+C20+C26+C28+C30+C33+C34</f>
        <v>353401.00000000006</v>
      </c>
      <c r="D6" s="22">
        <f aca="true" t="shared" si="0" ref="D6:D33">C6-B6</f>
        <v>698.3000000000466</v>
      </c>
      <c r="E6" s="34">
        <f aca="true" t="shared" si="1" ref="E6:E33">C6/B6%</f>
        <v>100.19798544213018</v>
      </c>
      <c r="F6" s="23">
        <f aca="true" t="shared" si="2" ref="F6:G33">J6+Z6</f>
        <v>152550</v>
      </c>
      <c r="G6" s="24">
        <f t="shared" si="2"/>
        <v>152601.39999999997</v>
      </c>
      <c r="H6" s="24">
        <f aca="true" t="shared" si="3" ref="H6:H32">G6-F6</f>
        <v>51.399999999965075</v>
      </c>
      <c r="I6" s="25">
        <f aca="true" t="shared" si="4" ref="I6:I13">G6/F6%</f>
        <v>100.033693870862</v>
      </c>
      <c r="J6" s="26">
        <f>J7+J8+J9+J14+J17+J20+J26+J28+J30+J33+J34</f>
        <v>68678.90000000001</v>
      </c>
      <c r="K6" s="26">
        <f>K7+K8+K9+K14+K17+K20+K26+K28+K30+K33+K34</f>
        <v>69812.9</v>
      </c>
      <c r="L6" s="13">
        <f>K6-J6</f>
        <v>1133.9999999999854</v>
      </c>
      <c r="M6" s="13">
        <f>K6/J6%</f>
        <v>101.65116214732616</v>
      </c>
      <c r="N6" s="27">
        <f>N7+N8+N9+N14+N17+N20+N26+N28+N30+N33+N34</f>
        <v>22653.600000000002</v>
      </c>
      <c r="O6" s="27">
        <f>O7+O8+O9+O14+O17+O20+O26+O28+O30+O33+O34</f>
        <v>20197.1</v>
      </c>
      <c r="P6" s="21">
        <f aca="true" t="shared" si="5" ref="P6:P17">O6-N6</f>
        <v>-2456.5000000000036</v>
      </c>
      <c r="Q6" s="21">
        <f aca="true" t="shared" si="6" ref="Q6:Q15">O6/N6%</f>
        <v>89.15624889642262</v>
      </c>
      <c r="R6" s="27">
        <f>R7+R8+R9+R14+R17+R20+R26+R28+R30+R33+R34</f>
        <v>27783.5</v>
      </c>
      <c r="S6" s="27">
        <f>S7+S8+S9+S14+S17+S20+S26+S28+S30+S33+S34</f>
        <v>20669.799999999992</v>
      </c>
      <c r="T6" s="21">
        <f aca="true" t="shared" si="7" ref="T6:T33">S6-R6</f>
        <v>-7113.700000000008</v>
      </c>
      <c r="U6" s="21">
        <f aca="true" t="shared" si="8" ref="U6:U23">S6/R6%</f>
        <v>74.3959544333867</v>
      </c>
      <c r="V6" s="27">
        <f>V7+V8+V9+V14+V17+V20+V26+V28+V30+V33+V34</f>
        <v>18241.799999999996</v>
      </c>
      <c r="W6" s="27">
        <f>W7+W8+W9+W14+W17+W20+W26+W28+W30+W33+W34</f>
        <v>28946</v>
      </c>
      <c r="X6" s="21">
        <f aca="true" t="shared" si="9" ref="X6:X33">W6-V6</f>
        <v>10704.200000000004</v>
      </c>
      <c r="Y6" s="21">
        <f aca="true" t="shared" si="10" ref="Y6:Y32">W6/V6%</f>
        <v>158.67951627580615</v>
      </c>
      <c r="Z6" s="26">
        <f>Z7+Z8+Z9+Z14+Z17+Z20+Z26+Z28+Z30+Z33+Z34</f>
        <v>83871.1</v>
      </c>
      <c r="AA6" s="26">
        <f>AA7+AA8+AA9+AA14+AA17+AA20+AA26+AA28+AA30+AA33+AA34</f>
        <v>82788.49999999999</v>
      </c>
      <c r="AB6" s="26">
        <f>AA6-Z6</f>
        <v>-1082.6000000000204</v>
      </c>
      <c r="AC6" s="26">
        <f>AA6/Z6%</f>
        <v>98.70920972778464</v>
      </c>
      <c r="AD6" s="27">
        <f>AD7+AD8+AD9+AD14+AD17+AD20+AD26+AD28+AD30+AD33+AD34</f>
        <v>30427.2</v>
      </c>
      <c r="AE6" s="27">
        <f>AE7+AE8+AE9+AE14+AE17+AE20+AE26+AE28+AE30+AE33+AE34</f>
        <v>30459.8</v>
      </c>
      <c r="AF6" s="21">
        <f>AE6-AD6</f>
        <v>32.599999999998545</v>
      </c>
      <c r="AG6" s="21">
        <f>AE6/AD6%</f>
        <v>100.10714097912394</v>
      </c>
      <c r="AH6" s="21">
        <f>AH7+AH8+AH9+AH14+AH17+AH20+AH26+AH28+AH30+AH33+AH34</f>
        <v>24093.499999999996</v>
      </c>
      <c r="AI6" s="21">
        <f>AI7+AI8+AI9+AI14+AI17+AI20+AI26+AI28+AI30+AI33+AI34</f>
        <v>24312.700000000004</v>
      </c>
      <c r="AJ6" s="21">
        <f>AI6-AH6</f>
        <v>219.200000000008</v>
      </c>
      <c r="AK6" s="21">
        <f>AI6/AH6%</f>
        <v>100.90978894722646</v>
      </c>
      <c r="AL6" s="27">
        <f>AL7+AL8+AL9+AL14+AL17+AL20+AL26+AL28+AL30+AL33+AL34</f>
        <v>29350.400000000005</v>
      </c>
      <c r="AM6" s="27">
        <f>AM7+AM8+AM9+AM14+AM17+AM20+AM26+AM28+AM30+AM33+AM34</f>
        <v>28016.000000000004</v>
      </c>
      <c r="AN6" s="21">
        <f>SUM(AN9,AN7,AN14,AN20,AN26,AN33,AN30)</f>
        <v>-2703.400000000001</v>
      </c>
      <c r="AO6" s="21">
        <f aca="true" t="shared" si="11" ref="AO6:AO23">AM6/AL6%</f>
        <v>95.4535542956825</v>
      </c>
      <c r="AP6" s="28">
        <f>J6+Z6+AT6</f>
        <v>243493</v>
      </c>
      <c r="AQ6" s="28">
        <f>K6+AA6+AU6</f>
        <v>243544.89999999997</v>
      </c>
      <c r="AR6" s="29">
        <f aca="true" t="shared" si="12" ref="AR6:AR32">AQ6-AP6</f>
        <v>51.899999999965075</v>
      </c>
      <c r="AS6" s="30">
        <f aca="true" t="shared" si="13" ref="AS6:AS13">AQ6/AP6%</f>
        <v>100.02131478112307</v>
      </c>
      <c r="AT6" s="26">
        <f>AT7+AT8+AT9+AT14+AT17+AT20+AT26+AT28+AT30+AT33+AT34</f>
        <v>90943</v>
      </c>
      <c r="AU6" s="26">
        <f>AU7+AU8+AU9+AU14+AU17+AU20+AU26+AU28+AU30+AU33+AU34</f>
        <v>90943.50000000001</v>
      </c>
      <c r="AV6" s="26">
        <f>AU6-AT6</f>
        <v>0.5000000000145519</v>
      </c>
      <c r="AW6" s="31">
        <f aca="true" t="shared" si="14" ref="AW6:AW12">AU6/AT6%</f>
        <v>100.00054979492651</v>
      </c>
      <c r="AX6" s="27">
        <f>AX7+AX8+AX9+AX14+AX17+AX20+AX26+AX28+AX30+AX33+AX34</f>
        <v>32251.1</v>
      </c>
      <c r="AY6" s="27">
        <f>AY7+AY8+AY9+AY14+AY17+AY20+AY26+AY28+AY30+AY33+AY34</f>
        <v>36790.799999999996</v>
      </c>
      <c r="AZ6" s="21">
        <f>AY6-AX6</f>
        <v>4539.699999999997</v>
      </c>
      <c r="BA6" s="32">
        <f>AY6/AX6%</f>
        <v>114.07610903193999</v>
      </c>
      <c r="BB6" s="27">
        <f>BB7+BB8+BB9+BB14+BB17+BB20+BB26+BB28+BB30+BB33+BB34</f>
        <v>29359.300000000003</v>
      </c>
      <c r="BC6" s="27">
        <f>BC7+BC8+BC9+BC14+BC17+BC20+BC26+BC28+BC30+BC33+BC34</f>
        <v>26625</v>
      </c>
      <c r="BD6" s="21">
        <f aca="true" t="shared" si="15" ref="BD6:BD18">BC6-BB6</f>
        <v>-2734.300000000003</v>
      </c>
      <c r="BE6" s="21">
        <f aca="true" t="shared" si="16" ref="BE6:BE12">BC6/BB6%</f>
        <v>90.68676705507283</v>
      </c>
      <c r="BF6" s="27">
        <f>BF7+BF8+BF9+BF14+BF17+BF20+BF26+BF28+BF30+BF33+BF34</f>
        <v>29332.599999999995</v>
      </c>
      <c r="BG6" s="27">
        <f>BG7+BG8+BG9+BG14+BG17+BG20+BG26+BG28+BG30+BG33+BG34</f>
        <v>27527.7</v>
      </c>
      <c r="BH6" s="21">
        <f>SUM(BH9,BH7,BH14,BH20,BH26,BH33,BH30)</f>
        <v>-1529.299999999998</v>
      </c>
      <c r="BI6" s="32">
        <f aca="true" t="shared" si="17" ref="BI6:BI12">BG6/BF6%</f>
        <v>93.84677798763153</v>
      </c>
      <c r="BJ6" s="26">
        <f>BJ7+BJ8+BJ9+BJ14+BJ17+BJ20+BJ26+BJ28+BJ30+BJ33+BJ34</f>
        <v>109209.7</v>
      </c>
      <c r="BK6" s="26">
        <f>BK7+BK8+BK9+BK14+BK17+BK20+BK26+BK28+BK30+BK33+BK34</f>
        <v>109856.1</v>
      </c>
      <c r="BL6" s="26">
        <f>SUM(BL9,BL7,BL14,BL20,BL26,BL33,BL30)</f>
        <v>593.1000000000097</v>
      </c>
      <c r="BM6" s="31">
        <f>BK6/BJ6%</f>
        <v>100.59188881573706</v>
      </c>
      <c r="BN6" s="27">
        <f>BN7+BN8+BN9+BN14+BN17+BN20+BN26+BN28+BN30+BN33+BN34</f>
        <v>36188.899999999994</v>
      </c>
      <c r="BO6" s="27">
        <f>BO7+BO8+BO9+BO14+BO17+BO20+BO26+BO28+BO30+BO33+BO34</f>
        <v>36292.600000000006</v>
      </c>
      <c r="BP6" s="21">
        <f aca="true" t="shared" si="18" ref="BP6:BP17">BO6-BN6</f>
        <v>103.70000000001164</v>
      </c>
      <c r="BQ6" s="34">
        <f>BO6/BN6%</f>
        <v>100.28655195377591</v>
      </c>
      <c r="BR6" s="27">
        <f>BR7+BR8+BR9+BR14+BR17+BR20+BR26+BR28+BR30+BR33+BR34</f>
        <v>26422.600000000002</v>
      </c>
      <c r="BS6" s="27">
        <f>BS7+BS8+BS9+BS14+BS17+BS20+BS26+BS28+BS30+BS33+BS34</f>
        <v>26544.499999999996</v>
      </c>
      <c r="BT6" s="21">
        <f aca="true" t="shared" si="19" ref="BT6:BT17">BS6-BR6</f>
        <v>121.89999999999418</v>
      </c>
      <c r="BU6" s="33">
        <f aca="true" t="shared" si="20" ref="BU6:BU13">BS6/BR6%</f>
        <v>100.46134748283664</v>
      </c>
      <c r="BV6" s="27">
        <f>BV7+BV8+BV9+BV14+BV17+BV20+BV26+BV28+BV30+BV33+BV34</f>
        <v>46598.200000000004</v>
      </c>
      <c r="BW6" s="27">
        <f>BW7+BW8+BW9+BW14+BW17+BW20+BW26+BW28+BW30+BW33+BW34</f>
        <v>47018.99999999999</v>
      </c>
      <c r="BX6" s="21">
        <f>SUM(BX9,BX7,BX14,BX20,BX26,BX33,BX30)</f>
        <v>576.4000000000007</v>
      </c>
      <c r="BY6" s="21">
        <f aca="true" t="shared" si="21" ref="BY6:BY13">BW6/BV6%</f>
        <v>100.90303917318693</v>
      </c>
    </row>
    <row r="7" spans="1:77" s="35" customFormat="1" ht="18.75">
      <c r="A7" s="19" t="s">
        <v>25</v>
      </c>
      <c r="B7" s="36">
        <f>J7+Z7+AT7+BJ7</f>
        <v>237216.7</v>
      </c>
      <c r="C7" s="37">
        <f>K7+AA7+AU7+BK7</f>
        <v>233795.40000000002</v>
      </c>
      <c r="D7" s="22">
        <f t="shared" si="0"/>
        <v>-3421.2999999999884</v>
      </c>
      <c r="E7" s="34">
        <f t="shared" si="1"/>
        <v>98.55773223386045</v>
      </c>
      <c r="F7" s="23">
        <f t="shared" si="2"/>
        <v>101666.80000000002</v>
      </c>
      <c r="G7" s="24">
        <f t="shared" si="2"/>
        <v>98198.8</v>
      </c>
      <c r="H7" s="24">
        <f t="shared" si="3"/>
        <v>-3468.0000000000146</v>
      </c>
      <c r="I7" s="25">
        <f t="shared" si="4"/>
        <v>96.58885693264664</v>
      </c>
      <c r="J7" s="38">
        <f aca="true" t="shared" si="22" ref="J7:J33">N7+R7+V7</f>
        <v>44376.100000000006</v>
      </c>
      <c r="K7" s="26">
        <f>SUM(O7+S7+W7)</f>
        <v>44395.600000000006</v>
      </c>
      <c r="L7" s="13">
        <f aca="true" t="shared" si="23" ref="L7:L33">K7-J7</f>
        <v>19.5</v>
      </c>
      <c r="M7" s="13">
        <f aca="true" t="shared" si="24" ref="M7:M33">K7/J7%</f>
        <v>100.04394257269115</v>
      </c>
      <c r="N7" s="39">
        <v>9969.1</v>
      </c>
      <c r="O7" s="37">
        <v>9159.8</v>
      </c>
      <c r="P7" s="21">
        <f t="shared" si="5"/>
        <v>-809.3000000000011</v>
      </c>
      <c r="Q7" s="21">
        <f t="shared" si="6"/>
        <v>91.88191511771373</v>
      </c>
      <c r="R7" s="37">
        <v>20674.7</v>
      </c>
      <c r="S7" s="37">
        <v>16260.6</v>
      </c>
      <c r="T7" s="21">
        <f t="shared" si="7"/>
        <v>-4414.1</v>
      </c>
      <c r="U7" s="21">
        <f t="shared" si="8"/>
        <v>78.64975066143644</v>
      </c>
      <c r="V7" s="37">
        <v>13732.3</v>
      </c>
      <c r="W7" s="37">
        <v>18975.2</v>
      </c>
      <c r="X7" s="21">
        <f t="shared" si="9"/>
        <v>5242.9000000000015</v>
      </c>
      <c r="Y7" s="21">
        <f t="shared" si="10"/>
        <v>138.1793290271841</v>
      </c>
      <c r="Z7" s="26">
        <f aca="true" t="shared" si="25" ref="Z7:Z33">AD7+AH7+AL7</f>
        <v>57290.700000000004</v>
      </c>
      <c r="AA7" s="26">
        <f aca="true" t="shared" si="26" ref="AA7:AA33">SUM(AE7+AI7+AM7)</f>
        <v>53803.2</v>
      </c>
      <c r="AB7" s="26">
        <f aca="true" t="shared" si="27" ref="AB7:AB33">AA7-Z7</f>
        <v>-3487.5000000000073</v>
      </c>
      <c r="AC7" s="26">
        <f aca="true" t="shared" si="28" ref="AC7:AC33">AA7/Z7%</f>
        <v>93.9126245621017</v>
      </c>
      <c r="AD7" s="37">
        <v>16348.2</v>
      </c>
      <c r="AE7" s="37">
        <v>16396.5</v>
      </c>
      <c r="AF7" s="21">
        <f aca="true" t="shared" si="29" ref="AF7:AF33">AE7-AD7</f>
        <v>48.29999999999927</v>
      </c>
      <c r="AG7" s="21">
        <f aca="true" t="shared" si="30" ref="AG7:AG33">AE7/AD7%</f>
        <v>100.2954453701325</v>
      </c>
      <c r="AH7" s="37">
        <v>17378.1</v>
      </c>
      <c r="AI7" s="37">
        <v>17386</v>
      </c>
      <c r="AJ7" s="21">
        <f aca="true" t="shared" si="31" ref="AJ7:AJ33">AI7-AH7</f>
        <v>7.900000000001455</v>
      </c>
      <c r="AK7" s="21">
        <f aca="true" t="shared" si="32" ref="AK7:AK23">AI7/AH7%</f>
        <v>100.04545951513688</v>
      </c>
      <c r="AL7" s="37">
        <v>23564.4</v>
      </c>
      <c r="AM7" s="37">
        <v>20020.7</v>
      </c>
      <c r="AN7" s="21">
        <f aca="true" t="shared" si="33" ref="AN7:AN33">AM7-AL7</f>
        <v>-3543.7000000000007</v>
      </c>
      <c r="AO7" s="21">
        <f t="shared" si="11"/>
        <v>84.96163704571302</v>
      </c>
      <c r="AP7" s="28">
        <f>J7+Z7+AT7</f>
        <v>162771.80000000002</v>
      </c>
      <c r="AQ7" s="29">
        <f aca="true" t="shared" si="34" ref="AQ7:AQ27">K7+AA7+AU7</f>
        <v>158493.6</v>
      </c>
      <c r="AR7" s="29">
        <f t="shared" si="12"/>
        <v>-4278.200000000012</v>
      </c>
      <c r="AS7" s="30">
        <f t="shared" si="13"/>
        <v>97.3716577441547</v>
      </c>
      <c r="AT7" s="38">
        <f aca="true" t="shared" si="35" ref="AT7:AT33">AX7+BB7+BF7</f>
        <v>61105</v>
      </c>
      <c r="AU7" s="26">
        <f aca="true" t="shared" si="36" ref="AU7:AU33">SUM(AY7+BC7+BG7)</f>
        <v>60294.8</v>
      </c>
      <c r="AV7" s="26">
        <f>AU7-AT7</f>
        <v>-810.1999999999971</v>
      </c>
      <c r="AW7" s="31">
        <f t="shared" si="14"/>
        <v>98.67408559037723</v>
      </c>
      <c r="AX7" s="36">
        <v>18500</v>
      </c>
      <c r="AY7" s="37">
        <v>21332.2</v>
      </c>
      <c r="AZ7" s="21">
        <f>AY7-AX7</f>
        <v>2832.2000000000007</v>
      </c>
      <c r="BA7" s="32">
        <f>AY7/AX7%</f>
        <v>115.3091891891892</v>
      </c>
      <c r="BB7" s="36">
        <v>21897.5</v>
      </c>
      <c r="BC7" s="37">
        <v>19192.2</v>
      </c>
      <c r="BD7" s="21">
        <f t="shared" si="15"/>
        <v>-2705.2999999999993</v>
      </c>
      <c r="BE7" s="21">
        <f t="shared" si="16"/>
        <v>87.64562164630667</v>
      </c>
      <c r="BF7" s="39">
        <v>20707.5</v>
      </c>
      <c r="BG7" s="37">
        <v>19770.4</v>
      </c>
      <c r="BH7" s="21">
        <f aca="true" t="shared" si="37" ref="BH7:BH18">BG7-BF7</f>
        <v>-937.0999999999985</v>
      </c>
      <c r="BI7" s="32">
        <f t="shared" si="17"/>
        <v>95.47458650247496</v>
      </c>
      <c r="BJ7" s="26">
        <f aca="true" t="shared" si="38" ref="BJ7:BJ33">BN7+BR7+BV7</f>
        <v>74444.9</v>
      </c>
      <c r="BK7" s="26">
        <f aca="true" t="shared" si="39" ref="BK7:BK33">SUM(BO7+BS7+BW7)</f>
        <v>75301.8</v>
      </c>
      <c r="BL7" s="26">
        <f aca="true" t="shared" si="40" ref="BL7:BL30">BK7-BJ7</f>
        <v>856.9000000000087</v>
      </c>
      <c r="BM7" s="31">
        <f aca="true" t="shared" si="41" ref="BM7:BM13">BK7/BJ7%</f>
        <v>101.15105265773748</v>
      </c>
      <c r="BN7" s="307">
        <v>21137.2</v>
      </c>
      <c r="BO7" s="37">
        <v>20229.2</v>
      </c>
      <c r="BP7" s="21">
        <f t="shared" si="18"/>
        <v>-908</v>
      </c>
      <c r="BQ7" s="32">
        <f aca="true" t="shared" si="42" ref="BQ7:BQ12">BO7/BN7%</f>
        <v>95.7042560036334</v>
      </c>
      <c r="BR7" s="36">
        <v>19203.2</v>
      </c>
      <c r="BS7" s="37">
        <v>19231.6</v>
      </c>
      <c r="BT7" s="21">
        <f t="shared" si="19"/>
        <v>28.399999999997817</v>
      </c>
      <c r="BU7" s="33">
        <f t="shared" si="20"/>
        <v>100.14789201799698</v>
      </c>
      <c r="BV7" s="347">
        <v>34104.5</v>
      </c>
      <c r="BW7" s="37">
        <v>35841</v>
      </c>
      <c r="BX7" s="21">
        <f aca="true" t="shared" si="43" ref="BX7:BX17">BW7-BV7</f>
        <v>1736.5</v>
      </c>
      <c r="BY7" s="21">
        <f t="shared" si="21"/>
        <v>105.09170344089489</v>
      </c>
    </row>
    <row r="8" spans="1:77" s="35" customFormat="1" ht="18.75">
      <c r="A8" s="19" t="s">
        <v>26</v>
      </c>
      <c r="B8" s="36">
        <f>J8+Z8+AT8+BJ8</f>
        <v>26313.1</v>
      </c>
      <c r="C8" s="37">
        <f>K8+AA8+AU8+BK8</f>
        <v>29406.699999999997</v>
      </c>
      <c r="D8" s="22">
        <f>C8-B8</f>
        <v>3093.5999999999985</v>
      </c>
      <c r="E8" s="34">
        <f>C8/B8%</f>
        <v>111.75688155329475</v>
      </c>
      <c r="F8" s="23">
        <f t="shared" si="2"/>
        <v>11941.3</v>
      </c>
      <c r="G8" s="24">
        <f t="shared" si="2"/>
        <v>14248.5</v>
      </c>
      <c r="H8" s="24">
        <f>G8-F8</f>
        <v>2307.2000000000007</v>
      </c>
      <c r="I8" s="25">
        <f>G8/F8%</f>
        <v>119.3211794360748</v>
      </c>
      <c r="J8" s="38">
        <f>N8+R8+V8</f>
        <v>7724.6</v>
      </c>
      <c r="K8" s="26">
        <f>O8+S8+W8</f>
        <v>8162.2</v>
      </c>
      <c r="L8" s="13">
        <f t="shared" si="23"/>
        <v>437.59999999999945</v>
      </c>
      <c r="M8" s="13">
        <f t="shared" si="24"/>
        <v>105.66501825337232</v>
      </c>
      <c r="N8" s="39">
        <v>2492.6</v>
      </c>
      <c r="O8" s="37">
        <v>2576.3</v>
      </c>
      <c r="P8" s="21">
        <f>O8-N8</f>
        <v>83.70000000000027</v>
      </c>
      <c r="Q8" s="21">
        <f>O8/N8%</f>
        <v>103.35793950092274</v>
      </c>
      <c r="R8" s="37">
        <v>2130.6</v>
      </c>
      <c r="S8" s="37">
        <v>905</v>
      </c>
      <c r="T8" s="21">
        <f>S8-R8</f>
        <v>-1225.6</v>
      </c>
      <c r="U8" s="21">
        <f>S8/R8%</f>
        <v>42.47629775650052</v>
      </c>
      <c r="V8" s="37">
        <v>3101.4</v>
      </c>
      <c r="W8" s="37">
        <v>4680.9</v>
      </c>
      <c r="X8" s="21">
        <f>W8-V8</f>
        <v>1579.4999999999995</v>
      </c>
      <c r="Y8" s="21">
        <f>W8/V8%</f>
        <v>150.92861288450376</v>
      </c>
      <c r="Z8" s="26">
        <f t="shared" si="25"/>
        <v>4216.7</v>
      </c>
      <c r="AA8" s="26">
        <f t="shared" si="26"/>
        <v>6086.299999999999</v>
      </c>
      <c r="AB8" s="26">
        <f t="shared" si="27"/>
        <v>1869.5999999999995</v>
      </c>
      <c r="AC8" s="26">
        <f t="shared" si="28"/>
        <v>144.33798942300848</v>
      </c>
      <c r="AD8" s="37">
        <v>1937.9</v>
      </c>
      <c r="AE8" s="37">
        <v>1939.5</v>
      </c>
      <c r="AF8" s="21">
        <f t="shared" si="29"/>
        <v>1.599999999999909</v>
      </c>
      <c r="AG8" s="21">
        <f t="shared" si="30"/>
        <v>100.08256359977294</v>
      </c>
      <c r="AH8" s="37">
        <v>2227.6</v>
      </c>
      <c r="AI8" s="37">
        <v>2721.9</v>
      </c>
      <c r="AJ8" s="21">
        <f>AI8-AH8</f>
        <v>494.3000000000002</v>
      </c>
      <c r="AK8" s="21">
        <f>AI8/AH8%</f>
        <v>122.18980068234872</v>
      </c>
      <c r="AL8" s="37">
        <v>51.2</v>
      </c>
      <c r="AM8" s="37">
        <v>1424.9</v>
      </c>
      <c r="AN8" s="21">
        <f>AM8-AL8</f>
        <v>1373.7</v>
      </c>
      <c r="AO8" s="21">
        <f>AM8/AL8%</f>
        <v>2783.0078125</v>
      </c>
      <c r="AP8" s="28">
        <f>J8+Z8+AT8</f>
        <v>19224</v>
      </c>
      <c r="AQ8" s="29">
        <f t="shared" si="34"/>
        <v>22136.1</v>
      </c>
      <c r="AR8" s="29">
        <f>AQ8-AP8</f>
        <v>2912.0999999999985</v>
      </c>
      <c r="AS8" s="30">
        <f>AQ8/AP8%</f>
        <v>115.14825218476902</v>
      </c>
      <c r="AT8" s="38">
        <f t="shared" si="35"/>
        <v>7282.7</v>
      </c>
      <c r="AU8" s="26">
        <f>SUM(AY8+BC8+BG8)</f>
        <v>7887.599999999999</v>
      </c>
      <c r="AV8" s="26">
        <f>AU8-AT8</f>
        <v>604.8999999999996</v>
      </c>
      <c r="AW8" s="31">
        <f>AU8/AT8%</f>
        <v>108.30598541749626</v>
      </c>
      <c r="AX8" s="36">
        <v>2330.7</v>
      </c>
      <c r="AY8" s="39">
        <v>3273.1</v>
      </c>
      <c r="AZ8" s="21">
        <f>AY8-AX8</f>
        <v>942.4000000000001</v>
      </c>
      <c r="BA8" s="32">
        <f>AY8/AX8%</f>
        <v>140.43420431629983</v>
      </c>
      <c r="BB8" s="39">
        <v>2569.5</v>
      </c>
      <c r="BC8" s="39">
        <v>2530.3</v>
      </c>
      <c r="BD8" s="21">
        <f>BC8-BB8</f>
        <v>-39.19999999999982</v>
      </c>
      <c r="BE8" s="21">
        <f>BC8/BB8%</f>
        <v>98.47441136407862</v>
      </c>
      <c r="BF8" s="39">
        <v>2382.5</v>
      </c>
      <c r="BG8" s="37">
        <v>2084.2</v>
      </c>
      <c r="BH8" s="21">
        <f>BG8-BF8</f>
        <v>-298.3000000000002</v>
      </c>
      <c r="BI8" s="32">
        <f>BG8/BF8%</f>
        <v>87.47953830010492</v>
      </c>
      <c r="BJ8" s="40">
        <f>BN8+BR8+BV8</f>
        <v>7089.1</v>
      </c>
      <c r="BK8" s="26">
        <f>SUM(BO8+BS8+BW8)</f>
        <v>7270.599999999999</v>
      </c>
      <c r="BL8" s="26">
        <f>BK8-BJ8</f>
        <v>181.4999999999991</v>
      </c>
      <c r="BM8" s="31">
        <f>BK8/BJ8%</f>
        <v>102.56026858134318</v>
      </c>
      <c r="BN8" s="308">
        <v>2568.1</v>
      </c>
      <c r="BO8" s="37">
        <v>2814.7</v>
      </c>
      <c r="BP8" s="21">
        <f>BO8-BN8</f>
        <v>246.5999999999999</v>
      </c>
      <c r="BQ8" s="32">
        <f>BO8/BN8%</f>
        <v>109.60242981192322</v>
      </c>
      <c r="BR8" s="39">
        <v>1602.1</v>
      </c>
      <c r="BS8" s="37">
        <v>1602.1</v>
      </c>
      <c r="BT8" s="21">
        <f>BS8-BR8</f>
        <v>0</v>
      </c>
      <c r="BU8" s="33">
        <f t="shared" si="20"/>
        <v>99.99999999999999</v>
      </c>
      <c r="BV8" s="347">
        <v>2918.9</v>
      </c>
      <c r="BW8" s="37">
        <v>2853.8</v>
      </c>
      <c r="BX8" s="21">
        <f>BW8-BV8</f>
        <v>-65.09999999999991</v>
      </c>
      <c r="BY8" s="21">
        <f>BW8/BV8%</f>
        <v>97.76970776662442</v>
      </c>
    </row>
    <row r="9" spans="1:77" s="35" customFormat="1" ht="18.75">
      <c r="A9" s="19" t="s">
        <v>27</v>
      </c>
      <c r="B9" s="36">
        <f>B11+B12+B10+B13</f>
        <v>38351.2</v>
      </c>
      <c r="C9" s="37">
        <f>C11+C12+C10+C13</f>
        <v>38337.4</v>
      </c>
      <c r="D9" s="22">
        <f t="shared" si="0"/>
        <v>-13.799999999995634</v>
      </c>
      <c r="E9" s="34">
        <f t="shared" si="1"/>
        <v>99.96401677131357</v>
      </c>
      <c r="F9" s="23">
        <f t="shared" si="2"/>
        <v>18795.699999999997</v>
      </c>
      <c r="G9" s="24">
        <f t="shared" si="2"/>
        <v>19413.2</v>
      </c>
      <c r="H9" s="24">
        <f t="shared" si="3"/>
        <v>617.5000000000036</v>
      </c>
      <c r="I9" s="25">
        <f t="shared" si="4"/>
        <v>103.28532589900884</v>
      </c>
      <c r="J9" s="41">
        <f>SUM(J10:J13)</f>
        <v>7885.4</v>
      </c>
      <c r="K9" s="26">
        <f>SUM(K10:K13)</f>
        <v>8130</v>
      </c>
      <c r="L9" s="13">
        <f t="shared" si="23"/>
        <v>244.60000000000036</v>
      </c>
      <c r="M9" s="13">
        <f t="shared" si="24"/>
        <v>103.10193522205596</v>
      </c>
      <c r="N9" s="37">
        <f>N11+N12+N10+N13</f>
        <v>6757.1</v>
      </c>
      <c r="O9" s="37">
        <f>O11+O12+O10+O13</f>
        <v>5697.799999999999</v>
      </c>
      <c r="P9" s="21">
        <f t="shared" si="5"/>
        <v>-1059.300000000001</v>
      </c>
      <c r="Q9" s="21">
        <f t="shared" si="6"/>
        <v>84.3231563836557</v>
      </c>
      <c r="R9" s="37">
        <f>SUM(R10:R13)</f>
        <v>990.6999999999999</v>
      </c>
      <c r="S9" s="37">
        <f>SUM(S10:S13)</f>
        <v>1049.8</v>
      </c>
      <c r="T9" s="21">
        <f t="shared" si="7"/>
        <v>59.10000000000002</v>
      </c>
      <c r="U9" s="21">
        <f t="shared" si="8"/>
        <v>105.96547895427474</v>
      </c>
      <c r="V9" s="37">
        <f>SUM(V10:V13)</f>
        <v>137.6</v>
      </c>
      <c r="W9" s="37">
        <f>SUM(W10:W13)</f>
        <v>1382.4</v>
      </c>
      <c r="X9" s="21">
        <f t="shared" si="9"/>
        <v>1244.8000000000002</v>
      </c>
      <c r="Y9" s="21">
        <f t="shared" si="10"/>
        <v>1004.6511627906979</v>
      </c>
      <c r="Z9" s="26">
        <f t="shared" si="25"/>
        <v>10910.3</v>
      </c>
      <c r="AA9" s="26">
        <f t="shared" si="26"/>
        <v>11283.2</v>
      </c>
      <c r="AB9" s="26">
        <f t="shared" si="27"/>
        <v>372.90000000000146</v>
      </c>
      <c r="AC9" s="26">
        <f t="shared" si="28"/>
        <v>103.41787118594357</v>
      </c>
      <c r="AD9" s="37">
        <f>SUM(AD10:AD13)</f>
        <v>7608.4</v>
      </c>
      <c r="AE9" s="37">
        <f aca="true" t="shared" si="44" ref="AE9:AL9">SUM(AE10:AE13)</f>
        <v>7686.5</v>
      </c>
      <c r="AF9" s="21">
        <f t="shared" si="29"/>
        <v>78.10000000000036</v>
      </c>
      <c r="AG9" s="21">
        <f t="shared" si="30"/>
        <v>101.02649702959886</v>
      </c>
      <c r="AH9" s="37">
        <f t="shared" si="44"/>
        <v>1941.3999999999999</v>
      </c>
      <c r="AI9" s="37">
        <f t="shared" si="44"/>
        <v>1626.2</v>
      </c>
      <c r="AJ9" s="37">
        <f t="shared" si="44"/>
        <v>-315.1999999999999</v>
      </c>
      <c r="AK9" s="21">
        <f>AI9/AH9%</f>
        <v>83.76429380859175</v>
      </c>
      <c r="AL9" s="37">
        <f t="shared" si="44"/>
        <v>1360.5000000000002</v>
      </c>
      <c r="AM9" s="37">
        <f>AM11+AM12+AM10+AM13</f>
        <v>1970.5</v>
      </c>
      <c r="AN9" s="21">
        <f t="shared" si="33"/>
        <v>609.9999999999998</v>
      </c>
      <c r="AO9" s="21">
        <f t="shared" si="11"/>
        <v>144.8364571848585</v>
      </c>
      <c r="AP9" s="42">
        <f>AP11+AP12+AP10</f>
        <v>27628.1</v>
      </c>
      <c r="AQ9" s="29">
        <f t="shared" si="34"/>
        <v>28290</v>
      </c>
      <c r="AR9" s="29">
        <f t="shared" si="12"/>
        <v>661.9000000000015</v>
      </c>
      <c r="AS9" s="30">
        <f t="shared" si="13"/>
        <v>102.39574925528719</v>
      </c>
      <c r="AT9" s="38">
        <f t="shared" si="35"/>
        <v>9194.9</v>
      </c>
      <c r="AU9" s="26">
        <f t="shared" si="36"/>
        <v>8876.800000000001</v>
      </c>
      <c r="AV9" s="26">
        <f aca="true" t="shared" si="45" ref="AV9:AV33">AU9-AT9</f>
        <v>-318.09999999999854</v>
      </c>
      <c r="AW9" s="31">
        <f t="shared" si="14"/>
        <v>96.54047352336623</v>
      </c>
      <c r="AX9" s="36">
        <f>SUM(AX10:AX13)</f>
        <v>7446.4</v>
      </c>
      <c r="AY9" s="39">
        <f aca="true" t="shared" si="46" ref="AY9:BD9">SUM(AY10:AY13)</f>
        <v>7179.700000000001</v>
      </c>
      <c r="AZ9" s="39">
        <f t="shared" si="46"/>
        <v>-266.6999999999998</v>
      </c>
      <c r="BA9" s="32">
        <f aca="true" t="shared" si="47" ref="BA9:BA33">AY9/AX9%</f>
        <v>96.41840352385046</v>
      </c>
      <c r="BB9" s="39">
        <f t="shared" si="46"/>
        <v>856.9</v>
      </c>
      <c r="BC9" s="39">
        <f t="shared" si="46"/>
        <v>862.5999999999999</v>
      </c>
      <c r="BD9" s="37">
        <f t="shared" si="46"/>
        <v>5.700000000000024</v>
      </c>
      <c r="BE9" s="21">
        <f t="shared" si="16"/>
        <v>100.66518847006652</v>
      </c>
      <c r="BF9" s="39">
        <f>SUM(BF10:BF13)</f>
        <v>891.6</v>
      </c>
      <c r="BG9" s="37">
        <f>BG11+BG12+BG10+BG13</f>
        <v>834.4999999999999</v>
      </c>
      <c r="BH9" s="21">
        <f t="shared" si="37"/>
        <v>-57.100000000000136</v>
      </c>
      <c r="BI9" s="32">
        <f t="shared" si="17"/>
        <v>93.59578286227006</v>
      </c>
      <c r="BJ9" s="40">
        <f t="shared" si="38"/>
        <v>10360.599999999999</v>
      </c>
      <c r="BK9" s="26">
        <f t="shared" si="39"/>
        <v>10047.4</v>
      </c>
      <c r="BL9" s="26">
        <f t="shared" si="40"/>
        <v>-313.1999999999989</v>
      </c>
      <c r="BM9" s="31">
        <f t="shared" si="41"/>
        <v>96.97700905352973</v>
      </c>
      <c r="BN9" s="308">
        <f>SUM(BN10:BN13)</f>
        <v>6881.7</v>
      </c>
      <c r="BO9" s="37">
        <f>BO11+BO12+BO10+BO13</f>
        <v>6964.4</v>
      </c>
      <c r="BP9" s="21">
        <f t="shared" si="18"/>
        <v>82.69999999999982</v>
      </c>
      <c r="BQ9" s="43">
        <f t="shared" si="42"/>
        <v>101.20173794265952</v>
      </c>
      <c r="BR9" s="39">
        <f>SUM(BR10:BR13)</f>
        <v>1265.6</v>
      </c>
      <c r="BS9" s="37">
        <f>BS11+BS12+BS10+BS13</f>
        <v>1243.8</v>
      </c>
      <c r="BT9" s="21">
        <f t="shared" si="19"/>
        <v>-21.799999999999955</v>
      </c>
      <c r="BU9" s="33">
        <f t="shared" si="20"/>
        <v>98.27749683944374</v>
      </c>
      <c r="BV9" s="347">
        <f>SUM(BV10:BV13)</f>
        <v>2213.2999999999997</v>
      </c>
      <c r="BW9" s="37">
        <f>BW11+BW12+BW10+BW13</f>
        <v>1839.2</v>
      </c>
      <c r="BX9" s="21">
        <f t="shared" si="43"/>
        <v>-374.0999999999997</v>
      </c>
      <c r="BY9" s="21">
        <f t="shared" si="21"/>
        <v>83.09763701260563</v>
      </c>
    </row>
    <row r="10" spans="1:77" s="2" customFormat="1" ht="39.75" customHeight="1">
      <c r="A10" s="44" t="s">
        <v>28</v>
      </c>
      <c r="B10" s="45">
        <f aca="true" t="shared" si="48" ref="B10:C16">J10+Z10+AT10+BJ10</f>
        <v>9037.2</v>
      </c>
      <c r="C10" s="46">
        <f t="shared" si="48"/>
        <v>8942.4</v>
      </c>
      <c r="D10" s="47">
        <f t="shared" si="0"/>
        <v>-94.80000000000109</v>
      </c>
      <c r="E10" s="283">
        <f t="shared" si="1"/>
        <v>98.9510025229053</v>
      </c>
      <c r="F10" s="49">
        <f t="shared" si="2"/>
        <v>4774.5</v>
      </c>
      <c r="G10" s="50">
        <f t="shared" si="2"/>
        <v>5120.7</v>
      </c>
      <c r="H10" s="50">
        <f t="shared" si="3"/>
        <v>346.1999999999998</v>
      </c>
      <c r="I10" s="51">
        <f t="shared" si="4"/>
        <v>107.25102104932454</v>
      </c>
      <c r="J10" s="52">
        <f t="shared" si="22"/>
        <v>1244</v>
      </c>
      <c r="K10" s="53">
        <f aca="true" t="shared" si="49" ref="K10:K33">SUM(O10+S10+W10)</f>
        <v>1278.3</v>
      </c>
      <c r="L10" s="13">
        <f t="shared" si="23"/>
        <v>34.299999999999955</v>
      </c>
      <c r="M10" s="13">
        <f t="shared" si="24"/>
        <v>102.7572347266881</v>
      </c>
      <c r="N10" s="54">
        <v>723</v>
      </c>
      <c r="O10" s="46">
        <v>370.7</v>
      </c>
      <c r="P10" s="47">
        <f t="shared" si="5"/>
        <v>-352.3</v>
      </c>
      <c r="Q10" s="47">
        <f t="shared" si="6"/>
        <v>51.27247579529737</v>
      </c>
      <c r="R10" s="46">
        <v>353</v>
      </c>
      <c r="S10" s="46">
        <v>269.2</v>
      </c>
      <c r="T10" s="47">
        <f t="shared" si="7"/>
        <v>-83.80000000000001</v>
      </c>
      <c r="U10" s="47">
        <f t="shared" si="8"/>
        <v>76.26062322946176</v>
      </c>
      <c r="V10" s="46">
        <v>168</v>
      </c>
      <c r="W10" s="46">
        <v>638.4</v>
      </c>
      <c r="X10" s="47">
        <f t="shared" si="9"/>
        <v>470.4</v>
      </c>
      <c r="Y10" s="47">
        <f t="shared" si="10"/>
        <v>380</v>
      </c>
      <c r="Z10" s="53">
        <f t="shared" si="25"/>
        <v>3530.4999999999995</v>
      </c>
      <c r="AA10" s="53">
        <f t="shared" si="26"/>
        <v>3842.3999999999996</v>
      </c>
      <c r="AB10" s="26">
        <f t="shared" si="27"/>
        <v>311.9000000000001</v>
      </c>
      <c r="AC10" s="26">
        <f t="shared" si="28"/>
        <v>108.83444271349668</v>
      </c>
      <c r="AD10" s="46">
        <v>1885.3</v>
      </c>
      <c r="AE10" s="46">
        <v>1894.5</v>
      </c>
      <c r="AF10" s="21">
        <f t="shared" si="29"/>
        <v>9.200000000000045</v>
      </c>
      <c r="AG10" s="21">
        <f t="shared" si="30"/>
        <v>100.48798599692358</v>
      </c>
      <c r="AH10" s="46">
        <v>1064.1</v>
      </c>
      <c r="AI10" s="46">
        <v>1044.7</v>
      </c>
      <c r="AJ10" s="47">
        <f t="shared" si="31"/>
        <v>-19.399999999999864</v>
      </c>
      <c r="AK10" s="47">
        <f t="shared" si="32"/>
        <v>98.17686307677852</v>
      </c>
      <c r="AL10" s="46">
        <v>581.1</v>
      </c>
      <c r="AM10" s="46">
        <v>903.2</v>
      </c>
      <c r="AN10" s="47">
        <f t="shared" si="33"/>
        <v>322.1</v>
      </c>
      <c r="AO10" s="47">
        <f t="shared" si="11"/>
        <v>155.4293581139219</v>
      </c>
      <c r="AP10" s="55">
        <f aca="true" t="shared" si="50" ref="AP10:AQ33">J10+Z10+AT10</f>
        <v>7065.3</v>
      </c>
      <c r="AQ10" s="56">
        <f t="shared" si="34"/>
        <v>6985.4</v>
      </c>
      <c r="AR10" s="56">
        <f t="shared" si="12"/>
        <v>-79.90000000000055</v>
      </c>
      <c r="AS10" s="57">
        <f t="shared" si="13"/>
        <v>98.8691209148939</v>
      </c>
      <c r="AT10" s="52">
        <f t="shared" si="35"/>
        <v>2290.8</v>
      </c>
      <c r="AU10" s="53">
        <f t="shared" si="36"/>
        <v>1864.7000000000003</v>
      </c>
      <c r="AV10" s="53">
        <f t="shared" si="45"/>
        <v>-426.0999999999999</v>
      </c>
      <c r="AW10" s="58">
        <f t="shared" si="14"/>
        <v>81.39951108782958</v>
      </c>
      <c r="AX10" s="45">
        <v>1773.6</v>
      </c>
      <c r="AY10" s="46">
        <v>1363.4</v>
      </c>
      <c r="AZ10" s="47">
        <f aca="true" t="shared" si="51" ref="AZ10:AZ33">AY10-AX10</f>
        <v>-410.1999999999998</v>
      </c>
      <c r="BA10" s="43">
        <f t="shared" si="47"/>
        <v>76.87189896256203</v>
      </c>
      <c r="BB10" s="45">
        <v>339.9</v>
      </c>
      <c r="BC10" s="46">
        <v>226.9</v>
      </c>
      <c r="BD10" s="47">
        <f t="shared" si="15"/>
        <v>-112.99999999999997</v>
      </c>
      <c r="BE10" s="47">
        <f t="shared" si="16"/>
        <v>66.75492791997647</v>
      </c>
      <c r="BF10" s="54">
        <v>177.3</v>
      </c>
      <c r="BG10" s="46">
        <v>274.4</v>
      </c>
      <c r="BH10" s="47">
        <f t="shared" si="37"/>
        <v>97.09999999999997</v>
      </c>
      <c r="BI10" s="43">
        <f t="shared" si="17"/>
        <v>154.76593344613647</v>
      </c>
      <c r="BJ10" s="60">
        <f t="shared" si="38"/>
        <v>1971.8999999999999</v>
      </c>
      <c r="BK10" s="53">
        <f t="shared" si="39"/>
        <v>1957</v>
      </c>
      <c r="BL10" s="53">
        <f t="shared" si="40"/>
        <v>-14.899999999999864</v>
      </c>
      <c r="BM10" s="58">
        <f t="shared" si="41"/>
        <v>99.24438358943152</v>
      </c>
      <c r="BN10" s="309">
        <v>1437</v>
      </c>
      <c r="BO10" s="46">
        <v>1495.4</v>
      </c>
      <c r="BP10" s="47">
        <f t="shared" si="18"/>
        <v>58.40000000000009</v>
      </c>
      <c r="BQ10" s="43">
        <f t="shared" si="42"/>
        <v>104.06402226861518</v>
      </c>
      <c r="BR10" s="45">
        <v>238.6</v>
      </c>
      <c r="BS10" s="46">
        <v>218.3</v>
      </c>
      <c r="BT10" s="47">
        <f t="shared" si="19"/>
        <v>-20.299999999999983</v>
      </c>
      <c r="BU10" s="59">
        <f t="shared" si="20"/>
        <v>91.49203688181056</v>
      </c>
      <c r="BV10" s="348">
        <v>296.3</v>
      </c>
      <c r="BW10" s="46">
        <v>243.3</v>
      </c>
      <c r="BX10" s="47">
        <f t="shared" si="43"/>
        <v>-53</v>
      </c>
      <c r="BY10" s="47">
        <f t="shared" si="21"/>
        <v>82.11272359095511</v>
      </c>
    </row>
    <row r="11" spans="1:77" ht="40.5" customHeight="1">
      <c r="A11" s="61" t="s">
        <v>29</v>
      </c>
      <c r="B11" s="45">
        <f t="shared" si="48"/>
        <v>27133.6</v>
      </c>
      <c r="C11" s="46">
        <f t="shared" si="48"/>
        <v>27307</v>
      </c>
      <c r="D11" s="48">
        <f t="shared" si="0"/>
        <v>173.40000000000146</v>
      </c>
      <c r="E11" s="283">
        <f t="shared" si="1"/>
        <v>100.6390600583778</v>
      </c>
      <c r="F11" s="49">
        <f t="shared" si="2"/>
        <v>13072.099999999999</v>
      </c>
      <c r="G11" s="50">
        <f t="shared" si="2"/>
        <v>13210.2</v>
      </c>
      <c r="H11" s="50">
        <f t="shared" si="3"/>
        <v>138.10000000000218</v>
      </c>
      <c r="I11" s="51">
        <f t="shared" si="4"/>
        <v>101.05644846658153</v>
      </c>
      <c r="J11" s="52">
        <f t="shared" si="22"/>
        <v>5979.2</v>
      </c>
      <c r="K11" s="53">
        <f t="shared" si="49"/>
        <v>6033.2</v>
      </c>
      <c r="L11" s="13">
        <f t="shared" si="23"/>
        <v>54</v>
      </c>
      <c r="M11" s="13">
        <f t="shared" si="24"/>
        <v>100.9031308536259</v>
      </c>
      <c r="N11" s="54">
        <v>5696.6</v>
      </c>
      <c r="O11" s="46">
        <v>4875.7</v>
      </c>
      <c r="P11" s="47">
        <f t="shared" si="5"/>
        <v>-820.9000000000005</v>
      </c>
      <c r="Q11" s="47">
        <f t="shared" si="6"/>
        <v>85.58964996664676</v>
      </c>
      <c r="R11" s="46">
        <v>529.4</v>
      </c>
      <c r="S11" s="46">
        <v>681.5</v>
      </c>
      <c r="T11" s="47">
        <f t="shared" si="7"/>
        <v>152.10000000000002</v>
      </c>
      <c r="U11" s="47">
        <f t="shared" si="8"/>
        <v>128.73063845863243</v>
      </c>
      <c r="V11" s="46">
        <v>-246.8</v>
      </c>
      <c r="W11" s="46">
        <v>476</v>
      </c>
      <c r="X11" s="47">
        <f t="shared" si="9"/>
        <v>722.8</v>
      </c>
      <c r="Y11" s="47">
        <f t="shared" si="10"/>
        <v>-192.86871961102108</v>
      </c>
      <c r="Z11" s="53">
        <f t="shared" si="25"/>
        <v>7092.9</v>
      </c>
      <c r="AA11" s="53">
        <f t="shared" si="26"/>
        <v>7177</v>
      </c>
      <c r="AB11" s="26">
        <f t="shared" si="27"/>
        <v>84.10000000000036</v>
      </c>
      <c r="AC11" s="26">
        <f t="shared" si="28"/>
        <v>101.1856927349885</v>
      </c>
      <c r="AD11" s="46">
        <v>5551.4</v>
      </c>
      <c r="AE11" s="46">
        <v>5614.9</v>
      </c>
      <c r="AF11" s="21">
        <f t="shared" si="29"/>
        <v>63.5</v>
      </c>
      <c r="AG11" s="21">
        <f t="shared" si="30"/>
        <v>101.14385560399178</v>
      </c>
      <c r="AH11" s="46">
        <v>784.8</v>
      </c>
      <c r="AI11" s="46">
        <v>549.3</v>
      </c>
      <c r="AJ11" s="47">
        <f t="shared" si="31"/>
        <v>-235.5</v>
      </c>
      <c r="AK11" s="47">
        <f t="shared" si="32"/>
        <v>69.99235474006116</v>
      </c>
      <c r="AL11" s="46">
        <v>756.7</v>
      </c>
      <c r="AM11" s="46">
        <v>1012.8</v>
      </c>
      <c r="AN11" s="47">
        <f t="shared" si="33"/>
        <v>256.0999999999999</v>
      </c>
      <c r="AO11" s="47">
        <f t="shared" si="11"/>
        <v>133.8443240385886</v>
      </c>
      <c r="AP11" s="55">
        <f t="shared" si="50"/>
        <v>19888.5</v>
      </c>
      <c r="AQ11" s="56">
        <f t="shared" si="34"/>
        <v>19997.7</v>
      </c>
      <c r="AR11" s="56">
        <f t="shared" si="12"/>
        <v>109.20000000000073</v>
      </c>
      <c r="AS11" s="57">
        <f t="shared" si="13"/>
        <v>100.54906101515952</v>
      </c>
      <c r="AT11" s="52">
        <f t="shared" si="35"/>
        <v>6816.4</v>
      </c>
      <c r="AU11" s="53">
        <f t="shared" si="36"/>
        <v>6787.5</v>
      </c>
      <c r="AV11" s="53">
        <f t="shared" si="45"/>
        <v>-28.899999999999636</v>
      </c>
      <c r="AW11" s="58">
        <f t="shared" si="14"/>
        <v>99.57602253388886</v>
      </c>
      <c r="AX11" s="45">
        <v>5607.8</v>
      </c>
      <c r="AY11" s="46">
        <v>5637.8</v>
      </c>
      <c r="AZ11" s="47">
        <f t="shared" si="51"/>
        <v>30</v>
      </c>
      <c r="BA11" s="43">
        <f t="shared" si="47"/>
        <v>100.53496915011235</v>
      </c>
      <c r="BB11" s="45">
        <v>511.9</v>
      </c>
      <c r="BC11" s="46">
        <v>600.9</v>
      </c>
      <c r="BD11" s="47">
        <f t="shared" si="15"/>
        <v>89</v>
      </c>
      <c r="BE11" s="47">
        <f t="shared" si="16"/>
        <v>117.38620824379761</v>
      </c>
      <c r="BF11" s="54">
        <v>696.7</v>
      </c>
      <c r="BG11" s="46">
        <v>548.8</v>
      </c>
      <c r="BH11" s="47">
        <f t="shared" si="37"/>
        <v>-147.9000000000001</v>
      </c>
      <c r="BI11" s="43">
        <f t="shared" si="17"/>
        <v>78.77135065307878</v>
      </c>
      <c r="BJ11" s="60">
        <f t="shared" si="38"/>
        <v>7245.099999999999</v>
      </c>
      <c r="BK11" s="53">
        <f t="shared" si="39"/>
        <v>7309.299999999999</v>
      </c>
      <c r="BL11" s="53">
        <f t="shared" si="40"/>
        <v>64.19999999999982</v>
      </c>
      <c r="BM11" s="58">
        <f t="shared" si="41"/>
        <v>100.88611613366275</v>
      </c>
      <c r="BN11" s="309">
        <v>5434.9</v>
      </c>
      <c r="BO11" s="46">
        <v>5437.9</v>
      </c>
      <c r="BP11" s="47">
        <f t="shared" si="18"/>
        <v>3</v>
      </c>
      <c r="BQ11" s="43">
        <f t="shared" si="42"/>
        <v>100.05519880770575</v>
      </c>
      <c r="BR11" s="45">
        <v>832.4</v>
      </c>
      <c r="BS11" s="46">
        <v>832.7</v>
      </c>
      <c r="BT11" s="47">
        <f t="shared" si="19"/>
        <v>0.3000000000000682</v>
      </c>
      <c r="BU11" s="59">
        <f t="shared" si="20"/>
        <v>100.03604036520905</v>
      </c>
      <c r="BV11" s="348">
        <v>977.8</v>
      </c>
      <c r="BW11" s="46">
        <v>1038.7</v>
      </c>
      <c r="BX11" s="47">
        <f t="shared" si="43"/>
        <v>60.90000000000009</v>
      </c>
      <c r="BY11" s="47">
        <f t="shared" si="21"/>
        <v>106.22826753937413</v>
      </c>
    </row>
    <row r="12" spans="1:77" ht="24.75" customHeight="1">
      <c r="A12" s="63" t="s">
        <v>30</v>
      </c>
      <c r="B12" s="45">
        <f t="shared" si="48"/>
        <v>785.4</v>
      </c>
      <c r="C12" s="46">
        <f t="shared" si="48"/>
        <v>771.9000000000001</v>
      </c>
      <c r="D12" s="48">
        <f t="shared" si="0"/>
        <v>-13.499999999999886</v>
      </c>
      <c r="E12" s="283">
        <f t="shared" si="1"/>
        <v>98.28113063407181</v>
      </c>
      <c r="F12" s="49">
        <f t="shared" si="2"/>
        <v>586.5999999999999</v>
      </c>
      <c r="G12" s="50">
        <f t="shared" si="2"/>
        <v>564</v>
      </c>
      <c r="H12" s="50">
        <f t="shared" si="3"/>
        <v>-22.59999999999991</v>
      </c>
      <c r="I12" s="51">
        <f t="shared" si="4"/>
        <v>96.14728946471192</v>
      </c>
      <c r="J12" s="52">
        <f t="shared" si="22"/>
        <v>324.7</v>
      </c>
      <c r="K12" s="53">
        <f t="shared" si="49"/>
        <v>367.1</v>
      </c>
      <c r="L12" s="13">
        <f t="shared" si="23"/>
        <v>42.400000000000034</v>
      </c>
      <c r="M12" s="13">
        <f t="shared" si="24"/>
        <v>113.05820757622422</v>
      </c>
      <c r="N12" s="54">
        <v>0</v>
      </c>
      <c r="O12" s="46"/>
      <c r="P12" s="47">
        <f t="shared" si="5"/>
        <v>0</v>
      </c>
      <c r="Q12" s="47"/>
      <c r="R12" s="46">
        <v>108.3</v>
      </c>
      <c r="S12" s="46">
        <v>99.1</v>
      </c>
      <c r="T12" s="47">
        <f t="shared" si="7"/>
        <v>-9.200000000000003</v>
      </c>
      <c r="U12" s="47">
        <f t="shared" si="8"/>
        <v>91.5050784856879</v>
      </c>
      <c r="V12" s="46">
        <v>216.4</v>
      </c>
      <c r="W12" s="46">
        <v>268</v>
      </c>
      <c r="X12" s="47">
        <f t="shared" si="9"/>
        <v>51.599999999999994</v>
      </c>
      <c r="Y12" s="47">
        <f t="shared" si="10"/>
        <v>123.84473197781884</v>
      </c>
      <c r="Z12" s="53">
        <f t="shared" si="25"/>
        <v>261.9</v>
      </c>
      <c r="AA12" s="53">
        <f t="shared" si="26"/>
        <v>196.9</v>
      </c>
      <c r="AB12" s="26">
        <f t="shared" si="27"/>
        <v>-64.99999999999997</v>
      </c>
      <c r="AC12" s="26">
        <f t="shared" si="28"/>
        <v>75.18136693394426</v>
      </c>
      <c r="AD12" s="46">
        <v>146.7</v>
      </c>
      <c r="AE12" s="46">
        <v>150.8</v>
      </c>
      <c r="AF12" s="21">
        <f t="shared" si="29"/>
        <v>4.100000000000023</v>
      </c>
      <c r="AG12" s="21">
        <f t="shared" si="30"/>
        <v>102.79481935923656</v>
      </c>
      <c r="AH12" s="46">
        <v>92.5</v>
      </c>
      <c r="AI12" s="46">
        <v>20.4</v>
      </c>
      <c r="AJ12" s="47">
        <f t="shared" si="31"/>
        <v>-72.1</v>
      </c>
      <c r="AK12" s="47">
        <f t="shared" si="32"/>
        <v>22.054054054054053</v>
      </c>
      <c r="AL12" s="46">
        <v>22.7</v>
      </c>
      <c r="AM12" s="46">
        <v>25.7</v>
      </c>
      <c r="AN12" s="47">
        <f t="shared" si="33"/>
        <v>3</v>
      </c>
      <c r="AO12" s="47">
        <f t="shared" si="11"/>
        <v>113.21585903083701</v>
      </c>
      <c r="AP12" s="55">
        <f t="shared" si="50"/>
        <v>674.3</v>
      </c>
      <c r="AQ12" s="56">
        <f t="shared" si="34"/>
        <v>781.2</v>
      </c>
      <c r="AR12" s="56">
        <f t="shared" si="12"/>
        <v>106.90000000000009</v>
      </c>
      <c r="AS12" s="57">
        <f t="shared" si="13"/>
        <v>115.85347768055763</v>
      </c>
      <c r="AT12" s="52">
        <f t="shared" si="35"/>
        <v>87.69999999999999</v>
      </c>
      <c r="AU12" s="53">
        <f t="shared" si="36"/>
        <v>217.20000000000002</v>
      </c>
      <c r="AV12" s="53">
        <f t="shared" si="45"/>
        <v>129.50000000000003</v>
      </c>
      <c r="AW12" s="58">
        <f t="shared" si="14"/>
        <v>247.66248574686435</v>
      </c>
      <c r="AX12" s="45">
        <v>65</v>
      </c>
      <c r="AY12" s="46">
        <v>178.5</v>
      </c>
      <c r="AZ12" s="47">
        <f t="shared" si="51"/>
        <v>113.5</v>
      </c>
      <c r="BA12" s="64" t="s">
        <v>31</v>
      </c>
      <c r="BB12" s="45">
        <v>5.1</v>
      </c>
      <c r="BC12" s="46">
        <v>34.8</v>
      </c>
      <c r="BD12" s="47">
        <f t="shared" si="15"/>
        <v>29.699999999999996</v>
      </c>
      <c r="BE12" s="47">
        <f t="shared" si="16"/>
        <v>682.3529411764706</v>
      </c>
      <c r="BF12" s="54">
        <v>17.6</v>
      </c>
      <c r="BG12" s="46">
        <v>3.9</v>
      </c>
      <c r="BH12" s="47">
        <f t="shared" si="37"/>
        <v>-13.700000000000001</v>
      </c>
      <c r="BI12" s="43">
        <f t="shared" si="17"/>
        <v>22.159090909090907</v>
      </c>
      <c r="BJ12" s="60">
        <f t="shared" si="38"/>
        <v>111.1</v>
      </c>
      <c r="BK12" s="53">
        <f t="shared" si="39"/>
        <v>-9.299999999999999</v>
      </c>
      <c r="BL12" s="53">
        <f t="shared" si="40"/>
        <v>-120.39999999999999</v>
      </c>
      <c r="BM12" s="58">
        <f t="shared" si="41"/>
        <v>-8.37083708370837</v>
      </c>
      <c r="BN12" s="309">
        <v>9.8</v>
      </c>
      <c r="BO12" s="46">
        <v>0.1</v>
      </c>
      <c r="BP12" s="47">
        <f t="shared" si="18"/>
        <v>-9.700000000000001</v>
      </c>
      <c r="BQ12" s="43">
        <f t="shared" si="42"/>
        <v>1.0204081632653061</v>
      </c>
      <c r="BR12" s="45">
        <v>3</v>
      </c>
      <c r="BS12" s="46">
        <v>1.2</v>
      </c>
      <c r="BT12" s="21">
        <f t="shared" si="19"/>
        <v>-1.8</v>
      </c>
      <c r="BU12" s="59">
        <f t="shared" si="20"/>
        <v>40</v>
      </c>
      <c r="BV12" s="348">
        <v>98.3</v>
      </c>
      <c r="BW12" s="46">
        <v>-10.6</v>
      </c>
      <c r="BX12" s="47">
        <f t="shared" si="43"/>
        <v>-108.89999999999999</v>
      </c>
      <c r="BY12" s="47">
        <f t="shared" si="21"/>
        <v>-10.783316378433367</v>
      </c>
    </row>
    <row r="13" spans="1:77" ht="39.75" customHeight="1">
      <c r="A13" s="44" t="s">
        <v>32</v>
      </c>
      <c r="B13" s="45">
        <f t="shared" si="48"/>
        <v>1395</v>
      </c>
      <c r="C13" s="46">
        <f t="shared" si="48"/>
        <v>1316.1</v>
      </c>
      <c r="D13" s="48">
        <f t="shared" si="0"/>
        <v>-78.90000000000009</v>
      </c>
      <c r="E13" s="283">
        <f t="shared" si="1"/>
        <v>94.34408602150538</v>
      </c>
      <c r="F13" s="49">
        <f t="shared" si="2"/>
        <v>362.5</v>
      </c>
      <c r="G13" s="50">
        <f t="shared" si="2"/>
        <v>518.3</v>
      </c>
      <c r="H13" s="50">
        <f t="shared" si="3"/>
        <v>155.79999999999995</v>
      </c>
      <c r="I13" s="51">
        <f t="shared" si="4"/>
        <v>142.97931034482758</v>
      </c>
      <c r="J13" s="52">
        <f t="shared" si="22"/>
        <v>337.5</v>
      </c>
      <c r="K13" s="53">
        <f t="shared" si="49"/>
        <v>451.4</v>
      </c>
      <c r="L13" s="13">
        <f t="shared" si="23"/>
        <v>113.89999999999998</v>
      </c>
      <c r="M13" s="13">
        <f t="shared" si="24"/>
        <v>133.74814814814815</v>
      </c>
      <c r="N13" s="54">
        <v>337.5</v>
      </c>
      <c r="O13" s="46">
        <v>451.4</v>
      </c>
      <c r="P13" s="47">
        <f t="shared" si="5"/>
        <v>113.89999999999998</v>
      </c>
      <c r="Q13" s="47">
        <f t="shared" si="6"/>
        <v>133.74814814814815</v>
      </c>
      <c r="R13" s="46"/>
      <c r="S13" s="46"/>
      <c r="T13" s="47">
        <f t="shared" si="7"/>
        <v>0</v>
      </c>
      <c r="U13" s="47"/>
      <c r="V13" s="46"/>
      <c r="W13" s="46"/>
      <c r="X13" s="47">
        <f t="shared" si="9"/>
        <v>0</v>
      </c>
      <c r="Y13" s="47"/>
      <c r="Z13" s="53">
        <f t="shared" si="25"/>
        <v>25</v>
      </c>
      <c r="AA13" s="53">
        <f t="shared" si="26"/>
        <v>66.9</v>
      </c>
      <c r="AB13" s="26">
        <f t="shared" si="27"/>
        <v>41.900000000000006</v>
      </c>
      <c r="AC13" s="26">
        <f t="shared" si="28"/>
        <v>267.6</v>
      </c>
      <c r="AD13" s="46">
        <v>25</v>
      </c>
      <c r="AE13" s="46">
        <v>26.3</v>
      </c>
      <c r="AF13" s="21">
        <f t="shared" si="29"/>
        <v>1.3000000000000007</v>
      </c>
      <c r="AG13" s="21">
        <f t="shared" si="30"/>
        <v>105.2</v>
      </c>
      <c r="AH13" s="46"/>
      <c r="AI13" s="46">
        <v>11.8</v>
      </c>
      <c r="AJ13" s="47">
        <f t="shared" si="31"/>
        <v>11.8</v>
      </c>
      <c r="AK13" s="47"/>
      <c r="AL13" s="46"/>
      <c r="AM13" s="46">
        <v>28.8</v>
      </c>
      <c r="AN13" s="47">
        <f t="shared" si="33"/>
        <v>28.8</v>
      </c>
      <c r="AO13" s="47"/>
      <c r="AP13" s="55">
        <f t="shared" si="50"/>
        <v>362.5</v>
      </c>
      <c r="AQ13" s="56">
        <f t="shared" si="34"/>
        <v>525.6999999999999</v>
      </c>
      <c r="AR13" s="56">
        <f t="shared" si="12"/>
        <v>163.19999999999993</v>
      </c>
      <c r="AS13" s="57">
        <f t="shared" si="13"/>
        <v>145.0206896551724</v>
      </c>
      <c r="AT13" s="52">
        <f t="shared" si="35"/>
        <v>0</v>
      </c>
      <c r="AU13" s="53">
        <f>SUM(AY13+BC13+BG13)</f>
        <v>7.4</v>
      </c>
      <c r="AV13" s="53">
        <f>AU13-AT13</f>
        <v>7.4</v>
      </c>
      <c r="AW13" s="58"/>
      <c r="AX13" s="45"/>
      <c r="AY13" s="46"/>
      <c r="AZ13" s="47">
        <f t="shared" si="51"/>
        <v>0</v>
      </c>
      <c r="BA13" s="43"/>
      <c r="BB13" s="45"/>
      <c r="BC13" s="46"/>
      <c r="BD13" s="47">
        <f t="shared" si="15"/>
        <v>0</v>
      </c>
      <c r="BE13" s="47"/>
      <c r="BF13" s="54">
        <v>0</v>
      </c>
      <c r="BG13" s="46">
        <v>7.4</v>
      </c>
      <c r="BH13" s="47">
        <f t="shared" si="37"/>
        <v>7.4</v>
      </c>
      <c r="BI13" s="43"/>
      <c r="BJ13" s="60">
        <f t="shared" si="38"/>
        <v>1032.5</v>
      </c>
      <c r="BK13" s="53">
        <f t="shared" si="39"/>
        <v>790.4</v>
      </c>
      <c r="BL13" s="53">
        <f t="shared" si="40"/>
        <v>-242.10000000000002</v>
      </c>
      <c r="BM13" s="58">
        <f t="shared" si="41"/>
        <v>76.55205811138015</v>
      </c>
      <c r="BN13" s="309"/>
      <c r="BO13" s="46">
        <v>31</v>
      </c>
      <c r="BP13" s="21">
        <f t="shared" si="18"/>
        <v>31</v>
      </c>
      <c r="BQ13" s="43"/>
      <c r="BR13" s="45">
        <v>191.6</v>
      </c>
      <c r="BS13" s="46">
        <v>191.6</v>
      </c>
      <c r="BT13" s="47">
        <f t="shared" si="19"/>
        <v>0</v>
      </c>
      <c r="BU13" s="59">
        <f t="shared" si="20"/>
        <v>100</v>
      </c>
      <c r="BV13" s="348">
        <v>840.9</v>
      </c>
      <c r="BW13" s="46">
        <v>567.8</v>
      </c>
      <c r="BX13" s="47">
        <f t="shared" si="43"/>
        <v>-273.1</v>
      </c>
      <c r="BY13" s="47">
        <f t="shared" si="21"/>
        <v>67.52289213937448</v>
      </c>
    </row>
    <row r="14" spans="1:77" s="35" customFormat="1" ht="18.75">
      <c r="A14" s="19" t="s">
        <v>33</v>
      </c>
      <c r="B14" s="36">
        <f t="shared" si="48"/>
        <v>8299.2</v>
      </c>
      <c r="C14" s="37">
        <f t="shared" si="48"/>
        <v>8119.6</v>
      </c>
      <c r="D14" s="22">
        <f t="shared" si="0"/>
        <v>-179.60000000000036</v>
      </c>
      <c r="E14" s="34">
        <f t="shared" si="1"/>
        <v>97.83593599383073</v>
      </c>
      <c r="F14" s="23">
        <f t="shared" si="2"/>
        <v>4354</v>
      </c>
      <c r="G14" s="24">
        <f t="shared" si="2"/>
        <v>3627.1000000000004</v>
      </c>
      <c r="H14" s="24">
        <f t="shared" si="3"/>
        <v>-726.8999999999996</v>
      </c>
      <c r="I14" s="25">
        <f>G14/F14%</f>
        <v>83.3050068902159</v>
      </c>
      <c r="J14" s="38">
        <f t="shared" si="22"/>
        <v>1748.4</v>
      </c>
      <c r="K14" s="26">
        <f t="shared" si="49"/>
        <v>1758.7</v>
      </c>
      <c r="L14" s="13">
        <f t="shared" si="23"/>
        <v>10.299999999999955</v>
      </c>
      <c r="M14" s="13">
        <f t="shared" si="24"/>
        <v>100.58911004346831</v>
      </c>
      <c r="N14" s="39">
        <f>N15+N16</f>
        <v>352.9</v>
      </c>
      <c r="O14" s="39">
        <f>O15+O16</f>
        <v>240.4</v>
      </c>
      <c r="P14" s="21">
        <f t="shared" si="5"/>
        <v>-112.49999999999997</v>
      </c>
      <c r="Q14" s="21">
        <f t="shared" si="6"/>
        <v>68.12128081609521</v>
      </c>
      <c r="R14" s="39">
        <f>R15+R16</f>
        <v>710.9</v>
      </c>
      <c r="S14" s="39">
        <f>S15+S16</f>
        <v>590.1</v>
      </c>
      <c r="T14" s="21">
        <f t="shared" si="7"/>
        <v>-120.79999999999995</v>
      </c>
      <c r="U14" s="21">
        <f t="shared" si="8"/>
        <v>83.00745533830356</v>
      </c>
      <c r="V14" s="39">
        <f>SUM(V15:V16)</f>
        <v>684.6</v>
      </c>
      <c r="W14" s="39">
        <f>SUM(W15:W16)</f>
        <v>928.2</v>
      </c>
      <c r="X14" s="21">
        <f t="shared" si="9"/>
        <v>243.60000000000002</v>
      </c>
      <c r="Y14" s="21">
        <f t="shared" si="10"/>
        <v>135.58282208588957</v>
      </c>
      <c r="Z14" s="26">
        <f t="shared" si="25"/>
        <v>2605.6000000000004</v>
      </c>
      <c r="AA14" s="26">
        <f t="shared" si="26"/>
        <v>1868.4</v>
      </c>
      <c r="AB14" s="26">
        <f t="shared" si="27"/>
        <v>-737.2000000000003</v>
      </c>
      <c r="AC14" s="26">
        <f t="shared" si="28"/>
        <v>71.70709241633404</v>
      </c>
      <c r="AD14" s="39">
        <f>SUM(AD15:AD16)</f>
        <v>782.8</v>
      </c>
      <c r="AE14" s="39">
        <f>SUM(AE15:AE16)</f>
        <v>785.6</v>
      </c>
      <c r="AF14" s="21">
        <f t="shared" si="29"/>
        <v>2.800000000000068</v>
      </c>
      <c r="AG14" s="21">
        <f t="shared" si="30"/>
        <v>100.35769034236077</v>
      </c>
      <c r="AH14" s="37">
        <f>SUM(AH15:AH16)</f>
        <v>969.1</v>
      </c>
      <c r="AI14" s="37">
        <f>SUM(AI15:AI16)</f>
        <v>454.9</v>
      </c>
      <c r="AJ14" s="21">
        <f t="shared" si="31"/>
        <v>-514.2</v>
      </c>
      <c r="AK14" s="21">
        <f t="shared" si="32"/>
        <v>46.94046022082344</v>
      </c>
      <c r="AL14" s="37">
        <f>SUM(AL15:AL16)</f>
        <v>853.7</v>
      </c>
      <c r="AM14" s="37">
        <f>SUM(AM15:AM16)</f>
        <v>627.9</v>
      </c>
      <c r="AN14" s="21">
        <f t="shared" si="33"/>
        <v>-225.80000000000007</v>
      </c>
      <c r="AO14" s="21">
        <f t="shared" si="11"/>
        <v>73.55042755066181</v>
      </c>
      <c r="AP14" s="28">
        <f t="shared" si="50"/>
        <v>6672.8</v>
      </c>
      <c r="AQ14" s="29">
        <f t="shared" si="34"/>
        <v>5885.900000000001</v>
      </c>
      <c r="AR14" s="29">
        <f t="shared" si="12"/>
        <v>-786.8999999999996</v>
      </c>
      <c r="AS14" s="30">
        <f>AQ14/AP14%</f>
        <v>88.20734923870039</v>
      </c>
      <c r="AT14" s="38">
        <f t="shared" si="35"/>
        <v>2318.8</v>
      </c>
      <c r="AU14" s="26">
        <f t="shared" si="36"/>
        <v>2258.8</v>
      </c>
      <c r="AV14" s="26">
        <f t="shared" si="45"/>
        <v>-60</v>
      </c>
      <c r="AW14" s="31">
        <f>AU14/AT14%</f>
        <v>97.41245471795756</v>
      </c>
      <c r="AX14" s="36">
        <f>SUM(AX15:AX16)</f>
        <v>620</v>
      </c>
      <c r="AY14" s="39">
        <f>SUM(AY15:AY16)</f>
        <v>958</v>
      </c>
      <c r="AZ14" s="21">
        <f t="shared" si="51"/>
        <v>338</v>
      </c>
      <c r="BA14" s="32">
        <f t="shared" si="47"/>
        <v>154.51612903225805</v>
      </c>
      <c r="BB14" s="39">
        <f>SUM(BB15:BB16)</f>
        <v>813.2</v>
      </c>
      <c r="BC14" s="39">
        <f>SUM(BC15:BC16)</f>
        <v>558.6</v>
      </c>
      <c r="BD14" s="21">
        <f t="shared" si="15"/>
        <v>-254.60000000000002</v>
      </c>
      <c r="BE14" s="21">
        <f>BC14/BB14%</f>
        <v>68.69158878504673</v>
      </c>
      <c r="BF14" s="39">
        <f>SUM(BF15:BF16)</f>
        <v>885.6</v>
      </c>
      <c r="BG14" s="39">
        <f>SUM(BG15:BG16)</f>
        <v>742.2</v>
      </c>
      <c r="BH14" s="21">
        <f t="shared" si="37"/>
        <v>-143.39999999999998</v>
      </c>
      <c r="BI14" s="32">
        <f>BG14/BF14%</f>
        <v>83.80758807588076</v>
      </c>
      <c r="BJ14" s="40">
        <f t="shared" si="38"/>
        <v>1626.3999999999999</v>
      </c>
      <c r="BK14" s="26">
        <f t="shared" si="39"/>
        <v>2233.7</v>
      </c>
      <c r="BL14" s="26">
        <f t="shared" si="40"/>
        <v>607.3</v>
      </c>
      <c r="BM14" s="31">
        <f>BK14/BJ14%</f>
        <v>137.3401377274963</v>
      </c>
      <c r="BN14" s="308">
        <f>SUM(BN15:BN16)</f>
        <v>635.9</v>
      </c>
      <c r="BO14" s="39">
        <f>SUM(BO15:BO16)</f>
        <v>665.9</v>
      </c>
      <c r="BP14" s="21">
        <f t="shared" si="18"/>
        <v>30</v>
      </c>
      <c r="BQ14" s="43">
        <f>BO14/BN14%</f>
        <v>104.71772291240761</v>
      </c>
      <c r="BR14" s="39">
        <f>SUM(BR15:BR16)</f>
        <v>704.1999999999999</v>
      </c>
      <c r="BS14" s="39">
        <f>SUM(BS15:BS16)</f>
        <v>684.1999999999999</v>
      </c>
      <c r="BT14" s="21">
        <f t="shared" si="19"/>
        <v>-20</v>
      </c>
      <c r="BU14" s="33">
        <f>BS14/BR14%</f>
        <v>97.15989775631924</v>
      </c>
      <c r="BV14" s="347">
        <f>SUM(BV15:BV16)</f>
        <v>286.3</v>
      </c>
      <c r="BW14" s="37">
        <f>SUM(BW15:BW16)</f>
        <v>883.6</v>
      </c>
      <c r="BX14" s="21">
        <f t="shared" si="43"/>
        <v>597.3</v>
      </c>
      <c r="BY14" s="283" t="s">
        <v>31</v>
      </c>
    </row>
    <row r="15" spans="1:77" ht="41.25" customHeight="1">
      <c r="A15" s="61" t="s">
        <v>34</v>
      </c>
      <c r="B15" s="45">
        <f t="shared" si="48"/>
        <v>7808</v>
      </c>
      <c r="C15" s="46">
        <f t="shared" si="48"/>
        <v>7677.800000000001</v>
      </c>
      <c r="D15" s="48">
        <f t="shared" si="0"/>
        <v>-130.1999999999989</v>
      </c>
      <c r="E15" s="283">
        <f t="shared" si="1"/>
        <v>98.33247950819674</v>
      </c>
      <c r="F15" s="49">
        <f t="shared" si="2"/>
        <v>4164</v>
      </c>
      <c r="G15" s="50">
        <f t="shared" si="2"/>
        <v>3541.1000000000004</v>
      </c>
      <c r="H15" s="50">
        <f t="shared" si="3"/>
        <v>-622.8999999999996</v>
      </c>
      <c r="I15" s="51">
        <f>G15/F15%</f>
        <v>85.04082612872239</v>
      </c>
      <c r="J15" s="52">
        <f t="shared" si="22"/>
        <v>1698.4</v>
      </c>
      <c r="K15" s="53">
        <f t="shared" si="49"/>
        <v>1707.7</v>
      </c>
      <c r="L15" s="13">
        <f t="shared" si="23"/>
        <v>9.299999999999955</v>
      </c>
      <c r="M15" s="13">
        <f t="shared" si="24"/>
        <v>100.54757418747056</v>
      </c>
      <c r="N15" s="54">
        <v>352.9</v>
      </c>
      <c r="O15" s="46">
        <v>240.4</v>
      </c>
      <c r="P15" s="47">
        <f t="shared" si="5"/>
        <v>-112.49999999999997</v>
      </c>
      <c r="Q15" s="47">
        <f t="shared" si="6"/>
        <v>68.12128081609521</v>
      </c>
      <c r="R15" s="46">
        <v>675.9</v>
      </c>
      <c r="S15" s="46">
        <v>554.1</v>
      </c>
      <c r="T15" s="47">
        <f t="shared" si="7"/>
        <v>-121.79999999999995</v>
      </c>
      <c r="U15" s="47">
        <f t="shared" si="8"/>
        <v>81.97958277851754</v>
      </c>
      <c r="V15" s="46">
        <v>669.6</v>
      </c>
      <c r="W15" s="46">
        <v>913.2</v>
      </c>
      <c r="X15" s="47">
        <f t="shared" si="9"/>
        <v>243.60000000000002</v>
      </c>
      <c r="Y15" s="47">
        <f t="shared" si="10"/>
        <v>136.37992831541217</v>
      </c>
      <c r="Z15" s="53">
        <f t="shared" si="25"/>
        <v>2465.6000000000004</v>
      </c>
      <c r="AA15" s="53">
        <f t="shared" si="26"/>
        <v>1833.4</v>
      </c>
      <c r="AB15" s="26">
        <f t="shared" si="27"/>
        <v>-632.2000000000003</v>
      </c>
      <c r="AC15" s="26">
        <f t="shared" si="28"/>
        <v>74.35918234912394</v>
      </c>
      <c r="AD15" s="46">
        <v>782.8</v>
      </c>
      <c r="AE15" s="46">
        <v>785.6</v>
      </c>
      <c r="AF15" s="21">
        <f t="shared" si="29"/>
        <v>2.800000000000068</v>
      </c>
      <c r="AG15" s="21">
        <f t="shared" si="30"/>
        <v>100.35769034236077</v>
      </c>
      <c r="AH15" s="46">
        <v>904.1</v>
      </c>
      <c r="AI15" s="46">
        <v>434.9</v>
      </c>
      <c r="AJ15" s="47">
        <f t="shared" si="31"/>
        <v>-469.20000000000005</v>
      </c>
      <c r="AK15" s="47">
        <f t="shared" si="32"/>
        <v>48.10308594182059</v>
      </c>
      <c r="AL15" s="46">
        <v>778.7</v>
      </c>
      <c r="AM15" s="46">
        <v>612.9</v>
      </c>
      <c r="AN15" s="47">
        <f t="shared" si="33"/>
        <v>-165.80000000000007</v>
      </c>
      <c r="AO15" s="47">
        <f t="shared" si="11"/>
        <v>78.70810324900474</v>
      </c>
      <c r="AP15" s="55">
        <f t="shared" si="50"/>
        <v>6412.8</v>
      </c>
      <c r="AQ15" s="56">
        <f t="shared" si="34"/>
        <v>5619.900000000001</v>
      </c>
      <c r="AR15" s="56">
        <f t="shared" si="12"/>
        <v>-792.8999999999996</v>
      </c>
      <c r="AS15" s="57">
        <f>AQ15/AP15%</f>
        <v>87.63566616766468</v>
      </c>
      <c r="AT15" s="52">
        <f t="shared" si="35"/>
        <v>2248.8</v>
      </c>
      <c r="AU15" s="53">
        <f t="shared" si="36"/>
        <v>2078.8</v>
      </c>
      <c r="AV15" s="53">
        <f t="shared" si="45"/>
        <v>-170</v>
      </c>
      <c r="AW15" s="58">
        <f>AU15/AT15%</f>
        <v>92.44041266453219</v>
      </c>
      <c r="AX15" s="45">
        <v>610</v>
      </c>
      <c r="AY15" s="46">
        <v>878</v>
      </c>
      <c r="AZ15" s="47">
        <f t="shared" si="51"/>
        <v>268</v>
      </c>
      <c r="BA15" s="43">
        <f t="shared" si="47"/>
        <v>143.9344262295082</v>
      </c>
      <c r="BB15" s="45">
        <v>783.2</v>
      </c>
      <c r="BC15" s="46">
        <v>553.6</v>
      </c>
      <c r="BD15" s="47">
        <f t="shared" si="15"/>
        <v>-229.60000000000002</v>
      </c>
      <c r="BE15" s="47">
        <f>BC15/BB15%</f>
        <v>70.68437180796731</v>
      </c>
      <c r="BF15" s="54">
        <v>855.6</v>
      </c>
      <c r="BG15" s="46">
        <v>647.2</v>
      </c>
      <c r="BH15" s="47">
        <f t="shared" si="37"/>
        <v>-208.39999999999998</v>
      </c>
      <c r="BI15" s="43">
        <f>BG15/BF15%</f>
        <v>75.64282374941561</v>
      </c>
      <c r="BJ15" s="60">
        <f t="shared" si="38"/>
        <v>1395.2</v>
      </c>
      <c r="BK15" s="53">
        <f t="shared" si="39"/>
        <v>2057.9</v>
      </c>
      <c r="BL15" s="53">
        <f t="shared" si="40"/>
        <v>662.7</v>
      </c>
      <c r="BM15" s="58">
        <f>BK15/BJ15%</f>
        <v>147.4985665137615</v>
      </c>
      <c r="BN15" s="309">
        <v>600.9</v>
      </c>
      <c r="BO15" s="46">
        <v>597.9</v>
      </c>
      <c r="BP15" s="47">
        <f t="shared" si="18"/>
        <v>-3</v>
      </c>
      <c r="BQ15" s="43">
        <f>BO15/BN15%</f>
        <v>99.50074887668498</v>
      </c>
      <c r="BR15" s="45">
        <v>701.4</v>
      </c>
      <c r="BS15" s="46">
        <v>681.4</v>
      </c>
      <c r="BT15" s="47">
        <f t="shared" si="19"/>
        <v>-20</v>
      </c>
      <c r="BU15" s="59">
        <f>BS15/BR15%</f>
        <v>97.14856002281152</v>
      </c>
      <c r="BV15" s="348">
        <v>92.9</v>
      </c>
      <c r="BW15" s="46">
        <v>778.6</v>
      </c>
      <c r="BX15" s="47">
        <f t="shared" si="43"/>
        <v>685.7</v>
      </c>
      <c r="BY15" s="283" t="s">
        <v>31</v>
      </c>
    </row>
    <row r="16" spans="1:77" ht="40.5" customHeight="1">
      <c r="A16" s="65" t="s">
        <v>35</v>
      </c>
      <c r="B16" s="45">
        <f t="shared" si="48"/>
        <v>491.2</v>
      </c>
      <c r="C16" s="46">
        <f t="shared" si="48"/>
        <v>441.8</v>
      </c>
      <c r="D16" s="48">
        <f t="shared" si="0"/>
        <v>-49.39999999999998</v>
      </c>
      <c r="E16" s="283">
        <f t="shared" si="1"/>
        <v>89.94299674267101</v>
      </c>
      <c r="F16" s="49">
        <f t="shared" si="2"/>
        <v>190</v>
      </c>
      <c r="G16" s="50">
        <f t="shared" si="2"/>
        <v>86</v>
      </c>
      <c r="H16" s="50">
        <f t="shared" si="3"/>
        <v>-104</v>
      </c>
      <c r="I16" s="51">
        <f>G16/F16%</f>
        <v>45.26315789473684</v>
      </c>
      <c r="J16" s="52">
        <f t="shared" si="22"/>
        <v>50</v>
      </c>
      <c r="K16" s="53">
        <f t="shared" si="49"/>
        <v>51</v>
      </c>
      <c r="L16" s="13">
        <f t="shared" si="23"/>
        <v>1</v>
      </c>
      <c r="M16" s="13">
        <f t="shared" si="24"/>
        <v>102</v>
      </c>
      <c r="N16" s="54"/>
      <c r="O16" s="46"/>
      <c r="P16" s="47">
        <f t="shared" si="5"/>
        <v>0</v>
      </c>
      <c r="Q16" s="47"/>
      <c r="R16" s="46">
        <v>35</v>
      </c>
      <c r="S16" s="46">
        <v>36</v>
      </c>
      <c r="T16" s="47">
        <f t="shared" si="7"/>
        <v>1</v>
      </c>
      <c r="U16" s="47">
        <f t="shared" si="8"/>
        <v>102.85714285714286</v>
      </c>
      <c r="V16" s="46">
        <v>15</v>
      </c>
      <c r="W16" s="46">
        <v>15</v>
      </c>
      <c r="X16" s="47">
        <f t="shared" si="9"/>
        <v>0</v>
      </c>
      <c r="Y16" s="47">
        <f t="shared" si="10"/>
        <v>100</v>
      </c>
      <c r="Z16" s="53">
        <f t="shared" si="25"/>
        <v>140</v>
      </c>
      <c r="AA16" s="53">
        <f t="shared" si="26"/>
        <v>35</v>
      </c>
      <c r="AB16" s="26">
        <f t="shared" si="27"/>
        <v>-105</v>
      </c>
      <c r="AC16" s="26">
        <f t="shared" si="28"/>
        <v>25</v>
      </c>
      <c r="AD16" s="46"/>
      <c r="AE16" s="46"/>
      <c r="AF16" s="21">
        <f t="shared" si="29"/>
        <v>0</v>
      </c>
      <c r="AG16" s="21"/>
      <c r="AH16" s="46">
        <v>65</v>
      </c>
      <c r="AI16" s="46">
        <v>20</v>
      </c>
      <c r="AJ16" s="47">
        <f t="shared" si="31"/>
        <v>-45</v>
      </c>
      <c r="AK16" s="47">
        <f t="shared" si="32"/>
        <v>30.769230769230766</v>
      </c>
      <c r="AL16" s="46">
        <v>75</v>
      </c>
      <c r="AM16" s="46">
        <v>15</v>
      </c>
      <c r="AN16" s="47">
        <f t="shared" si="33"/>
        <v>-60</v>
      </c>
      <c r="AO16" s="47">
        <f t="shared" si="11"/>
        <v>20</v>
      </c>
      <c r="AP16" s="55">
        <f t="shared" si="50"/>
        <v>260</v>
      </c>
      <c r="AQ16" s="56">
        <f t="shared" si="34"/>
        <v>266</v>
      </c>
      <c r="AR16" s="56">
        <f t="shared" si="12"/>
        <v>6</v>
      </c>
      <c r="AS16" s="57">
        <f>AQ16/AP16%</f>
        <v>102.3076923076923</v>
      </c>
      <c r="AT16" s="52">
        <f t="shared" si="35"/>
        <v>70</v>
      </c>
      <c r="AU16" s="53">
        <f t="shared" si="36"/>
        <v>180</v>
      </c>
      <c r="AV16" s="53">
        <f t="shared" si="45"/>
        <v>110</v>
      </c>
      <c r="AW16" s="58">
        <f>AU16/AT16%</f>
        <v>257.14285714285717</v>
      </c>
      <c r="AX16" s="45">
        <v>10</v>
      </c>
      <c r="AY16" s="46">
        <v>80</v>
      </c>
      <c r="AZ16" s="47">
        <f t="shared" si="51"/>
        <v>70</v>
      </c>
      <c r="BA16" s="64" t="s">
        <v>31</v>
      </c>
      <c r="BB16" s="45">
        <v>30</v>
      </c>
      <c r="BC16" s="46">
        <v>5</v>
      </c>
      <c r="BD16" s="47">
        <f t="shared" si="15"/>
        <v>-25</v>
      </c>
      <c r="BE16" s="47">
        <f>BC16/BB16%</f>
        <v>16.666666666666668</v>
      </c>
      <c r="BF16" s="54">
        <v>30</v>
      </c>
      <c r="BG16" s="46">
        <v>95</v>
      </c>
      <c r="BH16" s="47">
        <f t="shared" si="37"/>
        <v>65</v>
      </c>
      <c r="BI16" s="43">
        <f>BG16/BF16%</f>
        <v>316.6666666666667</v>
      </c>
      <c r="BJ16" s="60">
        <f t="shared" si="38"/>
        <v>231.2</v>
      </c>
      <c r="BK16" s="53">
        <f t="shared" si="39"/>
        <v>175.8</v>
      </c>
      <c r="BL16" s="53">
        <f t="shared" si="40"/>
        <v>-55.39999999999998</v>
      </c>
      <c r="BM16" s="58">
        <f>BK16/BJ16%</f>
        <v>76.03806228373703</v>
      </c>
      <c r="BN16" s="309">
        <v>35</v>
      </c>
      <c r="BO16" s="46">
        <v>68</v>
      </c>
      <c r="BP16" s="47">
        <f t="shared" si="18"/>
        <v>33</v>
      </c>
      <c r="BQ16" s="43">
        <f>BO16/BN16%</f>
        <v>194.2857142857143</v>
      </c>
      <c r="BR16" s="45">
        <v>2.8</v>
      </c>
      <c r="BS16" s="46">
        <v>2.8</v>
      </c>
      <c r="BT16" s="47">
        <f t="shared" si="19"/>
        <v>0</v>
      </c>
      <c r="BU16" s="59">
        <f>BS16/BR16%</f>
        <v>100</v>
      </c>
      <c r="BV16" s="348">
        <v>193.4</v>
      </c>
      <c r="BW16" s="46">
        <v>105</v>
      </c>
      <c r="BX16" s="47">
        <f t="shared" si="43"/>
        <v>-88.4</v>
      </c>
      <c r="BY16" s="47">
        <f>BW16/BV16%</f>
        <v>54.29162357807652</v>
      </c>
    </row>
    <row r="17" spans="1:77" ht="53.25" customHeight="1" hidden="1">
      <c r="A17" s="66" t="s">
        <v>36</v>
      </c>
      <c r="B17" s="36">
        <f>SUM(B18:B19)</f>
        <v>0</v>
      </c>
      <c r="C17" s="37">
        <f>SUM(C18:C19)</f>
        <v>0</v>
      </c>
      <c r="D17" s="22">
        <f t="shared" si="0"/>
        <v>0</v>
      </c>
      <c r="E17" s="283"/>
      <c r="F17" s="49">
        <f t="shared" si="2"/>
        <v>0</v>
      </c>
      <c r="G17" s="50">
        <f t="shared" si="2"/>
        <v>0</v>
      </c>
      <c r="H17" s="50">
        <f t="shared" si="3"/>
        <v>0</v>
      </c>
      <c r="I17" s="51"/>
      <c r="J17" s="38">
        <f t="shared" si="22"/>
        <v>0</v>
      </c>
      <c r="K17" s="26">
        <f t="shared" si="49"/>
        <v>0</v>
      </c>
      <c r="L17" s="13">
        <f t="shared" si="23"/>
        <v>0</v>
      </c>
      <c r="M17" s="13" t="e">
        <f t="shared" si="24"/>
        <v>#DIV/0!</v>
      </c>
      <c r="N17" s="39">
        <f>SUM(N18:N19)</f>
        <v>0</v>
      </c>
      <c r="O17" s="37">
        <f>SUM(O18:O19)</f>
        <v>0</v>
      </c>
      <c r="P17" s="21">
        <f t="shared" si="5"/>
        <v>0</v>
      </c>
      <c r="Q17" s="47"/>
      <c r="R17" s="37">
        <f>SUM(R18:R19)</f>
        <v>0</v>
      </c>
      <c r="S17" s="37">
        <f>SUM(S18:S19)</f>
        <v>0</v>
      </c>
      <c r="T17" s="47">
        <f t="shared" si="7"/>
        <v>0</v>
      </c>
      <c r="U17" s="47" t="e">
        <f t="shared" si="8"/>
        <v>#DIV/0!</v>
      </c>
      <c r="V17" s="37">
        <f>SUM(V18:V19)</f>
        <v>0</v>
      </c>
      <c r="W17" s="37">
        <f>SUM(W18:W19)</f>
        <v>0</v>
      </c>
      <c r="X17" s="47">
        <f t="shared" si="9"/>
        <v>0</v>
      </c>
      <c r="Y17" s="47" t="e">
        <f t="shared" si="10"/>
        <v>#DIV/0!</v>
      </c>
      <c r="Z17" s="26">
        <f t="shared" si="25"/>
        <v>0</v>
      </c>
      <c r="AA17" s="26">
        <f t="shared" si="26"/>
        <v>0</v>
      </c>
      <c r="AB17" s="26">
        <f t="shared" si="27"/>
        <v>0</v>
      </c>
      <c r="AC17" s="26" t="e">
        <f t="shared" si="28"/>
        <v>#DIV/0!</v>
      </c>
      <c r="AD17" s="37"/>
      <c r="AE17" s="37">
        <f>SUM(AE18:AE19)</f>
        <v>0</v>
      </c>
      <c r="AF17" s="21">
        <f t="shared" si="29"/>
        <v>0</v>
      </c>
      <c r="AG17" s="21" t="e">
        <f t="shared" si="30"/>
        <v>#DIV/0!</v>
      </c>
      <c r="AH17" s="37">
        <f>SUM(AH18:AH19)</f>
        <v>0</v>
      </c>
      <c r="AI17" s="37">
        <f>SUM(AI18:AI19)</f>
        <v>0</v>
      </c>
      <c r="AJ17" s="21">
        <f t="shared" si="31"/>
        <v>0</v>
      </c>
      <c r="AK17" s="21" t="e">
        <f t="shared" si="32"/>
        <v>#DIV/0!</v>
      </c>
      <c r="AL17" s="37">
        <f>SUM(AL18:AL19)</f>
        <v>0</v>
      </c>
      <c r="AM17" s="37">
        <f>SUM(AM18:AM19)</f>
        <v>0</v>
      </c>
      <c r="AN17" s="47">
        <f t="shared" si="33"/>
        <v>0</v>
      </c>
      <c r="AO17" s="47" t="e">
        <f t="shared" si="11"/>
        <v>#DIV/0!</v>
      </c>
      <c r="AP17" s="28">
        <f t="shared" si="50"/>
        <v>0</v>
      </c>
      <c r="AQ17" s="29">
        <f t="shared" si="34"/>
        <v>0</v>
      </c>
      <c r="AR17" s="29">
        <f t="shared" si="12"/>
        <v>0</v>
      </c>
      <c r="AS17" s="30"/>
      <c r="AT17" s="38">
        <f t="shared" si="35"/>
        <v>0</v>
      </c>
      <c r="AU17" s="40">
        <f>AY17+BC17+BG17</f>
        <v>0</v>
      </c>
      <c r="AV17" s="26">
        <f t="shared" si="45"/>
        <v>0</v>
      </c>
      <c r="AW17" s="31"/>
      <c r="AX17" s="36">
        <f>SUM(AX18:AX19)</f>
        <v>0</v>
      </c>
      <c r="AY17" s="37">
        <f>SUM(AY18:AY19)</f>
        <v>0</v>
      </c>
      <c r="AZ17" s="47">
        <f t="shared" si="51"/>
        <v>0</v>
      </c>
      <c r="BA17" s="43" t="e">
        <f t="shared" si="47"/>
        <v>#DIV/0!</v>
      </c>
      <c r="BB17" s="36">
        <f>SUM(BB18:BB19)</f>
        <v>0</v>
      </c>
      <c r="BC17" s="37">
        <f>SUM(BC18:BC19)</f>
        <v>0</v>
      </c>
      <c r="BD17" s="21">
        <f t="shared" si="15"/>
        <v>0</v>
      </c>
      <c r="BE17" s="47"/>
      <c r="BF17" s="39">
        <f>SUM(BF18:BF19)</f>
        <v>0</v>
      </c>
      <c r="BG17" s="36">
        <f>SUM(BG18:BG19)</f>
        <v>0</v>
      </c>
      <c r="BH17" s="21">
        <f t="shared" si="37"/>
        <v>0</v>
      </c>
      <c r="BI17" s="43"/>
      <c r="BJ17" s="40">
        <f t="shared" si="38"/>
        <v>0</v>
      </c>
      <c r="BK17" s="26">
        <f t="shared" si="39"/>
        <v>0</v>
      </c>
      <c r="BL17" s="26">
        <f t="shared" si="40"/>
        <v>0</v>
      </c>
      <c r="BM17" s="31"/>
      <c r="BN17" s="307">
        <f>SUM(BN18:BN19)</f>
        <v>0</v>
      </c>
      <c r="BO17" s="37">
        <f>SUM(BO18:BO19)</f>
        <v>0</v>
      </c>
      <c r="BP17" s="21">
        <f t="shared" si="18"/>
        <v>0</v>
      </c>
      <c r="BQ17" s="43"/>
      <c r="BR17" s="36">
        <f>SUM(BR18:BR19)</f>
        <v>0</v>
      </c>
      <c r="BS17" s="37">
        <f>SUM(BS18:BS19)</f>
        <v>0</v>
      </c>
      <c r="BT17" s="21">
        <f t="shared" si="19"/>
        <v>0</v>
      </c>
      <c r="BU17" s="59"/>
      <c r="BV17" s="347">
        <f>SUM(BV18:BV19)</f>
        <v>0</v>
      </c>
      <c r="BW17" s="37">
        <f>SUM(BW18:BW19)</f>
        <v>0</v>
      </c>
      <c r="BX17" s="21">
        <f t="shared" si="43"/>
        <v>0</v>
      </c>
      <c r="BY17" s="47"/>
    </row>
    <row r="18" spans="1:77" ht="21.75" customHeight="1" hidden="1">
      <c r="A18" s="65" t="s">
        <v>37</v>
      </c>
      <c r="B18" s="45"/>
      <c r="C18" s="46"/>
      <c r="D18" s="48">
        <f t="shared" si="0"/>
        <v>0</v>
      </c>
      <c r="E18" s="283"/>
      <c r="F18" s="49">
        <f t="shared" si="2"/>
        <v>0</v>
      </c>
      <c r="G18" s="50">
        <f t="shared" si="2"/>
        <v>0</v>
      </c>
      <c r="H18" s="50">
        <f t="shared" si="3"/>
        <v>0</v>
      </c>
      <c r="I18" s="51"/>
      <c r="J18" s="52">
        <f t="shared" si="22"/>
        <v>0</v>
      </c>
      <c r="K18" s="53">
        <f t="shared" si="49"/>
        <v>0</v>
      </c>
      <c r="L18" s="13">
        <f t="shared" si="23"/>
        <v>0</v>
      </c>
      <c r="M18" s="13" t="e">
        <f t="shared" si="24"/>
        <v>#DIV/0!</v>
      </c>
      <c r="N18" s="54"/>
      <c r="O18" s="46"/>
      <c r="P18" s="47">
        <f>O18-N18</f>
        <v>0</v>
      </c>
      <c r="Q18" s="47"/>
      <c r="R18" s="46"/>
      <c r="S18" s="46"/>
      <c r="T18" s="47">
        <f t="shared" si="7"/>
        <v>0</v>
      </c>
      <c r="U18" s="47" t="e">
        <f t="shared" si="8"/>
        <v>#DIV/0!</v>
      </c>
      <c r="V18" s="46"/>
      <c r="W18" s="46"/>
      <c r="X18" s="47">
        <f t="shared" si="9"/>
        <v>0</v>
      </c>
      <c r="Y18" s="47" t="e">
        <f t="shared" si="10"/>
        <v>#DIV/0!</v>
      </c>
      <c r="Z18" s="53">
        <f t="shared" si="25"/>
        <v>0</v>
      </c>
      <c r="AA18" s="53">
        <f t="shared" si="26"/>
        <v>0</v>
      </c>
      <c r="AB18" s="26">
        <f t="shared" si="27"/>
        <v>0</v>
      </c>
      <c r="AC18" s="26" t="e">
        <f t="shared" si="28"/>
        <v>#DIV/0!</v>
      </c>
      <c r="AD18" s="46"/>
      <c r="AE18" s="46"/>
      <c r="AF18" s="21">
        <f t="shared" si="29"/>
        <v>0</v>
      </c>
      <c r="AG18" s="21" t="e">
        <f t="shared" si="30"/>
        <v>#DIV/0!</v>
      </c>
      <c r="AH18" s="46"/>
      <c r="AI18" s="46"/>
      <c r="AJ18" s="21">
        <f t="shared" si="31"/>
        <v>0</v>
      </c>
      <c r="AK18" s="21" t="e">
        <f t="shared" si="32"/>
        <v>#DIV/0!</v>
      </c>
      <c r="AL18" s="46"/>
      <c r="AM18" s="46"/>
      <c r="AN18" s="47">
        <f t="shared" si="33"/>
        <v>0</v>
      </c>
      <c r="AO18" s="47" t="e">
        <f t="shared" si="11"/>
        <v>#DIV/0!</v>
      </c>
      <c r="AP18" s="55">
        <f t="shared" si="50"/>
        <v>0</v>
      </c>
      <c r="AQ18" s="56">
        <f t="shared" si="34"/>
        <v>0</v>
      </c>
      <c r="AR18" s="56">
        <f t="shared" si="12"/>
        <v>0</v>
      </c>
      <c r="AS18" s="57"/>
      <c r="AT18" s="52">
        <f t="shared" si="35"/>
        <v>0</v>
      </c>
      <c r="AU18" s="53">
        <f t="shared" si="36"/>
        <v>0</v>
      </c>
      <c r="AV18" s="53">
        <f t="shared" si="45"/>
        <v>0</v>
      </c>
      <c r="AW18" s="58"/>
      <c r="AX18" s="45"/>
      <c r="AY18" s="46"/>
      <c r="AZ18" s="47">
        <f t="shared" si="51"/>
        <v>0</v>
      </c>
      <c r="BA18" s="43" t="e">
        <f t="shared" si="47"/>
        <v>#DIV/0!</v>
      </c>
      <c r="BB18" s="45"/>
      <c r="BC18" s="46">
        <v>0</v>
      </c>
      <c r="BD18" s="47">
        <f t="shared" si="15"/>
        <v>0</v>
      </c>
      <c r="BE18" s="47"/>
      <c r="BF18" s="54"/>
      <c r="BG18" s="46"/>
      <c r="BH18" s="47">
        <f t="shared" si="37"/>
        <v>0</v>
      </c>
      <c r="BI18" s="43" t="e">
        <f>BG18/BF18%</f>
        <v>#DIV/0!</v>
      </c>
      <c r="BJ18" s="60">
        <f t="shared" si="38"/>
        <v>0</v>
      </c>
      <c r="BK18" s="53">
        <f t="shared" si="39"/>
        <v>0</v>
      </c>
      <c r="BL18" s="53">
        <f t="shared" si="40"/>
        <v>0</v>
      </c>
      <c r="BM18" s="58"/>
      <c r="BN18" s="309"/>
      <c r="BO18" s="46"/>
      <c r="BP18" s="47">
        <f>BO18-BN18</f>
        <v>0</v>
      </c>
      <c r="BQ18" s="43"/>
      <c r="BR18" s="45"/>
      <c r="BS18" s="46"/>
      <c r="BT18" s="47">
        <f>BS18-BR18</f>
        <v>0</v>
      </c>
      <c r="BU18" s="59"/>
      <c r="BV18" s="348"/>
      <c r="BW18" s="46"/>
      <c r="BX18" s="47">
        <f>BW18-BV18</f>
        <v>0</v>
      </c>
      <c r="BY18" s="47"/>
    </row>
    <row r="19" spans="1:77" ht="21" customHeight="1" hidden="1">
      <c r="A19" s="63" t="s">
        <v>38</v>
      </c>
      <c r="B19" s="45"/>
      <c r="C19" s="46"/>
      <c r="D19" s="48">
        <f t="shared" si="0"/>
        <v>0</v>
      </c>
      <c r="E19" s="283"/>
      <c r="F19" s="49">
        <f t="shared" si="2"/>
        <v>0</v>
      </c>
      <c r="G19" s="50">
        <f t="shared" si="2"/>
        <v>0</v>
      </c>
      <c r="H19" s="50">
        <f t="shared" si="3"/>
        <v>0</v>
      </c>
      <c r="I19" s="51"/>
      <c r="J19" s="52">
        <f t="shared" si="22"/>
        <v>0</v>
      </c>
      <c r="K19" s="53">
        <f t="shared" si="49"/>
        <v>0</v>
      </c>
      <c r="L19" s="13">
        <f t="shared" si="23"/>
        <v>0</v>
      </c>
      <c r="M19" s="13" t="e">
        <f t="shared" si="24"/>
        <v>#DIV/0!</v>
      </c>
      <c r="N19" s="54"/>
      <c r="O19" s="46"/>
      <c r="P19" s="47"/>
      <c r="Q19" s="47"/>
      <c r="R19" s="46"/>
      <c r="S19" s="46"/>
      <c r="T19" s="47">
        <f t="shared" si="7"/>
        <v>0</v>
      </c>
      <c r="U19" s="47" t="e">
        <f t="shared" si="8"/>
        <v>#DIV/0!</v>
      </c>
      <c r="V19" s="46"/>
      <c r="W19" s="46"/>
      <c r="X19" s="47">
        <f t="shared" si="9"/>
        <v>0</v>
      </c>
      <c r="Y19" s="47" t="e">
        <f t="shared" si="10"/>
        <v>#DIV/0!</v>
      </c>
      <c r="Z19" s="53">
        <f t="shared" si="25"/>
        <v>0</v>
      </c>
      <c r="AA19" s="53">
        <f t="shared" si="26"/>
        <v>0</v>
      </c>
      <c r="AB19" s="26">
        <f t="shared" si="27"/>
        <v>0</v>
      </c>
      <c r="AC19" s="26" t="e">
        <f t="shared" si="28"/>
        <v>#DIV/0!</v>
      </c>
      <c r="AD19" s="46"/>
      <c r="AE19" s="46"/>
      <c r="AF19" s="21">
        <f t="shared" si="29"/>
        <v>0</v>
      </c>
      <c r="AG19" s="21" t="e">
        <f t="shared" si="30"/>
        <v>#DIV/0!</v>
      </c>
      <c r="AH19" s="46"/>
      <c r="AI19" s="46"/>
      <c r="AJ19" s="21">
        <f t="shared" si="31"/>
        <v>0</v>
      </c>
      <c r="AK19" s="21" t="e">
        <f t="shared" si="32"/>
        <v>#DIV/0!</v>
      </c>
      <c r="AL19" s="46"/>
      <c r="AM19" s="46"/>
      <c r="AN19" s="47">
        <f t="shared" si="33"/>
        <v>0</v>
      </c>
      <c r="AO19" s="47" t="e">
        <f t="shared" si="11"/>
        <v>#DIV/0!</v>
      </c>
      <c r="AP19" s="55">
        <f t="shared" si="50"/>
        <v>0</v>
      </c>
      <c r="AQ19" s="56">
        <f t="shared" si="34"/>
        <v>0</v>
      </c>
      <c r="AR19" s="56">
        <f t="shared" si="12"/>
        <v>0</v>
      </c>
      <c r="AS19" s="57"/>
      <c r="AT19" s="52">
        <f t="shared" si="35"/>
        <v>0</v>
      </c>
      <c r="AU19" s="53">
        <f t="shared" si="36"/>
        <v>0</v>
      </c>
      <c r="AV19" s="53">
        <f t="shared" si="45"/>
        <v>0</v>
      </c>
      <c r="AW19" s="58"/>
      <c r="AX19" s="45"/>
      <c r="AY19" s="46"/>
      <c r="AZ19" s="47">
        <f t="shared" si="51"/>
        <v>0</v>
      </c>
      <c r="BA19" s="43" t="e">
        <f t="shared" si="47"/>
        <v>#DIV/0!</v>
      </c>
      <c r="BB19" s="45"/>
      <c r="BC19" s="46"/>
      <c r="BD19" s="47"/>
      <c r="BE19" s="47"/>
      <c r="BF19" s="54"/>
      <c r="BG19" s="46"/>
      <c r="BH19" s="47"/>
      <c r="BI19" s="43"/>
      <c r="BJ19" s="60">
        <f t="shared" si="38"/>
        <v>0</v>
      </c>
      <c r="BK19" s="53">
        <f t="shared" si="39"/>
        <v>0</v>
      </c>
      <c r="BL19" s="53">
        <f t="shared" si="40"/>
        <v>0</v>
      </c>
      <c r="BM19" s="58"/>
      <c r="BN19" s="309"/>
      <c r="BO19" s="46"/>
      <c r="BP19" s="47"/>
      <c r="BQ19" s="43"/>
      <c r="BR19" s="45"/>
      <c r="BS19" s="46"/>
      <c r="BT19" s="47"/>
      <c r="BU19" s="59"/>
      <c r="BV19" s="348"/>
      <c r="BW19" s="46"/>
      <c r="BX19" s="47"/>
      <c r="BY19" s="47"/>
    </row>
    <row r="20" spans="1:77" s="35" customFormat="1" ht="48" customHeight="1">
      <c r="A20" s="67" t="s">
        <v>39</v>
      </c>
      <c r="B20" s="36">
        <f>B21+B22+B23+B24+B25</f>
        <v>28378.199999999997</v>
      </c>
      <c r="C20" s="37">
        <f>C21+C22+C23+C24+C25</f>
        <v>28898.699999999997</v>
      </c>
      <c r="D20" s="22">
        <f t="shared" si="0"/>
        <v>520.5</v>
      </c>
      <c r="E20" s="34">
        <f t="shared" si="1"/>
        <v>101.83415438611328</v>
      </c>
      <c r="F20" s="23">
        <f t="shared" si="2"/>
        <v>10841.4</v>
      </c>
      <c r="G20" s="24">
        <f t="shared" si="2"/>
        <v>11047.300000000001</v>
      </c>
      <c r="H20" s="24">
        <f t="shared" si="3"/>
        <v>205.90000000000146</v>
      </c>
      <c r="I20" s="25">
        <f>G20/F20%</f>
        <v>101.89920121017582</v>
      </c>
      <c r="J20" s="38">
        <f t="shared" si="22"/>
        <v>4736.9</v>
      </c>
      <c r="K20" s="26">
        <f t="shared" si="49"/>
        <v>4880.1</v>
      </c>
      <c r="L20" s="13">
        <f t="shared" si="23"/>
        <v>143.20000000000073</v>
      </c>
      <c r="M20" s="13">
        <f t="shared" si="24"/>
        <v>103.02307416242691</v>
      </c>
      <c r="N20" s="39">
        <f>N21+N22+N23+N24</f>
        <v>1598</v>
      </c>
      <c r="O20" s="37">
        <f>O21+O22+O23+O24</f>
        <v>1526.5</v>
      </c>
      <c r="P20" s="21">
        <f aca="true" t="shared" si="52" ref="P20:P33">O20-N20</f>
        <v>-71.5</v>
      </c>
      <c r="Q20" s="21">
        <f>O20/N20%</f>
        <v>95.52565707133917</v>
      </c>
      <c r="R20" s="37">
        <f>R21+R22+R23+R24</f>
        <v>2098.1</v>
      </c>
      <c r="S20" s="37">
        <f>S21+S22+S23+S24</f>
        <v>1333.1</v>
      </c>
      <c r="T20" s="21">
        <f t="shared" si="7"/>
        <v>-765</v>
      </c>
      <c r="U20" s="21">
        <f t="shared" si="8"/>
        <v>63.53843954053668</v>
      </c>
      <c r="V20" s="37">
        <f>V21+V22+V23+V24</f>
        <v>1040.8</v>
      </c>
      <c r="W20" s="37">
        <f>W21+W22+W23+W24</f>
        <v>2020.5000000000002</v>
      </c>
      <c r="X20" s="21">
        <f t="shared" si="9"/>
        <v>979.7000000000003</v>
      </c>
      <c r="Y20" s="21">
        <f t="shared" si="10"/>
        <v>194.12951575710994</v>
      </c>
      <c r="Z20" s="26">
        <f t="shared" si="25"/>
        <v>6104.5</v>
      </c>
      <c r="AA20" s="26">
        <f t="shared" si="26"/>
        <v>6167.200000000001</v>
      </c>
      <c r="AB20" s="26">
        <f t="shared" si="27"/>
        <v>62.70000000000073</v>
      </c>
      <c r="AC20" s="26">
        <f t="shared" si="28"/>
        <v>101.02711114751413</v>
      </c>
      <c r="AD20" s="37">
        <f>AD21+AD22+AD23+AD24</f>
        <v>1898.2</v>
      </c>
      <c r="AE20" s="37">
        <f>AE21+AE22+AE23+AE24</f>
        <v>1913.3000000000002</v>
      </c>
      <c r="AF20" s="21">
        <f t="shared" si="29"/>
        <v>15.100000000000136</v>
      </c>
      <c r="AG20" s="21">
        <f t="shared" si="30"/>
        <v>100.79549046465074</v>
      </c>
      <c r="AH20" s="37">
        <f>AH21+AH22+AH23+AH24</f>
        <v>1108.2</v>
      </c>
      <c r="AI20" s="37">
        <f>AI21+AI22+AI23+AI24</f>
        <v>1027.8000000000002</v>
      </c>
      <c r="AJ20" s="21">
        <f t="shared" si="31"/>
        <v>-80.39999999999986</v>
      </c>
      <c r="AK20" s="21">
        <f t="shared" si="32"/>
        <v>92.74499187872226</v>
      </c>
      <c r="AL20" s="37">
        <f>AL21+AL22+AL23+AL24</f>
        <v>3098.1</v>
      </c>
      <c r="AM20" s="37">
        <f>AM21+AM22+AM23+AM24</f>
        <v>3226.1</v>
      </c>
      <c r="AN20" s="21">
        <f t="shared" si="33"/>
        <v>128</v>
      </c>
      <c r="AO20" s="21">
        <f t="shared" si="11"/>
        <v>104.13156450727865</v>
      </c>
      <c r="AP20" s="28">
        <f t="shared" si="50"/>
        <v>18949.699999999997</v>
      </c>
      <c r="AQ20" s="29">
        <f t="shared" si="34"/>
        <v>18046.1</v>
      </c>
      <c r="AR20" s="29">
        <f t="shared" si="12"/>
        <v>-903.5999999999985</v>
      </c>
      <c r="AS20" s="30">
        <f>AQ20/AP20%</f>
        <v>95.23158677973795</v>
      </c>
      <c r="AT20" s="38">
        <f t="shared" si="35"/>
        <v>8108.299999999999</v>
      </c>
      <c r="AU20" s="26">
        <f>SUM(AY20+BC20+BG20)</f>
        <v>6998.799999999999</v>
      </c>
      <c r="AV20" s="26">
        <f t="shared" si="45"/>
        <v>-1109.5</v>
      </c>
      <c r="AW20" s="31">
        <f>AU20/AT20%</f>
        <v>86.3164905097246</v>
      </c>
      <c r="AX20" s="36">
        <f>AX21+AX22+AX23+AX24</f>
        <v>1912</v>
      </c>
      <c r="AY20" s="37">
        <f>AY21+AY22+AY23+AY24+AY25</f>
        <v>2312.1</v>
      </c>
      <c r="AZ20" s="21">
        <f t="shared" si="51"/>
        <v>400.0999999999999</v>
      </c>
      <c r="BA20" s="32">
        <f t="shared" si="47"/>
        <v>120.92573221757321</v>
      </c>
      <c r="BB20" s="37">
        <f>BB21+BB22+BB23+BB24+BB25</f>
        <v>2598.2</v>
      </c>
      <c r="BC20" s="37">
        <f>BC21+BC22+BC23+BC24+BC25</f>
        <v>2130.2</v>
      </c>
      <c r="BD20" s="21">
        <f>BC20-BB20</f>
        <v>-468</v>
      </c>
      <c r="BE20" s="21">
        <f>BC20/BB20%</f>
        <v>81.98752982834269</v>
      </c>
      <c r="BF20" s="39">
        <f>BF21+BF22+BF23+BF24</f>
        <v>3598.1</v>
      </c>
      <c r="BG20" s="37">
        <f>BG21+BG22+BG23+BG24+BG25</f>
        <v>2556.5000000000005</v>
      </c>
      <c r="BH20" s="21">
        <f>BG20-BF20</f>
        <v>-1041.5999999999995</v>
      </c>
      <c r="BI20" s="32">
        <f>BG20/BF20%</f>
        <v>71.05138823267836</v>
      </c>
      <c r="BJ20" s="40">
        <f>BN20+BR20+BV20</f>
        <v>9428.5</v>
      </c>
      <c r="BK20" s="26">
        <f t="shared" si="39"/>
        <v>10852.6</v>
      </c>
      <c r="BL20" s="26">
        <f t="shared" si="40"/>
        <v>1424.1000000000004</v>
      </c>
      <c r="BM20" s="31">
        <f>BK20/BJ20%</f>
        <v>115.1042053348889</v>
      </c>
      <c r="BN20" s="307">
        <f>BN21+BN22+BN23+BN24+BN25</f>
        <v>3098.2</v>
      </c>
      <c r="BO20" s="37">
        <f>BO21+BO22+BO23+BO24+BO25</f>
        <v>3708.5000000000005</v>
      </c>
      <c r="BP20" s="21">
        <f>BO20-BN20</f>
        <v>610.3000000000006</v>
      </c>
      <c r="BQ20" s="32">
        <f>BO20/BN20%</f>
        <v>119.69853463301274</v>
      </c>
      <c r="BR20" s="36">
        <f>BR21+BR22+BR23+BR24</f>
        <v>2900.2</v>
      </c>
      <c r="BS20" s="37">
        <f>BS21+BS22+BS23+BS24+BS25</f>
        <v>3000.5</v>
      </c>
      <c r="BT20" s="21">
        <f>BS20-BR20</f>
        <v>100.30000000000018</v>
      </c>
      <c r="BU20" s="33">
        <f>BS20/BR20%</f>
        <v>103.45838218053927</v>
      </c>
      <c r="BV20" s="347">
        <f>BV21+BV22+BV23+BV24+BV25</f>
        <v>3430.1</v>
      </c>
      <c r="BW20" s="37">
        <f>BW21+BW22+BW23+BW24+BW25</f>
        <v>4143.6</v>
      </c>
      <c r="BX20" s="21">
        <f>BW20-BV20</f>
        <v>713.5000000000005</v>
      </c>
      <c r="BY20" s="21">
        <f aca="true" t="shared" si="53" ref="BY20:BY31">BW20/BV20%</f>
        <v>120.80114282382438</v>
      </c>
    </row>
    <row r="21" spans="1:77" ht="37.5" customHeight="1" hidden="1">
      <c r="A21" s="68" t="s">
        <v>40</v>
      </c>
      <c r="B21" s="69"/>
      <c r="C21" s="70"/>
      <c r="D21" s="48">
        <f t="shared" si="0"/>
        <v>0</v>
      </c>
      <c r="E21" s="283"/>
      <c r="F21" s="49">
        <f t="shared" si="2"/>
        <v>0</v>
      </c>
      <c r="G21" s="50">
        <f t="shared" si="2"/>
        <v>0</v>
      </c>
      <c r="H21" s="50">
        <f t="shared" si="3"/>
        <v>0</v>
      </c>
      <c r="I21" s="51"/>
      <c r="J21" s="52">
        <f t="shared" si="22"/>
        <v>0</v>
      </c>
      <c r="K21" s="53">
        <f t="shared" si="49"/>
        <v>0</v>
      </c>
      <c r="L21" s="13">
        <f t="shared" si="23"/>
        <v>0</v>
      </c>
      <c r="M21" s="13" t="e">
        <f t="shared" si="24"/>
        <v>#DIV/0!</v>
      </c>
      <c r="N21" s="71"/>
      <c r="O21" s="70"/>
      <c r="P21" s="21">
        <f t="shared" si="52"/>
        <v>0</v>
      </c>
      <c r="Q21" s="21"/>
      <c r="R21" s="70"/>
      <c r="S21" s="70"/>
      <c r="T21" s="47">
        <f t="shared" si="7"/>
        <v>0</v>
      </c>
      <c r="U21" s="47" t="e">
        <f t="shared" si="8"/>
        <v>#DIV/0!</v>
      </c>
      <c r="V21" s="70"/>
      <c r="W21" s="70"/>
      <c r="X21" s="47">
        <f t="shared" si="9"/>
        <v>0</v>
      </c>
      <c r="Y21" s="47" t="e">
        <f t="shared" si="10"/>
        <v>#DIV/0!</v>
      </c>
      <c r="Z21" s="53">
        <f t="shared" si="25"/>
        <v>0</v>
      </c>
      <c r="AA21" s="53">
        <f t="shared" si="26"/>
        <v>0</v>
      </c>
      <c r="AB21" s="26">
        <f t="shared" si="27"/>
        <v>0</v>
      </c>
      <c r="AC21" s="26" t="e">
        <f t="shared" si="28"/>
        <v>#DIV/0!</v>
      </c>
      <c r="AD21" s="70"/>
      <c r="AE21" s="70"/>
      <c r="AF21" s="21">
        <f t="shared" si="29"/>
        <v>0</v>
      </c>
      <c r="AG21" s="21" t="e">
        <f t="shared" si="30"/>
        <v>#DIV/0!</v>
      </c>
      <c r="AH21" s="70"/>
      <c r="AI21" s="70"/>
      <c r="AJ21" s="21">
        <f t="shared" si="31"/>
        <v>0</v>
      </c>
      <c r="AK21" s="21" t="e">
        <f t="shared" si="32"/>
        <v>#DIV/0!</v>
      </c>
      <c r="AL21" s="70"/>
      <c r="AM21" s="70"/>
      <c r="AN21" s="47">
        <f t="shared" si="33"/>
        <v>0</v>
      </c>
      <c r="AO21" s="47" t="e">
        <f t="shared" si="11"/>
        <v>#DIV/0!</v>
      </c>
      <c r="AP21" s="28">
        <f t="shared" si="50"/>
        <v>0</v>
      </c>
      <c r="AQ21" s="56">
        <f t="shared" si="34"/>
        <v>0</v>
      </c>
      <c r="AR21" s="56">
        <f t="shared" si="12"/>
        <v>0</v>
      </c>
      <c r="AS21" s="57"/>
      <c r="AT21" s="52">
        <f t="shared" si="35"/>
        <v>0</v>
      </c>
      <c r="AU21" s="53">
        <f t="shared" si="36"/>
        <v>0</v>
      </c>
      <c r="AV21" s="53">
        <f t="shared" si="45"/>
        <v>0</v>
      </c>
      <c r="AW21" s="58"/>
      <c r="AX21" s="69"/>
      <c r="AY21" s="70"/>
      <c r="AZ21" s="47">
        <f t="shared" si="51"/>
        <v>0</v>
      </c>
      <c r="BA21" s="43" t="e">
        <f t="shared" si="47"/>
        <v>#DIV/0!</v>
      </c>
      <c r="BB21" s="69"/>
      <c r="BC21" s="70"/>
      <c r="BD21" s="47"/>
      <c r="BE21" s="47"/>
      <c r="BF21" s="71"/>
      <c r="BG21" s="70"/>
      <c r="BH21" s="47"/>
      <c r="BI21" s="32"/>
      <c r="BJ21" s="60">
        <f t="shared" si="38"/>
        <v>0</v>
      </c>
      <c r="BK21" s="53">
        <f t="shared" si="39"/>
        <v>0</v>
      </c>
      <c r="BL21" s="53">
        <f t="shared" si="40"/>
        <v>0</v>
      </c>
      <c r="BM21" s="58"/>
      <c r="BN21" s="310"/>
      <c r="BO21" s="70"/>
      <c r="BP21" s="47"/>
      <c r="BQ21" s="43"/>
      <c r="BR21" s="69"/>
      <c r="BS21" s="70"/>
      <c r="BT21" s="47"/>
      <c r="BU21" s="33"/>
      <c r="BV21" s="349"/>
      <c r="BW21" s="70"/>
      <c r="BX21" s="47"/>
      <c r="BY21" s="21" t="e">
        <f t="shared" si="53"/>
        <v>#DIV/0!</v>
      </c>
    </row>
    <row r="22" spans="1:77" s="73" customFormat="1" ht="23.25" customHeight="1">
      <c r="A22" s="68" t="s">
        <v>41</v>
      </c>
      <c r="B22" s="45">
        <f aca="true" t="shared" si="54" ref="B22:C24">J22+Z22+AT22+BJ22</f>
        <v>20455</v>
      </c>
      <c r="C22" s="46">
        <f t="shared" si="54"/>
        <v>20946.199999999997</v>
      </c>
      <c r="D22" s="72">
        <f t="shared" si="0"/>
        <v>491.1999999999971</v>
      </c>
      <c r="E22" s="283">
        <f t="shared" si="1"/>
        <v>102.4013688584698</v>
      </c>
      <c r="F22" s="49">
        <f t="shared" si="2"/>
        <v>7270</v>
      </c>
      <c r="G22" s="50">
        <f t="shared" si="2"/>
        <v>7086.4</v>
      </c>
      <c r="H22" s="50">
        <f t="shared" si="3"/>
        <v>-183.60000000000036</v>
      </c>
      <c r="I22" s="51">
        <f aca="true" t="shared" si="55" ref="I22:I29">G22/F22%</f>
        <v>97.474552957359</v>
      </c>
      <c r="J22" s="52">
        <f t="shared" si="22"/>
        <v>2850</v>
      </c>
      <c r="K22" s="53">
        <f t="shared" si="49"/>
        <v>2894.3999999999996</v>
      </c>
      <c r="L22" s="13">
        <f t="shared" si="23"/>
        <v>44.399999999999636</v>
      </c>
      <c r="M22" s="13">
        <f t="shared" si="24"/>
        <v>101.55789473684209</v>
      </c>
      <c r="N22" s="54">
        <v>1000</v>
      </c>
      <c r="O22" s="46">
        <v>763.3</v>
      </c>
      <c r="P22" s="47">
        <f t="shared" si="52"/>
        <v>-236.70000000000005</v>
      </c>
      <c r="Q22" s="47">
        <f>O22/N22%</f>
        <v>76.33</v>
      </c>
      <c r="R22" s="46">
        <v>1500</v>
      </c>
      <c r="S22" s="46">
        <v>756.4</v>
      </c>
      <c r="T22" s="47">
        <f t="shared" si="7"/>
        <v>-743.6</v>
      </c>
      <c r="U22" s="47">
        <f t="shared" si="8"/>
        <v>50.42666666666666</v>
      </c>
      <c r="V22" s="46">
        <v>350</v>
      </c>
      <c r="W22" s="46">
        <v>1374.7</v>
      </c>
      <c r="X22" s="47">
        <f t="shared" si="9"/>
        <v>1024.7</v>
      </c>
      <c r="Y22" s="47">
        <f t="shared" si="10"/>
        <v>392.7714285714286</v>
      </c>
      <c r="Z22" s="53">
        <f t="shared" si="25"/>
        <v>4420</v>
      </c>
      <c r="AA22" s="53">
        <f t="shared" si="26"/>
        <v>4192</v>
      </c>
      <c r="AB22" s="26">
        <f t="shared" si="27"/>
        <v>-228</v>
      </c>
      <c r="AC22" s="26">
        <f t="shared" si="28"/>
        <v>94.84162895927601</v>
      </c>
      <c r="AD22" s="46">
        <v>1410</v>
      </c>
      <c r="AE22" s="46">
        <v>1418.7</v>
      </c>
      <c r="AF22" s="21">
        <f t="shared" si="29"/>
        <v>8.700000000000045</v>
      </c>
      <c r="AG22" s="21">
        <f t="shared" si="30"/>
        <v>100.61702127659575</v>
      </c>
      <c r="AH22" s="46">
        <v>510</v>
      </c>
      <c r="AI22" s="46">
        <v>512.2</v>
      </c>
      <c r="AJ22" s="47">
        <f t="shared" si="31"/>
        <v>2.2000000000000455</v>
      </c>
      <c r="AK22" s="47">
        <f t="shared" si="32"/>
        <v>100.43137254901963</v>
      </c>
      <c r="AL22" s="46">
        <v>2500</v>
      </c>
      <c r="AM22" s="46">
        <v>2261.1</v>
      </c>
      <c r="AN22" s="47">
        <f t="shared" si="33"/>
        <v>-238.9000000000001</v>
      </c>
      <c r="AO22" s="47">
        <f t="shared" si="11"/>
        <v>90.444</v>
      </c>
      <c r="AP22" s="55">
        <f t="shared" si="50"/>
        <v>13685</v>
      </c>
      <c r="AQ22" s="56">
        <f t="shared" si="34"/>
        <v>12147.4</v>
      </c>
      <c r="AR22" s="56">
        <f t="shared" si="12"/>
        <v>-1537.6000000000004</v>
      </c>
      <c r="AS22" s="57">
        <f aca="true" t="shared" si="56" ref="AS22:AS33">AQ22/AP22%</f>
        <v>88.76434051881623</v>
      </c>
      <c r="AT22" s="52">
        <f t="shared" si="35"/>
        <v>6415</v>
      </c>
      <c r="AU22" s="53">
        <f t="shared" si="36"/>
        <v>5061</v>
      </c>
      <c r="AV22" s="53">
        <f t="shared" si="45"/>
        <v>-1354</v>
      </c>
      <c r="AW22" s="58">
        <f>AU22/AT22%</f>
        <v>78.89321901792673</v>
      </c>
      <c r="AX22" s="45">
        <v>1415</v>
      </c>
      <c r="AY22" s="46">
        <v>1624.8</v>
      </c>
      <c r="AZ22" s="47">
        <f t="shared" si="51"/>
        <v>209.79999999999995</v>
      </c>
      <c r="BA22" s="43">
        <f t="shared" si="47"/>
        <v>114.8268551236749</v>
      </c>
      <c r="BB22" s="45">
        <v>2000</v>
      </c>
      <c r="BC22" s="46">
        <v>1546.3</v>
      </c>
      <c r="BD22" s="47">
        <f>BC22-BB22</f>
        <v>-453.70000000000005</v>
      </c>
      <c r="BE22" s="47">
        <f>BC22/BB22%</f>
        <v>77.315</v>
      </c>
      <c r="BF22" s="54">
        <v>3000</v>
      </c>
      <c r="BG22" s="46">
        <v>1889.9</v>
      </c>
      <c r="BH22" s="47">
        <f>BG22-BF22</f>
        <v>-1110.1</v>
      </c>
      <c r="BI22" s="43">
        <f>BG22/BF22%</f>
        <v>62.99666666666667</v>
      </c>
      <c r="BJ22" s="60">
        <f t="shared" si="38"/>
        <v>6770</v>
      </c>
      <c r="BK22" s="53">
        <f t="shared" si="39"/>
        <v>8798.8</v>
      </c>
      <c r="BL22" s="53">
        <f t="shared" si="40"/>
        <v>2028.7999999999993</v>
      </c>
      <c r="BM22" s="58">
        <f>BK22/BJ22%</f>
        <v>129.96750369276216</v>
      </c>
      <c r="BN22" s="309">
        <v>2435.2</v>
      </c>
      <c r="BO22" s="46">
        <v>3002.9</v>
      </c>
      <c r="BP22" s="47">
        <f>BO22-BN22</f>
        <v>567.7000000000003</v>
      </c>
      <c r="BQ22" s="43">
        <f>BO22/BN22%</f>
        <v>123.31225361366624</v>
      </c>
      <c r="BR22" s="45">
        <v>2302</v>
      </c>
      <c r="BS22" s="46">
        <v>2309.7</v>
      </c>
      <c r="BT22" s="47">
        <f>BS22-BR22</f>
        <v>7.699999999999818</v>
      </c>
      <c r="BU22" s="59">
        <f>BS22/BR22%</f>
        <v>100.33449174630755</v>
      </c>
      <c r="BV22" s="348">
        <v>2032.8</v>
      </c>
      <c r="BW22" s="46">
        <v>3486.2</v>
      </c>
      <c r="BX22" s="47">
        <f aca="true" t="shared" si="57" ref="BX22:BX33">BW22-BV22</f>
        <v>1453.3999999999999</v>
      </c>
      <c r="BY22" s="47">
        <f t="shared" si="53"/>
        <v>171.4974419519874</v>
      </c>
    </row>
    <row r="23" spans="1:77" s="2" customFormat="1" ht="22.5" customHeight="1">
      <c r="A23" s="65" t="s">
        <v>42</v>
      </c>
      <c r="B23" s="45">
        <f t="shared" si="54"/>
        <v>7687.599999999999</v>
      </c>
      <c r="C23" s="46">
        <f t="shared" si="54"/>
        <v>7696</v>
      </c>
      <c r="D23" s="47">
        <f t="shared" si="0"/>
        <v>8.400000000000546</v>
      </c>
      <c r="E23" s="283">
        <f t="shared" si="1"/>
        <v>100.10926687132526</v>
      </c>
      <c r="F23" s="49">
        <f t="shared" si="2"/>
        <v>3478.6</v>
      </c>
      <c r="G23" s="50">
        <f t="shared" si="2"/>
        <v>3832.2</v>
      </c>
      <c r="H23" s="50">
        <f t="shared" si="3"/>
        <v>353.5999999999999</v>
      </c>
      <c r="I23" s="51">
        <f t="shared" si="55"/>
        <v>110.1650089116311</v>
      </c>
      <c r="J23" s="52">
        <f t="shared" si="22"/>
        <v>1794.1</v>
      </c>
      <c r="K23" s="53">
        <f t="shared" si="49"/>
        <v>1857</v>
      </c>
      <c r="L23" s="13">
        <f t="shared" si="23"/>
        <v>62.90000000000009</v>
      </c>
      <c r="M23" s="13">
        <f t="shared" si="24"/>
        <v>103.50593612396189</v>
      </c>
      <c r="N23" s="74">
        <v>598</v>
      </c>
      <c r="O23" s="75">
        <v>651.2</v>
      </c>
      <c r="P23" s="47">
        <f t="shared" si="52"/>
        <v>53.200000000000045</v>
      </c>
      <c r="Q23" s="47">
        <f>O23/N23%</f>
        <v>108.89632107023411</v>
      </c>
      <c r="R23" s="75">
        <v>598.1</v>
      </c>
      <c r="S23" s="75">
        <v>576.7</v>
      </c>
      <c r="T23" s="47">
        <f t="shared" si="7"/>
        <v>-21.399999999999977</v>
      </c>
      <c r="U23" s="47">
        <f t="shared" si="8"/>
        <v>96.42200300953019</v>
      </c>
      <c r="V23" s="75">
        <v>598</v>
      </c>
      <c r="W23" s="75">
        <v>629.1</v>
      </c>
      <c r="X23" s="47">
        <f t="shared" si="9"/>
        <v>31.100000000000023</v>
      </c>
      <c r="Y23" s="47">
        <f t="shared" si="10"/>
        <v>105.20066889632106</v>
      </c>
      <c r="Z23" s="53">
        <f t="shared" si="25"/>
        <v>1684.5</v>
      </c>
      <c r="AA23" s="53">
        <f t="shared" si="26"/>
        <v>1975.2</v>
      </c>
      <c r="AB23" s="26">
        <f t="shared" si="27"/>
        <v>290.70000000000005</v>
      </c>
      <c r="AC23" s="26">
        <f t="shared" si="28"/>
        <v>117.25734639358862</v>
      </c>
      <c r="AD23" s="75">
        <v>488.2</v>
      </c>
      <c r="AE23" s="75">
        <v>494.6</v>
      </c>
      <c r="AF23" s="21">
        <f t="shared" si="29"/>
        <v>6.400000000000034</v>
      </c>
      <c r="AG23" s="21">
        <f t="shared" si="30"/>
        <v>101.31093814010653</v>
      </c>
      <c r="AH23" s="75">
        <v>598.2</v>
      </c>
      <c r="AI23" s="75">
        <v>515.6</v>
      </c>
      <c r="AJ23" s="47">
        <f t="shared" si="31"/>
        <v>-82.60000000000002</v>
      </c>
      <c r="AK23" s="47">
        <f t="shared" si="32"/>
        <v>86.19190906051487</v>
      </c>
      <c r="AL23" s="75">
        <v>598.1</v>
      </c>
      <c r="AM23" s="75">
        <v>965</v>
      </c>
      <c r="AN23" s="47">
        <f t="shared" si="33"/>
        <v>366.9</v>
      </c>
      <c r="AO23" s="47">
        <f t="shared" si="11"/>
        <v>161.34425681324194</v>
      </c>
      <c r="AP23" s="55">
        <f t="shared" si="50"/>
        <v>5171.9</v>
      </c>
      <c r="AQ23" s="56">
        <f t="shared" si="34"/>
        <v>5705.2</v>
      </c>
      <c r="AR23" s="56">
        <f t="shared" si="12"/>
        <v>533.3000000000002</v>
      </c>
      <c r="AS23" s="57">
        <f t="shared" si="56"/>
        <v>110.31149094143352</v>
      </c>
      <c r="AT23" s="52">
        <f t="shared" si="35"/>
        <v>1693.3000000000002</v>
      </c>
      <c r="AU23" s="53">
        <f t="shared" si="36"/>
        <v>1873.0000000000002</v>
      </c>
      <c r="AV23" s="53">
        <f t="shared" si="45"/>
        <v>179.70000000000005</v>
      </c>
      <c r="AW23" s="58">
        <f>AU23/AT23%</f>
        <v>110.61241363018956</v>
      </c>
      <c r="AX23" s="76">
        <v>497</v>
      </c>
      <c r="AY23" s="75">
        <v>662.6</v>
      </c>
      <c r="AZ23" s="47">
        <f t="shared" si="51"/>
        <v>165.60000000000002</v>
      </c>
      <c r="BA23" s="43">
        <f t="shared" si="47"/>
        <v>133.31991951710262</v>
      </c>
      <c r="BB23" s="76">
        <v>598.2</v>
      </c>
      <c r="BC23" s="75">
        <v>557.7</v>
      </c>
      <c r="BD23" s="47">
        <f>BC23-BB23</f>
        <v>-40.5</v>
      </c>
      <c r="BE23" s="47">
        <f>BC23/BB23%</f>
        <v>93.2296890672016</v>
      </c>
      <c r="BF23" s="74">
        <v>598.1</v>
      </c>
      <c r="BG23" s="75">
        <v>652.7</v>
      </c>
      <c r="BH23" s="47">
        <f>BG23-BF23</f>
        <v>54.60000000000002</v>
      </c>
      <c r="BI23" s="43">
        <f>BG23/BF23%</f>
        <v>109.12890820932955</v>
      </c>
      <c r="BJ23" s="60">
        <f t="shared" si="38"/>
        <v>2515.7</v>
      </c>
      <c r="BK23" s="53">
        <f t="shared" si="39"/>
        <v>1990.8</v>
      </c>
      <c r="BL23" s="53">
        <f t="shared" si="40"/>
        <v>-524.8999999999999</v>
      </c>
      <c r="BM23" s="58">
        <f>BK23/BJ23%</f>
        <v>79.135031999046</v>
      </c>
      <c r="BN23" s="311">
        <v>598.2</v>
      </c>
      <c r="BO23" s="75">
        <v>686.7</v>
      </c>
      <c r="BP23" s="47">
        <f>BO23-BN23</f>
        <v>88.5</v>
      </c>
      <c r="BQ23" s="43">
        <f>BO23/BN23%</f>
        <v>114.79438314944835</v>
      </c>
      <c r="BR23" s="76">
        <v>598.2</v>
      </c>
      <c r="BS23" s="75">
        <v>666.8</v>
      </c>
      <c r="BT23" s="47">
        <f>BS23-BR23</f>
        <v>68.59999999999991</v>
      </c>
      <c r="BU23" s="59">
        <f>BS23/BR23%</f>
        <v>111.46773654296221</v>
      </c>
      <c r="BV23" s="350">
        <v>1319.3</v>
      </c>
      <c r="BW23" s="75">
        <v>637.3</v>
      </c>
      <c r="BX23" s="47">
        <f t="shared" si="57"/>
        <v>-682</v>
      </c>
      <c r="BY23" s="47">
        <f t="shared" si="53"/>
        <v>48.3059198059577</v>
      </c>
    </row>
    <row r="24" spans="1:77" ht="40.5" customHeight="1">
      <c r="A24" s="65" t="s">
        <v>43</v>
      </c>
      <c r="B24" s="45">
        <f t="shared" si="54"/>
        <v>128.3</v>
      </c>
      <c r="C24" s="46">
        <f t="shared" si="54"/>
        <v>128.7</v>
      </c>
      <c r="D24" s="48">
        <f t="shared" si="0"/>
        <v>0.39999999999997726</v>
      </c>
      <c r="E24" s="283">
        <f t="shared" si="1"/>
        <v>100.31176929072484</v>
      </c>
      <c r="F24" s="49">
        <f t="shared" si="2"/>
        <v>92.8</v>
      </c>
      <c r="G24" s="50">
        <f t="shared" si="2"/>
        <v>128.7</v>
      </c>
      <c r="H24" s="50">
        <f t="shared" si="3"/>
        <v>35.89999999999999</v>
      </c>
      <c r="I24" s="51">
        <f t="shared" si="55"/>
        <v>138.6853448275862</v>
      </c>
      <c r="J24" s="52">
        <f t="shared" si="22"/>
        <v>92.8</v>
      </c>
      <c r="K24" s="53">
        <f t="shared" si="49"/>
        <v>128.7</v>
      </c>
      <c r="L24" s="13">
        <f t="shared" si="23"/>
        <v>35.89999999999999</v>
      </c>
      <c r="M24" s="13">
        <f t="shared" si="24"/>
        <v>138.6853448275862</v>
      </c>
      <c r="N24" s="74"/>
      <c r="O24" s="75">
        <v>112</v>
      </c>
      <c r="P24" s="47">
        <f t="shared" si="52"/>
        <v>112</v>
      </c>
      <c r="Q24" s="47"/>
      <c r="R24" s="75"/>
      <c r="S24" s="75"/>
      <c r="T24" s="47">
        <f t="shared" si="7"/>
        <v>0</v>
      </c>
      <c r="U24" s="47"/>
      <c r="V24" s="75">
        <v>92.8</v>
      </c>
      <c r="W24" s="75">
        <v>16.7</v>
      </c>
      <c r="X24" s="47">
        <f t="shared" si="9"/>
        <v>-76.1</v>
      </c>
      <c r="Y24" s="47">
        <f t="shared" si="10"/>
        <v>17.995689655172413</v>
      </c>
      <c r="Z24" s="53">
        <f t="shared" si="25"/>
        <v>0</v>
      </c>
      <c r="AA24" s="53">
        <f t="shared" si="26"/>
        <v>0</v>
      </c>
      <c r="AB24" s="26">
        <f t="shared" si="27"/>
        <v>0</v>
      </c>
      <c r="AC24" s="26" t="e">
        <f t="shared" si="28"/>
        <v>#DIV/0!</v>
      </c>
      <c r="AD24" s="75"/>
      <c r="AE24" s="75"/>
      <c r="AF24" s="21">
        <f t="shared" si="29"/>
        <v>0</v>
      </c>
      <c r="AG24" s="21"/>
      <c r="AH24" s="75"/>
      <c r="AI24" s="75"/>
      <c r="AJ24" s="47">
        <f t="shared" si="31"/>
        <v>0</v>
      </c>
      <c r="AK24" s="47"/>
      <c r="AL24" s="75"/>
      <c r="AM24" s="75"/>
      <c r="AN24" s="47">
        <f t="shared" si="33"/>
        <v>0</v>
      </c>
      <c r="AO24" s="47"/>
      <c r="AP24" s="55">
        <f t="shared" si="50"/>
        <v>92.8</v>
      </c>
      <c r="AQ24" s="56">
        <f t="shared" si="34"/>
        <v>128.7</v>
      </c>
      <c r="AR24" s="56">
        <f t="shared" si="12"/>
        <v>35.89999999999999</v>
      </c>
      <c r="AS24" s="57">
        <f t="shared" si="56"/>
        <v>138.6853448275862</v>
      </c>
      <c r="AT24" s="52">
        <f t="shared" si="35"/>
        <v>0</v>
      </c>
      <c r="AU24" s="53">
        <f t="shared" si="36"/>
        <v>0</v>
      </c>
      <c r="AV24" s="53">
        <f t="shared" si="45"/>
        <v>0</v>
      </c>
      <c r="AW24" s="58"/>
      <c r="AX24" s="76"/>
      <c r="AY24" s="75">
        <v>0</v>
      </c>
      <c r="AZ24" s="47">
        <f t="shared" si="51"/>
        <v>0</v>
      </c>
      <c r="BA24" s="43"/>
      <c r="BB24" s="76"/>
      <c r="BC24" s="75"/>
      <c r="BD24" s="47">
        <f>BC24-BB24</f>
        <v>0</v>
      </c>
      <c r="BE24" s="47"/>
      <c r="BF24" s="74"/>
      <c r="BG24" s="75">
        <v>0</v>
      </c>
      <c r="BH24" s="47">
        <f>BG24-BF24</f>
        <v>0</v>
      </c>
      <c r="BI24" s="43"/>
      <c r="BJ24" s="60">
        <f t="shared" si="38"/>
        <v>35.5</v>
      </c>
      <c r="BK24" s="53">
        <f t="shared" si="39"/>
        <v>0</v>
      </c>
      <c r="BL24" s="53">
        <f t="shared" si="40"/>
        <v>-35.5</v>
      </c>
      <c r="BM24" s="58"/>
      <c r="BN24" s="311"/>
      <c r="BO24" s="75"/>
      <c r="BP24" s="21">
        <f>BO24-BN24</f>
        <v>0</v>
      </c>
      <c r="BQ24" s="43"/>
      <c r="BR24" s="76"/>
      <c r="BS24" s="75"/>
      <c r="BT24" s="47">
        <f>BS24-BR24</f>
        <v>0</v>
      </c>
      <c r="BU24" s="59"/>
      <c r="BV24" s="350">
        <v>35.5</v>
      </c>
      <c r="BW24" s="75">
        <v>0</v>
      </c>
      <c r="BX24" s="47">
        <f t="shared" si="57"/>
        <v>-35.5</v>
      </c>
      <c r="BY24" s="47">
        <f t="shared" si="53"/>
        <v>0</v>
      </c>
    </row>
    <row r="25" spans="1:77" ht="40.5" customHeight="1">
      <c r="A25" s="65" t="s">
        <v>44</v>
      </c>
      <c r="B25" s="45">
        <f>J25+Z25+AT25+BJ25</f>
        <v>107.3</v>
      </c>
      <c r="C25" s="46">
        <f>K25+AA25+AU25+BK25</f>
        <v>127.8</v>
      </c>
      <c r="D25" s="48">
        <f>C25-B25</f>
        <v>20.5</v>
      </c>
      <c r="E25" s="283"/>
      <c r="F25" s="49"/>
      <c r="G25" s="50"/>
      <c r="H25" s="50"/>
      <c r="I25" s="51"/>
      <c r="J25" s="52"/>
      <c r="K25" s="53"/>
      <c r="L25" s="13"/>
      <c r="M25" s="13"/>
      <c r="N25" s="74"/>
      <c r="O25" s="75"/>
      <c r="P25" s="47"/>
      <c r="Q25" s="47"/>
      <c r="R25" s="75"/>
      <c r="S25" s="75"/>
      <c r="T25" s="47"/>
      <c r="U25" s="47"/>
      <c r="V25" s="75"/>
      <c r="W25" s="75"/>
      <c r="X25" s="47"/>
      <c r="Y25" s="47"/>
      <c r="Z25" s="53"/>
      <c r="AA25" s="53"/>
      <c r="AB25" s="26"/>
      <c r="AC25" s="26"/>
      <c r="AD25" s="75"/>
      <c r="AE25" s="75"/>
      <c r="AF25" s="21"/>
      <c r="AG25" s="21"/>
      <c r="AH25" s="75"/>
      <c r="AI25" s="75"/>
      <c r="AJ25" s="47"/>
      <c r="AK25" s="47"/>
      <c r="AL25" s="75"/>
      <c r="AM25" s="75"/>
      <c r="AN25" s="47"/>
      <c r="AO25" s="47"/>
      <c r="AP25" s="55">
        <f>J25+Z25+AT25</f>
        <v>0</v>
      </c>
      <c r="AQ25" s="56">
        <f>K25+AA25+AU25</f>
        <v>64.8</v>
      </c>
      <c r="AR25" s="56">
        <f>AQ25-AP25</f>
        <v>64.8</v>
      </c>
      <c r="AS25" s="57"/>
      <c r="AT25" s="52">
        <f>AX25+BB25+BF25</f>
        <v>0</v>
      </c>
      <c r="AU25" s="53">
        <f>SUM(AY25+BC25+BG25)</f>
        <v>64.8</v>
      </c>
      <c r="AV25" s="53">
        <f>AU25-AT25</f>
        <v>64.8</v>
      </c>
      <c r="AW25" s="58"/>
      <c r="AX25" s="76"/>
      <c r="AY25" s="75">
        <v>24.7</v>
      </c>
      <c r="AZ25" s="47"/>
      <c r="BA25" s="43"/>
      <c r="BB25" s="76"/>
      <c r="BC25" s="75">
        <v>26.2</v>
      </c>
      <c r="BD25" s="47">
        <f>BC25-BB25</f>
        <v>26.2</v>
      </c>
      <c r="BE25" s="47"/>
      <c r="BF25" s="74"/>
      <c r="BG25" s="75">
        <v>13.9</v>
      </c>
      <c r="BH25" s="47"/>
      <c r="BI25" s="43"/>
      <c r="BJ25" s="60">
        <f t="shared" si="38"/>
        <v>107.3</v>
      </c>
      <c r="BK25" s="53">
        <f t="shared" si="39"/>
        <v>63</v>
      </c>
      <c r="BL25" s="53"/>
      <c r="BM25" s="58"/>
      <c r="BN25" s="311">
        <v>64.8</v>
      </c>
      <c r="BO25" s="74">
        <v>18.9</v>
      </c>
      <c r="BP25" s="21"/>
      <c r="BQ25" s="43"/>
      <c r="BR25" s="76"/>
      <c r="BS25" s="75">
        <v>24</v>
      </c>
      <c r="BT25" s="47"/>
      <c r="BU25" s="59"/>
      <c r="BV25" s="350">
        <v>42.5</v>
      </c>
      <c r="BW25" s="75">
        <v>20.1</v>
      </c>
      <c r="BX25" s="47">
        <f t="shared" si="57"/>
        <v>-22.4</v>
      </c>
      <c r="BY25" s="47">
        <f t="shared" si="53"/>
        <v>47.294117647058826</v>
      </c>
    </row>
    <row r="26" spans="1:77" s="35" customFormat="1" ht="35.25" customHeight="1">
      <c r="A26" s="67" t="s">
        <v>45</v>
      </c>
      <c r="B26" s="77">
        <f>B27</f>
        <v>3097.9000000000005</v>
      </c>
      <c r="C26" s="78">
        <f>C27</f>
        <v>3089.9</v>
      </c>
      <c r="D26" s="22">
        <f t="shared" si="0"/>
        <v>-8.000000000000455</v>
      </c>
      <c r="E26" s="34">
        <f t="shared" si="1"/>
        <v>99.74176054746762</v>
      </c>
      <c r="F26" s="23">
        <f t="shared" si="2"/>
        <v>1486.5</v>
      </c>
      <c r="G26" s="24">
        <f t="shared" si="2"/>
        <v>1539.1</v>
      </c>
      <c r="H26" s="24">
        <f t="shared" si="3"/>
        <v>52.59999999999991</v>
      </c>
      <c r="I26" s="25">
        <f t="shared" si="55"/>
        <v>103.53851328624285</v>
      </c>
      <c r="J26" s="38">
        <f t="shared" si="22"/>
        <v>776.6000000000001</v>
      </c>
      <c r="K26" s="26">
        <f t="shared" si="49"/>
        <v>784.6999999999999</v>
      </c>
      <c r="L26" s="13">
        <f t="shared" si="23"/>
        <v>8.099999999999795</v>
      </c>
      <c r="M26" s="13">
        <f t="shared" si="24"/>
        <v>101.04300798351787</v>
      </c>
      <c r="N26" s="79">
        <f>SUM(N27)</f>
        <v>953.1</v>
      </c>
      <c r="O26" s="78">
        <f>O27</f>
        <v>728.9</v>
      </c>
      <c r="P26" s="21">
        <f t="shared" si="52"/>
        <v>-224.20000000000005</v>
      </c>
      <c r="Q26" s="21">
        <f aca="true" t="shared" si="58" ref="Q26:Q33">O26/N26%</f>
        <v>76.47676004616514</v>
      </c>
      <c r="R26" s="78">
        <f>R27</f>
        <v>19.2</v>
      </c>
      <c r="S26" s="78">
        <f>S27</f>
        <v>52.3</v>
      </c>
      <c r="T26" s="21">
        <f t="shared" si="7"/>
        <v>33.099999999999994</v>
      </c>
      <c r="U26" s="21">
        <f aca="true" t="shared" si="59" ref="U26:U33">S26/R26%</f>
        <v>272.3958333333333</v>
      </c>
      <c r="V26" s="78">
        <f>V27</f>
        <v>-195.7</v>
      </c>
      <c r="W26" s="78">
        <f>W27</f>
        <v>3.5</v>
      </c>
      <c r="X26" s="21">
        <f t="shared" si="9"/>
        <v>199.2</v>
      </c>
      <c r="Y26" s="47">
        <f t="shared" si="10"/>
        <v>-1.7884517118037815</v>
      </c>
      <c r="Z26" s="26">
        <f t="shared" si="25"/>
        <v>709.9</v>
      </c>
      <c r="AA26" s="26">
        <f t="shared" si="26"/>
        <v>754.4000000000001</v>
      </c>
      <c r="AB26" s="26">
        <f t="shared" si="27"/>
        <v>44.500000000000114</v>
      </c>
      <c r="AC26" s="26">
        <f t="shared" si="28"/>
        <v>106.2684885195098</v>
      </c>
      <c r="AD26" s="78">
        <f>AD27</f>
        <v>686.9</v>
      </c>
      <c r="AE26" s="78">
        <f>AE27</f>
        <v>689.2</v>
      </c>
      <c r="AF26" s="21">
        <f t="shared" si="29"/>
        <v>2.300000000000068</v>
      </c>
      <c r="AG26" s="21">
        <f t="shared" si="30"/>
        <v>100.3348376765177</v>
      </c>
      <c r="AH26" s="78">
        <f>AH27</f>
        <v>17.1</v>
      </c>
      <c r="AI26" s="78">
        <f>AI27</f>
        <v>46.7</v>
      </c>
      <c r="AJ26" s="21">
        <f t="shared" si="31"/>
        <v>29.6</v>
      </c>
      <c r="AK26" s="21">
        <f>AI26/AH26%</f>
        <v>273.09941520467834</v>
      </c>
      <c r="AL26" s="78">
        <f>AL27</f>
        <v>5.9</v>
      </c>
      <c r="AM26" s="78">
        <f>AM27</f>
        <v>18.5</v>
      </c>
      <c r="AN26" s="21">
        <f t="shared" si="33"/>
        <v>12.6</v>
      </c>
      <c r="AO26" s="21">
        <f>AM26/AL26%</f>
        <v>313.5593220338983</v>
      </c>
      <c r="AP26" s="28">
        <f t="shared" si="50"/>
        <v>2237.3</v>
      </c>
      <c r="AQ26" s="29">
        <f t="shared" si="34"/>
        <v>2254.5</v>
      </c>
      <c r="AR26" s="29">
        <f t="shared" si="12"/>
        <v>17.199999999999818</v>
      </c>
      <c r="AS26" s="30">
        <f t="shared" si="56"/>
        <v>100.76878380190408</v>
      </c>
      <c r="AT26" s="38">
        <f t="shared" si="35"/>
        <v>750.8</v>
      </c>
      <c r="AU26" s="26">
        <f t="shared" si="36"/>
        <v>715.4</v>
      </c>
      <c r="AV26" s="26">
        <f t="shared" si="45"/>
        <v>-35.39999999999998</v>
      </c>
      <c r="AW26" s="31">
        <f>AU26/AT26%</f>
        <v>95.28502930207779</v>
      </c>
      <c r="AX26" s="77">
        <f>AX27</f>
        <v>690</v>
      </c>
      <c r="AY26" s="78">
        <f>AY27</f>
        <v>707</v>
      </c>
      <c r="AZ26" s="21">
        <f t="shared" si="51"/>
        <v>17</v>
      </c>
      <c r="BA26" s="32">
        <f t="shared" si="47"/>
        <v>102.46376811594202</v>
      </c>
      <c r="BB26" s="77">
        <f>BB27</f>
        <v>48.5</v>
      </c>
      <c r="BC26" s="78">
        <f>BC27</f>
        <v>4.1</v>
      </c>
      <c r="BD26" s="21">
        <f aca="true" t="shared" si="60" ref="BD26:BD32">BC26-BB26</f>
        <v>-44.4</v>
      </c>
      <c r="BE26" s="21">
        <f>BC26/BB26%</f>
        <v>8.45360824742268</v>
      </c>
      <c r="BF26" s="79">
        <f>BF27</f>
        <v>12.3</v>
      </c>
      <c r="BG26" s="78">
        <f>BG27</f>
        <v>4.3</v>
      </c>
      <c r="BH26" s="78">
        <f>BH27</f>
        <v>-8</v>
      </c>
      <c r="BI26" s="32">
        <f>BG26/BF26%</f>
        <v>34.95934959349593</v>
      </c>
      <c r="BJ26" s="40">
        <f t="shared" si="38"/>
        <v>860.6000000000001</v>
      </c>
      <c r="BK26" s="26">
        <f t="shared" si="39"/>
        <v>835.4</v>
      </c>
      <c r="BL26" s="26">
        <f t="shared" si="40"/>
        <v>-25.20000000000016</v>
      </c>
      <c r="BM26" s="31">
        <f aca="true" t="shared" si="61" ref="BM26:BM33">BK26/BJ26%</f>
        <v>97.0718103648617</v>
      </c>
      <c r="BN26" s="312">
        <f>BN27</f>
        <v>873.7</v>
      </c>
      <c r="BO26" s="78">
        <f>BO27</f>
        <v>784.3</v>
      </c>
      <c r="BP26" s="21">
        <f>BO26-BN26</f>
        <v>-89.40000000000009</v>
      </c>
      <c r="BQ26" s="32">
        <f aca="true" t="shared" si="62" ref="BQ26:BQ33">BO26/BN26%</f>
        <v>89.76765480141924</v>
      </c>
      <c r="BR26" s="77">
        <f>BR27</f>
        <v>24.2</v>
      </c>
      <c r="BS26" s="78">
        <f>BS27</f>
        <v>23.9</v>
      </c>
      <c r="BT26" s="78">
        <f>BT27</f>
        <v>-0.3000000000000007</v>
      </c>
      <c r="BU26" s="33">
        <f>BS26/BR26%</f>
        <v>98.7603305785124</v>
      </c>
      <c r="BV26" s="351">
        <f>BV27</f>
        <v>-37.3</v>
      </c>
      <c r="BW26" s="37">
        <f>BW27</f>
        <v>27.2</v>
      </c>
      <c r="BX26" s="21">
        <f t="shared" si="57"/>
        <v>64.5</v>
      </c>
      <c r="BY26" s="21">
        <f t="shared" si="53"/>
        <v>-72.92225201072385</v>
      </c>
    </row>
    <row r="27" spans="1:77" ht="40.5" customHeight="1">
      <c r="A27" s="65" t="s">
        <v>46</v>
      </c>
      <c r="B27" s="45">
        <f>J27+Z27+AT27+BJ27</f>
        <v>3097.9000000000005</v>
      </c>
      <c r="C27" s="46">
        <f>K27+AA27+AU27+BK27</f>
        <v>3089.9</v>
      </c>
      <c r="D27" s="48">
        <f t="shared" si="0"/>
        <v>-8.000000000000455</v>
      </c>
      <c r="E27" s="283">
        <f t="shared" si="1"/>
        <v>99.74176054746762</v>
      </c>
      <c r="F27" s="49">
        <f t="shared" si="2"/>
        <v>1486.5</v>
      </c>
      <c r="G27" s="50">
        <f t="shared" si="2"/>
        <v>1539.1</v>
      </c>
      <c r="H27" s="50">
        <f t="shared" si="3"/>
        <v>52.59999999999991</v>
      </c>
      <c r="I27" s="51">
        <f t="shared" si="55"/>
        <v>103.53851328624285</v>
      </c>
      <c r="J27" s="52">
        <f t="shared" si="22"/>
        <v>776.6000000000001</v>
      </c>
      <c r="K27" s="53">
        <f t="shared" si="49"/>
        <v>784.6999999999999</v>
      </c>
      <c r="L27" s="13">
        <f t="shared" si="23"/>
        <v>8.099999999999795</v>
      </c>
      <c r="M27" s="13">
        <f t="shared" si="24"/>
        <v>101.04300798351787</v>
      </c>
      <c r="N27" s="74">
        <v>953.1</v>
      </c>
      <c r="O27" s="75">
        <v>728.9</v>
      </c>
      <c r="P27" s="47">
        <f t="shared" si="52"/>
        <v>-224.20000000000005</v>
      </c>
      <c r="Q27" s="47">
        <f t="shared" si="58"/>
        <v>76.47676004616514</v>
      </c>
      <c r="R27" s="75">
        <v>19.2</v>
      </c>
      <c r="S27" s="75">
        <v>52.3</v>
      </c>
      <c r="T27" s="47">
        <f t="shared" si="7"/>
        <v>33.099999999999994</v>
      </c>
      <c r="U27" s="47">
        <f t="shared" si="59"/>
        <v>272.3958333333333</v>
      </c>
      <c r="V27" s="75">
        <v>-195.7</v>
      </c>
      <c r="W27" s="75">
        <v>3.5</v>
      </c>
      <c r="X27" s="47">
        <f t="shared" si="9"/>
        <v>199.2</v>
      </c>
      <c r="Y27" s="47">
        <f t="shared" si="10"/>
        <v>-1.7884517118037815</v>
      </c>
      <c r="Z27" s="53">
        <f t="shared" si="25"/>
        <v>709.9</v>
      </c>
      <c r="AA27" s="53">
        <f t="shared" si="26"/>
        <v>754.4000000000001</v>
      </c>
      <c r="AB27" s="26">
        <f t="shared" si="27"/>
        <v>44.500000000000114</v>
      </c>
      <c r="AC27" s="26">
        <f t="shared" si="28"/>
        <v>106.2684885195098</v>
      </c>
      <c r="AD27" s="75">
        <v>686.9</v>
      </c>
      <c r="AE27" s="75">
        <v>689.2</v>
      </c>
      <c r="AF27" s="21">
        <f t="shared" si="29"/>
        <v>2.300000000000068</v>
      </c>
      <c r="AG27" s="21">
        <f t="shared" si="30"/>
        <v>100.3348376765177</v>
      </c>
      <c r="AH27" s="75">
        <v>17.1</v>
      </c>
      <c r="AI27" s="75">
        <v>46.7</v>
      </c>
      <c r="AJ27" s="47">
        <f t="shared" si="31"/>
        <v>29.6</v>
      </c>
      <c r="AK27" s="47">
        <f>AI27/AH27%</f>
        <v>273.09941520467834</v>
      </c>
      <c r="AL27" s="75">
        <v>5.9</v>
      </c>
      <c r="AM27" s="75">
        <v>18.5</v>
      </c>
      <c r="AN27" s="47">
        <f t="shared" si="33"/>
        <v>12.6</v>
      </c>
      <c r="AO27" s="47">
        <f>AM27/AL27%</f>
        <v>313.5593220338983</v>
      </c>
      <c r="AP27" s="55">
        <f t="shared" si="50"/>
        <v>2237.3</v>
      </c>
      <c r="AQ27" s="56">
        <f t="shared" si="34"/>
        <v>2254.5</v>
      </c>
      <c r="AR27" s="56">
        <f t="shared" si="12"/>
        <v>17.199999999999818</v>
      </c>
      <c r="AS27" s="57">
        <f t="shared" si="56"/>
        <v>100.76878380190408</v>
      </c>
      <c r="AT27" s="52">
        <f t="shared" si="35"/>
        <v>750.8</v>
      </c>
      <c r="AU27" s="53">
        <f t="shared" si="36"/>
        <v>715.4</v>
      </c>
      <c r="AV27" s="53">
        <f t="shared" si="45"/>
        <v>-35.39999999999998</v>
      </c>
      <c r="AW27" s="58">
        <f>AU27/AT27%</f>
        <v>95.28502930207779</v>
      </c>
      <c r="AX27" s="76">
        <v>690</v>
      </c>
      <c r="AY27" s="75">
        <v>707</v>
      </c>
      <c r="AZ27" s="47">
        <f t="shared" si="51"/>
        <v>17</v>
      </c>
      <c r="BA27" s="43">
        <f t="shared" si="47"/>
        <v>102.46376811594202</v>
      </c>
      <c r="BB27" s="76">
        <v>48.5</v>
      </c>
      <c r="BC27" s="75">
        <v>4.1</v>
      </c>
      <c r="BD27" s="47">
        <f t="shared" si="60"/>
        <v>-44.4</v>
      </c>
      <c r="BE27" s="47">
        <f>BC27/BB27%</f>
        <v>8.45360824742268</v>
      </c>
      <c r="BF27" s="74">
        <v>12.3</v>
      </c>
      <c r="BG27" s="75">
        <v>4.3</v>
      </c>
      <c r="BH27" s="47">
        <f aca="true" t="shared" si="63" ref="BH27:BH32">BG27-BF27</f>
        <v>-8</v>
      </c>
      <c r="BI27" s="43">
        <f>BG27/BF27%</f>
        <v>34.95934959349593</v>
      </c>
      <c r="BJ27" s="60">
        <f>BN27+BR27+BV27</f>
        <v>860.6000000000001</v>
      </c>
      <c r="BK27" s="53">
        <f>SUM(BO27+BS27+BW27)</f>
        <v>835.4</v>
      </c>
      <c r="BL27" s="53">
        <f t="shared" si="40"/>
        <v>-25.20000000000016</v>
      </c>
      <c r="BM27" s="58">
        <f t="shared" si="61"/>
        <v>97.0718103648617</v>
      </c>
      <c r="BN27" s="311">
        <v>873.7</v>
      </c>
      <c r="BO27" s="75">
        <v>784.3</v>
      </c>
      <c r="BP27" s="47">
        <f>BO27-BN27</f>
        <v>-89.40000000000009</v>
      </c>
      <c r="BQ27" s="43">
        <f t="shared" si="62"/>
        <v>89.76765480141924</v>
      </c>
      <c r="BR27" s="76">
        <v>24.2</v>
      </c>
      <c r="BS27" s="75">
        <v>23.9</v>
      </c>
      <c r="BT27" s="47">
        <f aca="true" t="shared" si="64" ref="BT27:BT33">BS27-BR27</f>
        <v>-0.3000000000000007</v>
      </c>
      <c r="BU27" s="59">
        <f>BS27/BR27%</f>
        <v>98.7603305785124</v>
      </c>
      <c r="BV27" s="350">
        <v>-37.3</v>
      </c>
      <c r="BW27" s="75">
        <v>27.2</v>
      </c>
      <c r="BX27" s="47">
        <f t="shared" si="57"/>
        <v>64.5</v>
      </c>
      <c r="BY27" s="47">
        <f t="shared" si="53"/>
        <v>-72.92225201072385</v>
      </c>
    </row>
    <row r="28" spans="1:77" s="35" customFormat="1" ht="48.75" customHeight="1">
      <c r="A28" s="67" t="s">
        <v>47</v>
      </c>
      <c r="B28" s="77">
        <f>B29</f>
        <v>363.70000000000005</v>
      </c>
      <c r="C28" s="78">
        <f>C29</f>
        <v>377.09999999999997</v>
      </c>
      <c r="D28" s="22">
        <f t="shared" si="0"/>
        <v>13.39999999999992</v>
      </c>
      <c r="E28" s="283">
        <f t="shared" si="1"/>
        <v>103.68435523783336</v>
      </c>
      <c r="F28" s="23">
        <f t="shared" si="2"/>
        <v>169.3</v>
      </c>
      <c r="G28" s="24">
        <f t="shared" si="2"/>
        <v>250.59999999999997</v>
      </c>
      <c r="H28" s="24">
        <f t="shared" si="3"/>
        <v>81.29999999999995</v>
      </c>
      <c r="I28" s="25">
        <f t="shared" si="55"/>
        <v>148.02126402835202</v>
      </c>
      <c r="J28" s="38">
        <f t="shared" si="22"/>
        <v>0</v>
      </c>
      <c r="K28" s="26">
        <f t="shared" si="49"/>
        <v>187.7</v>
      </c>
      <c r="L28" s="13">
        <f t="shared" si="23"/>
        <v>187.7</v>
      </c>
      <c r="M28" s="13" t="e">
        <f t="shared" si="24"/>
        <v>#DIV/0!</v>
      </c>
      <c r="N28" s="79">
        <f>N29</f>
        <v>0</v>
      </c>
      <c r="O28" s="79">
        <f>O29</f>
        <v>3.3</v>
      </c>
      <c r="P28" s="47">
        <f t="shared" si="52"/>
        <v>3.3</v>
      </c>
      <c r="Q28" s="47"/>
      <c r="R28" s="79">
        <f>R29</f>
        <v>0</v>
      </c>
      <c r="S28" s="79">
        <f>S29</f>
        <v>18.7</v>
      </c>
      <c r="T28" s="21">
        <f t="shared" si="7"/>
        <v>18.7</v>
      </c>
      <c r="U28" s="21"/>
      <c r="V28" s="79">
        <f>V29</f>
        <v>0</v>
      </c>
      <c r="W28" s="79">
        <f>W29</f>
        <v>165.7</v>
      </c>
      <c r="X28" s="47">
        <f t="shared" si="9"/>
        <v>165.7</v>
      </c>
      <c r="Y28" s="47"/>
      <c r="Z28" s="26">
        <f t="shared" si="25"/>
        <v>169.3</v>
      </c>
      <c r="AA28" s="26">
        <f t="shared" si="26"/>
        <v>62.89999999999999</v>
      </c>
      <c r="AB28" s="26">
        <f t="shared" si="27"/>
        <v>-106.40000000000002</v>
      </c>
      <c r="AC28" s="26">
        <f t="shared" si="28"/>
        <v>37.15298287064382</v>
      </c>
      <c r="AD28" s="78">
        <v>141.8</v>
      </c>
      <c r="AE28" s="79">
        <f>AE29</f>
        <v>19.2</v>
      </c>
      <c r="AF28" s="21">
        <f t="shared" si="29"/>
        <v>-122.60000000000001</v>
      </c>
      <c r="AG28" s="21">
        <f t="shared" si="30"/>
        <v>13.540197461212975</v>
      </c>
      <c r="AH28" s="78">
        <f>AH29</f>
        <v>0</v>
      </c>
      <c r="AI28" s="78">
        <f>AI29</f>
        <v>20.9</v>
      </c>
      <c r="AJ28" s="21">
        <f t="shared" si="31"/>
        <v>20.9</v>
      </c>
      <c r="AK28" s="47"/>
      <c r="AL28" s="78">
        <f>AL29</f>
        <v>27.5</v>
      </c>
      <c r="AM28" s="78">
        <f>AM29</f>
        <v>22.8</v>
      </c>
      <c r="AN28" s="21">
        <f t="shared" si="33"/>
        <v>-4.699999999999999</v>
      </c>
      <c r="AO28" s="21"/>
      <c r="AP28" s="28">
        <f t="shared" si="50"/>
        <v>169.3</v>
      </c>
      <c r="AQ28" s="80">
        <f>AQ29</f>
        <v>310.9</v>
      </c>
      <c r="AR28" s="29">
        <f t="shared" si="12"/>
        <v>141.59999999999997</v>
      </c>
      <c r="AS28" s="30">
        <f t="shared" si="56"/>
        <v>183.63851151801535</v>
      </c>
      <c r="AT28" s="38">
        <f t="shared" si="35"/>
        <v>0</v>
      </c>
      <c r="AU28" s="26">
        <f t="shared" si="36"/>
        <v>60.3</v>
      </c>
      <c r="AV28" s="26">
        <f t="shared" si="45"/>
        <v>60.3</v>
      </c>
      <c r="AW28" s="31"/>
      <c r="AX28" s="77">
        <f>AX29</f>
        <v>0</v>
      </c>
      <c r="AY28" s="79">
        <f>AY29</f>
        <v>21.7</v>
      </c>
      <c r="AZ28" s="21">
        <f t="shared" si="51"/>
        <v>21.7</v>
      </c>
      <c r="BA28" s="32"/>
      <c r="BB28" s="79">
        <f>BB29</f>
        <v>0</v>
      </c>
      <c r="BC28" s="79">
        <f>BC29</f>
        <v>15.9</v>
      </c>
      <c r="BD28" s="47">
        <f t="shared" si="60"/>
        <v>15.9</v>
      </c>
      <c r="BE28" s="47"/>
      <c r="BF28" s="79">
        <f>BF29</f>
        <v>0</v>
      </c>
      <c r="BG28" s="79">
        <f>BG29</f>
        <v>22.7</v>
      </c>
      <c r="BH28" s="47">
        <f t="shared" si="63"/>
        <v>22.7</v>
      </c>
      <c r="BI28" s="43"/>
      <c r="BJ28" s="40">
        <f t="shared" si="38"/>
        <v>194.4</v>
      </c>
      <c r="BK28" s="26">
        <f t="shared" si="39"/>
        <v>66.2</v>
      </c>
      <c r="BL28" s="26">
        <f t="shared" si="40"/>
        <v>-128.2</v>
      </c>
      <c r="BM28" s="31"/>
      <c r="BN28" s="313">
        <f>BN29</f>
        <v>90.5</v>
      </c>
      <c r="BO28" s="79">
        <f>BO29</f>
        <v>43.2</v>
      </c>
      <c r="BP28" s="21">
        <f aca="true" t="shared" si="65" ref="BP28:BP33">BO28-BN28</f>
        <v>-47.3</v>
      </c>
      <c r="BQ28" s="43">
        <f t="shared" si="62"/>
        <v>47.73480662983425</v>
      </c>
      <c r="BR28" s="79">
        <f>BR29</f>
        <v>0</v>
      </c>
      <c r="BS28" s="79">
        <f>BS29</f>
        <v>9.6</v>
      </c>
      <c r="BT28" s="21">
        <f t="shared" si="64"/>
        <v>9.6</v>
      </c>
      <c r="BU28" s="59"/>
      <c r="BV28" s="351">
        <f>BV29</f>
        <v>103.9</v>
      </c>
      <c r="BW28" s="78">
        <f>BW29</f>
        <v>13.4</v>
      </c>
      <c r="BX28" s="21">
        <f t="shared" si="57"/>
        <v>-90.5</v>
      </c>
      <c r="BY28" s="21">
        <f t="shared" si="53"/>
        <v>12.897016361886427</v>
      </c>
    </row>
    <row r="29" spans="1:77" ht="40.5" customHeight="1">
      <c r="A29" s="81" t="s">
        <v>48</v>
      </c>
      <c r="B29" s="45">
        <f aca="true" t="shared" si="66" ref="B29:C33">J29+Z29+AT29+BJ29</f>
        <v>363.70000000000005</v>
      </c>
      <c r="C29" s="46">
        <f>K29+AA29+AU29+BK29</f>
        <v>377.09999999999997</v>
      </c>
      <c r="D29" s="48">
        <f t="shared" si="0"/>
        <v>13.39999999999992</v>
      </c>
      <c r="E29" s="283">
        <f t="shared" si="1"/>
        <v>103.68435523783336</v>
      </c>
      <c r="F29" s="49">
        <f t="shared" si="2"/>
        <v>169.3</v>
      </c>
      <c r="G29" s="50">
        <f t="shared" si="2"/>
        <v>250.59999999999997</v>
      </c>
      <c r="H29" s="50">
        <f t="shared" si="3"/>
        <v>81.29999999999995</v>
      </c>
      <c r="I29" s="51">
        <f t="shared" si="55"/>
        <v>148.02126402835202</v>
      </c>
      <c r="J29" s="52">
        <f t="shared" si="22"/>
        <v>0</v>
      </c>
      <c r="K29" s="53">
        <f t="shared" si="49"/>
        <v>187.7</v>
      </c>
      <c r="L29" s="13">
        <f t="shared" si="23"/>
        <v>187.7</v>
      </c>
      <c r="M29" s="13" t="e">
        <f t="shared" si="24"/>
        <v>#DIV/0!</v>
      </c>
      <c r="N29" s="74"/>
      <c r="O29" s="75">
        <v>3.3</v>
      </c>
      <c r="P29" s="47">
        <f t="shared" si="52"/>
        <v>3.3</v>
      </c>
      <c r="Q29" s="47"/>
      <c r="R29" s="75"/>
      <c r="S29" s="75">
        <v>18.7</v>
      </c>
      <c r="T29" s="47">
        <f t="shared" si="7"/>
        <v>18.7</v>
      </c>
      <c r="U29" s="47"/>
      <c r="V29" s="75"/>
      <c r="W29" s="75">
        <v>165.7</v>
      </c>
      <c r="X29" s="47">
        <f t="shared" si="9"/>
        <v>165.7</v>
      </c>
      <c r="Y29" s="47"/>
      <c r="Z29" s="53">
        <f t="shared" si="25"/>
        <v>169.3</v>
      </c>
      <c r="AA29" s="53">
        <f t="shared" si="26"/>
        <v>62.89999999999999</v>
      </c>
      <c r="AB29" s="26">
        <f t="shared" si="27"/>
        <v>-106.40000000000002</v>
      </c>
      <c r="AC29" s="26">
        <f t="shared" si="28"/>
        <v>37.15298287064382</v>
      </c>
      <c r="AD29" s="75">
        <v>141.8</v>
      </c>
      <c r="AE29" s="75">
        <v>19.2</v>
      </c>
      <c r="AF29" s="21">
        <f t="shared" si="29"/>
        <v>-122.60000000000001</v>
      </c>
      <c r="AG29" s="21">
        <f t="shared" si="30"/>
        <v>13.540197461212975</v>
      </c>
      <c r="AH29" s="75"/>
      <c r="AI29" s="75">
        <v>20.9</v>
      </c>
      <c r="AJ29" s="47">
        <f t="shared" si="31"/>
        <v>20.9</v>
      </c>
      <c r="AK29" s="47"/>
      <c r="AL29" s="75">
        <v>27.5</v>
      </c>
      <c r="AM29" s="75">
        <v>22.8</v>
      </c>
      <c r="AN29" s="47">
        <f t="shared" si="33"/>
        <v>-4.699999999999999</v>
      </c>
      <c r="AO29" s="47"/>
      <c r="AP29" s="28">
        <f t="shared" si="50"/>
        <v>169.3</v>
      </c>
      <c r="AQ29" s="56">
        <f t="shared" si="50"/>
        <v>310.9</v>
      </c>
      <c r="AR29" s="56">
        <f t="shared" si="12"/>
        <v>141.59999999999997</v>
      </c>
      <c r="AS29" s="57">
        <f t="shared" si="56"/>
        <v>183.63851151801535</v>
      </c>
      <c r="AT29" s="52">
        <f t="shared" si="35"/>
        <v>0</v>
      </c>
      <c r="AU29" s="53">
        <f t="shared" si="36"/>
        <v>60.3</v>
      </c>
      <c r="AV29" s="53">
        <f t="shared" si="45"/>
        <v>60.3</v>
      </c>
      <c r="AW29" s="58"/>
      <c r="AX29" s="76"/>
      <c r="AY29" s="75">
        <v>21.7</v>
      </c>
      <c r="AZ29" s="47">
        <f t="shared" si="51"/>
        <v>21.7</v>
      </c>
      <c r="BA29" s="43"/>
      <c r="BB29" s="76"/>
      <c r="BC29" s="75">
        <v>15.9</v>
      </c>
      <c r="BD29" s="47">
        <f t="shared" si="60"/>
        <v>15.9</v>
      </c>
      <c r="BE29" s="47"/>
      <c r="BF29" s="74"/>
      <c r="BG29" s="75">
        <v>22.7</v>
      </c>
      <c r="BH29" s="47">
        <f t="shared" si="63"/>
        <v>22.7</v>
      </c>
      <c r="BI29" s="43"/>
      <c r="BJ29" s="60">
        <f t="shared" si="38"/>
        <v>194.4</v>
      </c>
      <c r="BK29" s="53">
        <f t="shared" si="39"/>
        <v>66.2</v>
      </c>
      <c r="BL29" s="53">
        <f t="shared" si="40"/>
        <v>-128.2</v>
      </c>
      <c r="BM29" s="58"/>
      <c r="BN29" s="311">
        <v>90.5</v>
      </c>
      <c r="BO29" s="75">
        <v>43.2</v>
      </c>
      <c r="BP29" s="47">
        <f t="shared" si="65"/>
        <v>-47.3</v>
      </c>
      <c r="BQ29" s="43">
        <f t="shared" si="62"/>
        <v>47.73480662983425</v>
      </c>
      <c r="BR29" s="76"/>
      <c r="BS29" s="75">
        <v>9.6</v>
      </c>
      <c r="BT29" s="21">
        <f t="shared" si="64"/>
        <v>9.6</v>
      </c>
      <c r="BU29" s="59"/>
      <c r="BV29" s="350">
        <v>103.9</v>
      </c>
      <c r="BW29" s="75">
        <v>13.4</v>
      </c>
      <c r="BX29" s="47">
        <f t="shared" si="57"/>
        <v>-90.5</v>
      </c>
      <c r="BY29" s="47">
        <f t="shared" si="53"/>
        <v>12.897016361886427</v>
      </c>
    </row>
    <row r="30" spans="1:77" s="83" customFormat="1" ht="33.75" customHeight="1">
      <c r="A30" s="82" t="s">
        <v>49</v>
      </c>
      <c r="B30" s="77">
        <f>B32+B31</f>
        <v>3071.6</v>
      </c>
      <c r="C30" s="78">
        <f>C32+C31</f>
        <v>3522.2000000000003</v>
      </c>
      <c r="D30" s="21">
        <f t="shared" si="0"/>
        <v>450.60000000000036</v>
      </c>
      <c r="E30" s="34">
        <f t="shared" si="1"/>
        <v>114.66987889048055</v>
      </c>
      <c r="F30" s="23">
        <f t="shared" si="2"/>
        <v>968.3000000000002</v>
      </c>
      <c r="G30" s="24">
        <f t="shared" si="2"/>
        <v>1125.1999999999998</v>
      </c>
      <c r="H30" s="24">
        <f t="shared" si="3"/>
        <v>156.89999999999964</v>
      </c>
      <c r="I30" s="25">
        <f>G30/F30%</f>
        <v>116.20365589176905</v>
      </c>
      <c r="J30" s="38">
        <f t="shared" si="22"/>
        <v>134.2</v>
      </c>
      <c r="K30" s="26">
        <f t="shared" si="49"/>
        <v>171.39999999999998</v>
      </c>
      <c r="L30" s="13">
        <f t="shared" si="23"/>
        <v>37.19999999999999</v>
      </c>
      <c r="M30" s="13">
        <f t="shared" si="24"/>
        <v>127.7198211624441</v>
      </c>
      <c r="N30" s="79">
        <f>N32+N31</f>
        <v>44.7</v>
      </c>
      <c r="O30" s="79">
        <f>O32+O31</f>
        <v>65</v>
      </c>
      <c r="P30" s="21">
        <f t="shared" si="52"/>
        <v>20.299999999999997</v>
      </c>
      <c r="Q30" s="21">
        <f t="shared" si="58"/>
        <v>145.413870246085</v>
      </c>
      <c r="R30" s="79">
        <f>R32+R31</f>
        <v>44.7</v>
      </c>
      <c r="S30" s="79">
        <f>S32+S31</f>
        <v>23.1</v>
      </c>
      <c r="T30" s="21">
        <f t="shared" si="7"/>
        <v>-21.6</v>
      </c>
      <c r="U30" s="21">
        <f t="shared" si="59"/>
        <v>51.67785234899329</v>
      </c>
      <c r="V30" s="79">
        <f>V32+V31</f>
        <v>44.8</v>
      </c>
      <c r="W30" s="79">
        <f>W32+W31</f>
        <v>83.3</v>
      </c>
      <c r="X30" s="21">
        <f t="shared" si="9"/>
        <v>38.5</v>
      </c>
      <c r="Y30" s="47">
        <f t="shared" si="10"/>
        <v>185.9375</v>
      </c>
      <c r="Z30" s="26">
        <f t="shared" si="25"/>
        <v>834.1000000000001</v>
      </c>
      <c r="AA30" s="26">
        <f t="shared" si="26"/>
        <v>953.8</v>
      </c>
      <c r="AB30" s="26">
        <f t="shared" si="27"/>
        <v>119.69999999999982</v>
      </c>
      <c r="AC30" s="26">
        <f t="shared" si="28"/>
        <v>114.35079726651479</v>
      </c>
      <c r="AD30" s="79">
        <f>AD32+AD31</f>
        <v>624.7</v>
      </c>
      <c r="AE30" s="79">
        <f>AE32+AE31</f>
        <v>604.3</v>
      </c>
      <c r="AF30" s="21">
        <f t="shared" si="29"/>
        <v>-20.40000000000009</v>
      </c>
      <c r="AG30" s="21">
        <f t="shared" si="30"/>
        <v>96.73443252761324</v>
      </c>
      <c r="AH30" s="78">
        <f>AH32+AH31</f>
        <v>104.7</v>
      </c>
      <c r="AI30" s="78">
        <f>AI32+AI31</f>
        <v>226.8</v>
      </c>
      <c r="AJ30" s="21">
        <f t="shared" si="31"/>
        <v>122.10000000000001</v>
      </c>
      <c r="AK30" s="21">
        <f>AI30/AH30%</f>
        <v>216.61891117478513</v>
      </c>
      <c r="AL30" s="78">
        <f>AL32+AL31</f>
        <v>104.7</v>
      </c>
      <c r="AM30" s="78">
        <f>AM32+AM31</f>
        <v>122.69999999999999</v>
      </c>
      <c r="AN30" s="21">
        <f t="shared" si="33"/>
        <v>17.999999999999986</v>
      </c>
      <c r="AO30" s="21">
        <f>AM30/AL30%</f>
        <v>117.19197707736389</v>
      </c>
      <c r="AP30" s="28">
        <f t="shared" si="50"/>
        <v>1664.7000000000003</v>
      </c>
      <c r="AQ30" s="29">
        <f t="shared" si="50"/>
        <v>2716.8999999999996</v>
      </c>
      <c r="AR30" s="29">
        <f t="shared" si="12"/>
        <v>1052.1999999999994</v>
      </c>
      <c r="AS30" s="30">
        <f t="shared" si="56"/>
        <v>163.2065837688472</v>
      </c>
      <c r="AT30" s="38">
        <f t="shared" si="35"/>
        <v>696.4</v>
      </c>
      <c r="AU30" s="26">
        <f t="shared" si="36"/>
        <v>1591.6999999999998</v>
      </c>
      <c r="AV30" s="26">
        <f t="shared" si="45"/>
        <v>895.2999999999998</v>
      </c>
      <c r="AW30" s="31">
        <f>AU30/AT30%</f>
        <v>228.56117174037908</v>
      </c>
      <c r="AX30" s="77">
        <f>AX32+AX31</f>
        <v>207</v>
      </c>
      <c r="AY30" s="79">
        <f>AY32+AY31</f>
        <v>272.2</v>
      </c>
      <c r="AZ30" s="21">
        <f t="shared" si="51"/>
        <v>65.19999999999999</v>
      </c>
      <c r="BA30" s="43">
        <f t="shared" si="47"/>
        <v>131.4975845410628</v>
      </c>
      <c r="BB30" s="79">
        <f>BB32+BB31</f>
        <v>244.7</v>
      </c>
      <c r="BC30" s="79">
        <f>BC32+BC31</f>
        <v>354.4</v>
      </c>
      <c r="BD30" s="21">
        <f t="shared" si="60"/>
        <v>109.69999999999999</v>
      </c>
      <c r="BE30" s="21">
        <f>BC30/BB30%</f>
        <v>144.83040457703308</v>
      </c>
      <c r="BF30" s="79">
        <f>BF32+BF31</f>
        <v>244.7</v>
      </c>
      <c r="BG30" s="79">
        <f>BG32+BG31</f>
        <v>965.1</v>
      </c>
      <c r="BH30" s="21">
        <f t="shared" si="63"/>
        <v>720.4000000000001</v>
      </c>
      <c r="BI30" s="32">
        <f>BG30/BF30%</f>
        <v>394.40130772374334</v>
      </c>
      <c r="BJ30" s="40">
        <f t="shared" si="38"/>
        <v>1406.9</v>
      </c>
      <c r="BK30" s="26">
        <f t="shared" si="39"/>
        <v>805.3</v>
      </c>
      <c r="BL30" s="26">
        <f t="shared" si="40"/>
        <v>-601.6000000000001</v>
      </c>
      <c r="BM30" s="58">
        <f t="shared" si="61"/>
        <v>57.239320491861534</v>
      </c>
      <c r="BN30" s="313">
        <f>BN32+BN31</f>
        <v>304.7</v>
      </c>
      <c r="BO30" s="79">
        <f>BO32+BO31</f>
        <v>252.1</v>
      </c>
      <c r="BP30" s="21">
        <f t="shared" si="65"/>
        <v>-52.599999999999994</v>
      </c>
      <c r="BQ30" s="32">
        <f t="shared" si="62"/>
        <v>82.73711847719069</v>
      </c>
      <c r="BR30" s="79">
        <f>BR32+BR31</f>
        <v>84.7</v>
      </c>
      <c r="BS30" s="79">
        <f>BS32+BS31</f>
        <v>109.60000000000001</v>
      </c>
      <c r="BT30" s="21">
        <f t="shared" si="64"/>
        <v>24.900000000000006</v>
      </c>
      <c r="BU30" s="59">
        <f>BS30/BR30%</f>
        <v>129.39787485242033</v>
      </c>
      <c r="BV30" s="351">
        <f>BV32+BV31</f>
        <v>1017.5</v>
      </c>
      <c r="BW30" s="78">
        <f>BW32+BW31</f>
        <v>443.6</v>
      </c>
      <c r="BX30" s="21">
        <f t="shared" si="57"/>
        <v>-573.9</v>
      </c>
      <c r="BY30" s="21">
        <f t="shared" si="53"/>
        <v>43.597051597051596</v>
      </c>
    </row>
    <row r="31" spans="1:77" s="2" customFormat="1" ht="22.5" customHeight="1">
      <c r="A31" s="61" t="s">
        <v>50</v>
      </c>
      <c r="B31" s="45">
        <f t="shared" si="66"/>
        <v>976.6</v>
      </c>
      <c r="C31" s="46">
        <f t="shared" si="66"/>
        <v>1001.3000000000001</v>
      </c>
      <c r="D31" s="47">
        <f t="shared" si="0"/>
        <v>24.700000000000045</v>
      </c>
      <c r="E31" s="283" t="s">
        <v>31</v>
      </c>
      <c r="F31" s="49">
        <f t="shared" si="2"/>
        <v>28.3</v>
      </c>
      <c r="G31" s="50">
        <f t="shared" si="2"/>
        <v>20.5</v>
      </c>
      <c r="H31" s="50">
        <f t="shared" si="3"/>
        <v>-7.800000000000001</v>
      </c>
      <c r="I31" s="51">
        <f>G31/F31%</f>
        <v>72.4381625441696</v>
      </c>
      <c r="J31" s="52">
        <f t="shared" si="22"/>
        <v>14.2</v>
      </c>
      <c r="K31" s="53">
        <f t="shared" si="49"/>
        <v>21</v>
      </c>
      <c r="L31" s="13">
        <f t="shared" si="23"/>
        <v>6.800000000000001</v>
      </c>
      <c r="M31" s="13">
        <f t="shared" si="24"/>
        <v>147.88732394366198</v>
      </c>
      <c r="N31" s="74">
        <v>4.7</v>
      </c>
      <c r="O31" s="75">
        <v>7</v>
      </c>
      <c r="P31" s="47">
        <f t="shared" si="52"/>
        <v>2.3</v>
      </c>
      <c r="Q31" s="47">
        <f t="shared" si="58"/>
        <v>148.93617021276594</v>
      </c>
      <c r="R31" s="75">
        <v>4.7</v>
      </c>
      <c r="S31" s="75">
        <v>7</v>
      </c>
      <c r="T31" s="47">
        <f t="shared" si="7"/>
        <v>2.3</v>
      </c>
      <c r="U31" s="47">
        <f t="shared" si="59"/>
        <v>148.93617021276594</v>
      </c>
      <c r="V31" s="75">
        <v>4.8</v>
      </c>
      <c r="W31" s="75">
        <v>7</v>
      </c>
      <c r="X31" s="47">
        <f t="shared" si="9"/>
        <v>2.2</v>
      </c>
      <c r="Y31" s="47">
        <f t="shared" si="10"/>
        <v>145.83333333333334</v>
      </c>
      <c r="Z31" s="53">
        <f t="shared" si="25"/>
        <v>14.100000000000001</v>
      </c>
      <c r="AA31" s="53">
        <f t="shared" si="26"/>
        <v>-0.5000000000000018</v>
      </c>
      <c r="AB31" s="26">
        <f t="shared" si="27"/>
        <v>-14.600000000000003</v>
      </c>
      <c r="AC31" s="26">
        <f t="shared" si="28"/>
        <v>-3.546099290780154</v>
      </c>
      <c r="AD31" s="75">
        <v>4.7</v>
      </c>
      <c r="AE31" s="75">
        <v>-17.1</v>
      </c>
      <c r="AF31" s="21">
        <f t="shared" si="29"/>
        <v>-21.8</v>
      </c>
      <c r="AG31" s="21">
        <f t="shared" si="30"/>
        <v>-363.82978723404256</v>
      </c>
      <c r="AH31" s="75">
        <v>4.7</v>
      </c>
      <c r="AI31" s="75">
        <v>7</v>
      </c>
      <c r="AJ31" s="47">
        <f t="shared" si="31"/>
        <v>2.3</v>
      </c>
      <c r="AK31" s="47">
        <f>AI31/AH31%</f>
        <v>148.93617021276594</v>
      </c>
      <c r="AL31" s="75">
        <v>4.7</v>
      </c>
      <c r="AM31" s="75">
        <v>9.6</v>
      </c>
      <c r="AN31" s="47">
        <f t="shared" si="33"/>
        <v>4.8999999999999995</v>
      </c>
      <c r="AO31" s="47">
        <f>AM31/AL31%</f>
        <v>204.25531914893617</v>
      </c>
      <c r="AP31" s="55">
        <f t="shared" si="50"/>
        <v>44.7</v>
      </c>
      <c r="AQ31" s="56">
        <f t="shared" si="50"/>
        <v>741.2</v>
      </c>
      <c r="AR31" s="56">
        <f t="shared" si="12"/>
        <v>696.5</v>
      </c>
      <c r="AS31" s="56" t="s">
        <v>31</v>
      </c>
      <c r="AT31" s="52">
        <f t="shared" si="35"/>
        <v>16.4</v>
      </c>
      <c r="AU31" s="53">
        <f t="shared" si="36"/>
        <v>720.7</v>
      </c>
      <c r="AV31" s="53">
        <f t="shared" si="45"/>
        <v>704.3000000000001</v>
      </c>
      <c r="AW31" s="84" t="s">
        <v>31</v>
      </c>
      <c r="AX31" s="76">
        <v>7</v>
      </c>
      <c r="AY31" s="75">
        <v>96.2</v>
      </c>
      <c r="AZ31" s="47">
        <f t="shared" si="51"/>
        <v>89.2</v>
      </c>
      <c r="BA31" s="64" t="s">
        <v>31</v>
      </c>
      <c r="BB31" s="76">
        <v>4.7</v>
      </c>
      <c r="BC31" s="75">
        <v>307.9</v>
      </c>
      <c r="BD31" s="47">
        <f t="shared" si="60"/>
        <v>303.2</v>
      </c>
      <c r="BE31" s="48" t="s">
        <v>31</v>
      </c>
      <c r="BF31" s="74">
        <v>4.7</v>
      </c>
      <c r="BG31" s="75">
        <v>316.6</v>
      </c>
      <c r="BH31" s="47">
        <f t="shared" si="63"/>
        <v>311.90000000000003</v>
      </c>
      <c r="BI31" s="64" t="s">
        <v>31</v>
      </c>
      <c r="BJ31" s="60">
        <f t="shared" si="38"/>
        <v>931.9</v>
      </c>
      <c r="BK31" s="53">
        <f t="shared" si="39"/>
        <v>260.1</v>
      </c>
      <c r="BL31" s="53">
        <f>BK31-BJ31</f>
        <v>-671.8</v>
      </c>
      <c r="BM31" s="58">
        <f t="shared" si="61"/>
        <v>27.910720034338453</v>
      </c>
      <c r="BN31" s="311">
        <v>4.7</v>
      </c>
      <c r="BO31" s="75">
        <v>153.7</v>
      </c>
      <c r="BP31" s="47">
        <f t="shared" si="65"/>
        <v>149</v>
      </c>
      <c r="BQ31" s="43">
        <f t="shared" si="62"/>
        <v>3270.2127659574467</v>
      </c>
      <c r="BR31" s="76">
        <v>4.7</v>
      </c>
      <c r="BS31" s="75">
        <v>86.4</v>
      </c>
      <c r="BT31" s="47">
        <f t="shared" si="64"/>
        <v>81.7</v>
      </c>
      <c r="BU31" s="283" t="s">
        <v>31</v>
      </c>
      <c r="BV31" s="350">
        <v>922.5</v>
      </c>
      <c r="BW31" s="75">
        <v>20</v>
      </c>
      <c r="BX31" s="47">
        <f t="shared" si="57"/>
        <v>-902.5</v>
      </c>
      <c r="BY31" s="47">
        <f t="shared" si="53"/>
        <v>2.1680216802168024</v>
      </c>
    </row>
    <row r="32" spans="1:77" ht="21.75" customHeight="1">
      <c r="A32" s="81" t="s">
        <v>51</v>
      </c>
      <c r="B32" s="45">
        <f t="shared" si="66"/>
        <v>2095</v>
      </c>
      <c r="C32" s="46">
        <f t="shared" si="66"/>
        <v>2520.9</v>
      </c>
      <c r="D32" s="48">
        <f t="shared" si="0"/>
        <v>425.9000000000001</v>
      </c>
      <c r="E32" s="283">
        <f t="shared" si="1"/>
        <v>120.3293556085919</v>
      </c>
      <c r="F32" s="49">
        <f t="shared" si="2"/>
        <v>940</v>
      </c>
      <c r="G32" s="50">
        <f t="shared" si="2"/>
        <v>1104.7</v>
      </c>
      <c r="H32" s="50">
        <f t="shared" si="3"/>
        <v>164.70000000000005</v>
      </c>
      <c r="I32" s="51">
        <f>G32/F32%</f>
        <v>117.52127659574468</v>
      </c>
      <c r="J32" s="52">
        <f t="shared" si="22"/>
        <v>120</v>
      </c>
      <c r="K32" s="53">
        <f t="shared" si="49"/>
        <v>150.39999999999998</v>
      </c>
      <c r="L32" s="13">
        <f t="shared" si="23"/>
        <v>30.399999999999977</v>
      </c>
      <c r="M32" s="13">
        <f t="shared" si="24"/>
        <v>125.33333333333331</v>
      </c>
      <c r="N32" s="74">
        <v>40</v>
      </c>
      <c r="O32" s="75">
        <v>58</v>
      </c>
      <c r="P32" s="21">
        <f t="shared" si="52"/>
        <v>18</v>
      </c>
      <c r="Q32" s="47">
        <f t="shared" si="58"/>
        <v>145</v>
      </c>
      <c r="R32" s="75">
        <v>40</v>
      </c>
      <c r="S32" s="75">
        <v>16.1</v>
      </c>
      <c r="T32" s="47">
        <f t="shared" si="7"/>
        <v>-23.9</v>
      </c>
      <c r="U32" s="47">
        <f t="shared" si="59"/>
        <v>40.25</v>
      </c>
      <c r="V32" s="75">
        <v>40</v>
      </c>
      <c r="W32" s="75">
        <v>76.3</v>
      </c>
      <c r="X32" s="47">
        <f t="shared" si="9"/>
        <v>36.3</v>
      </c>
      <c r="Y32" s="47">
        <f t="shared" si="10"/>
        <v>190.74999999999997</v>
      </c>
      <c r="Z32" s="53">
        <f t="shared" si="25"/>
        <v>820</v>
      </c>
      <c r="AA32" s="26">
        <f t="shared" si="26"/>
        <v>954.3000000000001</v>
      </c>
      <c r="AB32" s="26">
        <f t="shared" si="27"/>
        <v>134.30000000000007</v>
      </c>
      <c r="AC32" s="26">
        <f t="shared" si="28"/>
        <v>116.37804878048782</v>
      </c>
      <c r="AD32" s="75">
        <v>620</v>
      </c>
      <c r="AE32" s="75">
        <v>621.4</v>
      </c>
      <c r="AF32" s="21">
        <f t="shared" si="29"/>
        <v>1.3999999999999773</v>
      </c>
      <c r="AG32" s="21">
        <f t="shared" si="30"/>
        <v>100.2258064516129</v>
      </c>
      <c r="AH32" s="75">
        <v>100</v>
      </c>
      <c r="AI32" s="75">
        <v>219.8</v>
      </c>
      <c r="AJ32" s="47">
        <f t="shared" si="31"/>
        <v>119.80000000000001</v>
      </c>
      <c r="AK32" s="47">
        <f>AI32/AH32%</f>
        <v>219.8</v>
      </c>
      <c r="AL32" s="75">
        <v>100</v>
      </c>
      <c r="AM32" s="75">
        <v>113.1</v>
      </c>
      <c r="AN32" s="47">
        <f t="shared" si="33"/>
        <v>13.099999999999994</v>
      </c>
      <c r="AO32" s="47">
        <f>AM32/AL32%</f>
        <v>113.1</v>
      </c>
      <c r="AP32" s="55">
        <f t="shared" si="50"/>
        <v>1620</v>
      </c>
      <c r="AQ32" s="56">
        <f t="shared" si="50"/>
        <v>1975.7</v>
      </c>
      <c r="AR32" s="56">
        <f t="shared" si="12"/>
        <v>355.70000000000005</v>
      </c>
      <c r="AS32" s="57">
        <f t="shared" si="56"/>
        <v>121.9567901234568</v>
      </c>
      <c r="AT32" s="52">
        <f t="shared" si="35"/>
        <v>680</v>
      </c>
      <c r="AU32" s="53">
        <f t="shared" si="36"/>
        <v>871</v>
      </c>
      <c r="AV32" s="53">
        <f t="shared" si="45"/>
        <v>191</v>
      </c>
      <c r="AW32" s="84">
        <f>AU32/AT32%</f>
        <v>128.08823529411765</v>
      </c>
      <c r="AX32" s="76">
        <v>200</v>
      </c>
      <c r="AY32" s="75">
        <v>176</v>
      </c>
      <c r="AZ32" s="47">
        <f t="shared" si="51"/>
        <v>-24</v>
      </c>
      <c r="BA32" s="43">
        <f t="shared" si="47"/>
        <v>88</v>
      </c>
      <c r="BB32" s="76">
        <v>240</v>
      </c>
      <c r="BC32" s="75">
        <v>46.5</v>
      </c>
      <c r="BD32" s="47">
        <f t="shared" si="60"/>
        <v>-193.5</v>
      </c>
      <c r="BE32" s="47">
        <f>BC32/BB32%</f>
        <v>19.375</v>
      </c>
      <c r="BF32" s="74">
        <v>240</v>
      </c>
      <c r="BG32" s="75">
        <v>648.5</v>
      </c>
      <c r="BH32" s="47">
        <f t="shared" si="63"/>
        <v>408.5</v>
      </c>
      <c r="BI32" s="43">
        <f>BG32/BF32%</f>
        <v>270.20833333333337</v>
      </c>
      <c r="BJ32" s="60">
        <f t="shared" si="38"/>
        <v>475</v>
      </c>
      <c r="BK32" s="53">
        <f t="shared" si="39"/>
        <v>545.2</v>
      </c>
      <c r="BL32" s="53">
        <f>BK32-BJ32</f>
        <v>70.20000000000005</v>
      </c>
      <c r="BM32" s="58">
        <f t="shared" si="61"/>
        <v>114.77894736842106</v>
      </c>
      <c r="BN32" s="311">
        <v>300</v>
      </c>
      <c r="BO32" s="75">
        <v>98.4</v>
      </c>
      <c r="BP32" s="47">
        <f t="shared" si="65"/>
        <v>-201.6</v>
      </c>
      <c r="BQ32" s="43">
        <f t="shared" si="62"/>
        <v>32.800000000000004</v>
      </c>
      <c r="BR32" s="76">
        <v>80</v>
      </c>
      <c r="BS32" s="75">
        <v>23.2</v>
      </c>
      <c r="BT32" s="47">
        <f t="shared" si="64"/>
        <v>-56.8</v>
      </c>
      <c r="BU32" s="59">
        <f>BS32/BR32%</f>
        <v>28.999999999999996</v>
      </c>
      <c r="BV32" s="350">
        <v>95</v>
      </c>
      <c r="BW32" s="75">
        <v>423.6</v>
      </c>
      <c r="BX32" s="47">
        <f t="shared" si="57"/>
        <v>328.6</v>
      </c>
      <c r="BY32" s="283" t="s">
        <v>31</v>
      </c>
    </row>
    <row r="33" spans="1:77" s="35" customFormat="1" ht="37.5" customHeight="1" thickBot="1">
      <c r="A33" s="82" t="s">
        <v>52</v>
      </c>
      <c r="B33" s="85">
        <f t="shared" si="66"/>
        <v>7611.1</v>
      </c>
      <c r="C33" s="86">
        <f t="shared" si="66"/>
        <v>7854</v>
      </c>
      <c r="D33" s="87">
        <f t="shared" si="0"/>
        <v>242.89999999999964</v>
      </c>
      <c r="E33" s="284">
        <f t="shared" si="1"/>
        <v>103.19139152027958</v>
      </c>
      <c r="F33" s="23">
        <f t="shared" si="2"/>
        <v>2326.7</v>
      </c>
      <c r="G33" s="24">
        <f t="shared" si="2"/>
        <v>3151.6</v>
      </c>
      <c r="H33" s="24">
        <f>G33-F33</f>
        <v>824.9000000000001</v>
      </c>
      <c r="I33" s="25">
        <f>G33/F33%</f>
        <v>135.4536467958912</v>
      </c>
      <c r="J33" s="38">
        <f t="shared" si="22"/>
        <v>1296.6999999999998</v>
      </c>
      <c r="K33" s="26">
        <f t="shared" si="49"/>
        <v>1342.5</v>
      </c>
      <c r="L33" s="13">
        <f t="shared" si="23"/>
        <v>45.80000000000018</v>
      </c>
      <c r="M33" s="13">
        <f t="shared" si="24"/>
        <v>103.53204287807512</v>
      </c>
      <c r="N33" s="79">
        <v>486.1</v>
      </c>
      <c r="O33" s="78">
        <v>199.1</v>
      </c>
      <c r="P33" s="21">
        <f t="shared" si="52"/>
        <v>-287</v>
      </c>
      <c r="Q33" s="21">
        <f t="shared" si="58"/>
        <v>40.95865048343961</v>
      </c>
      <c r="R33" s="78">
        <v>1114.6</v>
      </c>
      <c r="S33" s="78">
        <v>437.1</v>
      </c>
      <c r="T33" s="21">
        <f t="shared" si="7"/>
        <v>-677.4999999999999</v>
      </c>
      <c r="U33" s="21">
        <f t="shared" si="59"/>
        <v>39.21586219271488</v>
      </c>
      <c r="V33" s="78">
        <v>-304</v>
      </c>
      <c r="W33" s="78">
        <v>706.3</v>
      </c>
      <c r="X33" s="21">
        <f t="shared" si="9"/>
        <v>1010.3</v>
      </c>
      <c r="Y33" s="21">
        <f>W33/V33%</f>
        <v>-232.33552631578945</v>
      </c>
      <c r="Z33" s="26">
        <f t="shared" si="25"/>
        <v>1030</v>
      </c>
      <c r="AA33" s="26">
        <f t="shared" si="26"/>
        <v>1809.1</v>
      </c>
      <c r="AB33" s="26">
        <f t="shared" si="27"/>
        <v>779.0999999999999</v>
      </c>
      <c r="AC33" s="26">
        <f t="shared" si="28"/>
        <v>175.64077669902912</v>
      </c>
      <c r="AD33" s="78">
        <v>398.3</v>
      </c>
      <c r="AE33" s="78">
        <v>425.7</v>
      </c>
      <c r="AF33" s="21">
        <f t="shared" si="29"/>
        <v>27.399999999999977</v>
      </c>
      <c r="AG33" s="21">
        <f t="shared" si="30"/>
        <v>106.8792367562139</v>
      </c>
      <c r="AH33" s="78">
        <v>347.3</v>
      </c>
      <c r="AI33" s="78">
        <v>801.5</v>
      </c>
      <c r="AJ33" s="21">
        <f t="shared" si="31"/>
        <v>454.2</v>
      </c>
      <c r="AK33" s="21">
        <f>AI33/AH33%</f>
        <v>230.78030521163257</v>
      </c>
      <c r="AL33" s="78">
        <v>284.4</v>
      </c>
      <c r="AM33" s="78">
        <v>581.9</v>
      </c>
      <c r="AN33" s="21">
        <f t="shared" si="33"/>
        <v>297.5</v>
      </c>
      <c r="AO33" s="21">
        <f>AM33/AL33%</f>
        <v>204.60618846694797</v>
      </c>
      <c r="AP33" s="28">
        <f t="shared" si="50"/>
        <v>3812.7999999999997</v>
      </c>
      <c r="AQ33" s="29">
        <f t="shared" si="50"/>
        <v>5410.9</v>
      </c>
      <c r="AR33" s="29">
        <f>AQ33-AP33</f>
        <v>1598.1</v>
      </c>
      <c r="AS33" s="30">
        <f t="shared" si="56"/>
        <v>141.91407889215273</v>
      </c>
      <c r="AT33" s="38">
        <f t="shared" si="35"/>
        <v>1486.1</v>
      </c>
      <c r="AU33" s="26">
        <f t="shared" si="36"/>
        <v>2259.3</v>
      </c>
      <c r="AV33" s="26">
        <f t="shared" si="45"/>
        <v>773.2000000000003</v>
      </c>
      <c r="AW33" s="31">
        <f>AU33/AT33%</f>
        <v>152.02880021532874</v>
      </c>
      <c r="AX33" s="77">
        <v>545</v>
      </c>
      <c r="AY33" s="78">
        <v>734.8</v>
      </c>
      <c r="AZ33" s="21">
        <f t="shared" si="51"/>
        <v>189.79999999999995</v>
      </c>
      <c r="BA33" s="32">
        <f t="shared" si="47"/>
        <v>134.82568807339447</v>
      </c>
      <c r="BB33" s="77">
        <v>330.8</v>
      </c>
      <c r="BC33" s="78">
        <v>976.7</v>
      </c>
      <c r="BD33" s="21">
        <f>BC33-BB33</f>
        <v>645.9000000000001</v>
      </c>
      <c r="BE33" s="21">
        <f>BC33/BB33%</f>
        <v>295.2539298669891</v>
      </c>
      <c r="BF33" s="102">
        <v>610.3</v>
      </c>
      <c r="BG33" s="89">
        <v>547.8</v>
      </c>
      <c r="BH33" s="90">
        <f>BG33-BF33</f>
        <v>-62.5</v>
      </c>
      <c r="BI33" s="91">
        <f>BG33/BF33%</f>
        <v>89.75913485171228</v>
      </c>
      <c r="BJ33" s="40">
        <f t="shared" si="38"/>
        <v>3798.3</v>
      </c>
      <c r="BK33" s="26">
        <f t="shared" si="39"/>
        <v>2443.1</v>
      </c>
      <c r="BL33" s="26">
        <f>BK33-BJ33</f>
        <v>-1355.2000000000003</v>
      </c>
      <c r="BM33" s="31">
        <f t="shared" si="61"/>
        <v>64.3208803938604</v>
      </c>
      <c r="BN33" s="314">
        <v>598.9</v>
      </c>
      <c r="BO33" s="78">
        <v>830.3</v>
      </c>
      <c r="BP33" s="21">
        <f t="shared" si="65"/>
        <v>231.39999999999998</v>
      </c>
      <c r="BQ33" s="32">
        <f t="shared" si="62"/>
        <v>138.6375020871598</v>
      </c>
      <c r="BR33" s="77">
        <v>638.4</v>
      </c>
      <c r="BS33" s="78">
        <v>639.2</v>
      </c>
      <c r="BT33" s="21">
        <f t="shared" si="64"/>
        <v>0.8000000000000682</v>
      </c>
      <c r="BU33" s="59">
        <f>BS33/BR33%</f>
        <v>100.12531328320803</v>
      </c>
      <c r="BV33" s="351">
        <v>2561</v>
      </c>
      <c r="BW33" s="78">
        <v>973.6</v>
      </c>
      <c r="BX33" s="21">
        <f t="shared" si="57"/>
        <v>-1587.4</v>
      </c>
      <c r="BY33" s="21">
        <f>BW33/BV33%</f>
        <v>38.016399843811016</v>
      </c>
    </row>
    <row r="34" spans="1:77" s="119" customFormat="1" ht="24" customHeight="1" hidden="1" thickBot="1">
      <c r="A34" s="92" t="s">
        <v>53</v>
      </c>
      <c r="B34" s="93">
        <f>J34+Z34+AT34+BJ34</f>
        <v>0</v>
      </c>
      <c r="C34" s="94">
        <f>K34+AA34+AU34+BK34</f>
        <v>0</v>
      </c>
      <c r="D34" s="95">
        <f>C34-B34</f>
        <v>0</v>
      </c>
      <c r="E34" s="96"/>
      <c r="F34" s="97">
        <f>J34+Z34</f>
        <v>0</v>
      </c>
      <c r="G34" s="98">
        <f>K34+AA34</f>
        <v>0</v>
      </c>
      <c r="H34" s="98">
        <f>G34-F34</f>
        <v>0</v>
      </c>
      <c r="I34" s="99"/>
      <c r="J34" s="100">
        <f>N34+R34+V34</f>
        <v>0</v>
      </c>
      <c r="K34" s="101">
        <f>SUM(O34+S34+W34)</f>
        <v>0</v>
      </c>
      <c r="L34" s="13">
        <f>K34-J34</f>
        <v>0</v>
      </c>
      <c r="M34" s="13" t="e">
        <f>K34/J34%</f>
        <v>#DIV/0!</v>
      </c>
      <c r="N34" s="102"/>
      <c r="O34" s="89"/>
      <c r="P34" s="103">
        <f>O34-N34</f>
        <v>0</v>
      </c>
      <c r="Q34" s="90"/>
      <c r="R34" s="89"/>
      <c r="S34" s="89"/>
      <c r="T34" s="103">
        <f>S34-R34</f>
        <v>0</v>
      </c>
      <c r="U34" s="90"/>
      <c r="V34" s="89"/>
      <c r="W34" s="89"/>
      <c r="X34" s="90">
        <f>W34-V34</f>
        <v>0</v>
      </c>
      <c r="Y34" s="90"/>
      <c r="Z34" s="101">
        <f>AD34+AH34+AL34</f>
        <v>0</v>
      </c>
      <c r="AA34" s="101">
        <f>SUM(AE34+AI34+AM34)</f>
        <v>0</v>
      </c>
      <c r="AB34" s="26">
        <f>AA34-Z34</f>
        <v>0</v>
      </c>
      <c r="AC34" s="26" t="e">
        <f>AA34/Z34%</f>
        <v>#DIV/0!</v>
      </c>
      <c r="AD34" s="89"/>
      <c r="AE34" s="89"/>
      <c r="AF34" s="21" t="e">
        <f>AE34-#REF!</f>
        <v>#REF!</v>
      </c>
      <c r="AG34" s="90"/>
      <c r="AH34" s="89"/>
      <c r="AI34" s="89"/>
      <c r="AJ34" s="103">
        <f>AI34-AH34</f>
        <v>0</v>
      </c>
      <c r="AK34" s="90"/>
      <c r="AL34" s="78"/>
      <c r="AM34" s="78"/>
      <c r="AN34" s="21">
        <f>AM34-AL34</f>
        <v>0</v>
      </c>
      <c r="AO34" s="47"/>
      <c r="AP34" s="104">
        <f>J34+Z34+AT34</f>
        <v>0</v>
      </c>
      <c r="AQ34" s="105">
        <f>K34+AA34+AU34</f>
        <v>0</v>
      </c>
      <c r="AR34" s="105">
        <f>AQ34-AP34</f>
        <v>0</v>
      </c>
      <c r="AS34" s="106"/>
      <c r="AT34" s="107">
        <f>AX34+BB34+BF34</f>
        <v>0</v>
      </c>
      <c r="AU34" s="108">
        <f>SUM(AY34+BC34+BG34)</f>
        <v>0</v>
      </c>
      <c r="AV34" s="108">
        <f>AU34-AT34</f>
        <v>0</v>
      </c>
      <c r="AW34" s="109"/>
      <c r="AX34" s="110"/>
      <c r="AY34" s="111"/>
      <c r="AZ34" s="112">
        <f>AY34-AX34</f>
        <v>0</v>
      </c>
      <c r="BA34" s="113"/>
      <c r="BB34" s="88"/>
      <c r="BC34" s="111"/>
      <c r="BD34" s="103">
        <f>BC34-BB34</f>
        <v>0</v>
      </c>
      <c r="BE34" s="114"/>
      <c r="BF34" s="88"/>
      <c r="BG34" s="89"/>
      <c r="BH34" s="103">
        <f>BG34-BF34</f>
        <v>0</v>
      </c>
      <c r="BI34" s="115"/>
      <c r="BJ34" s="116">
        <f>BN34+BR34+BV34</f>
        <v>0</v>
      </c>
      <c r="BK34" s="101">
        <f>SUM(BO34+BS34+BW34)</f>
        <v>0</v>
      </c>
      <c r="BL34" s="101">
        <f>BK34-BJ34</f>
        <v>0</v>
      </c>
      <c r="BM34" s="117"/>
      <c r="BN34" s="88"/>
      <c r="BO34" s="89"/>
      <c r="BP34" s="103">
        <f>BO34-BN34</f>
        <v>0</v>
      </c>
      <c r="BQ34" s="43"/>
      <c r="BR34" s="88"/>
      <c r="BS34" s="89"/>
      <c r="BT34" s="103">
        <f>BS34-BR34</f>
        <v>0</v>
      </c>
      <c r="BU34" s="118"/>
      <c r="BV34" s="78"/>
      <c r="BW34" s="78"/>
      <c r="BX34" s="21">
        <f>BW34-BV34</f>
        <v>0</v>
      </c>
      <c r="BY34" s="47"/>
    </row>
    <row r="36" spans="3:31" ht="18.75">
      <c r="C36" s="121"/>
      <c r="AE36" s="121"/>
    </row>
    <row r="37" spans="3:31" ht="18.75">
      <c r="C37" s="121"/>
      <c r="AE37" s="121"/>
    </row>
    <row r="38" spans="3:31" ht="18.75">
      <c r="C38" s="121"/>
      <c r="AE38" s="121"/>
    </row>
    <row r="48" spans="1:65" s="2" customFormat="1" ht="18.75">
      <c r="A48" s="120"/>
      <c r="B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Y48" s="3"/>
      <c r="Z48" s="62"/>
      <c r="AA48" s="62"/>
      <c r="AB48" s="62"/>
      <c r="AC48" s="62"/>
      <c r="AT48" s="62"/>
      <c r="AU48" s="62"/>
      <c r="AV48" s="62"/>
      <c r="AW48" s="122"/>
      <c r="BK48" s="62"/>
      <c r="BL48" s="62"/>
      <c r="BM48" s="62"/>
    </row>
    <row r="49" spans="1:65" s="2" customFormat="1" ht="18.75">
      <c r="A49" s="120"/>
      <c r="B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Y49" s="3"/>
      <c r="Z49" s="62"/>
      <c r="AA49" s="62"/>
      <c r="AB49" s="62"/>
      <c r="AC49" s="62"/>
      <c r="AT49" s="62"/>
      <c r="AU49" s="62"/>
      <c r="AV49" s="62"/>
      <c r="AW49" s="122"/>
      <c r="BK49" s="62"/>
      <c r="BL49" s="62"/>
      <c r="BM49" s="62"/>
    </row>
    <row r="50" spans="1:65" s="2" customFormat="1" ht="18.75">
      <c r="A50" s="120"/>
      <c r="B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Y50" s="3"/>
      <c r="Z50" s="62"/>
      <c r="AA50" s="62"/>
      <c r="AB50" s="62"/>
      <c r="AC50" s="62"/>
      <c r="AT50" s="62"/>
      <c r="AU50" s="62"/>
      <c r="AV50" s="62"/>
      <c r="AW50" s="122"/>
      <c r="BK50" s="62"/>
      <c r="BL50" s="62"/>
      <c r="BM50" s="62"/>
    </row>
    <row r="51" spans="1:65" s="2" customFormat="1" ht="18.75">
      <c r="A51" s="120"/>
      <c r="B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Y51" s="3"/>
      <c r="Z51" s="62"/>
      <c r="AA51" s="62"/>
      <c r="AB51" s="62"/>
      <c r="AC51" s="62"/>
      <c r="AT51" s="62"/>
      <c r="AU51" s="62"/>
      <c r="AV51" s="62"/>
      <c r="AW51" s="122"/>
      <c r="BK51" s="62"/>
      <c r="BL51" s="62"/>
      <c r="BM51" s="62"/>
    </row>
    <row r="52" spans="1:65" s="2" customFormat="1" ht="18.75">
      <c r="A52" s="120"/>
      <c r="B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Y52" s="3"/>
      <c r="Z52" s="62"/>
      <c r="AA52" s="62"/>
      <c r="AB52" s="62"/>
      <c r="AC52" s="62"/>
      <c r="AT52" s="62"/>
      <c r="AU52" s="62"/>
      <c r="AV52" s="62"/>
      <c r="AW52" s="122"/>
      <c r="BK52" s="62"/>
      <c r="BL52" s="62"/>
      <c r="BM52" s="62"/>
    </row>
    <row r="53" spans="1:65" s="2" customFormat="1" ht="18.75">
      <c r="A53" s="120"/>
      <c r="B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Y53" s="3"/>
      <c r="Z53" s="62"/>
      <c r="AA53" s="62"/>
      <c r="AB53" s="62"/>
      <c r="AC53" s="62"/>
      <c r="AT53" s="62"/>
      <c r="AU53" s="62"/>
      <c r="AV53" s="62"/>
      <c r="AW53" s="122"/>
      <c r="BK53" s="62"/>
      <c r="BL53" s="62"/>
      <c r="BM53" s="62"/>
    </row>
    <row r="54" spans="1:65" s="2" customFormat="1" ht="18.75">
      <c r="A54" s="120"/>
      <c r="B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Y54" s="3"/>
      <c r="Z54" s="62"/>
      <c r="AA54" s="62"/>
      <c r="AB54" s="62"/>
      <c r="AC54" s="62"/>
      <c r="AT54" s="62"/>
      <c r="AU54" s="62"/>
      <c r="AV54" s="62"/>
      <c r="AW54" s="122"/>
      <c r="BK54" s="62"/>
      <c r="BL54" s="62"/>
      <c r="BM54" s="62"/>
    </row>
  </sheetData>
  <sheetProtection/>
  <mergeCells count="77">
    <mergeCell ref="A3:A5"/>
    <mergeCell ref="B3:E3"/>
    <mergeCell ref="F3:I3"/>
    <mergeCell ref="J3:M3"/>
    <mergeCell ref="N3:Q3"/>
    <mergeCell ref="R3:U3"/>
    <mergeCell ref="L4:M4"/>
    <mergeCell ref="N4:N5"/>
    <mergeCell ref="O4:O5"/>
    <mergeCell ref="P4:Q4"/>
    <mergeCell ref="V3:Y3"/>
    <mergeCell ref="Z3:AC3"/>
    <mergeCell ref="AD3:AG3"/>
    <mergeCell ref="AH3:AK3"/>
    <mergeCell ref="AL3:AO3"/>
    <mergeCell ref="AP3:AS3"/>
    <mergeCell ref="AT3:AW3"/>
    <mergeCell ref="AX3:BA3"/>
    <mergeCell ref="BB3:BE3"/>
    <mergeCell ref="BF3:BI3"/>
    <mergeCell ref="BJ3:BM3"/>
    <mergeCell ref="BN3:BQ3"/>
    <mergeCell ref="BR3:BU3"/>
    <mergeCell ref="BV3:BY3"/>
    <mergeCell ref="B4:B5"/>
    <mergeCell ref="C4:C5"/>
    <mergeCell ref="D4:E4"/>
    <mergeCell ref="F4:F5"/>
    <mergeCell ref="G4:G5"/>
    <mergeCell ref="H4:I4"/>
    <mergeCell ref="J4:J5"/>
    <mergeCell ref="K4:K5"/>
    <mergeCell ref="R4:R5"/>
    <mergeCell ref="S4:S5"/>
    <mergeCell ref="T4:U4"/>
    <mergeCell ref="V4:V5"/>
    <mergeCell ref="W4:W5"/>
    <mergeCell ref="X4:Y4"/>
    <mergeCell ref="Z4:Z5"/>
    <mergeCell ref="AA4:AA5"/>
    <mergeCell ref="AB4:AC4"/>
    <mergeCell ref="AD4:AD5"/>
    <mergeCell ref="AE4:AE5"/>
    <mergeCell ref="AF4:AG4"/>
    <mergeCell ref="AH4:AH5"/>
    <mergeCell ref="AI4:AI5"/>
    <mergeCell ref="AJ4:AK4"/>
    <mergeCell ref="AL4:AL5"/>
    <mergeCell ref="AM4:AM5"/>
    <mergeCell ref="AN4:AO4"/>
    <mergeCell ref="AP4:AP5"/>
    <mergeCell ref="AQ4:AQ5"/>
    <mergeCell ref="AR4:AS4"/>
    <mergeCell ref="AT4:AT5"/>
    <mergeCell ref="AU4:AU5"/>
    <mergeCell ref="AV4:AW4"/>
    <mergeCell ref="AX4:AX5"/>
    <mergeCell ref="AY4:AY5"/>
    <mergeCell ref="AZ4:BA4"/>
    <mergeCell ref="BB4:BB5"/>
    <mergeCell ref="BC4:BC5"/>
    <mergeCell ref="BD4:BE4"/>
    <mergeCell ref="BF4:BF5"/>
    <mergeCell ref="BG4:BG5"/>
    <mergeCell ref="BH4:BI4"/>
    <mergeCell ref="BJ4:BJ5"/>
    <mergeCell ref="BK4:BK5"/>
    <mergeCell ref="BL4:BM4"/>
    <mergeCell ref="BV4:BV5"/>
    <mergeCell ref="BW4:BW5"/>
    <mergeCell ref="BX4:BY4"/>
    <mergeCell ref="BN4:BN5"/>
    <mergeCell ref="BO4:BO5"/>
    <mergeCell ref="BP4:BQ4"/>
    <mergeCell ref="BR4:BR5"/>
    <mergeCell ref="BS4:BS5"/>
    <mergeCell ref="BT4:BU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43"/>
  <sheetViews>
    <sheetView showZeros="0" zoomScalePageLayoutView="0" workbookViewId="0" topLeftCell="A2">
      <pane xSplit="2" ySplit="7" topLeftCell="AY15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BK33" sqref="BK33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50" width="9.375" style="0" customWidth="1"/>
    <col min="51" max="51" width="10.00390625" style="0" customWidth="1"/>
    <col min="52" max="52" width="11.375" style="0" customWidth="1"/>
    <col min="53" max="53" width="11.125" style="0" customWidth="1"/>
    <col min="54" max="54" width="10.375" style="0" customWidth="1"/>
  </cols>
  <sheetData>
    <row r="1" ht="15.75" customHeight="1" hidden="1">
      <c r="A1" t="s">
        <v>54</v>
      </c>
    </row>
    <row r="2" spans="2:54" ht="18"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25"/>
      <c r="R2" s="124"/>
      <c r="S2" s="124"/>
      <c r="V2" s="124"/>
      <c r="W2" s="124"/>
      <c r="Z2" s="124"/>
      <c r="AA2" s="124"/>
      <c r="AD2" s="124"/>
      <c r="AE2" s="124"/>
      <c r="AH2" s="124"/>
      <c r="AI2" s="124"/>
      <c r="AL2" s="124"/>
      <c r="AM2" s="124"/>
      <c r="AP2" s="124"/>
      <c r="AQ2" s="124"/>
      <c r="AT2" s="124"/>
      <c r="AU2" s="124"/>
      <c r="AX2" s="124"/>
      <c r="AY2" s="124"/>
      <c r="BB2" s="124"/>
    </row>
    <row r="3" spans="4:54" ht="15.75">
      <c r="D3" s="429"/>
      <c r="E3" s="429"/>
      <c r="F3" s="429"/>
      <c r="G3" s="429"/>
      <c r="H3" s="429"/>
      <c r="I3" s="429"/>
      <c r="J3" s="429"/>
      <c r="K3" s="429"/>
      <c r="L3" s="429"/>
      <c r="M3" s="127"/>
      <c r="N3" s="127"/>
      <c r="O3" s="126"/>
      <c r="R3" s="127"/>
      <c r="S3" s="126"/>
      <c r="V3" s="127"/>
      <c r="W3" s="126"/>
      <c r="Z3" s="127"/>
      <c r="AA3" s="126"/>
      <c r="AD3" s="127"/>
      <c r="AE3" s="126"/>
      <c r="AH3" s="127"/>
      <c r="AI3" s="126"/>
      <c r="AL3" s="127"/>
      <c r="AM3" s="126"/>
      <c r="AP3" s="127"/>
      <c r="AQ3" s="126"/>
      <c r="AT3" s="127"/>
      <c r="AU3" s="126"/>
      <c r="AX3" s="127"/>
      <c r="AY3" s="126"/>
      <c r="BB3" s="127"/>
    </row>
    <row r="4" spans="1:54" s="129" customFormat="1" ht="12.75" customHeight="1">
      <c r="A4" s="128" t="s">
        <v>126</v>
      </c>
      <c r="B4" s="128"/>
      <c r="E4" s="130"/>
      <c r="F4" s="130"/>
      <c r="I4" s="130"/>
      <c r="J4" s="130"/>
      <c r="M4" s="130"/>
      <c r="N4" s="130"/>
      <c r="Q4" s="130"/>
      <c r="R4" s="130"/>
      <c r="U4" s="130"/>
      <c r="V4" s="130"/>
      <c r="Y4" s="130"/>
      <c r="Z4" s="130"/>
      <c r="AC4" s="130"/>
      <c r="AD4" s="130"/>
      <c r="AG4" s="130"/>
      <c r="AH4" s="130"/>
      <c r="AK4" s="130"/>
      <c r="AL4" s="130"/>
      <c r="AN4" s="131"/>
      <c r="AO4" s="131"/>
      <c r="AP4" s="130"/>
      <c r="AS4" s="130"/>
      <c r="AT4" s="130"/>
      <c r="AW4" s="130"/>
      <c r="AX4" s="130"/>
      <c r="BB4" s="130"/>
    </row>
    <row r="5" spans="1:54" s="129" customFormat="1" ht="12.75" customHeight="1" thickBot="1">
      <c r="A5" s="132"/>
      <c r="B5" s="128"/>
      <c r="E5" s="130"/>
      <c r="F5" s="130"/>
      <c r="I5" s="130"/>
      <c r="J5" s="130"/>
      <c r="M5" s="130"/>
      <c r="N5" s="130"/>
      <c r="Q5" s="130"/>
      <c r="R5" s="130"/>
      <c r="U5" s="130"/>
      <c r="V5" s="130"/>
      <c r="Y5" s="130"/>
      <c r="Z5" s="130"/>
      <c r="AC5" s="130"/>
      <c r="AD5" s="130"/>
      <c r="AG5" s="130"/>
      <c r="AH5" s="130"/>
      <c r="AK5" s="130"/>
      <c r="AL5" s="130"/>
      <c r="AN5" s="131"/>
      <c r="AO5" s="131"/>
      <c r="AP5" s="130"/>
      <c r="AS5" s="130"/>
      <c r="AT5" s="130"/>
      <c r="AW5" s="130"/>
      <c r="AX5" s="130"/>
      <c r="BB5" s="130"/>
    </row>
    <row r="6" spans="1:54" s="135" customFormat="1" ht="15" customHeight="1">
      <c r="A6" s="133" t="s">
        <v>1</v>
      </c>
      <c r="B6" s="134"/>
      <c r="C6" s="430" t="s">
        <v>55</v>
      </c>
      <c r="D6" s="425"/>
      <c r="E6" s="425"/>
      <c r="F6" s="426"/>
      <c r="G6" s="424" t="s">
        <v>56</v>
      </c>
      <c r="H6" s="425"/>
      <c r="I6" s="425"/>
      <c r="J6" s="426"/>
      <c r="K6" s="424" t="s">
        <v>57</v>
      </c>
      <c r="L6" s="425"/>
      <c r="M6" s="425"/>
      <c r="N6" s="426"/>
      <c r="O6" s="424" t="s">
        <v>58</v>
      </c>
      <c r="P6" s="425"/>
      <c r="Q6" s="425"/>
      <c r="R6" s="426"/>
      <c r="S6" s="424" t="s">
        <v>59</v>
      </c>
      <c r="T6" s="425"/>
      <c r="U6" s="425"/>
      <c r="V6" s="426"/>
      <c r="W6" s="424" t="s">
        <v>60</v>
      </c>
      <c r="X6" s="425"/>
      <c r="Y6" s="425"/>
      <c r="Z6" s="426"/>
      <c r="AA6" s="424" t="s">
        <v>61</v>
      </c>
      <c r="AB6" s="425"/>
      <c r="AC6" s="425"/>
      <c r="AD6" s="426"/>
      <c r="AE6" s="424" t="s">
        <v>62</v>
      </c>
      <c r="AF6" s="425"/>
      <c r="AG6" s="425"/>
      <c r="AH6" s="426"/>
      <c r="AI6" s="424" t="s">
        <v>63</v>
      </c>
      <c r="AJ6" s="425"/>
      <c r="AK6" s="425"/>
      <c r="AL6" s="426"/>
      <c r="AM6" s="424" t="s">
        <v>64</v>
      </c>
      <c r="AN6" s="425"/>
      <c r="AO6" s="425"/>
      <c r="AP6" s="426"/>
      <c r="AQ6" s="424" t="s">
        <v>65</v>
      </c>
      <c r="AR6" s="425"/>
      <c r="AS6" s="425"/>
      <c r="AT6" s="426"/>
      <c r="AU6" s="424" t="s">
        <v>66</v>
      </c>
      <c r="AV6" s="425"/>
      <c r="AW6" s="425"/>
      <c r="AX6" s="426"/>
      <c r="AY6" s="427" t="s">
        <v>67</v>
      </c>
      <c r="AZ6" s="428"/>
      <c r="BA6" s="428"/>
      <c r="BB6" s="352"/>
    </row>
    <row r="7" spans="1:54" s="140" customFormat="1" ht="15" customHeight="1">
      <c r="A7" s="136"/>
      <c r="B7" s="137"/>
      <c r="C7" s="420" t="s">
        <v>68</v>
      </c>
      <c r="D7" s="421"/>
      <c r="E7" s="422" t="s">
        <v>123</v>
      </c>
      <c r="F7" s="423"/>
      <c r="G7" s="420" t="s">
        <v>68</v>
      </c>
      <c r="H7" s="421"/>
      <c r="I7" s="422" t="s">
        <v>123</v>
      </c>
      <c r="J7" s="423"/>
      <c r="K7" s="420" t="s">
        <v>68</v>
      </c>
      <c r="L7" s="421"/>
      <c r="M7" s="422" t="s">
        <v>123</v>
      </c>
      <c r="N7" s="423"/>
      <c r="O7" s="420" t="s">
        <v>68</v>
      </c>
      <c r="P7" s="421"/>
      <c r="Q7" s="422" t="s">
        <v>123</v>
      </c>
      <c r="R7" s="423"/>
      <c r="S7" s="420" t="s">
        <v>68</v>
      </c>
      <c r="T7" s="421"/>
      <c r="U7" s="422" t="s">
        <v>123</v>
      </c>
      <c r="V7" s="423"/>
      <c r="W7" s="420" t="s">
        <v>68</v>
      </c>
      <c r="X7" s="421"/>
      <c r="Y7" s="422" t="s">
        <v>123</v>
      </c>
      <c r="Z7" s="423"/>
      <c r="AA7" s="420" t="s">
        <v>68</v>
      </c>
      <c r="AB7" s="421"/>
      <c r="AC7" s="422" t="s">
        <v>123</v>
      </c>
      <c r="AD7" s="423"/>
      <c r="AE7" s="420" t="s">
        <v>68</v>
      </c>
      <c r="AF7" s="421"/>
      <c r="AG7" s="422" t="s">
        <v>123</v>
      </c>
      <c r="AH7" s="423"/>
      <c r="AI7" s="420" t="s">
        <v>68</v>
      </c>
      <c r="AJ7" s="421"/>
      <c r="AK7" s="422" t="s">
        <v>123</v>
      </c>
      <c r="AL7" s="423"/>
      <c r="AM7" s="420" t="s">
        <v>68</v>
      </c>
      <c r="AN7" s="421"/>
      <c r="AO7" s="422" t="s">
        <v>123</v>
      </c>
      <c r="AP7" s="423"/>
      <c r="AQ7" s="420" t="s">
        <v>68</v>
      </c>
      <c r="AR7" s="421"/>
      <c r="AS7" s="422" t="s">
        <v>123</v>
      </c>
      <c r="AT7" s="423"/>
      <c r="AU7" s="420" t="s">
        <v>68</v>
      </c>
      <c r="AV7" s="421"/>
      <c r="AW7" s="422" t="s">
        <v>123</v>
      </c>
      <c r="AX7" s="423"/>
      <c r="AY7" s="420" t="s">
        <v>68</v>
      </c>
      <c r="AZ7" s="421"/>
      <c r="BA7" s="422" t="s">
        <v>123</v>
      </c>
      <c r="BB7" s="423"/>
    </row>
    <row r="8" spans="1:54" s="144" customFormat="1" ht="18.75" customHeight="1">
      <c r="A8" s="141"/>
      <c r="B8" s="142"/>
      <c r="C8" s="138" t="s">
        <v>19</v>
      </c>
      <c r="D8" s="143" t="s">
        <v>20</v>
      </c>
      <c r="E8" s="315" t="s">
        <v>69</v>
      </c>
      <c r="F8" s="316" t="s">
        <v>23</v>
      </c>
      <c r="G8" s="139" t="s">
        <v>19</v>
      </c>
      <c r="H8" s="143" t="s">
        <v>20</v>
      </c>
      <c r="I8" s="143" t="s">
        <v>69</v>
      </c>
      <c r="J8" s="316" t="s">
        <v>23</v>
      </c>
      <c r="K8" s="139" t="s">
        <v>19</v>
      </c>
      <c r="L8" s="143" t="s">
        <v>20</v>
      </c>
      <c r="M8" s="143" t="s">
        <v>69</v>
      </c>
      <c r="N8" s="316" t="s">
        <v>23</v>
      </c>
      <c r="O8" s="139" t="s">
        <v>19</v>
      </c>
      <c r="P8" s="143" t="s">
        <v>20</v>
      </c>
      <c r="Q8" s="143" t="s">
        <v>69</v>
      </c>
      <c r="R8" s="316" t="s">
        <v>23</v>
      </c>
      <c r="S8" s="139" t="s">
        <v>19</v>
      </c>
      <c r="T8" s="143" t="s">
        <v>20</v>
      </c>
      <c r="U8" s="143" t="s">
        <v>69</v>
      </c>
      <c r="V8" s="316" t="s">
        <v>23</v>
      </c>
      <c r="W8" s="139" t="s">
        <v>19</v>
      </c>
      <c r="X8" s="143" t="s">
        <v>20</v>
      </c>
      <c r="Y8" s="143" t="s">
        <v>69</v>
      </c>
      <c r="Z8" s="316" t="s">
        <v>23</v>
      </c>
      <c r="AA8" s="139" t="s">
        <v>19</v>
      </c>
      <c r="AB8" s="143" t="s">
        <v>20</v>
      </c>
      <c r="AC8" s="143" t="s">
        <v>69</v>
      </c>
      <c r="AD8" s="316" t="s">
        <v>23</v>
      </c>
      <c r="AE8" s="139" t="s">
        <v>19</v>
      </c>
      <c r="AF8" s="143" t="s">
        <v>20</v>
      </c>
      <c r="AG8" s="143" t="s">
        <v>69</v>
      </c>
      <c r="AH8" s="316" t="s">
        <v>23</v>
      </c>
      <c r="AI8" s="139" t="s">
        <v>19</v>
      </c>
      <c r="AJ8" s="143" t="s">
        <v>20</v>
      </c>
      <c r="AK8" s="143" t="s">
        <v>69</v>
      </c>
      <c r="AL8" s="316" t="s">
        <v>23</v>
      </c>
      <c r="AM8" s="139" t="s">
        <v>19</v>
      </c>
      <c r="AN8" s="143" t="s">
        <v>20</v>
      </c>
      <c r="AO8" s="143" t="s">
        <v>69</v>
      </c>
      <c r="AP8" s="316" t="s">
        <v>23</v>
      </c>
      <c r="AQ8" s="139" t="s">
        <v>19</v>
      </c>
      <c r="AR8" s="143" t="s">
        <v>20</v>
      </c>
      <c r="AS8" s="143" t="s">
        <v>69</v>
      </c>
      <c r="AT8" s="316" t="s">
        <v>23</v>
      </c>
      <c r="AU8" s="139" t="s">
        <v>19</v>
      </c>
      <c r="AV8" s="143" t="s">
        <v>20</v>
      </c>
      <c r="AW8" s="143" t="s">
        <v>69</v>
      </c>
      <c r="AX8" s="316" t="s">
        <v>23</v>
      </c>
      <c r="AY8" s="139" t="s">
        <v>19</v>
      </c>
      <c r="AZ8" s="143" t="s">
        <v>20</v>
      </c>
      <c r="BA8" s="143" t="s">
        <v>69</v>
      </c>
      <c r="BB8" s="316" t="s">
        <v>23</v>
      </c>
    </row>
    <row r="9" spans="1:54" s="151" customFormat="1" ht="12.75">
      <c r="A9" s="145" t="s">
        <v>70</v>
      </c>
      <c r="B9" s="146"/>
      <c r="C9" s="147">
        <f>SUM(C10:C18)</f>
        <v>99931.30000000002</v>
      </c>
      <c r="D9" s="148">
        <f>SUM(D10:D18)</f>
        <v>97118.6</v>
      </c>
      <c r="E9" s="148">
        <f>D9-C9</f>
        <v>-2812.7000000000116</v>
      </c>
      <c r="F9" s="149">
        <f aca="true" t="shared" si="0" ref="F9:F15">D9/C9%</f>
        <v>97.18536634668015</v>
      </c>
      <c r="G9" s="150">
        <f>SUM(G10:G18)</f>
        <v>3674.6</v>
      </c>
      <c r="H9" s="148">
        <f>SUM(H10:H18)</f>
        <v>3874.6000000000004</v>
      </c>
      <c r="I9" s="148">
        <f>H9-G9</f>
        <v>200.00000000000045</v>
      </c>
      <c r="J9" s="149">
        <f aca="true" t="shared" si="1" ref="J9:J16">H9/G9%</f>
        <v>105.44276928101019</v>
      </c>
      <c r="K9" s="150">
        <f>SUM(K10:K18)</f>
        <v>6196.900000000001</v>
      </c>
      <c r="L9" s="148">
        <f>SUM(L10:L18)</f>
        <v>6231.3</v>
      </c>
      <c r="M9" s="148">
        <f>L9-K9</f>
        <v>34.399999999999636</v>
      </c>
      <c r="N9" s="149">
        <f aca="true" t="shared" si="2" ref="N9:N16">L9/K9%</f>
        <v>100.55511626781131</v>
      </c>
      <c r="O9" s="150">
        <f>SUM(O10:O18)</f>
        <v>8064.1</v>
      </c>
      <c r="P9" s="148">
        <f>SUM(P10:P18)</f>
        <v>8704.1</v>
      </c>
      <c r="Q9" s="148">
        <f>P9-O9</f>
        <v>640</v>
      </c>
      <c r="R9" s="149">
        <f>P9/O9%</f>
        <v>107.93640951873117</v>
      </c>
      <c r="S9" s="150">
        <f>SUM(S10:S18)</f>
        <v>5795.8</v>
      </c>
      <c r="T9" s="148">
        <f>SUM(T10:T18)</f>
        <v>5577.700000000001</v>
      </c>
      <c r="U9" s="148">
        <f>T9-S9</f>
        <v>-218.09999999999945</v>
      </c>
      <c r="V9" s="149">
        <f>T9/S9%</f>
        <v>96.23693019082786</v>
      </c>
      <c r="W9" s="150">
        <f>SUM(W10:W18)</f>
        <v>4937</v>
      </c>
      <c r="X9" s="148">
        <f>SUM(X10:X18)</f>
        <v>4949.900000000001</v>
      </c>
      <c r="Y9" s="148">
        <f>X9-W9</f>
        <v>12.900000000000546</v>
      </c>
      <c r="Z9" s="149">
        <f>X9/W9%</f>
        <v>100.26129228276282</v>
      </c>
      <c r="AA9" s="150">
        <f>SUM(AA10:AA18)</f>
        <v>3378.6</v>
      </c>
      <c r="AB9" s="148">
        <f>SUM(AB10:AB18)</f>
        <v>3390.5</v>
      </c>
      <c r="AC9" s="148">
        <f>AB9-AA9</f>
        <v>11.900000000000091</v>
      </c>
      <c r="AD9" s="149">
        <f>AB9/AA9%</f>
        <v>100.35221689457171</v>
      </c>
      <c r="AE9" s="150">
        <f>SUM(AE10:AE18)</f>
        <v>3832.4</v>
      </c>
      <c r="AF9" s="148">
        <f>SUM(AF10:AF18)</f>
        <v>3967.8000000000006</v>
      </c>
      <c r="AG9" s="148">
        <f>AF9-AE9</f>
        <v>135.40000000000055</v>
      </c>
      <c r="AH9" s="149">
        <f aca="true" t="shared" si="3" ref="AH9:AH16">AF9/AE9%</f>
        <v>103.53303413004907</v>
      </c>
      <c r="AI9" s="150">
        <f>SUM(AI10:AI18)</f>
        <v>6756.1</v>
      </c>
      <c r="AJ9" s="148">
        <f>SUM(AJ10:AJ18)</f>
        <v>6670.299999999999</v>
      </c>
      <c r="AK9" s="148">
        <f>AJ9-AI9</f>
        <v>-85.80000000000109</v>
      </c>
      <c r="AL9" s="149">
        <f aca="true" t="shared" si="4" ref="AL9:AL16">AJ9/AI9%</f>
        <v>98.73003655955357</v>
      </c>
      <c r="AM9" s="150">
        <f>SUM(AM10:AM18)</f>
        <v>1921.9</v>
      </c>
      <c r="AN9" s="148">
        <f>SUM(AN10:AN18)</f>
        <v>1930.6999999999998</v>
      </c>
      <c r="AO9" s="148">
        <f>AN9-AM9</f>
        <v>8.799999999999727</v>
      </c>
      <c r="AP9" s="149">
        <f>AN9/AM9%</f>
        <v>100.45788022269628</v>
      </c>
      <c r="AQ9" s="150">
        <f>SUM(AQ10:AQ18)</f>
        <v>4419.5</v>
      </c>
      <c r="AR9" s="148">
        <f>SUM(AR10:AR18)</f>
        <v>4571.9</v>
      </c>
      <c r="AS9" s="148">
        <f>AR9-AQ9</f>
        <v>152.39999999999964</v>
      </c>
      <c r="AT9" s="149">
        <f aca="true" t="shared" si="5" ref="AT9:AT16">AR9/AQ9%</f>
        <v>103.44835388618621</v>
      </c>
      <c r="AU9" s="150">
        <f>SUM(AU10:AU18)</f>
        <v>11308.499999999998</v>
      </c>
      <c r="AV9" s="148">
        <f>SUM(AV10:AV18)</f>
        <v>11152.5</v>
      </c>
      <c r="AW9" s="148">
        <f>AV9-AU9</f>
        <v>-155.99999999999818</v>
      </c>
      <c r="AX9" s="149">
        <f>AV9/AU9%</f>
        <v>98.62050669850115</v>
      </c>
      <c r="AY9" s="150">
        <f aca="true" t="shared" si="6" ref="AY9:AZ33">C9+G9+K9+O9+S9+W9+AA9+AE9+AI9+AM9+AQ9+AU9</f>
        <v>160216.7</v>
      </c>
      <c r="AZ9" s="148">
        <f t="shared" si="6"/>
        <v>158139.9</v>
      </c>
      <c r="BA9" s="148">
        <f>AZ9-AY9</f>
        <v>-2076.8000000000175</v>
      </c>
      <c r="BB9" s="149">
        <f aca="true" t="shared" si="7" ref="BB9:BB16">AZ9/AY9%</f>
        <v>98.70375560100787</v>
      </c>
    </row>
    <row r="10" spans="1:54" ht="12.75">
      <c r="A10" s="152" t="s">
        <v>71</v>
      </c>
      <c r="B10" s="153"/>
      <c r="C10" s="317">
        <v>44188.4</v>
      </c>
      <c r="D10" s="318">
        <v>41837.5</v>
      </c>
      <c r="E10" s="319">
        <f aca="true" t="shared" si="8" ref="E10:E33">D10-C10</f>
        <v>-2350.9000000000015</v>
      </c>
      <c r="F10" s="320">
        <f t="shared" si="0"/>
        <v>94.67982547455892</v>
      </c>
      <c r="G10" s="333">
        <v>900</v>
      </c>
      <c r="H10" s="318">
        <v>951.1</v>
      </c>
      <c r="I10" s="319">
        <f aca="true" t="shared" si="9" ref="I10:I33">H10-G10</f>
        <v>51.10000000000002</v>
      </c>
      <c r="J10" s="320">
        <f t="shared" si="1"/>
        <v>105.67777777777778</v>
      </c>
      <c r="K10" s="333">
        <v>1787.5</v>
      </c>
      <c r="L10" s="318">
        <v>1789</v>
      </c>
      <c r="M10" s="319">
        <f aca="true" t="shared" si="10" ref="M10:M32">L10-K10</f>
        <v>1.5</v>
      </c>
      <c r="N10" s="320">
        <f t="shared" si="2"/>
        <v>100.08391608391608</v>
      </c>
      <c r="O10" s="333">
        <v>5400.4</v>
      </c>
      <c r="P10" s="318">
        <v>6029</v>
      </c>
      <c r="Q10" s="319">
        <f aca="true" t="shared" si="11" ref="Q10:Q33">P10-O10</f>
        <v>628.6000000000004</v>
      </c>
      <c r="R10" s="320">
        <f>P10/O10%</f>
        <v>111.63987852751649</v>
      </c>
      <c r="S10" s="333">
        <v>1485.8</v>
      </c>
      <c r="T10" s="318">
        <v>1271.6</v>
      </c>
      <c r="U10" s="319">
        <f aca="true" t="shared" si="12" ref="U10:U33">T10-S10</f>
        <v>-214.20000000000005</v>
      </c>
      <c r="V10" s="320">
        <f>T10/S10%</f>
        <v>85.58352402745996</v>
      </c>
      <c r="W10" s="333">
        <v>1387.3</v>
      </c>
      <c r="X10" s="318">
        <v>1389.9</v>
      </c>
      <c r="Y10" s="319">
        <f aca="true" t="shared" si="13" ref="Y10:Y33">X10-W10</f>
        <v>2.6000000000001364</v>
      </c>
      <c r="Z10" s="320">
        <f>X10/W10%</f>
        <v>100.18741440207599</v>
      </c>
      <c r="AA10" s="333">
        <v>640.5</v>
      </c>
      <c r="AB10" s="318">
        <v>640.7</v>
      </c>
      <c r="AC10" s="319">
        <f aca="true" t="shared" si="14" ref="AC10:AC33">AB10-AA10</f>
        <v>0.20000000000004547</v>
      </c>
      <c r="AD10" s="320">
        <f>AB10/AA10%</f>
        <v>100.0312256049961</v>
      </c>
      <c r="AE10" s="333">
        <v>1046.1</v>
      </c>
      <c r="AF10" s="318">
        <v>1107.9</v>
      </c>
      <c r="AG10" s="319">
        <f aca="true" t="shared" si="15" ref="AG10:AG33">AF10-AE10</f>
        <v>61.80000000000018</v>
      </c>
      <c r="AH10" s="320">
        <f t="shared" si="3"/>
        <v>105.90765701175798</v>
      </c>
      <c r="AI10" s="333">
        <v>1897.2</v>
      </c>
      <c r="AJ10" s="318">
        <v>2065.5</v>
      </c>
      <c r="AK10" s="319">
        <f aca="true" t="shared" si="16" ref="AK10:AK33">AJ10-AI10</f>
        <v>168.29999999999995</v>
      </c>
      <c r="AL10" s="320">
        <f t="shared" si="4"/>
        <v>108.87096774193547</v>
      </c>
      <c r="AM10" s="333">
        <v>470</v>
      </c>
      <c r="AN10" s="318">
        <v>472.4</v>
      </c>
      <c r="AO10" s="319">
        <f aca="true" t="shared" si="17" ref="AO10:AO33">AN10-AM10</f>
        <v>2.3999999999999773</v>
      </c>
      <c r="AP10" s="320">
        <f>AN10/AM10%</f>
        <v>100.51063829787233</v>
      </c>
      <c r="AQ10" s="333">
        <v>1391</v>
      </c>
      <c r="AR10" s="318">
        <v>1461.7</v>
      </c>
      <c r="AS10" s="319">
        <f aca="true" t="shared" si="18" ref="AS10:AS33">AR10-AQ10</f>
        <v>70.70000000000005</v>
      </c>
      <c r="AT10" s="320">
        <f t="shared" si="5"/>
        <v>105.08267433501078</v>
      </c>
      <c r="AU10" s="333">
        <v>2501.6</v>
      </c>
      <c r="AV10" s="318">
        <v>2508.8</v>
      </c>
      <c r="AW10" s="319">
        <f aca="true" t="shared" si="19" ref="AW10:AW33">AV10-AU10</f>
        <v>7.200000000000273</v>
      </c>
      <c r="AX10" s="320">
        <f>AV10/AU10%</f>
        <v>100.28781579788937</v>
      </c>
      <c r="AY10" s="334">
        <f t="shared" si="6"/>
        <v>63095.8</v>
      </c>
      <c r="AZ10" s="335">
        <f t="shared" si="6"/>
        <v>61525.1</v>
      </c>
      <c r="BA10" s="319">
        <f aca="true" t="shared" si="20" ref="BA10:BA33">AZ10-AY10</f>
        <v>-1570.7000000000044</v>
      </c>
      <c r="BB10" s="320">
        <f t="shared" si="7"/>
        <v>97.51061084889959</v>
      </c>
    </row>
    <row r="11" spans="1:54" ht="12.75">
      <c r="A11" s="152" t="s">
        <v>72</v>
      </c>
      <c r="B11" s="153"/>
      <c r="C11" s="317">
        <v>1490.3</v>
      </c>
      <c r="D11" s="318">
        <v>1669.8</v>
      </c>
      <c r="E11" s="319">
        <f t="shared" si="8"/>
        <v>179.5</v>
      </c>
      <c r="F11" s="320">
        <f t="shared" si="0"/>
        <v>112.04455478762667</v>
      </c>
      <c r="G11" s="333">
        <v>30.5</v>
      </c>
      <c r="H11" s="318">
        <v>37.6</v>
      </c>
      <c r="I11" s="319">
        <f t="shared" si="9"/>
        <v>7.100000000000001</v>
      </c>
      <c r="J11" s="320">
        <f t="shared" si="1"/>
        <v>123.27868852459017</v>
      </c>
      <c r="K11" s="333">
        <v>405</v>
      </c>
      <c r="L11" s="318">
        <v>456.9</v>
      </c>
      <c r="M11" s="319">
        <f t="shared" si="10"/>
        <v>51.89999999999998</v>
      </c>
      <c r="N11" s="320">
        <f t="shared" si="2"/>
        <v>112.81481481481481</v>
      </c>
      <c r="O11" s="333"/>
      <c r="P11" s="318"/>
      <c r="Q11" s="319">
        <f t="shared" si="11"/>
        <v>0</v>
      </c>
      <c r="R11" s="320"/>
      <c r="S11" s="333"/>
      <c r="T11" s="318"/>
      <c r="U11" s="319">
        <f t="shared" si="12"/>
        <v>0</v>
      </c>
      <c r="V11" s="320"/>
      <c r="W11" s="333"/>
      <c r="X11" s="318"/>
      <c r="Y11" s="319">
        <f t="shared" si="13"/>
        <v>0</v>
      </c>
      <c r="Z11" s="320"/>
      <c r="AA11" s="333"/>
      <c r="AB11" s="318"/>
      <c r="AC11" s="319">
        <f t="shared" si="14"/>
        <v>0</v>
      </c>
      <c r="AD11" s="320"/>
      <c r="AE11" s="333">
        <v>206.4</v>
      </c>
      <c r="AF11" s="318">
        <v>233.2</v>
      </c>
      <c r="AG11" s="319">
        <f t="shared" si="15"/>
        <v>26.799999999999983</v>
      </c>
      <c r="AH11" s="320">
        <f t="shared" si="3"/>
        <v>112.984496124031</v>
      </c>
      <c r="AI11" s="333">
        <v>137.6</v>
      </c>
      <c r="AJ11" s="318">
        <v>157.2</v>
      </c>
      <c r="AK11" s="319">
        <f t="shared" si="16"/>
        <v>19.599999999999994</v>
      </c>
      <c r="AL11" s="320">
        <f t="shared" si="4"/>
        <v>114.24418604651163</v>
      </c>
      <c r="AM11" s="333"/>
      <c r="AN11" s="318"/>
      <c r="AO11" s="319">
        <f t="shared" si="17"/>
        <v>0</v>
      </c>
      <c r="AP11" s="320"/>
      <c r="AQ11" s="333">
        <v>443.3</v>
      </c>
      <c r="AR11" s="318">
        <v>494.5</v>
      </c>
      <c r="AS11" s="319">
        <f t="shared" si="18"/>
        <v>51.19999999999999</v>
      </c>
      <c r="AT11" s="320">
        <f t="shared" si="5"/>
        <v>111.54974058199865</v>
      </c>
      <c r="AU11" s="333">
        <v>596.1</v>
      </c>
      <c r="AV11" s="318">
        <v>667.9</v>
      </c>
      <c r="AW11" s="319">
        <f t="shared" si="19"/>
        <v>71.79999999999995</v>
      </c>
      <c r="AX11" s="320">
        <f>AV11/AU11%</f>
        <v>112.04495889951349</v>
      </c>
      <c r="AY11" s="334">
        <f t="shared" si="6"/>
        <v>3309.2</v>
      </c>
      <c r="AZ11" s="335">
        <f t="shared" si="6"/>
        <v>3717.0999999999995</v>
      </c>
      <c r="BA11" s="319">
        <f t="shared" si="20"/>
        <v>407.89999999999964</v>
      </c>
      <c r="BB11" s="320">
        <f t="shared" si="7"/>
        <v>112.32624199202223</v>
      </c>
    </row>
    <row r="12" spans="1:54" ht="24.75" customHeight="1">
      <c r="A12" s="155" t="s">
        <v>28</v>
      </c>
      <c r="B12" s="153"/>
      <c r="C12" s="317">
        <v>14547.7</v>
      </c>
      <c r="D12" s="318">
        <v>14585.2</v>
      </c>
      <c r="E12" s="319">
        <f t="shared" si="8"/>
        <v>37.5</v>
      </c>
      <c r="F12" s="320">
        <f t="shared" si="0"/>
        <v>100.25777270633846</v>
      </c>
      <c r="G12" s="333">
        <v>138</v>
      </c>
      <c r="H12" s="318">
        <v>139.7</v>
      </c>
      <c r="I12" s="319">
        <f t="shared" si="9"/>
        <v>1.6999999999999886</v>
      </c>
      <c r="J12" s="320">
        <f t="shared" si="1"/>
        <v>101.23188405797102</v>
      </c>
      <c r="K12" s="333">
        <v>216.3</v>
      </c>
      <c r="L12" s="318">
        <v>193.1</v>
      </c>
      <c r="M12" s="319">
        <f t="shared" si="10"/>
        <v>-23.200000000000017</v>
      </c>
      <c r="N12" s="320">
        <f t="shared" si="2"/>
        <v>89.27415626444751</v>
      </c>
      <c r="O12" s="333"/>
      <c r="P12" s="318"/>
      <c r="Q12" s="319">
        <f t="shared" si="11"/>
        <v>0</v>
      </c>
      <c r="R12" s="320"/>
      <c r="S12" s="333">
        <v>54.5</v>
      </c>
      <c r="T12" s="318">
        <v>54.5</v>
      </c>
      <c r="U12" s="319">
        <f t="shared" si="12"/>
        <v>0</v>
      </c>
      <c r="V12" s="320">
        <f>T12/S12%</f>
        <v>99.99999999999999</v>
      </c>
      <c r="W12" s="333">
        <v>313.5</v>
      </c>
      <c r="X12" s="318">
        <v>310.9</v>
      </c>
      <c r="Y12" s="319">
        <f t="shared" si="13"/>
        <v>-2.6000000000000227</v>
      </c>
      <c r="Z12" s="320">
        <f>X12/W12%</f>
        <v>99.17065390749602</v>
      </c>
      <c r="AA12" s="333">
        <v>7.6</v>
      </c>
      <c r="AB12" s="318">
        <v>7.6</v>
      </c>
      <c r="AC12" s="319">
        <f t="shared" si="14"/>
        <v>0</v>
      </c>
      <c r="AD12" s="320">
        <f>AB12/AA12%</f>
        <v>100</v>
      </c>
      <c r="AE12" s="333">
        <v>23.6</v>
      </c>
      <c r="AF12" s="318">
        <v>37.5</v>
      </c>
      <c r="AG12" s="319">
        <f t="shared" si="15"/>
        <v>13.899999999999999</v>
      </c>
      <c r="AH12" s="320">
        <f t="shared" si="3"/>
        <v>158.89830508474574</v>
      </c>
      <c r="AI12" s="333">
        <v>1376.3</v>
      </c>
      <c r="AJ12" s="318">
        <v>1378.3</v>
      </c>
      <c r="AK12" s="319">
        <f t="shared" si="16"/>
        <v>2</v>
      </c>
      <c r="AL12" s="320">
        <f t="shared" si="4"/>
        <v>100.1453171546901</v>
      </c>
      <c r="AM12" s="333">
        <v>86.2</v>
      </c>
      <c r="AN12" s="318">
        <v>86.3</v>
      </c>
      <c r="AO12" s="319">
        <f t="shared" si="17"/>
        <v>0.09999999999999432</v>
      </c>
      <c r="AP12" s="320">
        <f>AN12/AM12%</f>
        <v>100.11600928074246</v>
      </c>
      <c r="AQ12" s="333">
        <v>367</v>
      </c>
      <c r="AR12" s="318">
        <v>367.8</v>
      </c>
      <c r="AS12" s="319">
        <f t="shared" si="18"/>
        <v>0.8000000000000114</v>
      </c>
      <c r="AT12" s="320">
        <f t="shared" si="5"/>
        <v>100.21798365122616</v>
      </c>
      <c r="AU12" s="333">
        <v>1309.2</v>
      </c>
      <c r="AV12" s="318">
        <v>723.7</v>
      </c>
      <c r="AW12" s="319">
        <f t="shared" si="19"/>
        <v>-585.5</v>
      </c>
      <c r="AX12" s="320">
        <f>AV12/AU12%</f>
        <v>55.27803238619004</v>
      </c>
      <c r="AY12" s="334">
        <f t="shared" si="6"/>
        <v>18439.9</v>
      </c>
      <c r="AZ12" s="335">
        <f t="shared" si="6"/>
        <v>17884.600000000002</v>
      </c>
      <c r="BA12" s="319">
        <f t="shared" si="20"/>
        <v>-555.2999999999993</v>
      </c>
      <c r="BB12" s="320">
        <f t="shared" si="7"/>
        <v>96.98859538283831</v>
      </c>
    </row>
    <row r="13" spans="1:54" ht="12.75">
      <c r="A13" s="152" t="s">
        <v>30</v>
      </c>
      <c r="B13" s="156"/>
      <c r="C13" s="321">
        <v>60.2</v>
      </c>
      <c r="D13" s="322">
        <v>60.2</v>
      </c>
      <c r="E13" s="319">
        <f t="shared" si="8"/>
        <v>0</v>
      </c>
      <c r="F13" s="320">
        <f t="shared" si="0"/>
        <v>100.00000000000001</v>
      </c>
      <c r="G13" s="336">
        <v>56.5</v>
      </c>
      <c r="H13" s="322">
        <v>56.3</v>
      </c>
      <c r="I13" s="319">
        <f t="shared" si="9"/>
        <v>-0.20000000000000284</v>
      </c>
      <c r="J13" s="320">
        <f t="shared" si="1"/>
        <v>99.64601769911505</v>
      </c>
      <c r="K13" s="336">
        <v>4.5</v>
      </c>
      <c r="L13" s="322">
        <v>4.6</v>
      </c>
      <c r="M13" s="319">
        <f t="shared" si="10"/>
        <v>0.09999999999999964</v>
      </c>
      <c r="N13" s="320">
        <f t="shared" si="2"/>
        <v>102.22222222222221</v>
      </c>
      <c r="O13" s="336">
        <v>2.6</v>
      </c>
      <c r="P13" s="322">
        <v>2.6</v>
      </c>
      <c r="Q13" s="319">
        <f t="shared" si="11"/>
        <v>0</v>
      </c>
      <c r="R13" s="320"/>
      <c r="S13" s="336">
        <v>63.2</v>
      </c>
      <c r="T13" s="322">
        <v>63.4</v>
      </c>
      <c r="U13" s="319">
        <f t="shared" si="12"/>
        <v>0.19999999999999574</v>
      </c>
      <c r="V13" s="320">
        <f>T13/S13%</f>
        <v>100.31645569620252</v>
      </c>
      <c r="W13" s="336">
        <v>75.5</v>
      </c>
      <c r="X13" s="322">
        <v>75.7</v>
      </c>
      <c r="Y13" s="319">
        <f t="shared" si="13"/>
        <v>0.20000000000000284</v>
      </c>
      <c r="Z13" s="320">
        <f>X13/W13%</f>
        <v>100.26490066225166</v>
      </c>
      <c r="AA13" s="336">
        <v>83.9</v>
      </c>
      <c r="AB13" s="322">
        <v>84</v>
      </c>
      <c r="AC13" s="319">
        <f t="shared" si="14"/>
        <v>0.09999999999999432</v>
      </c>
      <c r="AD13" s="320">
        <f>AB13/AA13%</f>
        <v>100.119189511323</v>
      </c>
      <c r="AE13" s="336">
        <v>190</v>
      </c>
      <c r="AF13" s="322">
        <v>189.9</v>
      </c>
      <c r="AG13" s="319">
        <f t="shared" si="15"/>
        <v>-0.09999999999999432</v>
      </c>
      <c r="AH13" s="320">
        <f t="shared" si="3"/>
        <v>99.94736842105264</v>
      </c>
      <c r="AI13" s="336">
        <v>175.9</v>
      </c>
      <c r="AJ13" s="322">
        <v>175.9</v>
      </c>
      <c r="AK13" s="319">
        <f t="shared" si="16"/>
        <v>0</v>
      </c>
      <c r="AL13" s="320">
        <f t="shared" si="4"/>
        <v>100</v>
      </c>
      <c r="AM13" s="336">
        <v>17.9</v>
      </c>
      <c r="AN13" s="322">
        <v>17.9</v>
      </c>
      <c r="AO13" s="319">
        <f t="shared" si="17"/>
        <v>0</v>
      </c>
      <c r="AP13" s="320">
        <f>AN13/AM13%</f>
        <v>100</v>
      </c>
      <c r="AQ13" s="336">
        <v>41</v>
      </c>
      <c r="AR13" s="322">
        <v>41.3</v>
      </c>
      <c r="AS13" s="319">
        <f t="shared" si="18"/>
        <v>0.29999999999999716</v>
      </c>
      <c r="AT13" s="320">
        <f t="shared" si="5"/>
        <v>100.73170731707317</v>
      </c>
      <c r="AU13" s="336"/>
      <c r="AV13" s="322"/>
      <c r="AW13" s="319">
        <f t="shared" si="19"/>
        <v>0</v>
      </c>
      <c r="AX13" s="320"/>
      <c r="AY13" s="334">
        <f t="shared" si="6"/>
        <v>771.1999999999999</v>
      </c>
      <c r="AZ13" s="335">
        <f t="shared" si="6"/>
        <v>771.8</v>
      </c>
      <c r="BA13" s="319">
        <f t="shared" si="20"/>
        <v>0.6000000000000227</v>
      </c>
      <c r="BB13" s="320">
        <f t="shared" si="7"/>
        <v>100.07780082987551</v>
      </c>
    </row>
    <row r="14" spans="1:54" ht="12.75">
      <c r="A14" s="157" t="s">
        <v>73</v>
      </c>
      <c r="B14" s="156"/>
      <c r="C14" s="321">
        <v>4018.8</v>
      </c>
      <c r="D14" s="322">
        <v>4028.8</v>
      </c>
      <c r="E14" s="319">
        <f t="shared" si="8"/>
        <v>10</v>
      </c>
      <c r="F14" s="320">
        <f t="shared" si="0"/>
        <v>100.24883049666568</v>
      </c>
      <c r="G14" s="336">
        <v>80</v>
      </c>
      <c r="H14" s="322">
        <v>81.2</v>
      </c>
      <c r="I14" s="319">
        <f t="shared" si="9"/>
        <v>1.2000000000000028</v>
      </c>
      <c r="J14" s="320">
        <f t="shared" si="1"/>
        <v>101.5</v>
      </c>
      <c r="K14" s="336">
        <v>179.3</v>
      </c>
      <c r="L14" s="322">
        <v>179.5</v>
      </c>
      <c r="M14" s="319">
        <f t="shared" si="10"/>
        <v>0.19999999999998863</v>
      </c>
      <c r="N14" s="320">
        <f t="shared" si="2"/>
        <v>100.11154489682096</v>
      </c>
      <c r="O14" s="336">
        <v>41.5</v>
      </c>
      <c r="P14" s="322">
        <v>41.8</v>
      </c>
      <c r="Q14" s="319">
        <f t="shared" si="11"/>
        <v>0.29999999999999716</v>
      </c>
      <c r="R14" s="320">
        <f>P14/O14%</f>
        <v>100.72289156626506</v>
      </c>
      <c r="S14" s="336">
        <v>30.4</v>
      </c>
      <c r="T14" s="322">
        <v>29.1</v>
      </c>
      <c r="U14" s="319">
        <f t="shared" si="12"/>
        <v>-1.2999999999999972</v>
      </c>
      <c r="V14" s="320">
        <f>T14/S14%</f>
        <v>95.72368421052633</v>
      </c>
      <c r="W14" s="336">
        <v>203.1</v>
      </c>
      <c r="X14" s="322">
        <v>203.8</v>
      </c>
      <c r="Y14" s="319">
        <f t="shared" si="13"/>
        <v>0.700000000000017</v>
      </c>
      <c r="Z14" s="320">
        <f>X14/W14%</f>
        <v>100.34465780403742</v>
      </c>
      <c r="AA14" s="336">
        <v>63.6</v>
      </c>
      <c r="AB14" s="322">
        <v>63.9</v>
      </c>
      <c r="AC14" s="319">
        <f t="shared" si="14"/>
        <v>0.29999999999999716</v>
      </c>
      <c r="AD14" s="320">
        <f>AB14/AA14%</f>
        <v>100.47169811320754</v>
      </c>
      <c r="AE14" s="336">
        <v>79.7</v>
      </c>
      <c r="AF14" s="322">
        <v>80.2</v>
      </c>
      <c r="AG14" s="319">
        <f t="shared" si="15"/>
        <v>0.5</v>
      </c>
      <c r="AH14" s="320">
        <f t="shared" si="3"/>
        <v>100.62735257214554</v>
      </c>
      <c r="AI14" s="336">
        <v>485.8</v>
      </c>
      <c r="AJ14" s="322">
        <v>486.1</v>
      </c>
      <c r="AK14" s="319">
        <f t="shared" si="16"/>
        <v>0.30000000000001137</v>
      </c>
      <c r="AL14" s="320">
        <f t="shared" si="4"/>
        <v>100.0617538081515</v>
      </c>
      <c r="AM14" s="336">
        <v>33.9</v>
      </c>
      <c r="AN14" s="322">
        <v>34.5</v>
      </c>
      <c r="AO14" s="319">
        <f t="shared" si="17"/>
        <v>0.6000000000000014</v>
      </c>
      <c r="AP14" s="320">
        <f>AN14/AM14%</f>
        <v>101.76991150442478</v>
      </c>
      <c r="AQ14" s="336">
        <v>90</v>
      </c>
      <c r="AR14" s="322">
        <v>85.1</v>
      </c>
      <c r="AS14" s="319">
        <f t="shared" si="18"/>
        <v>-4.900000000000006</v>
      </c>
      <c r="AT14" s="320">
        <f t="shared" si="5"/>
        <v>94.55555555555554</v>
      </c>
      <c r="AU14" s="336">
        <v>366.2</v>
      </c>
      <c r="AV14" s="322">
        <v>367.4</v>
      </c>
      <c r="AW14" s="319">
        <f t="shared" si="19"/>
        <v>1.1999999999999886</v>
      </c>
      <c r="AX14" s="320">
        <f>AV14/AU14%</f>
        <v>100.32768978700163</v>
      </c>
      <c r="AY14" s="334">
        <f t="shared" si="6"/>
        <v>5672.3</v>
      </c>
      <c r="AZ14" s="335">
        <f t="shared" si="6"/>
        <v>5681.400000000001</v>
      </c>
      <c r="BA14" s="319">
        <f t="shared" si="20"/>
        <v>9.100000000000364</v>
      </c>
      <c r="BB14" s="320">
        <f t="shared" si="7"/>
        <v>100.16042875024242</v>
      </c>
    </row>
    <row r="15" spans="1:54" s="160" customFormat="1" ht="12.75">
      <c r="A15" s="158" t="s">
        <v>74</v>
      </c>
      <c r="B15" s="159"/>
      <c r="C15" s="323">
        <v>28855.8</v>
      </c>
      <c r="D15" s="324">
        <v>29297.1</v>
      </c>
      <c r="E15" s="319">
        <f t="shared" si="8"/>
        <v>441.2999999999993</v>
      </c>
      <c r="F15" s="320">
        <f t="shared" si="0"/>
        <v>101.52932859251865</v>
      </c>
      <c r="G15" s="337">
        <v>2279.9</v>
      </c>
      <c r="H15" s="324">
        <v>2318.3</v>
      </c>
      <c r="I15" s="319">
        <f t="shared" si="9"/>
        <v>38.40000000000009</v>
      </c>
      <c r="J15" s="320">
        <f t="shared" si="1"/>
        <v>101.68428439843854</v>
      </c>
      <c r="K15" s="337">
        <v>1614.3</v>
      </c>
      <c r="L15" s="324">
        <v>1617.5</v>
      </c>
      <c r="M15" s="319">
        <f t="shared" si="10"/>
        <v>3.2000000000000455</v>
      </c>
      <c r="N15" s="320">
        <f t="shared" si="2"/>
        <v>100.19822833426252</v>
      </c>
      <c r="O15" s="337">
        <v>2559.3</v>
      </c>
      <c r="P15" s="324">
        <v>2569.3</v>
      </c>
      <c r="Q15" s="319">
        <f t="shared" si="11"/>
        <v>10</v>
      </c>
      <c r="R15" s="320">
        <f>P15/O15%</f>
        <v>100.3907318407377</v>
      </c>
      <c r="S15" s="337">
        <v>4016</v>
      </c>
      <c r="T15" s="324">
        <v>4016.5</v>
      </c>
      <c r="U15" s="319">
        <f t="shared" si="12"/>
        <v>0.5</v>
      </c>
      <c r="V15" s="320">
        <f>T15/S15%</f>
        <v>100.0124501992032</v>
      </c>
      <c r="W15" s="337">
        <v>1217.3</v>
      </c>
      <c r="X15" s="324">
        <v>1221.6</v>
      </c>
      <c r="Y15" s="319">
        <f t="shared" si="13"/>
        <v>4.2999999999999545</v>
      </c>
      <c r="Z15" s="320">
        <f>X15/W15%</f>
        <v>100.35324077877269</v>
      </c>
      <c r="AA15" s="337">
        <v>2476.2</v>
      </c>
      <c r="AB15" s="324">
        <v>2487.5</v>
      </c>
      <c r="AC15" s="319">
        <f t="shared" si="14"/>
        <v>11.300000000000182</v>
      </c>
      <c r="AD15" s="320">
        <f>AB15/AA15%</f>
        <v>100.4563443986754</v>
      </c>
      <c r="AE15" s="337">
        <v>2217.2</v>
      </c>
      <c r="AF15" s="324">
        <v>2249.8</v>
      </c>
      <c r="AG15" s="319">
        <f t="shared" si="15"/>
        <v>32.600000000000364</v>
      </c>
      <c r="AH15" s="320">
        <f t="shared" si="3"/>
        <v>101.47032292982142</v>
      </c>
      <c r="AI15" s="337">
        <v>2594</v>
      </c>
      <c r="AJ15" s="324">
        <v>2317.7</v>
      </c>
      <c r="AK15" s="319">
        <f t="shared" si="16"/>
        <v>-276.3000000000002</v>
      </c>
      <c r="AL15" s="320">
        <f t="shared" si="4"/>
        <v>89.34849653045488</v>
      </c>
      <c r="AM15" s="337">
        <v>1192.7</v>
      </c>
      <c r="AN15" s="324">
        <v>1198.1</v>
      </c>
      <c r="AO15" s="319">
        <f t="shared" si="17"/>
        <v>5.399999999999864</v>
      </c>
      <c r="AP15" s="320">
        <f>AN15/AM15%</f>
        <v>100.45275425505156</v>
      </c>
      <c r="AQ15" s="337">
        <v>1406.8</v>
      </c>
      <c r="AR15" s="324">
        <v>1425.1</v>
      </c>
      <c r="AS15" s="319">
        <f t="shared" si="18"/>
        <v>18.299999999999955</v>
      </c>
      <c r="AT15" s="320">
        <f t="shared" si="5"/>
        <v>101.30082456639181</v>
      </c>
      <c r="AU15" s="337">
        <v>4186.7</v>
      </c>
      <c r="AV15" s="324">
        <v>4046.7</v>
      </c>
      <c r="AW15" s="319">
        <f t="shared" si="19"/>
        <v>-140</v>
      </c>
      <c r="AX15" s="320">
        <f>AV15/AU15%</f>
        <v>96.65607757900017</v>
      </c>
      <c r="AY15" s="334">
        <f t="shared" si="6"/>
        <v>54616.2</v>
      </c>
      <c r="AZ15" s="335">
        <f t="shared" si="6"/>
        <v>54765.19999999999</v>
      </c>
      <c r="BA15" s="319">
        <f t="shared" si="20"/>
        <v>148.99999999999272</v>
      </c>
      <c r="BB15" s="320">
        <f t="shared" si="7"/>
        <v>100.27281282842819</v>
      </c>
    </row>
    <row r="16" spans="1:54" ht="12.75" customHeight="1">
      <c r="A16" s="161" t="s">
        <v>75</v>
      </c>
      <c r="B16" s="162"/>
      <c r="C16" s="323"/>
      <c r="D16" s="324"/>
      <c r="E16" s="319">
        <f t="shared" si="8"/>
        <v>0</v>
      </c>
      <c r="F16" s="320"/>
      <c r="G16" s="337">
        <v>30.6</v>
      </c>
      <c r="H16" s="324">
        <v>30.3</v>
      </c>
      <c r="I16" s="319">
        <f t="shared" si="9"/>
        <v>-0.3000000000000007</v>
      </c>
      <c r="J16" s="320">
        <f t="shared" si="1"/>
        <v>99.01960784313727</v>
      </c>
      <c r="K16" s="337">
        <v>98</v>
      </c>
      <c r="L16" s="324">
        <v>98.5</v>
      </c>
      <c r="M16" s="319">
        <f t="shared" si="10"/>
        <v>0.5</v>
      </c>
      <c r="N16" s="320">
        <f t="shared" si="2"/>
        <v>100.51020408163265</v>
      </c>
      <c r="O16" s="337">
        <v>20</v>
      </c>
      <c r="P16" s="324">
        <v>20</v>
      </c>
      <c r="Q16" s="319">
        <f t="shared" si="11"/>
        <v>0</v>
      </c>
      <c r="R16" s="320">
        <f>P16/O16%</f>
        <v>100</v>
      </c>
      <c r="S16" s="337">
        <v>42.1</v>
      </c>
      <c r="T16" s="324">
        <v>38.8</v>
      </c>
      <c r="U16" s="319">
        <f t="shared" si="12"/>
        <v>-3.3000000000000043</v>
      </c>
      <c r="V16" s="320">
        <f>T16/S16%</f>
        <v>92.16152019002374</v>
      </c>
      <c r="W16" s="337">
        <v>90.5</v>
      </c>
      <c r="X16" s="324">
        <v>92.9</v>
      </c>
      <c r="Y16" s="319">
        <f t="shared" si="13"/>
        <v>2.4000000000000057</v>
      </c>
      <c r="Z16" s="320">
        <f>X16/W16%</f>
        <v>102.65193370165746</v>
      </c>
      <c r="AA16" s="337">
        <v>58.9</v>
      </c>
      <c r="AB16" s="324">
        <v>58.9</v>
      </c>
      <c r="AC16" s="319">
        <f t="shared" si="14"/>
        <v>0</v>
      </c>
      <c r="AD16" s="320">
        <f>AB16/AA16%</f>
        <v>100</v>
      </c>
      <c r="AE16" s="337">
        <v>25.5</v>
      </c>
      <c r="AF16" s="324">
        <v>24.9</v>
      </c>
      <c r="AG16" s="319">
        <f t="shared" si="15"/>
        <v>-0.6000000000000014</v>
      </c>
      <c r="AH16" s="320">
        <f t="shared" si="3"/>
        <v>97.6470588235294</v>
      </c>
      <c r="AI16" s="337">
        <v>27</v>
      </c>
      <c r="AJ16" s="324">
        <v>27.2</v>
      </c>
      <c r="AK16" s="319">
        <f t="shared" si="16"/>
        <v>0.1999999999999993</v>
      </c>
      <c r="AL16" s="320">
        <f t="shared" si="4"/>
        <v>100.74074074074073</v>
      </c>
      <c r="AM16" s="337">
        <v>24.3</v>
      </c>
      <c r="AN16" s="324">
        <v>24.4</v>
      </c>
      <c r="AO16" s="319">
        <f t="shared" si="17"/>
        <v>0.09999999999999787</v>
      </c>
      <c r="AP16" s="320">
        <f>AN16/AM16%</f>
        <v>100.41152263374485</v>
      </c>
      <c r="AQ16" s="337">
        <v>85.2</v>
      </c>
      <c r="AR16" s="324">
        <v>85.2</v>
      </c>
      <c r="AS16" s="319">
        <f t="shared" si="18"/>
        <v>0</v>
      </c>
      <c r="AT16" s="320">
        <f t="shared" si="5"/>
        <v>100</v>
      </c>
      <c r="AU16" s="337">
        <v>116.8</v>
      </c>
      <c r="AV16" s="324">
        <v>116.8</v>
      </c>
      <c r="AW16" s="319">
        <f t="shared" si="19"/>
        <v>0</v>
      </c>
      <c r="AX16" s="320">
        <f>AV16/AU16%</f>
        <v>100</v>
      </c>
      <c r="AY16" s="334">
        <f t="shared" si="6"/>
        <v>618.9</v>
      </c>
      <c r="AZ16" s="335">
        <f t="shared" si="6"/>
        <v>617.8999999999999</v>
      </c>
      <c r="BA16" s="319">
        <f t="shared" si="20"/>
        <v>-1.0000000000001137</v>
      </c>
      <c r="BB16" s="320">
        <f t="shared" si="7"/>
        <v>99.83842300856355</v>
      </c>
    </row>
    <row r="17" spans="1:54" ht="21.75" customHeight="1">
      <c r="A17" s="161" t="s">
        <v>76</v>
      </c>
      <c r="B17" s="162"/>
      <c r="C17" s="323"/>
      <c r="D17" s="325"/>
      <c r="E17" s="319">
        <f t="shared" si="8"/>
        <v>0</v>
      </c>
      <c r="F17" s="320"/>
      <c r="G17" s="337"/>
      <c r="H17" s="325"/>
      <c r="I17" s="319">
        <f t="shared" si="9"/>
        <v>0</v>
      </c>
      <c r="J17" s="320"/>
      <c r="K17" s="337"/>
      <c r="L17" s="325"/>
      <c r="M17" s="319">
        <f t="shared" si="10"/>
        <v>0</v>
      </c>
      <c r="N17" s="320"/>
      <c r="O17" s="337"/>
      <c r="P17" s="325"/>
      <c r="Q17" s="319">
        <f t="shared" si="11"/>
        <v>0</v>
      </c>
      <c r="R17" s="320"/>
      <c r="S17" s="337"/>
      <c r="T17" s="325"/>
      <c r="U17" s="319">
        <f t="shared" si="12"/>
        <v>0</v>
      </c>
      <c r="V17" s="320"/>
      <c r="W17" s="337"/>
      <c r="X17" s="325"/>
      <c r="Y17" s="319">
        <f t="shared" si="13"/>
        <v>0</v>
      </c>
      <c r="Z17" s="320"/>
      <c r="AA17" s="337"/>
      <c r="AB17" s="325"/>
      <c r="AC17" s="319">
        <f t="shared" si="14"/>
        <v>0</v>
      </c>
      <c r="AD17" s="320"/>
      <c r="AE17" s="337"/>
      <c r="AF17" s="325"/>
      <c r="AG17" s="319">
        <f t="shared" si="15"/>
        <v>0</v>
      </c>
      <c r="AH17" s="320"/>
      <c r="AI17" s="337"/>
      <c r="AJ17" s="325"/>
      <c r="AK17" s="319">
        <f t="shared" si="16"/>
        <v>0</v>
      </c>
      <c r="AL17" s="320"/>
      <c r="AM17" s="337"/>
      <c r="AN17" s="325"/>
      <c r="AO17" s="319">
        <f t="shared" si="17"/>
        <v>0</v>
      </c>
      <c r="AP17" s="320"/>
      <c r="AQ17" s="337"/>
      <c r="AR17" s="325"/>
      <c r="AS17" s="319">
        <f t="shared" si="18"/>
        <v>0</v>
      </c>
      <c r="AT17" s="320"/>
      <c r="AU17" s="337"/>
      <c r="AV17" s="325"/>
      <c r="AW17" s="319">
        <f t="shared" si="19"/>
        <v>0</v>
      </c>
      <c r="AX17" s="320"/>
      <c r="AY17" s="334">
        <f t="shared" si="6"/>
        <v>0</v>
      </c>
      <c r="AZ17" s="335">
        <f t="shared" si="6"/>
        <v>0</v>
      </c>
      <c r="BA17" s="319">
        <f t="shared" si="20"/>
        <v>0</v>
      </c>
      <c r="BB17" s="320"/>
    </row>
    <row r="18" spans="1:54" s="165" customFormat="1" ht="21.75" customHeight="1">
      <c r="A18" s="163" t="s">
        <v>77</v>
      </c>
      <c r="B18" s="164"/>
      <c r="C18" s="326">
        <f>SUM(C19:C27)</f>
        <v>6770.1</v>
      </c>
      <c r="D18" s="327">
        <f>SUM(D19:D27)</f>
        <v>5640</v>
      </c>
      <c r="E18" s="319">
        <f t="shared" si="8"/>
        <v>-1130.1000000000004</v>
      </c>
      <c r="F18" s="328">
        <f>D18/C18%</f>
        <v>83.30748437984667</v>
      </c>
      <c r="G18" s="338">
        <f>SUM(G19:G27)</f>
        <v>159.09999999999997</v>
      </c>
      <c r="H18" s="327">
        <f>SUM(H19:H27)</f>
        <v>260.1</v>
      </c>
      <c r="I18" s="319">
        <f t="shared" si="9"/>
        <v>101.00000000000006</v>
      </c>
      <c r="J18" s="328">
        <f>H18/G18%</f>
        <v>163.48208673790074</v>
      </c>
      <c r="K18" s="338">
        <f>SUM(K19:K27)</f>
        <v>1892</v>
      </c>
      <c r="L18" s="327">
        <f>SUM(L19:L27)</f>
        <v>1892.1999999999998</v>
      </c>
      <c r="M18" s="319">
        <f t="shared" si="10"/>
        <v>0.1999999999998181</v>
      </c>
      <c r="N18" s="328">
        <f>L18/K18%</f>
        <v>100.0105708245243</v>
      </c>
      <c r="O18" s="338">
        <f>SUM(O19:O27)</f>
        <v>40.3</v>
      </c>
      <c r="P18" s="327">
        <f>SUM(P19:P27)</f>
        <v>41.4</v>
      </c>
      <c r="Q18" s="319">
        <f t="shared" si="11"/>
        <v>1.1000000000000014</v>
      </c>
      <c r="R18" s="328">
        <f>P18/O18%</f>
        <v>102.72952853598015</v>
      </c>
      <c r="S18" s="338">
        <f>SUM(S19:S27)</f>
        <v>103.8</v>
      </c>
      <c r="T18" s="327">
        <f>SUM(T19:T27)</f>
        <v>103.8</v>
      </c>
      <c r="U18" s="319">
        <f t="shared" si="12"/>
        <v>0</v>
      </c>
      <c r="V18" s="328">
        <f>T18/S18%</f>
        <v>100</v>
      </c>
      <c r="W18" s="338">
        <f>SUM(W19:W27)</f>
        <v>1649.7999999999997</v>
      </c>
      <c r="X18" s="327">
        <f>SUM(X19:X27)</f>
        <v>1655.1000000000001</v>
      </c>
      <c r="Y18" s="319">
        <f t="shared" si="13"/>
        <v>5.300000000000409</v>
      </c>
      <c r="Z18" s="328">
        <f>X18/W18%</f>
        <v>100.32125106073465</v>
      </c>
      <c r="AA18" s="338">
        <f>SUM(AA19:AA27)</f>
        <v>47.900000000000006</v>
      </c>
      <c r="AB18" s="327">
        <f>SUM(AB19:AB27)</f>
        <v>47.900000000000006</v>
      </c>
      <c r="AC18" s="319">
        <f t="shared" si="14"/>
        <v>0</v>
      </c>
      <c r="AD18" s="328">
        <f>AB18/AA18%</f>
        <v>100</v>
      </c>
      <c r="AE18" s="338">
        <f>SUM(AE19:AE27)</f>
        <v>43.9</v>
      </c>
      <c r="AF18" s="327">
        <f>SUM(AF19:AF27)</f>
        <v>44.4</v>
      </c>
      <c r="AG18" s="319">
        <f t="shared" si="15"/>
        <v>0.5</v>
      </c>
      <c r="AH18" s="328">
        <f>AF18/AE18%</f>
        <v>101.13895216400911</v>
      </c>
      <c r="AI18" s="338">
        <f>SUM(AI19:AI27)</f>
        <v>62.3</v>
      </c>
      <c r="AJ18" s="327">
        <f>SUM(AJ19:AJ27)</f>
        <v>62.400000000000006</v>
      </c>
      <c r="AK18" s="319">
        <f t="shared" si="16"/>
        <v>0.10000000000000853</v>
      </c>
      <c r="AL18" s="328">
        <f>AJ18/AI18%</f>
        <v>100.16051364365973</v>
      </c>
      <c r="AM18" s="338">
        <f>SUM(AM19:AM27)</f>
        <v>96.9</v>
      </c>
      <c r="AN18" s="327">
        <f>SUM(AN19:AN27)</f>
        <v>97.1</v>
      </c>
      <c r="AO18" s="319">
        <f t="shared" si="17"/>
        <v>0.19999999999998863</v>
      </c>
      <c r="AP18" s="328">
        <f>AN18/AM18%</f>
        <v>100.2063983488132</v>
      </c>
      <c r="AQ18" s="338">
        <f>SUM(AQ19:AQ27)</f>
        <v>595.2</v>
      </c>
      <c r="AR18" s="327">
        <f>SUM(AR19:AR27)</f>
        <v>611.1999999999999</v>
      </c>
      <c r="AS18" s="319">
        <f t="shared" si="18"/>
        <v>15.999999999999886</v>
      </c>
      <c r="AT18" s="328">
        <f>AR18/AQ18%</f>
        <v>102.68817204301072</v>
      </c>
      <c r="AU18" s="338">
        <f>SUM(AU19:AU27)</f>
        <v>2231.8999999999996</v>
      </c>
      <c r="AV18" s="327">
        <f>SUM(AV19:AV27)</f>
        <v>2721.2</v>
      </c>
      <c r="AW18" s="319">
        <f t="shared" si="19"/>
        <v>489.3000000000002</v>
      </c>
      <c r="AX18" s="328">
        <f>AV18/AU18%</f>
        <v>121.92302522514451</v>
      </c>
      <c r="AY18" s="339">
        <f t="shared" si="6"/>
        <v>13693.199999999997</v>
      </c>
      <c r="AZ18" s="340">
        <f t="shared" si="6"/>
        <v>13176.8</v>
      </c>
      <c r="BA18" s="319">
        <f t="shared" si="20"/>
        <v>-516.3999999999978</v>
      </c>
      <c r="BB18" s="328">
        <f>AZ18/AY18%</f>
        <v>96.22878509040986</v>
      </c>
    </row>
    <row r="19" spans="1:54" s="168" customFormat="1" ht="12.75">
      <c r="A19" s="166" t="s">
        <v>78</v>
      </c>
      <c r="B19" s="167"/>
      <c r="C19" s="329">
        <v>3960</v>
      </c>
      <c r="D19" s="330">
        <v>2774.9</v>
      </c>
      <c r="E19" s="319">
        <f t="shared" si="8"/>
        <v>-1185.1</v>
      </c>
      <c r="F19" s="320">
        <f>D19/C19%</f>
        <v>70.07323232323232</v>
      </c>
      <c r="G19" s="341">
        <v>134.7</v>
      </c>
      <c r="H19" s="330">
        <v>236.5</v>
      </c>
      <c r="I19" s="319">
        <f t="shared" si="9"/>
        <v>101.80000000000001</v>
      </c>
      <c r="J19" s="320">
        <f>H19/G19%</f>
        <v>175.57535263548627</v>
      </c>
      <c r="K19" s="341">
        <v>91.2</v>
      </c>
      <c r="L19" s="330">
        <v>91.2</v>
      </c>
      <c r="M19" s="319">
        <f t="shared" si="10"/>
        <v>0</v>
      </c>
      <c r="N19" s="320">
        <f>L19/K19%</f>
        <v>100</v>
      </c>
      <c r="O19" s="341">
        <v>12.3</v>
      </c>
      <c r="P19" s="330">
        <v>12.3</v>
      </c>
      <c r="Q19" s="319">
        <f t="shared" si="11"/>
        <v>0</v>
      </c>
      <c r="R19" s="328">
        <f>P19/O19%</f>
        <v>100</v>
      </c>
      <c r="S19" s="341">
        <v>103.6</v>
      </c>
      <c r="T19" s="330">
        <v>103.6</v>
      </c>
      <c r="U19" s="319">
        <f t="shared" si="12"/>
        <v>0</v>
      </c>
      <c r="V19" s="320">
        <f>T19/S19%</f>
        <v>99.99999999999999</v>
      </c>
      <c r="W19" s="341"/>
      <c r="X19" s="330"/>
      <c r="Y19" s="319">
        <f t="shared" si="13"/>
        <v>0</v>
      </c>
      <c r="Z19" s="320"/>
      <c r="AA19" s="341">
        <v>36.1</v>
      </c>
      <c r="AB19" s="330">
        <v>36.1</v>
      </c>
      <c r="AC19" s="319">
        <f t="shared" si="14"/>
        <v>0</v>
      </c>
      <c r="AD19" s="320">
        <f>AB19/AA19%</f>
        <v>100.00000000000001</v>
      </c>
      <c r="AE19" s="341">
        <v>36.4</v>
      </c>
      <c r="AF19" s="330">
        <v>36.4</v>
      </c>
      <c r="AG19" s="319">
        <f t="shared" si="15"/>
        <v>0</v>
      </c>
      <c r="AH19" s="320">
        <f>AF19/AE19%</f>
        <v>100</v>
      </c>
      <c r="AI19" s="341"/>
      <c r="AJ19" s="330"/>
      <c r="AK19" s="319">
        <f t="shared" si="16"/>
        <v>0</v>
      </c>
      <c r="AL19" s="328"/>
      <c r="AM19" s="341">
        <v>5.5</v>
      </c>
      <c r="AN19" s="330">
        <v>5.5</v>
      </c>
      <c r="AO19" s="319">
        <f t="shared" si="17"/>
        <v>0</v>
      </c>
      <c r="AP19" s="320"/>
      <c r="AQ19" s="341">
        <v>9.8</v>
      </c>
      <c r="AR19" s="330">
        <v>9.2</v>
      </c>
      <c r="AS19" s="319">
        <f t="shared" si="18"/>
        <v>-0.6000000000000014</v>
      </c>
      <c r="AT19" s="320">
        <f>AR19/AQ19%</f>
        <v>93.87755102040815</v>
      </c>
      <c r="AU19" s="341">
        <v>301.7</v>
      </c>
      <c r="AV19" s="330">
        <v>87</v>
      </c>
      <c r="AW19" s="319">
        <f t="shared" si="19"/>
        <v>-214.7</v>
      </c>
      <c r="AX19" s="320">
        <f>AV19/AU19%</f>
        <v>28.836592641697052</v>
      </c>
      <c r="AY19" s="334">
        <f t="shared" si="6"/>
        <v>4691.3</v>
      </c>
      <c r="AZ19" s="335">
        <f t="shared" si="6"/>
        <v>3392.7</v>
      </c>
      <c r="BA19" s="319">
        <f t="shared" si="20"/>
        <v>-1298.6000000000004</v>
      </c>
      <c r="BB19" s="320">
        <f>AZ19/AY19%</f>
        <v>72.31897341888175</v>
      </c>
    </row>
    <row r="20" spans="1:54" ht="12.75">
      <c r="A20" s="169" t="s">
        <v>42</v>
      </c>
      <c r="B20" s="170"/>
      <c r="C20" s="329">
        <v>1069.8</v>
      </c>
      <c r="D20" s="330">
        <v>1127</v>
      </c>
      <c r="E20" s="319">
        <f t="shared" si="8"/>
        <v>57.200000000000045</v>
      </c>
      <c r="F20" s="320">
        <f>D20/C20%</f>
        <v>105.34679379323238</v>
      </c>
      <c r="G20" s="341"/>
      <c r="H20" s="330"/>
      <c r="I20" s="319">
        <f t="shared" si="9"/>
        <v>0</v>
      </c>
      <c r="J20" s="320"/>
      <c r="K20" s="341">
        <v>143.3</v>
      </c>
      <c r="L20" s="330">
        <v>143.3</v>
      </c>
      <c r="M20" s="319">
        <f t="shared" si="10"/>
        <v>0</v>
      </c>
      <c r="N20" s="320">
        <f>L20/K20%</f>
        <v>100</v>
      </c>
      <c r="O20" s="341"/>
      <c r="P20" s="330"/>
      <c r="Q20" s="319">
        <f t="shared" si="11"/>
        <v>0</v>
      </c>
      <c r="R20" s="328"/>
      <c r="S20" s="341"/>
      <c r="T20" s="330"/>
      <c r="U20" s="319">
        <f t="shared" si="12"/>
        <v>0</v>
      </c>
      <c r="V20" s="328"/>
      <c r="W20" s="341">
        <v>111.4</v>
      </c>
      <c r="X20" s="330">
        <v>111.6</v>
      </c>
      <c r="Y20" s="319">
        <f t="shared" si="13"/>
        <v>0.19999999999998863</v>
      </c>
      <c r="Z20" s="320">
        <f>X20/W20%</f>
        <v>100.1795332136445</v>
      </c>
      <c r="AA20" s="341"/>
      <c r="AB20" s="330"/>
      <c r="AC20" s="319">
        <f t="shared" si="14"/>
        <v>0</v>
      </c>
      <c r="AD20" s="320"/>
      <c r="AE20" s="341"/>
      <c r="AF20" s="330"/>
      <c r="AG20" s="319">
        <f t="shared" si="15"/>
        <v>0</v>
      </c>
      <c r="AH20" s="320"/>
      <c r="AI20" s="341"/>
      <c r="AJ20" s="330"/>
      <c r="AK20" s="319">
        <f t="shared" si="16"/>
        <v>0</v>
      </c>
      <c r="AL20" s="328"/>
      <c r="AM20" s="341">
        <v>46.3</v>
      </c>
      <c r="AN20" s="330">
        <v>46.4</v>
      </c>
      <c r="AO20" s="319">
        <f t="shared" si="17"/>
        <v>0.10000000000000142</v>
      </c>
      <c r="AP20" s="320">
        <f>AN20/AM20%</f>
        <v>100.21598272138229</v>
      </c>
      <c r="AQ20" s="341">
        <v>130.5</v>
      </c>
      <c r="AR20" s="330">
        <v>130.5</v>
      </c>
      <c r="AS20" s="319">
        <f t="shared" si="18"/>
        <v>0</v>
      </c>
      <c r="AT20" s="320">
        <f>AR20/AQ20%</f>
        <v>100</v>
      </c>
      <c r="AU20" s="341">
        <v>732.4</v>
      </c>
      <c r="AV20" s="330">
        <v>732.4</v>
      </c>
      <c r="AW20" s="319">
        <f t="shared" si="19"/>
        <v>0</v>
      </c>
      <c r="AX20" s="320">
        <f>AV20/AU20%</f>
        <v>100</v>
      </c>
      <c r="AY20" s="334">
        <f t="shared" si="6"/>
        <v>2233.7</v>
      </c>
      <c r="AZ20" s="335">
        <f t="shared" si="6"/>
        <v>2291.2</v>
      </c>
      <c r="BA20" s="319">
        <f t="shared" si="20"/>
        <v>57.5</v>
      </c>
      <c r="BB20" s="320">
        <f>AZ20/AY20%</f>
        <v>102.57420423512556</v>
      </c>
    </row>
    <row r="21" spans="1:54" ht="12.75">
      <c r="A21" s="169" t="s">
        <v>79</v>
      </c>
      <c r="B21" s="170"/>
      <c r="C21" s="329">
        <v>51.7</v>
      </c>
      <c r="D21" s="330">
        <v>51.7</v>
      </c>
      <c r="E21" s="319">
        <f t="shared" si="8"/>
        <v>0</v>
      </c>
      <c r="F21" s="320">
        <f>D21/C21%</f>
        <v>100</v>
      </c>
      <c r="G21" s="341"/>
      <c r="H21" s="330"/>
      <c r="I21" s="319">
        <f t="shared" si="9"/>
        <v>0</v>
      </c>
      <c r="J21" s="320"/>
      <c r="K21" s="341"/>
      <c r="L21" s="330"/>
      <c r="M21" s="319">
        <f t="shared" si="10"/>
        <v>0</v>
      </c>
      <c r="N21" s="320"/>
      <c r="O21" s="341"/>
      <c r="P21" s="330"/>
      <c r="Q21" s="319">
        <f t="shared" si="11"/>
        <v>0</v>
      </c>
      <c r="R21" s="328"/>
      <c r="S21" s="341"/>
      <c r="T21" s="330"/>
      <c r="U21" s="319">
        <f t="shared" si="12"/>
        <v>0</v>
      </c>
      <c r="V21" s="328"/>
      <c r="W21" s="341"/>
      <c r="X21" s="330"/>
      <c r="Y21" s="319">
        <f t="shared" si="13"/>
        <v>0</v>
      </c>
      <c r="Z21" s="320"/>
      <c r="AA21" s="341"/>
      <c r="AB21" s="330"/>
      <c r="AC21" s="319">
        <f t="shared" si="14"/>
        <v>0</v>
      </c>
      <c r="AD21" s="320"/>
      <c r="AE21" s="341"/>
      <c r="AF21" s="330"/>
      <c r="AG21" s="319">
        <f t="shared" si="15"/>
        <v>0</v>
      </c>
      <c r="AH21" s="320"/>
      <c r="AI21" s="341"/>
      <c r="AJ21" s="330"/>
      <c r="AK21" s="319">
        <f t="shared" si="16"/>
        <v>0</v>
      </c>
      <c r="AL21" s="328"/>
      <c r="AM21" s="341"/>
      <c r="AN21" s="330"/>
      <c r="AO21" s="319">
        <f t="shared" si="17"/>
        <v>0</v>
      </c>
      <c r="AP21" s="320"/>
      <c r="AQ21" s="341"/>
      <c r="AR21" s="330"/>
      <c r="AS21" s="319">
        <f t="shared" si="18"/>
        <v>0</v>
      </c>
      <c r="AT21" s="320"/>
      <c r="AU21" s="341"/>
      <c r="AV21" s="330"/>
      <c r="AW21" s="319">
        <f t="shared" si="19"/>
        <v>0</v>
      </c>
      <c r="AX21" s="320"/>
      <c r="AY21" s="334">
        <f t="shared" si="6"/>
        <v>51.7</v>
      </c>
      <c r="AZ21" s="335">
        <f t="shared" si="6"/>
        <v>51.7</v>
      </c>
      <c r="BA21" s="319">
        <f t="shared" si="20"/>
        <v>0</v>
      </c>
      <c r="BB21" s="320">
        <f>AZ21/AY21%</f>
        <v>100</v>
      </c>
    </row>
    <row r="22" spans="1:54" ht="12.75">
      <c r="A22" s="171" t="s">
        <v>80</v>
      </c>
      <c r="B22" s="170"/>
      <c r="C22" s="329">
        <v>777.8</v>
      </c>
      <c r="D22" s="330">
        <v>777.8</v>
      </c>
      <c r="E22" s="319">
        <f t="shared" si="8"/>
        <v>0</v>
      </c>
      <c r="F22" s="320">
        <f>D22/C22%</f>
        <v>100</v>
      </c>
      <c r="G22" s="341">
        <v>15.2</v>
      </c>
      <c r="H22" s="330">
        <v>14.4</v>
      </c>
      <c r="I22" s="319">
        <f t="shared" si="9"/>
        <v>-0.7999999999999989</v>
      </c>
      <c r="J22" s="320">
        <f>H22/G22%</f>
        <v>94.73684210526316</v>
      </c>
      <c r="K22" s="341">
        <v>141.4</v>
      </c>
      <c r="L22" s="330">
        <v>141.4</v>
      </c>
      <c r="M22" s="319">
        <f t="shared" si="10"/>
        <v>0</v>
      </c>
      <c r="N22" s="320">
        <f>L22/K22%</f>
        <v>100</v>
      </c>
      <c r="O22" s="341">
        <v>12.5</v>
      </c>
      <c r="P22" s="330">
        <v>13.6</v>
      </c>
      <c r="Q22" s="319">
        <f t="shared" si="11"/>
        <v>1.0999999999999996</v>
      </c>
      <c r="R22" s="328">
        <f>P22/O22%</f>
        <v>108.8</v>
      </c>
      <c r="S22" s="341"/>
      <c r="T22" s="330"/>
      <c r="U22" s="319">
        <f t="shared" si="12"/>
        <v>0</v>
      </c>
      <c r="V22" s="328"/>
      <c r="W22" s="341">
        <v>271.5</v>
      </c>
      <c r="X22" s="330">
        <v>276</v>
      </c>
      <c r="Y22" s="319">
        <f t="shared" si="13"/>
        <v>4.5</v>
      </c>
      <c r="Z22" s="320">
        <f>X22/W22%</f>
        <v>101.65745856353591</v>
      </c>
      <c r="AA22" s="341"/>
      <c r="AB22" s="330"/>
      <c r="AC22" s="319">
        <f t="shared" si="14"/>
        <v>0</v>
      </c>
      <c r="AD22" s="320"/>
      <c r="AE22" s="341"/>
      <c r="AF22" s="330"/>
      <c r="AG22" s="319">
        <f t="shared" si="15"/>
        <v>0</v>
      </c>
      <c r="AH22" s="320"/>
      <c r="AI22" s="341">
        <v>4.4</v>
      </c>
      <c r="AJ22" s="330">
        <v>4.3</v>
      </c>
      <c r="AK22" s="319">
        <f t="shared" si="16"/>
        <v>-0.10000000000000053</v>
      </c>
      <c r="AL22" s="328">
        <f>AJ22/AI22%</f>
        <v>97.72727272727272</v>
      </c>
      <c r="AM22" s="341"/>
      <c r="AN22" s="330"/>
      <c r="AO22" s="319">
        <f t="shared" si="17"/>
        <v>0</v>
      </c>
      <c r="AP22" s="320"/>
      <c r="AQ22" s="341">
        <v>177.2</v>
      </c>
      <c r="AR22" s="330">
        <v>191.1</v>
      </c>
      <c r="AS22" s="319">
        <f t="shared" si="18"/>
        <v>13.900000000000006</v>
      </c>
      <c r="AT22" s="320">
        <f>AR22/AQ22%</f>
        <v>107.84424379232506</v>
      </c>
      <c r="AU22" s="341">
        <v>524.1</v>
      </c>
      <c r="AV22" s="330">
        <v>327.3</v>
      </c>
      <c r="AW22" s="319">
        <f t="shared" si="19"/>
        <v>-196.8</v>
      </c>
      <c r="AX22" s="320">
        <f>AV22/AU22%</f>
        <v>62.44991413852318</v>
      </c>
      <c r="AY22" s="334">
        <f t="shared" si="6"/>
        <v>1924.1000000000004</v>
      </c>
      <c r="AZ22" s="335">
        <f t="shared" si="6"/>
        <v>1745.8999999999996</v>
      </c>
      <c r="BA22" s="319">
        <f t="shared" si="20"/>
        <v>-178.20000000000073</v>
      </c>
      <c r="BB22" s="320">
        <f>AZ22/AY22%</f>
        <v>90.73852710358086</v>
      </c>
    </row>
    <row r="23" spans="1:54" ht="12.75">
      <c r="A23" s="171" t="s">
        <v>81</v>
      </c>
      <c r="B23" s="170"/>
      <c r="C23" s="329"/>
      <c r="D23" s="330"/>
      <c r="E23" s="319">
        <f t="shared" si="8"/>
        <v>0</v>
      </c>
      <c r="F23" s="320"/>
      <c r="G23" s="341"/>
      <c r="H23" s="330"/>
      <c r="I23" s="319">
        <f t="shared" si="9"/>
        <v>0</v>
      </c>
      <c r="J23" s="320"/>
      <c r="K23" s="341">
        <v>1433.7</v>
      </c>
      <c r="L23" s="330">
        <v>1433.7</v>
      </c>
      <c r="M23" s="319">
        <f t="shared" si="10"/>
        <v>0</v>
      </c>
      <c r="N23" s="320">
        <f>L23/K23%</f>
        <v>100</v>
      </c>
      <c r="O23" s="341"/>
      <c r="P23" s="330"/>
      <c r="Q23" s="319">
        <f t="shared" si="11"/>
        <v>0</v>
      </c>
      <c r="R23" s="328"/>
      <c r="S23" s="341"/>
      <c r="T23" s="330"/>
      <c r="U23" s="319">
        <f t="shared" si="12"/>
        <v>0</v>
      </c>
      <c r="V23" s="328"/>
      <c r="W23" s="341"/>
      <c r="X23" s="330"/>
      <c r="Y23" s="319">
        <f t="shared" si="13"/>
        <v>0</v>
      </c>
      <c r="Z23" s="320"/>
      <c r="AA23" s="341"/>
      <c r="AB23" s="330"/>
      <c r="AC23" s="319">
        <f t="shared" si="14"/>
        <v>0</v>
      </c>
      <c r="AD23" s="320"/>
      <c r="AE23" s="341"/>
      <c r="AF23" s="330"/>
      <c r="AG23" s="319">
        <f t="shared" si="15"/>
        <v>0</v>
      </c>
      <c r="AH23" s="320"/>
      <c r="AI23" s="341"/>
      <c r="AJ23" s="330"/>
      <c r="AK23" s="319">
        <f t="shared" si="16"/>
        <v>0</v>
      </c>
      <c r="AL23" s="320"/>
      <c r="AM23" s="341"/>
      <c r="AN23" s="330"/>
      <c r="AO23" s="319">
        <f t="shared" si="17"/>
        <v>0</v>
      </c>
      <c r="AP23" s="320"/>
      <c r="AQ23" s="341"/>
      <c r="AR23" s="330"/>
      <c r="AS23" s="319">
        <f t="shared" si="18"/>
        <v>0</v>
      </c>
      <c r="AT23" s="320"/>
      <c r="AU23" s="341"/>
      <c r="AV23" s="330">
        <v>900</v>
      </c>
      <c r="AW23" s="319">
        <f t="shared" si="19"/>
        <v>900</v>
      </c>
      <c r="AX23" s="320"/>
      <c r="AY23" s="334">
        <f t="shared" si="6"/>
        <v>1433.7</v>
      </c>
      <c r="AZ23" s="335">
        <f t="shared" si="6"/>
        <v>2333.7</v>
      </c>
      <c r="BA23" s="319">
        <f t="shared" si="20"/>
        <v>899.9999999999998</v>
      </c>
      <c r="BB23" s="320"/>
    </row>
    <row r="24" spans="1:54" ht="12.75">
      <c r="A24" s="169" t="s">
        <v>82</v>
      </c>
      <c r="B24" s="170"/>
      <c r="C24" s="329">
        <v>35.7</v>
      </c>
      <c r="D24" s="330">
        <v>35.7</v>
      </c>
      <c r="E24" s="319">
        <f t="shared" si="8"/>
        <v>0</v>
      </c>
      <c r="F24" s="320">
        <f>D24/C24%</f>
        <v>100</v>
      </c>
      <c r="G24" s="341"/>
      <c r="H24" s="330"/>
      <c r="I24" s="319">
        <f t="shared" si="9"/>
        <v>0</v>
      </c>
      <c r="J24" s="320"/>
      <c r="K24" s="341"/>
      <c r="L24" s="330"/>
      <c r="M24" s="319">
        <f t="shared" si="10"/>
        <v>0</v>
      </c>
      <c r="N24" s="320"/>
      <c r="O24" s="341"/>
      <c r="P24" s="330"/>
      <c r="Q24" s="319">
        <f t="shared" si="11"/>
        <v>0</v>
      </c>
      <c r="R24" s="328"/>
      <c r="S24" s="341"/>
      <c r="T24" s="330"/>
      <c r="U24" s="319">
        <f t="shared" si="12"/>
        <v>0</v>
      </c>
      <c r="V24" s="328"/>
      <c r="W24" s="341">
        <v>1252.3</v>
      </c>
      <c r="X24" s="330">
        <v>1252.3</v>
      </c>
      <c r="Y24" s="319">
        <f t="shared" si="13"/>
        <v>0</v>
      </c>
      <c r="Z24" s="320">
        <f>X24/W24%</f>
        <v>100</v>
      </c>
      <c r="AA24" s="341"/>
      <c r="AB24" s="330"/>
      <c r="AC24" s="319">
        <f t="shared" si="14"/>
        <v>0</v>
      </c>
      <c r="AD24" s="320"/>
      <c r="AE24" s="341"/>
      <c r="AF24" s="330"/>
      <c r="AG24" s="319">
        <f t="shared" si="15"/>
        <v>0</v>
      </c>
      <c r="AH24" s="320"/>
      <c r="AI24" s="341">
        <v>12</v>
      </c>
      <c r="AJ24" s="330">
        <v>12</v>
      </c>
      <c r="AK24" s="319">
        <f t="shared" si="16"/>
        <v>0</v>
      </c>
      <c r="AL24" s="320"/>
      <c r="AM24" s="341"/>
      <c r="AN24" s="330"/>
      <c r="AO24" s="319">
        <f t="shared" si="17"/>
        <v>0</v>
      </c>
      <c r="AP24" s="320"/>
      <c r="AQ24" s="341"/>
      <c r="AR24" s="330"/>
      <c r="AS24" s="319">
        <f t="shared" si="18"/>
        <v>0</v>
      </c>
      <c r="AT24" s="320"/>
      <c r="AU24" s="341">
        <v>436</v>
      </c>
      <c r="AV24" s="330">
        <v>436</v>
      </c>
      <c r="AW24" s="319">
        <f t="shared" si="19"/>
        <v>0</v>
      </c>
      <c r="AX24" s="320">
        <f>AV24/AU24%</f>
        <v>99.99999999999999</v>
      </c>
      <c r="AY24" s="334">
        <f t="shared" si="6"/>
        <v>1736</v>
      </c>
      <c r="AZ24" s="335">
        <f t="shared" si="6"/>
        <v>1736</v>
      </c>
      <c r="BA24" s="319">
        <f t="shared" si="20"/>
        <v>0</v>
      </c>
      <c r="BB24" s="320">
        <f>AZ24/AY24%</f>
        <v>100</v>
      </c>
    </row>
    <row r="25" spans="1:54" ht="12.75">
      <c r="A25" s="172" t="s">
        <v>83</v>
      </c>
      <c r="B25" s="173"/>
      <c r="C25" s="331">
        <v>310.8</v>
      </c>
      <c r="D25" s="332">
        <v>344.5</v>
      </c>
      <c r="E25" s="319">
        <f t="shared" si="8"/>
        <v>33.69999999999999</v>
      </c>
      <c r="F25" s="320">
        <f>D25/C25%</f>
        <v>110.84298584298584</v>
      </c>
      <c r="G25" s="342"/>
      <c r="H25" s="332"/>
      <c r="I25" s="319">
        <f t="shared" si="9"/>
        <v>0</v>
      </c>
      <c r="J25" s="320"/>
      <c r="K25" s="342"/>
      <c r="L25" s="332"/>
      <c r="M25" s="319">
        <f t="shared" si="10"/>
        <v>0</v>
      </c>
      <c r="N25" s="320"/>
      <c r="O25" s="342"/>
      <c r="P25" s="332"/>
      <c r="Q25" s="319">
        <f t="shared" si="11"/>
        <v>0</v>
      </c>
      <c r="R25" s="328"/>
      <c r="S25" s="342"/>
      <c r="T25" s="332"/>
      <c r="U25" s="319">
        <f t="shared" si="12"/>
        <v>0</v>
      </c>
      <c r="V25" s="328"/>
      <c r="W25" s="342"/>
      <c r="X25" s="332"/>
      <c r="Y25" s="319">
        <f t="shared" si="13"/>
        <v>0</v>
      </c>
      <c r="Z25" s="320"/>
      <c r="AA25" s="342"/>
      <c r="AB25" s="332"/>
      <c r="AC25" s="319">
        <f t="shared" si="14"/>
        <v>0</v>
      </c>
      <c r="AD25" s="320"/>
      <c r="AE25" s="342"/>
      <c r="AF25" s="332"/>
      <c r="AG25" s="319">
        <f t="shared" si="15"/>
        <v>0</v>
      </c>
      <c r="AH25" s="320"/>
      <c r="AI25" s="342"/>
      <c r="AJ25" s="332"/>
      <c r="AK25" s="319">
        <f t="shared" si="16"/>
        <v>0</v>
      </c>
      <c r="AL25" s="320"/>
      <c r="AM25" s="342"/>
      <c r="AN25" s="332"/>
      <c r="AO25" s="319">
        <f t="shared" si="17"/>
        <v>0</v>
      </c>
      <c r="AP25" s="320"/>
      <c r="AQ25" s="342"/>
      <c r="AR25" s="332"/>
      <c r="AS25" s="319">
        <f t="shared" si="18"/>
        <v>0</v>
      </c>
      <c r="AT25" s="320"/>
      <c r="AU25" s="342">
        <v>10.3</v>
      </c>
      <c r="AV25" s="332">
        <v>10.3</v>
      </c>
      <c r="AW25" s="319">
        <f t="shared" si="19"/>
        <v>0</v>
      </c>
      <c r="AX25" s="320"/>
      <c r="AY25" s="334">
        <f t="shared" si="6"/>
        <v>321.1</v>
      </c>
      <c r="AZ25" s="335">
        <f t="shared" si="6"/>
        <v>354.8</v>
      </c>
      <c r="BA25" s="319">
        <f t="shared" si="20"/>
        <v>33.69999999999999</v>
      </c>
      <c r="BB25" s="320"/>
    </row>
    <row r="26" spans="1:54" ht="12.75">
      <c r="A26" s="171" t="s">
        <v>84</v>
      </c>
      <c r="B26" s="174"/>
      <c r="C26" s="317"/>
      <c r="D26" s="318">
        <v>-36.4</v>
      </c>
      <c r="E26" s="319">
        <f t="shared" si="8"/>
        <v>-36.4</v>
      </c>
      <c r="F26" s="320"/>
      <c r="G26" s="333"/>
      <c r="H26" s="318"/>
      <c r="I26" s="319">
        <f t="shared" si="9"/>
        <v>0</v>
      </c>
      <c r="J26" s="320"/>
      <c r="K26" s="333"/>
      <c r="L26" s="318"/>
      <c r="M26" s="319">
        <f t="shared" si="10"/>
        <v>0</v>
      </c>
      <c r="N26" s="320"/>
      <c r="O26" s="333"/>
      <c r="P26" s="318"/>
      <c r="Q26" s="319">
        <f t="shared" si="11"/>
        <v>0</v>
      </c>
      <c r="R26" s="328"/>
      <c r="S26" s="333"/>
      <c r="T26" s="318"/>
      <c r="U26" s="319">
        <f t="shared" si="12"/>
        <v>0</v>
      </c>
      <c r="V26" s="328"/>
      <c r="W26" s="333"/>
      <c r="X26" s="318"/>
      <c r="Y26" s="319">
        <f t="shared" si="13"/>
        <v>0</v>
      </c>
      <c r="Z26" s="320"/>
      <c r="AA26" s="333"/>
      <c r="AB26" s="318"/>
      <c r="AC26" s="319">
        <f t="shared" si="14"/>
        <v>0</v>
      </c>
      <c r="AD26" s="320"/>
      <c r="AE26" s="333"/>
      <c r="AF26" s="318"/>
      <c r="AG26" s="319">
        <f t="shared" si="15"/>
        <v>0</v>
      </c>
      <c r="AH26" s="320"/>
      <c r="AI26" s="333"/>
      <c r="AJ26" s="318"/>
      <c r="AK26" s="319">
        <f t="shared" si="16"/>
        <v>0</v>
      </c>
      <c r="AL26" s="320"/>
      <c r="AM26" s="333"/>
      <c r="AN26" s="318"/>
      <c r="AO26" s="319">
        <f t="shared" si="17"/>
        <v>0</v>
      </c>
      <c r="AP26" s="320"/>
      <c r="AQ26" s="333"/>
      <c r="AR26" s="318"/>
      <c r="AS26" s="319">
        <f t="shared" si="18"/>
        <v>0</v>
      </c>
      <c r="AT26" s="320"/>
      <c r="AU26" s="333"/>
      <c r="AV26" s="318"/>
      <c r="AW26" s="319">
        <f t="shared" si="19"/>
        <v>0</v>
      </c>
      <c r="AX26" s="320"/>
      <c r="AY26" s="334">
        <f t="shared" si="6"/>
        <v>0</v>
      </c>
      <c r="AZ26" s="335">
        <f t="shared" si="6"/>
        <v>-36.4</v>
      </c>
      <c r="BA26" s="319">
        <f t="shared" si="20"/>
        <v>-36.4</v>
      </c>
      <c r="BB26" s="320"/>
    </row>
    <row r="27" spans="1:54" ht="12.75">
      <c r="A27" s="171" t="s">
        <v>85</v>
      </c>
      <c r="B27" s="174"/>
      <c r="C27" s="317">
        <v>564.3</v>
      </c>
      <c r="D27" s="318">
        <v>564.8</v>
      </c>
      <c r="E27" s="319">
        <f t="shared" si="8"/>
        <v>0.5</v>
      </c>
      <c r="F27" s="320">
        <f>D27/C27%</f>
        <v>100.08860535176325</v>
      </c>
      <c r="G27" s="333">
        <v>9.2</v>
      </c>
      <c r="H27" s="318">
        <v>9.2</v>
      </c>
      <c r="I27" s="319">
        <f t="shared" si="9"/>
        <v>0</v>
      </c>
      <c r="J27" s="320">
        <f>H27/G27%</f>
        <v>100</v>
      </c>
      <c r="K27" s="333">
        <v>82.4</v>
      </c>
      <c r="L27" s="318">
        <v>82.6</v>
      </c>
      <c r="M27" s="319">
        <f t="shared" si="10"/>
        <v>0.19999999999998863</v>
      </c>
      <c r="N27" s="320">
        <f>L27/K27%</f>
        <v>100.24271844660193</v>
      </c>
      <c r="O27" s="333">
        <v>15.5</v>
      </c>
      <c r="P27" s="318">
        <v>15.5</v>
      </c>
      <c r="Q27" s="319">
        <f t="shared" si="11"/>
        <v>0</v>
      </c>
      <c r="R27" s="328">
        <f>P27/O27%</f>
        <v>100</v>
      </c>
      <c r="S27" s="333">
        <v>0.2</v>
      </c>
      <c r="T27" s="318">
        <v>0.2</v>
      </c>
      <c r="U27" s="319">
        <f t="shared" si="12"/>
        <v>0</v>
      </c>
      <c r="V27" s="320">
        <f>T27/S27%</f>
        <v>100</v>
      </c>
      <c r="W27" s="333">
        <v>14.6</v>
      </c>
      <c r="X27" s="318">
        <v>15.2</v>
      </c>
      <c r="Y27" s="319">
        <f t="shared" si="13"/>
        <v>0.5999999999999996</v>
      </c>
      <c r="Z27" s="320">
        <f aca="true" t="shared" si="21" ref="Z27:Z33">X27/W27%</f>
        <v>104.10958904109589</v>
      </c>
      <c r="AA27" s="333">
        <v>11.8</v>
      </c>
      <c r="AB27" s="318">
        <v>11.8</v>
      </c>
      <c r="AC27" s="319">
        <f t="shared" si="14"/>
        <v>0</v>
      </c>
      <c r="AD27" s="320">
        <f>AB27/AA27%</f>
        <v>100</v>
      </c>
      <c r="AE27" s="333">
        <v>7.5</v>
      </c>
      <c r="AF27" s="318">
        <v>8</v>
      </c>
      <c r="AG27" s="319">
        <f t="shared" si="15"/>
        <v>0.5</v>
      </c>
      <c r="AH27" s="320">
        <f>AF27/AE27%</f>
        <v>106.66666666666667</v>
      </c>
      <c r="AI27" s="333">
        <v>45.9</v>
      </c>
      <c r="AJ27" s="318">
        <v>46.1</v>
      </c>
      <c r="AK27" s="319">
        <f t="shared" si="16"/>
        <v>0.20000000000000284</v>
      </c>
      <c r="AL27" s="328">
        <f>AJ27/AI27%</f>
        <v>100.43572984749457</v>
      </c>
      <c r="AM27" s="333">
        <v>45.1</v>
      </c>
      <c r="AN27" s="318">
        <v>45.2</v>
      </c>
      <c r="AO27" s="319">
        <f t="shared" si="17"/>
        <v>0.10000000000000142</v>
      </c>
      <c r="AP27" s="320">
        <f>AN27/AM27%</f>
        <v>100.22172949002217</v>
      </c>
      <c r="AQ27" s="333">
        <v>277.7</v>
      </c>
      <c r="AR27" s="318">
        <v>280.4</v>
      </c>
      <c r="AS27" s="319">
        <f t="shared" si="18"/>
        <v>2.6999999999999886</v>
      </c>
      <c r="AT27" s="320">
        <f>AR27/AQ27%</f>
        <v>100.97227223622615</v>
      </c>
      <c r="AU27" s="333">
        <v>227.4</v>
      </c>
      <c r="AV27" s="318">
        <v>228.2</v>
      </c>
      <c r="AW27" s="319">
        <f t="shared" si="19"/>
        <v>0.799999999999983</v>
      </c>
      <c r="AX27" s="320">
        <f>AV27/AU27%</f>
        <v>100.35180299032541</v>
      </c>
      <c r="AY27" s="334">
        <f t="shared" si="6"/>
        <v>1301.6000000000001</v>
      </c>
      <c r="AZ27" s="335">
        <f t="shared" si="6"/>
        <v>1307.2</v>
      </c>
      <c r="BA27" s="319">
        <f t="shared" si="20"/>
        <v>5.599999999999909</v>
      </c>
      <c r="BB27" s="320">
        <f>AZ27/AY27%</f>
        <v>100.43023970497848</v>
      </c>
    </row>
    <row r="28" spans="1:54" s="151" customFormat="1" ht="12.75">
      <c r="A28" s="145" t="s">
        <v>86</v>
      </c>
      <c r="B28" s="146"/>
      <c r="C28" s="147">
        <f>SUM(C29:C32)</f>
        <v>138883.90000000002</v>
      </c>
      <c r="D28" s="148">
        <f>SUM(D29:D32)</f>
        <v>64055</v>
      </c>
      <c r="E28" s="148">
        <f t="shared" si="8"/>
        <v>-74828.90000000002</v>
      </c>
      <c r="F28" s="149">
        <f>D28/C28%</f>
        <v>46.12125667553978</v>
      </c>
      <c r="G28" s="150">
        <f>SUM(G29:G32)</f>
        <v>12496.8</v>
      </c>
      <c r="H28" s="148">
        <f>SUM(H29:H32)</f>
        <v>12488.4</v>
      </c>
      <c r="I28" s="148">
        <f t="shared" si="9"/>
        <v>-8.399999999999636</v>
      </c>
      <c r="J28" s="149">
        <f>H28/G28%</f>
        <v>99.93278279239486</v>
      </c>
      <c r="K28" s="150">
        <f>SUM(K29:K32)</f>
        <v>104525.2</v>
      </c>
      <c r="L28" s="148">
        <f>SUM(L29:L32)</f>
        <v>97240</v>
      </c>
      <c r="M28" s="148">
        <f t="shared" si="10"/>
        <v>-7285.199999999997</v>
      </c>
      <c r="N28" s="149">
        <f>L28/K28%</f>
        <v>93.03019750261181</v>
      </c>
      <c r="O28" s="150">
        <f>SUM(O29:O32)</f>
        <v>884</v>
      </c>
      <c r="P28" s="148">
        <f>SUM(P29:P32)</f>
        <v>883.9</v>
      </c>
      <c r="Q28" s="148">
        <f t="shared" si="11"/>
        <v>-0.10000000000002274</v>
      </c>
      <c r="R28" s="149">
        <f>P28/O28%</f>
        <v>99.98868778280543</v>
      </c>
      <c r="S28" s="150">
        <f>SUM(S29:S32)</f>
        <v>7554.299999999999</v>
      </c>
      <c r="T28" s="148">
        <f>SUM(T29:T32)</f>
        <v>7553</v>
      </c>
      <c r="U28" s="148">
        <f t="shared" si="12"/>
        <v>-1.2999999999992724</v>
      </c>
      <c r="V28" s="149">
        <f>T28/S28%</f>
        <v>99.98279125795905</v>
      </c>
      <c r="W28" s="150">
        <f>SUM(W29:W32)</f>
        <v>185679.69999999998</v>
      </c>
      <c r="X28" s="148">
        <f>SUM(X29:X32)</f>
        <v>145393.69999999998</v>
      </c>
      <c r="Y28" s="148">
        <f t="shared" si="13"/>
        <v>-40286</v>
      </c>
      <c r="Z28" s="149">
        <f t="shared" si="21"/>
        <v>78.30349790526374</v>
      </c>
      <c r="AA28" s="150">
        <f>SUM(AA29:AA32)</f>
        <v>18894.199999999997</v>
      </c>
      <c r="AB28" s="148">
        <f>SUM(AB29:AB32)</f>
        <v>18894</v>
      </c>
      <c r="AC28" s="148">
        <f t="shared" si="14"/>
        <v>-0.19999999999708962</v>
      </c>
      <c r="AD28" s="149">
        <f aca="true" t="shared" si="22" ref="AD28:AD33">AB28/AA28%</f>
        <v>99.99894147410318</v>
      </c>
      <c r="AE28" s="150">
        <f>SUM(AE29:AE32)</f>
        <v>8246.199999999999</v>
      </c>
      <c r="AF28" s="148">
        <f>SUM(AF29:AF32)</f>
        <v>8246.199999999999</v>
      </c>
      <c r="AG28" s="148">
        <f t="shared" si="15"/>
        <v>0</v>
      </c>
      <c r="AH28" s="149">
        <f>AF28/AE28%</f>
        <v>100</v>
      </c>
      <c r="AI28" s="150">
        <f>SUM(AI29:AI32)</f>
        <v>9185.699999999999</v>
      </c>
      <c r="AJ28" s="148">
        <f>SUM(AJ29:AJ32)</f>
        <v>8908.9</v>
      </c>
      <c r="AK28" s="148">
        <f t="shared" si="16"/>
        <v>-276.7999999999993</v>
      </c>
      <c r="AL28" s="149">
        <f>AJ28/AI28%</f>
        <v>96.98662050796348</v>
      </c>
      <c r="AM28" s="150">
        <f>SUM(AM29:AM32)</f>
        <v>6118.7</v>
      </c>
      <c r="AN28" s="148">
        <f>SUM(AN29:AN32)</f>
        <v>6103.5</v>
      </c>
      <c r="AO28" s="148">
        <f t="shared" si="17"/>
        <v>-15.199999999999818</v>
      </c>
      <c r="AP28" s="149">
        <f>AN28/AM28%</f>
        <v>99.75158121823263</v>
      </c>
      <c r="AQ28" s="150">
        <f>SUM(AQ29:AQ32)</f>
        <v>17325.3</v>
      </c>
      <c r="AR28" s="148">
        <f>SUM(AR29:AR32)</f>
        <v>17021.2</v>
      </c>
      <c r="AS28" s="148">
        <f t="shared" si="18"/>
        <v>-304.09999999999854</v>
      </c>
      <c r="AT28" s="149">
        <f>AR28/AQ28%</f>
        <v>98.24476343843975</v>
      </c>
      <c r="AU28" s="150">
        <f>SUM(AU29:AU32)</f>
        <v>142750</v>
      </c>
      <c r="AV28" s="148">
        <f>SUM(AV29:AV32)</f>
        <v>126528.8</v>
      </c>
      <c r="AW28" s="148">
        <f t="shared" si="19"/>
        <v>-16221.199999999997</v>
      </c>
      <c r="AX28" s="149">
        <f>AV28/AU28%</f>
        <v>88.63663747810858</v>
      </c>
      <c r="AY28" s="150">
        <f t="shared" si="6"/>
        <v>652544</v>
      </c>
      <c r="AZ28" s="176">
        <f t="shared" si="6"/>
        <v>513316.60000000003</v>
      </c>
      <c r="BA28" s="148">
        <f t="shared" si="20"/>
        <v>-139227.39999999997</v>
      </c>
      <c r="BB28" s="149">
        <f>AZ28/AY28%</f>
        <v>78.66390618870146</v>
      </c>
    </row>
    <row r="29" spans="1:54" s="168" customFormat="1" ht="12.75">
      <c r="A29" s="177" t="s">
        <v>87</v>
      </c>
      <c r="B29" s="178"/>
      <c r="C29" s="317"/>
      <c r="D29" s="318"/>
      <c r="E29" s="319">
        <f t="shared" si="8"/>
        <v>0</v>
      </c>
      <c r="F29" s="320"/>
      <c r="G29" s="333">
        <v>7634</v>
      </c>
      <c r="H29" s="318">
        <v>7634</v>
      </c>
      <c r="I29" s="319">
        <f t="shared" si="9"/>
        <v>0</v>
      </c>
      <c r="J29" s="320">
        <f>H29/G29%</f>
        <v>100</v>
      </c>
      <c r="K29" s="333">
        <v>14792.6</v>
      </c>
      <c r="L29" s="318">
        <v>14792.6</v>
      </c>
      <c r="M29" s="319">
        <f t="shared" si="10"/>
        <v>0</v>
      </c>
      <c r="N29" s="320">
        <f>L29/K29%</f>
        <v>99.99999999999999</v>
      </c>
      <c r="O29" s="333"/>
      <c r="P29" s="318"/>
      <c r="Q29" s="319">
        <f t="shared" si="11"/>
        <v>0</v>
      </c>
      <c r="R29" s="320"/>
      <c r="S29" s="333">
        <v>4797.7</v>
      </c>
      <c r="T29" s="318">
        <v>4797.7</v>
      </c>
      <c r="U29" s="319">
        <f t="shared" si="12"/>
        <v>0</v>
      </c>
      <c r="V29" s="320">
        <f>T29/S29%</f>
        <v>100</v>
      </c>
      <c r="W29" s="333">
        <v>8771.6</v>
      </c>
      <c r="X29" s="318">
        <v>8771.6</v>
      </c>
      <c r="Y29" s="319">
        <f t="shared" si="13"/>
        <v>0</v>
      </c>
      <c r="Z29" s="320">
        <f t="shared" si="21"/>
        <v>100</v>
      </c>
      <c r="AA29" s="333">
        <v>7799.9</v>
      </c>
      <c r="AB29" s="318">
        <v>7799.9</v>
      </c>
      <c r="AC29" s="319">
        <f t="shared" si="14"/>
        <v>0</v>
      </c>
      <c r="AD29" s="320">
        <f t="shared" si="22"/>
        <v>100</v>
      </c>
      <c r="AE29" s="333">
        <v>5899.2</v>
      </c>
      <c r="AF29" s="318">
        <v>5899.2</v>
      </c>
      <c r="AG29" s="319">
        <f t="shared" si="15"/>
        <v>0</v>
      </c>
      <c r="AH29" s="320">
        <f>AF29/AE29%</f>
        <v>100</v>
      </c>
      <c r="AI29" s="333"/>
      <c r="AJ29" s="318"/>
      <c r="AK29" s="319">
        <f t="shared" si="16"/>
        <v>0</v>
      </c>
      <c r="AL29" s="320"/>
      <c r="AM29" s="333">
        <v>4500.5</v>
      </c>
      <c r="AN29" s="318">
        <v>4500.5</v>
      </c>
      <c r="AO29" s="319">
        <f t="shared" si="17"/>
        <v>0</v>
      </c>
      <c r="AP29" s="320">
        <f>AN29/AM29%</f>
        <v>100</v>
      </c>
      <c r="AQ29" s="333">
        <v>12045.5</v>
      </c>
      <c r="AR29" s="318">
        <v>12045.5</v>
      </c>
      <c r="AS29" s="319">
        <f t="shared" si="18"/>
        <v>0</v>
      </c>
      <c r="AT29" s="320">
        <f>AR29/AQ29%</f>
        <v>100</v>
      </c>
      <c r="AU29" s="333">
        <v>6363.5</v>
      </c>
      <c r="AV29" s="318">
        <v>6363.5</v>
      </c>
      <c r="AW29" s="319">
        <f t="shared" si="19"/>
        <v>0</v>
      </c>
      <c r="AX29" s="320">
        <f>AV29/AU29%</f>
        <v>100</v>
      </c>
      <c r="AY29" s="334">
        <f t="shared" si="6"/>
        <v>72604.5</v>
      </c>
      <c r="AZ29" s="335">
        <f t="shared" si="6"/>
        <v>72604.5</v>
      </c>
      <c r="BA29" s="319">
        <f t="shared" si="20"/>
        <v>0</v>
      </c>
      <c r="BB29" s="320">
        <f>AZ29/AY29%</f>
        <v>100</v>
      </c>
    </row>
    <row r="30" spans="1:54" s="168" customFormat="1" ht="12.75">
      <c r="A30" s="179" t="s">
        <v>88</v>
      </c>
      <c r="B30" s="178"/>
      <c r="C30" s="317">
        <v>0.2</v>
      </c>
      <c r="D30" s="318">
        <v>0.2</v>
      </c>
      <c r="E30" s="319">
        <f t="shared" si="8"/>
        <v>0</v>
      </c>
      <c r="F30" s="320">
        <f>D30/C30%</f>
        <v>100</v>
      </c>
      <c r="G30" s="333">
        <v>164.9</v>
      </c>
      <c r="H30" s="318">
        <v>164.9</v>
      </c>
      <c r="I30" s="319">
        <f t="shared" si="9"/>
        <v>0</v>
      </c>
      <c r="J30" s="320">
        <f>H30/G30%</f>
        <v>100</v>
      </c>
      <c r="K30" s="333">
        <v>329.7</v>
      </c>
      <c r="L30" s="318">
        <v>329.7</v>
      </c>
      <c r="M30" s="319">
        <f t="shared" si="10"/>
        <v>0</v>
      </c>
      <c r="N30" s="320">
        <f>L30/K30%</f>
        <v>100</v>
      </c>
      <c r="O30" s="333">
        <v>164.9</v>
      </c>
      <c r="P30" s="318">
        <v>164.9</v>
      </c>
      <c r="Q30" s="319">
        <f t="shared" si="11"/>
        <v>0</v>
      </c>
      <c r="R30" s="320">
        <f>P30/O30%</f>
        <v>100</v>
      </c>
      <c r="S30" s="333">
        <v>164.9</v>
      </c>
      <c r="T30" s="318">
        <v>164.9</v>
      </c>
      <c r="U30" s="319">
        <f t="shared" si="12"/>
        <v>0</v>
      </c>
      <c r="V30" s="320">
        <f>T30/S30%</f>
        <v>100</v>
      </c>
      <c r="W30" s="333">
        <v>329.7</v>
      </c>
      <c r="X30" s="318">
        <v>329.7</v>
      </c>
      <c r="Y30" s="319">
        <f t="shared" si="13"/>
        <v>0</v>
      </c>
      <c r="Z30" s="320">
        <f t="shared" si="21"/>
        <v>100</v>
      </c>
      <c r="AA30" s="333">
        <v>164.9</v>
      </c>
      <c r="AB30" s="318">
        <v>164.9</v>
      </c>
      <c r="AC30" s="319">
        <f t="shared" si="14"/>
        <v>0</v>
      </c>
      <c r="AD30" s="320">
        <f t="shared" si="22"/>
        <v>100</v>
      </c>
      <c r="AE30" s="333">
        <v>164.9</v>
      </c>
      <c r="AF30" s="318">
        <v>164.9</v>
      </c>
      <c r="AG30" s="319">
        <f t="shared" si="15"/>
        <v>0</v>
      </c>
      <c r="AH30" s="320">
        <f>AF30/AE30%</f>
        <v>100</v>
      </c>
      <c r="AI30" s="333">
        <v>164.9</v>
      </c>
      <c r="AJ30" s="318">
        <v>164.9</v>
      </c>
      <c r="AK30" s="319">
        <f t="shared" si="16"/>
        <v>0</v>
      </c>
      <c r="AL30" s="320">
        <f>AJ30/AI30%</f>
        <v>100</v>
      </c>
      <c r="AM30" s="333">
        <v>164.9</v>
      </c>
      <c r="AN30" s="318">
        <v>164.9</v>
      </c>
      <c r="AO30" s="319">
        <f t="shared" si="17"/>
        <v>0</v>
      </c>
      <c r="AP30" s="320">
        <f>AN30/AM30%</f>
        <v>100</v>
      </c>
      <c r="AQ30" s="333">
        <v>164.9</v>
      </c>
      <c r="AR30" s="318">
        <v>164.9</v>
      </c>
      <c r="AS30" s="319">
        <f t="shared" si="18"/>
        <v>0</v>
      </c>
      <c r="AT30" s="320">
        <f>AR30/AQ30%</f>
        <v>100</v>
      </c>
      <c r="AU30" s="333">
        <v>329.7</v>
      </c>
      <c r="AV30" s="318">
        <v>329.7</v>
      </c>
      <c r="AW30" s="319">
        <f t="shared" si="19"/>
        <v>0</v>
      </c>
      <c r="AX30" s="320">
        <f>AV30/AU30%</f>
        <v>100</v>
      </c>
      <c r="AY30" s="334">
        <f t="shared" si="6"/>
        <v>2308.5000000000005</v>
      </c>
      <c r="AZ30" s="335">
        <f t="shared" si="6"/>
        <v>2308.5000000000005</v>
      </c>
      <c r="BA30" s="319">
        <f t="shared" si="20"/>
        <v>0</v>
      </c>
      <c r="BB30" s="320">
        <f>AZ30/AY30%</f>
        <v>100</v>
      </c>
    </row>
    <row r="31" spans="1:54" s="168" customFormat="1" ht="12.75">
      <c r="A31" s="177" t="s">
        <v>89</v>
      </c>
      <c r="B31" s="178"/>
      <c r="C31" s="317">
        <v>138883.7</v>
      </c>
      <c r="D31" s="318">
        <v>64054.8</v>
      </c>
      <c r="E31" s="319">
        <f t="shared" si="8"/>
        <v>-74828.90000000001</v>
      </c>
      <c r="F31" s="320">
        <f>D31/C31%</f>
        <v>46.121179087250695</v>
      </c>
      <c r="G31" s="333">
        <v>4697.9</v>
      </c>
      <c r="H31" s="318">
        <v>4689.5</v>
      </c>
      <c r="I31" s="319">
        <f t="shared" si="9"/>
        <v>-8.399999999999636</v>
      </c>
      <c r="J31" s="320">
        <f>H31/G31%</f>
        <v>99.8211967049107</v>
      </c>
      <c r="K31" s="333">
        <v>89402.9</v>
      </c>
      <c r="L31" s="318">
        <v>82117.7</v>
      </c>
      <c r="M31" s="319">
        <f t="shared" si="10"/>
        <v>-7285.199999999997</v>
      </c>
      <c r="N31" s="320">
        <f>L31/K31%</f>
        <v>91.85127104378046</v>
      </c>
      <c r="O31" s="333">
        <v>719.1</v>
      </c>
      <c r="P31" s="318">
        <v>719</v>
      </c>
      <c r="Q31" s="319">
        <f t="shared" si="11"/>
        <v>-0.10000000000002274</v>
      </c>
      <c r="R31" s="320">
        <f>P31/O31%</f>
        <v>99.98609372827146</v>
      </c>
      <c r="S31" s="333">
        <v>2591.7</v>
      </c>
      <c r="T31" s="318">
        <v>2590.4</v>
      </c>
      <c r="U31" s="319">
        <f t="shared" si="12"/>
        <v>-1.2999999999997272</v>
      </c>
      <c r="V31" s="320">
        <f>T31/S31%</f>
        <v>99.94983987344216</v>
      </c>
      <c r="W31" s="333">
        <v>176568.4</v>
      </c>
      <c r="X31" s="318">
        <v>136282.4</v>
      </c>
      <c r="Y31" s="319">
        <f t="shared" si="13"/>
        <v>-40286</v>
      </c>
      <c r="Z31" s="320">
        <f t="shared" si="21"/>
        <v>77.18391286323033</v>
      </c>
      <c r="AA31" s="333">
        <v>10904.4</v>
      </c>
      <c r="AB31" s="318">
        <v>10904.2</v>
      </c>
      <c r="AC31" s="319">
        <f t="shared" si="14"/>
        <v>-0.1999999999989086</v>
      </c>
      <c r="AD31" s="320">
        <f t="shared" si="22"/>
        <v>99.99816587799421</v>
      </c>
      <c r="AE31" s="333">
        <v>2182.1</v>
      </c>
      <c r="AF31" s="318">
        <v>2182.1</v>
      </c>
      <c r="AG31" s="319">
        <f t="shared" si="15"/>
        <v>0</v>
      </c>
      <c r="AH31" s="320">
        <f>AF31/AE31%</f>
        <v>100</v>
      </c>
      <c r="AI31" s="333">
        <v>9020.8</v>
      </c>
      <c r="AJ31" s="318">
        <v>8744</v>
      </c>
      <c r="AK31" s="319">
        <f t="shared" si="16"/>
        <v>-276.7999999999993</v>
      </c>
      <c r="AL31" s="320">
        <f>AJ31/AI31%</f>
        <v>96.93153600567577</v>
      </c>
      <c r="AM31" s="333">
        <v>1453.3</v>
      </c>
      <c r="AN31" s="318">
        <v>1438.1</v>
      </c>
      <c r="AO31" s="319">
        <f t="shared" si="17"/>
        <v>-15.200000000000045</v>
      </c>
      <c r="AP31" s="320">
        <f>AN31/AM31%</f>
        <v>98.95410445193697</v>
      </c>
      <c r="AQ31" s="333">
        <v>5114.9</v>
      </c>
      <c r="AR31" s="318">
        <v>4810.8</v>
      </c>
      <c r="AS31" s="319">
        <f t="shared" si="18"/>
        <v>-304.09999999999945</v>
      </c>
      <c r="AT31" s="320">
        <f>AR31/AQ31%</f>
        <v>94.05462472384603</v>
      </c>
      <c r="AU31" s="333">
        <v>136056.8</v>
      </c>
      <c r="AV31" s="318">
        <v>119835.6</v>
      </c>
      <c r="AW31" s="319">
        <f t="shared" si="19"/>
        <v>-16221.199999999983</v>
      </c>
      <c r="AX31" s="320">
        <f>AV31/AU31%</f>
        <v>88.07762640309048</v>
      </c>
      <c r="AY31" s="334">
        <f t="shared" si="6"/>
        <v>577596</v>
      </c>
      <c r="AZ31" s="335">
        <f t="shared" si="6"/>
        <v>438368.6</v>
      </c>
      <c r="BA31" s="319">
        <f t="shared" si="20"/>
        <v>-139227.40000000002</v>
      </c>
      <c r="BB31" s="320">
        <f>AZ31/AY31%</f>
        <v>75.89536631140105</v>
      </c>
    </row>
    <row r="32" spans="1:54" s="168" customFormat="1" ht="12.75">
      <c r="A32" s="177" t="s">
        <v>90</v>
      </c>
      <c r="B32" s="178"/>
      <c r="C32" s="317"/>
      <c r="D32" s="318"/>
      <c r="E32" s="319">
        <f t="shared" si="8"/>
        <v>0</v>
      </c>
      <c r="F32" s="320"/>
      <c r="G32" s="333"/>
      <c r="H32" s="318"/>
      <c r="I32" s="319">
        <f t="shared" si="9"/>
        <v>0</v>
      </c>
      <c r="J32" s="320"/>
      <c r="K32" s="333"/>
      <c r="L32" s="318"/>
      <c r="M32" s="319">
        <f t="shared" si="10"/>
        <v>0</v>
      </c>
      <c r="N32" s="320"/>
      <c r="O32" s="333"/>
      <c r="P32" s="318"/>
      <c r="Q32" s="319">
        <f t="shared" si="11"/>
        <v>0</v>
      </c>
      <c r="R32" s="320"/>
      <c r="S32" s="333"/>
      <c r="T32" s="318"/>
      <c r="U32" s="319">
        <f t="shared" si="12"/>
        <v>0</v>
      </c>
      <c r="V32" s="320"/>
      <c r="W32" s="333">
        <v>10</v>
      </c>
      <c r="X32" s="318">
        <v>10</v>
      </c>
      <c r="Y32" s="319">
        <f t="shared" si="13"/>
        <v>0</v>
      </c>
      <c r="Z32" s="320">
        <f t="shared" si="21"/>
        <v>100</v>
      </c>
      <c r="AA32" s="333">
        <v>25</v>
      </c>
      <c r="AB32" s="318">
        <v>25</v>
      </c>
      <c r="AC32" s="319">
        <f t="shared" si="14"/>
        <v>0</v>
      </c>
      <c r="AD32" s="320">
        <f t="shared" si="22"/>
        <v>100</v>
      </c>
      <c r="AE32" s="333"/>
      <c r="AF32" s="318"/>
      <c r="AG32" s="319">
        <f t="shared" si="15"/>
        <v>0</v>
      </c>
      <c r="AH32" s="320"/>
      <c r="AI32" s="333"/>
      <c r="AJ32" s="318"/>
      <c r="AK32" s="319">
        <f t="shared" si="16"/>
        <v>0</v>
      </c>
      <c r="AL32" s="320"/>
      <c r="AM32" s="333"/>
      <c r="AN32" s="318"/>
      <c r="AO32" s="319">
        <f t="shared" si="17"/>
        <v>0</v>
      </c>
      <c r="AP32" s="320"/>
      <c r="AQ32" s="333"/>
      <c r="AR32" s="318"/>
      <c r="AS32" s="319">
        <f t="shared" si="18"/>
        <v>0</v>
      </c>
      <c r="AT32" s="320"/>
      <c r="AU32" s="333"/>
      <c r="AV32" s="318"/>
      <c r="AW32" s="319">
        <f t="shared" si="19"/>
        <v>0</v>
      </c>
      <c r="AX32" s="320"/>
      <c r="AY32" s="334">
        <f t="shared" si="6"/>
        <v>35</v>
      </c>
      <c r="AZ32" s="335">
        <f t="shared" si="6"/>
        <v>35</v>
      </c>
      <c r="BA32" s="319">
        <f t="shared" si="20"/>
        <v>0</v>
      </c>
      <c r="BB32" s="320"/>
    </row>
    <row r="33" spans="1:54" s="186" customFormat="1" ht="13.5" thickBot="1">
      <c r="A33" s="180" t="s">
        <v>91</v>
      </c>
      <c r="B33" s="181"/>
      <c r="C33" s="182">
        <f>C9+C28</f>
        <v>238815.20000000004</v>
      </c>
      <c r="D33" s="183">
        <f>D9+D28</f>
        <v>161173.6</v>
      </c>
      <c r="E33" s="148">
        <f t="shared" si="8"/>
        <v>-77641.60000000003</v>
      </c>
      <c r="F33" s="184">
        <f>D33/C33%</f>
        <v>67.48883655646708</v>
      </c>
      <c r="G33" s="185">
        <f>G9+G28</f>
        <v>16171.4</v>
      </c>
      <c r="H33" s="183">
        <f>H9+H28</f>
        <v>16363</v>
      </c>
      <c r="I33" s="148">
        <f t="shared" si="9"/>
        <v>191.60000000000036</v>
      </c>
      <c r="J33" s="184">
        <f>H33/G33%</f>
        <v>101.18480774701015</v>
      </c>
      <c r="K33" s="185">
        <f>K9+K28</f>
        <v>110722.09999999999</v>
      </c>
      <c r="L33" s="183">
        <f>L9+L28</f>
        <v>103471.3</v>
      </c>
      <c r="M33" s="148">
        <f>L33-K33</f>
        <v>-7250.799999999988</v>
      </c>
      <c r="N33" s="184">
        <f>L33/K33%</f>
        <v>93.451352530344</v>
      </c>
      <c r="O33" s="185">
        <f>O9+O28</f>
        <v>8948.1</v>
      </c>
      <c r="P33" s="183">
        <f>P9+P28</f>
        <v>9588</v>
      </c>
      <c r="Q33" s="148">
        <f t="shared" si="11"/>
        <v>639.8999999999996</v>
      </c>
      <c r="R33" s="184">
        <f>P33/O33%</f>
        <v>107.15123881047373</v>
      </c>
      <c r="S33" s="185">
        <f>S9+S28</f>
        <v>13350.099999999999</v>
      </c>
      <c r="T33" s="183">
        <f>T9+T28</f>
        <v>13130.7</v>
      </c>
      <c r="U33" s="148">
        <f t="shared" si="12"/>
        <v>-219.39999999999782</v>
      </c>
      <c r="V33" s="184">
        <f>T33/S33%</f>
        <v>98.35656661747855</v>
      </c>
      <c r="W33" s="185">
        <f>W9+W28</f>
        <v>190616.69999999998</v>
      </c>
      <c r="X33" s="183">
        <f>X9+X28</f>
        <v>150343.59999999998</v>
      </c>
      <c r="Y33" s="148">
        <f t="shared" si="13"/>
        <v>-40273.100000000006</v>
      </c>
      <c r="Z33" s="184">
        <f t="shared" si="21"/>
        <v>78.8722079440049</v>
      </c>
      <c r="AA33" s="185">
        <f>AA9+AA28</f>
        <v>22272.799999999996</v>
      </c>
      <c r="AB33" s="183">
        <f>AB9+AB28</f>
        <v>22284.5</v>
      </c>
      <c r="AC33" s="148">
        <f t="shared" si="14"/>
        <v>11.700000000004366</v>
      </c>
      <c r="AD33" s="184">
        <f t="shared" si="22"/>
        <v>100.05253044071695</v>
      </c>
      <c r="AE33" s="185">
        <f>AE9+AE28</f>
        <v>12078.599999999999</v>
      </c>
      <c r="AF33" s="183">
        <f>AF9+AF28</f>
        <v>12214</v>
      </c>
      <c r="AG33" s="148">
        <f t="shared" si="15"/>
        <v>135.40000000000146</v>
      </c>
      <c r="AH33" s="184">
        <f>AF33/AE33%</f>
        <v>101.12099084330967</v>
      </c>
      <c r="AI33" s="185">
        <f>AI9+AI28</f>
        <v>15941.8</v>
      </c>
      <c r="AJ33" s="183">
        <f>AJ9+AJ28</f>
        <v>15579.199999999999</v>
      </c>
      <c r="AK33" s="148">
        <f t="shared" si="16"/>
        <v>-362.60000000000036</v>
      </c>
      <c r="AL33" s="184">
        <f>AJ33/AI33%</f>
        <v>97.72547642047948</v>
      </c>
      <c r="AM33" s="185">
        <f>AM9+AM28</f>
        <v>8040.6</v>
      </c>
      <c r="AN33" s="183">
        <f>AN9+AN28</f>
        <v>8034.2</v>
      </c>
      <c r="AO33" s="148">
        <f t="shared" si="17"/>
        <v>-6.400000000000546</v>
      </c>
      <c r="AP33" s="184">
        <f>AN33/AM33%</f>
        <v>99.92040394995398</v>
      </c>
      <c r="AQ33" s="185">
        <f>AQ9+AQ28</f>
        <v>21744.8</v>
      </c>
      <c r="AR33" s="183">
        <f>AR9+AR28</f>
        <v>21593.1</v>
      </c>
      <c r="AS33" s="148">
        <f t="shared" si="18"/>
        <v>-151.70000000000073</v>
      </c>
      <c r="AT33" s="184">
        <f>AR33/AQ33%</f>
        <v>99.302361944005</v>
      </c>
      <c r="AU33" s="185">
        <f>AU9+AU28</f>
        <v>154058.5</v>
      </c>
      <c r="AV33" s="183">
        <f>AV9+AV28</f>
        <v>137681.3</v>
      </c>
      <c r="AW33" s="148">
        <f t="shared" si="19"/>
        <v>-16377.200000000012</v>
      </c>
      <c r="AX33" s="184">
        <f>AV33/AU33%</f>
        <v>89.36949275762129</v>
      </c>
      <c r="AY33" s="185">
        <f t="shared" si="6"/>
        <v>812760.7000000001</v>
      </c>
      <c r="AZ33" s="183">
        <f t="shared" si="6"/>
        <v>671456.5</v>
      </c>
      <c r="BA33" s="148">
        <f t="shared" si="20"/>
        <v>-141304.20000000007</v>
      </c>
      <c r="BB33" s="184">
        <f>AZ33/AY33%</f>
        <v>82.6142922510894</v>
      </c>
    </row>
    <row r="34" spans="3:54" ht="12.75"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</row>
    <row r="35" spans="2:54" ht="12.75">
      <c r="B35" s="132"/>
      <c r="C35" s="132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</row>
    <row r="36" spans="3:54" ht="12.75"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</row>
    <row r="37" spans="3:54" ht="12.75"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</row>
    <row r="38" spans="3:54" ht="12.75"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</row>
    <row r="39" spans="3:54" ht="12.75"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</row>
    <row r="40" spans="3:54" ht="12.75"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</row>
    <row r="41" spans="3:54" ht="12.75"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</row>
    <row r="42" spans="3:54" ht="12.75"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</row>
    <row r="43" spans="3:54" ht="12.75"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</row>
  </sheetData>
  <sheetProtection/>
  <mergeCells count="40">
    <mergeCell ref="AA7:AB7"/>
    <mergeCell ref="AC7:AD7"/>
    <mergeCell ref="E7:F7"/>
    <mergeCell ref="I7:J7"/>
    <mergeCell ref="AG7:AH7"/>
    <mergeCell ref="AI7:AJ7"/>
    <mergeCell ref="AK7:AL7"/>
    <mergeCell ref="AM7:AN7"/>
    <mergeCell ref="AO7:AP7"/>
    <mergeCell ref="W6:Z6"/>
    <mergeCell ref="AA6:AD6"/>
    <mergeCell ref="AE6:AH6"/>
    <mergeCell ref="AI6:AL6"/>
    <mergeCell ref="Y7:Z7"/>
    <mergeCell ref="C7:D7"/>
    <mergeCell ref="D3:L3"/>
    <mergeCell ref="G6:J6"/>
    <mergeCell ref="K6:N6"/>
    <mergeCell ref="O6:R6"/>
    <mergeCell ref="S6:V6"/>
    <mergeCell ref="K7:L7"/>
    <mergeCell ref="O7:P7"/>
    <mergeCell ref="C6:F6"/>
    <mergeCell ref="AY6:BA6"/>
    <mergeCell ref="G7:H7"/>
    <mergeCell ref="M7:N7"/>
    <mergeCell ref="Q7:R7"/>
    <mergeCell ref="S7:T7"/>
    <mergeCell ref="U7:V7"/>
    <mergeCell ref="W7:X7"/>
    <mergeCell ref="AY7:AZ7"/>
    <mergeCell ref="BA7:BB7"/>
    <mergeCell ref="AE7:AF7"/>
    <mergeCell ref="AQ7:AR7"/>
    <mergeCell ref="AS7:AT7"/>
    <mergeCell ref="AU7:AV7"/>
    <mergeCell ref="AW7:AX7"/>
    <mergeCell ref="AM6:AP6"/>
    <mergeCell ref="AQ6:AT6"/>
    <mergeCell ref="AU6:AX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Zeros="0" zoomScale="80" zoomScaleNormal="80" zoomScalePageLayoutView="0" workbookViewId="0" topLeftCell="A1">
      <pane xSplit="1" topLeftCell="C1" activePane="topRight" state="frozen"/>
      <selection pane="topLeft" activeCell="A1" sqref="A1"/>
      <selection pane="topRight" activeCell="B4" sqref="B4:M39"/>
    </sheetView>
  </sheetViews>
  <sheetFormatPr defaultColWidth="9.00390625" defaultRowHeight="12.75"/>
  <cols>
    <col min="1" max="1" width="51.375" style="0" customWidth="1"/>
    <col min="2" max="2" width="15.125" style="0" bestFit="1" customWidth="1"/>
    <col min="3" max="3" width="13.25390625" style="0" customWidth="1"/>
    <col min="4" max="4" width="15.875" style="0" bestFit="1" customWidth="1"/>
    <col min="5" max="5" width="8.00390625" style="0" customWidth="1"/>
    <col min="6" max="6" width="15.125" style="0" bestFit="1" customWidth="1"/>
    <col min="7" max="7" width="13.375" style="0" bestFit="1" customWidth="1"/>
    <col min="8" max="8" width="15.875" style="0" bestFit="1" customWidth="1"/>
    <col min="9" max="9" width="8.00390625" style="0" bestFit="1" customWidth="1"/>
    <col min="10" max="11" width="13.00390625" style="0" bestFit="1" customWidth="1"/>
    <col min="12" max="12" width="12.375" style="0" customWidth="1"/>
    <col min="13" max="13" width="7.625" style="0" customWidth="1"/>
  </cols>
  <sheetData>
    <row r="1" spans="1:11" ht="15">
      <c r="A1" s="187" t="s">
        <v>92</v>
      </c>
      <c r="B1" s="188"/>
      <c r="C1" s="188"/>
      <c r="D1" s="188"/>
      <c r="E1" s="188"/>
      <c r="F1" s="189"/>
      <c r="G1" s="189"/>
      <c r="H1" s="189"/>
      <c r="I1" s="189"/>
      <c r="J1" s="189"/>
      <c r="K1" s="189"/>
    </row>
    <row r="2" spans="1:11" ht="15">
      <c r="A2" s="190" t="s">
        <v>127</v>
      </c>
      <c r="B2" s="188"/>
      <c r="C2" s="188"/>
      <c r="D2" s="188"/>
      <c r="E2" s="188"/>
      <c r="F2" s="189"/>
      <c r="G2" s="189"/>
      <c r="H2" s="189"/>
      <c r="I2" s="189"/>
      <c r="J2" s="189"/>
      <c r="K2" s="189"/>
    </row>
    <row r="3" spans="1:11" ht="16.5" thickBot="1">
      <c r="A3" s="191"/>
      <c r="B3" s="431"/>
      <c r="C3" s="431"/>
      <c r="D3" s="431"/>
      <c r="E3" s="431"/>
      <c r="F3" s="192"/>
      <c r="G3" s="192"/>
      <c r="H3" s="192"/>
      <c r="I3" s="192"/>
      <c r="J3" s="192"/>
      <c r="K3" s="193" t="s">
        <v>93</v>
      </c>
    </row>
    <row r="4" spans="1:13" ht="15" customHeight="1">
      <c r="A4" s="194"/>
      <c r="B4" s="432" t="s">
        <v>128</v>
      </c>
      <c r="C4" s="433"/>
      <c r="D4" s="433"/>
      <c r="E4" s="434"/>
      <c r="F4" s="438" t="s">
        <v>94</v>
      </c>
      <c r="G4" s="439"/>
      <c r="H4" s="439"/>
      <c r="I4" s="440"/>
      <c r="J4" s="444" t="s">
        <v>95</v>
      </c>
      <c r="K4" s="445"/>
      <c r="L4" s="445"/>
      <c r="M4" s="446"/>
    </row>
    <row r="5" spans="1:13" ht="15">
      <c r="A5" s="195" t="s">
        <v>1</v>
      </c>
      <c r="B5" s="435"/>
      <c r="C5" s="436"/>
      <c r="D5" s="436"/>
      <c r="E5" s="437"/>
      <c r="F5" s="441"/>
      <c r="G5" s="442"/>
      <c r="H5" s="442"/>
      <c r="I5" s="443"/>
      <c r="J5" s="447"/>
      <c r="K5" s="448"/>
      <c r="L5" s="448"/>
      <c r="M5" s="449"/>
    </row>
    <row r="6" spans="1:13" ht="15" customHeight="1">
      <c r="A6" s="195"/>
      <c r="B6" s="196" t="s">
        <v>96</v>
      </c>
      <c r="C6" s="197" t="s">
        <v>97</v>
      </c>
      <c r="D6" s="450" t="s">
        <v>98</v>
      </c>
      <c r="E6" s="451"/>
      <c r="F6" s="196" t="s">
        <v>96</v>
      </c>
      <c r="G6" s="198" t="s">
        <v>97</v>
      </c>
      <c r="H6" s="450" t="s">
        <v>98</v>
      </c>
      <c r="I6" s="451"/>
      <c r="J6" s="196" t="s">
        <v>96</v>
      </c>
      <c r="K6" s="197" t="s">
        <v>97</v>
      </c>
      <c r="L6" s="452" t="s">
        <v>99</v>
      </c>
      <c r="M6" s="453"/>
    </row>
    <row r="7" spans="1:13" ht="12.75">
      <c r="A7" s="199"/>
      <c r="B7" s="200" t="s">
        <v>100</v>
      </c>
      <c r="C7" s="201"/>
      <c r="D7" s="199" t="s">
        <v>22</v>
      </c>
      <c r="E7" s="202" t="s">
        <v>23</v>
      </c>
      <c r="F7" s="200" t="s">
        <v>100</v>
      </c>
      <c r="G7" s="203"/>
      <c r="H7" s="199" t="s">
        <v>22</v>
      </c>
      <c r="I7" s="202" t="s">
        <v>23</v>
      </c>
      <c r="J7" s="200" t="s">
        <v>100</v>
      </c>
      <c r="K7" s="201"/>
      <c r="L7" s="204" t="s">
        <v>22</v>
      </c>
      <c r="M7" s="205" t="s">
        <v>23</v>
      </c>
    </row>
    <row r="8" spans="1:13" ht="15.75">
      <c r="A8" s="146" t="s">
        <v>101</v>
      </c>
      <c r="B8" s="206">
        <f aca="true" t="shared" si="0" ref="B8:C24">F8+J8</f>
        <v>512919.4</v>
      </c>
      <c r="C8" s="207">
        <f t="shared" si="0"/>
        <v>511543.5</v>
      </c>
      <c r="D8" s="207">
        <f aca="true" t="shared" si="1" ref="D8:D20">C8-B8</f>
        <v>-1375.9000000000233</v>
      </c>
      <c r="E8" s="208">
        <f aca="true" t="shared" si="2" ref="E8:E18">C8/B8%</f>
        <v>99.731751226411</v>
      </c>
      <c r="F8" s="209">
        <f>SUM(F10:F20)+F26+F27+F28+F31+F32</f>
        <v>352702.7</v>
      </c>
      <c r="G8" s="207">
        <f>SUM(G10:G20)+G26+G27+G28+G31+G32</f>
        <v>353403.9</v>
      </c>
      <c r="H8" s="207">
        <f>G8-F8</f>
        <v>701.2000000000116</v>
      </c>
      <c r="I8" s="210">
        <f>G8/F8%</f>
        <v>100.19880766435868</v>
      </c>
      <c r="J8" s="209">
        <f>SUM(J10:J20)+J26+J27+J28+J31+J32</f>
        <v>160216.69999999998</v>
      </c>
      <c r="K8" s="207">
        <f>SUM(K10:K20)+K26+K27+K28+K31+K32</f>
        <v>158139.59999999998</v>
      </c>
      <c r="L8" s="207">
        <f>K8-J8</f>
        <v>-2077.100000000006</v>
      </c>
      <c r="M8" s="208">
        <f>K8/J8%</f>
        <v>98.70356835460971</v>
      </c>
    </row>
    <row r="9" spans="1:13" ht="15.75" customHeight="1" hidden="1">
      <c r="A9" s="211" t="s">
        <v>102</v>
      </c>
      <c r="B9" s="212"/>
      <c r="C9" s="213"/>
      <c r="D9" s="213"/>
      <c r="E9" s="214"/>
      <c r="F9" s="215"/>
      <c r="G9" s="216"/>
      <c r="H9" s="213"/>
      <c r="I9" s="217"/>
      <c r="J9" s="215"/>
      <c r="K9" s="213"/>
      <c r="L9" s="213"/>
      <c r="M9" s="214"/>
    </row>
    <row r="10" spans="1:13" ht="15">
      <c r="A10" s="218" t="s">
        <v>71</v>
      </c>
      <c r="B10" s="219">
        <f t="shared" si="0"/>
        <v>300312.5</v>
      </c>
      <c r="C10" s="220">
        <f t="shared" si="0"/>
        <v>295320.5</v>
      </c>
      <c r="D10" s="220">
        <f t="shared" si="1"/>
        <v>-4992</v>
      </c>
      <c r="E10" s="221">
        <f t="shared" si="2"/>
        <v>98.33773152965661</v>
      </c>
      <c r="F10" s="222">
        <v>237216.7</v>
      </c>
      <c r="G10" s="223">
        <v>233795.4</v>
      </c>
      <c r="H10" s="224">
        <f aca="true" t="shared" si="3" ref="H10:H39">G10-F10</f>
        <v>-3421.3000000000175</v>
      </c>
      <c r="I10" s="225">
        <f aca="true" t="shared" si="4" ref="I10:I39">G10/F10%</f>
        <v>98.55773223386043</v>
      </c>
      <c r="J10" s="222">
        <v>63095.8</v>
      </c>
      <c r="K10" s="224">
        <v>61525.1</v>
      </c>
      <c r="L10" s="224">
        <f aca="true" t="shared" si="5" ref="L10:L39">K10-J10</f>
        <v>-1570.7000000000044</v>
      </c>
      <c r="M10" s="225">
        <f aca="true" t="shared" si="6" ref="M10:M39">K10/J10%</f>
        <v>97.51061084889959</v>
      </c>
    </row>
    <row r="11" spans="1:13" ht="15">
      <c r="A11" s="218" t="s">
        <v>72</v>
      </c>
      <c r="B11" s="219">
        <f>F11+J11</f>
        <v>29622.3</v>
      </c>
      <c r="C11" s="220">
        <f>G11+K11</f>
        <v>33123.9</v>
      </c>
      <c r="D11" s="220">
        <f>C11-B11</f>
        <v>3501.600000000002</v>
      </c>
      <c r="E11" s="221">
        <f>C11/B11%</f>
        <v>111.82082417638063</v>
      </c>
      <c r="F11" s="222">
        <v>26313.1</v>
      </c>
      <c r="G11" s="223">
        <v>29406.8</v>
      </c>
      <c r="H11" s="224">
        <f>G11-F11</f>
        <v>3093.7000000000007</v>
      </c>
      <c r="I11" s="225">
        <f>G11/F11%</f>
        <v>111.75726159213472</v>
      </c>
      <c r="J11" s="222">
        <v>3309.2</v>
      </c>
      <c r="K11" s="224">
        <v>3717.1</v>
      </c>
      <c r="L11" s="224">
        <f>K11-J11</f>
        <v>407.9000000000001</v>
      </c>
      <c r="M11" s="225">
        <f>K11/J11%</f>
        <v>112.32624199202225</v>
      </c>
    </row>
    <row r="12" spans="1:13" ht="25.5">
      <c r="A12" s="226" t="s">
        <v>28</v>
      </c>
      <c r="B12" s="219">
        <f t="shared" si="0"/>
        <v>27477.100000000002</v>
      </c>
      <c r="C12" s="220">
        <f t="shared" si="0"/>
        <v>26826.899999999998</v>
      </c>
      <c r="D12" s="220">
        <f t="shared" si="1"/>
        <v>-650.2000000000044</v>
      </c>
      <c r="E12" s="221">
        <f t="shared" si="2"/>
        <v>97.63366585265547</v>
      </c>
      <c r="F12" s="222">
        <v>9037.2</v>
      </c>
      <c r="G12" s="223">
        <v>8942.3</v>
      </c>
      <c r="H12" s="224">
        <f t="shared" si="3"/>
        <v>-94.90000000000146</v>
      </c>
      <c r="I12" s="225">
        <f t="shared" si="4"/>
        <v>98.9498959854822</v>
      </c>
      <c r="J12" s="222">
        <v>18439.9</v>
      </c>
      <c r="K12" s="224">
        <v>17884.6</v>
      </c>
      <c r="L12" s="224">
        <f t="shared" si="5"/>
        <v>-555.3000000000029</v>
      </c>
      <c r="M12" s="225">
        <f t="shared" si="6"/>
        <v>96.9885953828383</v>
      </c>
    </row>
    <row r="13" spans="1:13" ht="25.5">
      <c r="A13" s="226" t="s">
        <v>29</v>
      </c>
      <c r="B13" s="219">
        <f t="shared" si="0"/>
        <v>27133.6</v>
      </c>
      <c r="C13" s="220">
        <f t="shared" si="0"/>
        <v>27306.9</v>
      </c>
      <c r="D13" s="220">
        <f t="shared" si="1"/>
        <v>173.3000000000029</v>
      </c>
      <c r="E13" s="221">
        <f t="shared" si="2"/>
        <v>100.63869151163134</v>
      </c>
      <c r="F13" s="222">
        <v>27133.6</v>
      </c>
      <c r="G13" s="223">
        <v>27306.9</v>
      </c>
      <c r="H13" s="224">
        <f t="shared" si="3"/>
        <v>173.3000000000029</v>
      </c>
      <c r="I13" s="225">
        <f t="shared" si="4"/>
        <v>100.63869151163134</v>
      </c>
      <c r="J13" s="222"/>
      <c r="K13" s="224"/>
      <c r="L13" s="224">
        <f t="shared" si="5"/>
        <v>0</v>
      </c>
      <c r="M13" s="225"/>
    </row>
    <row r="14" spans="1:13" ht="15">
      <c r="A14" s="226" t="s">
        <v>30</v>
      </c>
      <c r="B14" s="219">
        <f t="shared" si="0"/>
        <v>1556.6</v>
      </c>
      <c r="C14" s="220">
        <f t="shared" si="0"/>
        <v>1543.8</v>
      </c>
      <c r="D14" s="220">
        <f t="shared" si="1"/>
        <v>-12.799999999999955</v>
      </c>
      <c r="E14" s="221">
        <f t="shared" si="2"/>
        <v>99.17769497623024</v>
      </c>
      <c r="F14" s="222">
        <v>785.4</v>
      </c>
      <c r="G14" s="223">
        <v>771.9</v>
      </c>
      <c r="H14" s="224">
        <f t="shared" si="3"/>
        <v>-13.5</v>
      </c>
      <c r="I14" s="225">
        <f t="shared" si="4"/>
        <v>98.2811306340718</v>
      </c>
      <c r="J14" s="222">
        <v>771.2</v>
      </c>
      <c r="K14" s="224">
        <v>771.9</v>
      </c>
      <c r="L14" s="224">
        <f t="shared" si="5"/>
        <v>0.6999999999999318</v>
      </c>
      <c r="M14" s="225">
        <f t="shared" si="6"/>
        <v>100.09076763485476</v>
      </c>
    </row>
    <row r="15" spans="1:13" ht="25.5">
      <c r="A15" s="226" t="s">
        <v>32</v>
      </c>
      <c r="B15" s="219">
        <f t="shared" si="0"/>
        <v>1395</v>
      </c>
      <c r="C15" s="220">
        <f t="shared" si="0"/>
        <v>1316.2</v>
      </c>
      <c r="D15" s="220">
        <f>C15-B15</f>
        <v>-78.79999999999995</v>
      </c>
      <c r="E15" s="221">
        <f>C15/B15%</f>
        <v>94.35125448028674</v>
      </c>
      <c r="F15" s="222">
        <v>1395</v>
      </c>
      <c r="G15" s="223">
        <v>1316.2</v>
      </c>
      <c r="H15" s="224">
        <f t="shared" si="3"/>
        <v>-78.79999999999995</v>
      </c>
      <c r="I15" s="225">
        <f t="shared" si="4"/>
        <v>94.35125448028674</v>
      </c>
      <c r="J15" s="222"/>
      <c r="K15" s="224"/>
      <c r="L15" s="224"/>
      <c r="M15" s="225"/>
    </row>
    <row r="16" spans="1:13" ht="15">
      <c r="A16" s="226" t="s">
        <v>73</v>
      </c>
      <c r="B16" s="219">
        <f t="shared" si="0"/>
        <v>5672.3</v>
      </c>
      <c r="C16" s="220">
        <f t="shared" si="0"/>
        <v>5681.2</v>
      </c>
      <c r="D16" s="220">
        <f t="shared" si="1"/>
        <v>8.899999999999636</v>
      </c>
      <c r="E16" s="221">
        <f t="shared" si="2"/>
        <v>100.15690284364366</v>
      </c>
      <c r="F16" s="222"/>
      <c r="G16" s="223"/>
      <c r="H16" s="224">
        <f t="shared" si="3"/>
        <v>0</v>
      </c>
      <c r="I16" s="225"/>
      <c r="J16" s="222">
        <v>5672.3</v>
      </c>
      <c r="K16" s="224">
        <v>5681.2</v>
      </c>
      <c r="L16" s="224">
        <f t="shared" si="5"/>
        <v>8.899999999999636</v>
      </c>
      <c r="M16" s="225">
        <f t="shared" si="6"/>
        <v>100.15690284364366</v>
      </c>
    </row>
    <row r="17" spans="1:13" ht="15">
      <c r="A17" s="227" t="s">
        <v>74</v>
      </c>
      <c r="B17" s="219">
        <f t="shared" si="0"/>
        <v>54616.2</v>
      </c>
      <c r="C17" s="220">
        <f t="shared" si="0"/>
        <v>54765.2</v>
      </c>
      <c r="D17" s="220">
        <f t="shared" si="1"/>
        <v>149</v>
      </c>
      <c r="E17" s="221">
        <f t="shared" si="2"/>
        <v>100.2728128284282</v>
      </c>
      <c r="F17" s="222"/>
      <c r="G17" s="223"/>
      <c r="H17" s="224">
        <f t="shared" si="3"/>
        <v>0</v>
      </c>
      <c r="I17" s="225"/>
      <c r="J17" s="222">
        <v>54616.2</v>
      </c>
      <c r="K17" s="224">
        <v>54765.2</v>
      </c>
      <c r="L17" s="224">
        <f t="shared" si="5"/>
        <v>149</v>
      </c>
      <c r="M17" s="225">
        <f t="shared" si="6"/>
        <v>100.2728128284282</v>
      </c>
    </row>
    <row r="18" spans="1:13" ht="15">
      <c r="A18" s="228" t="s">
        <v>103</v>
      </c>
      <c r="B18" s="219">
        <f t="shared" si="0"/>
        <v>8918.1</v>
      </c>
      <c r="C18" s="220">
        <f t="shared" si="0"/>
        <v>8737.6</v>
      </c>
      <c r="D18" s="220">
        <f t="shared" si="1"/>
        <v>-180.5</v>
      </c>
      <c r="E18" s="221">
        <f t="shared" si="2"/>
        <v>97.97602628362544</v>
      </c>
      <c r="F18" s="222">
        <v>8299.2</v>
      </c>
      <c r="G18" s="223">
        <v>8119.6</v>
      </c>
      <c r="H18" s="224">
        <f t="shared" si="3"/>
        <v>-179.60000000000036</v>
      </c>
      <c r="I18" s="225">
        <f t="shared" si="4"/>
        <v>97.83593599383073</v>
      </c>
      <c r="J18" s="229">
        <v>618.9</v>
      </c>
      <c r="K18" s="224">
        <v>618</v>
      </c>
      <c r="L18" s="224">
        <f t="shared" si="5"/>
        <v>-0.8999999999999773</v>
      </c>
      <c r="M18" s="225">
        <f t="shared" si="6"/>
        <v>99.85458070770723</v>
      </c>
    </row>
    <row r="19" spans="1:13" ht="15" customHeight="1" hidden="1">
      <c r="A19" s="226" t="s">
        <v>104</v>
      </c>
      <c r="B19" s="219">
        <f t="shared" si="0"/>
        <v>0</v>
      </c>
      <c r="C19" s="220">
        <f t="shared" si="0"/>
        <v>0</v>
      </c>
      <c r="D19" s="220">
        <f t="shared" si="1"/>
        <v>0</v>
      </c>
      <c r="E19" s="221"/>
      <c r="F19" s="222"/>
      <c r="G19" s="230"/>
      <c r="H19" s="224"/>
      <c r="I19" s="225"/>
      <c r="J19" s="229"/>
      <c r="K19" s="224"/>
      <c r="L19" s="224">
        <f t="shared" si="5"/>
        <v>0</v>
      </c>
      <c r="M19" s="225"/>
    </row>
    <row r="20" spans="1:13" ht="38.25">
      <c r="A20" s="231" t="s">
        <v>105</v>
      </c>
      <c r="B20" s="219">
        <f t="shared" si="0"/>
        <v>37279</v>
      </c>
      <c r="C20" s="220">
        <f t="shared" si="0"/>
        <v>36380.2</v>
      </c>
      <c r="D20" s="220">
        <f t="shared" si="1"/>
        <v>-898.8000000000029</v>
      </c>
      <c r="E20" s="221">
        <f>C20/B20%</f>
        <v>97.58899112100646</v>
      </c>
      <c r="F20" s="232">
        <f>SUM(F21:F25)</f>
        <v>28378.199999999997</v>
      </c>
      <c r="G20" s="224">
        <f>SUM(G21:G25)</f>
        <v>28898.6</v>
      </c>
      <c r="H20" s="224">
        <f t="shared" si="3"/>
        <v>520.4000000000015</v>
      </c>
      <c r="I20" s="225">
        <f t="shared" si="4"/>
        <v>101.83380200294593</v>
      </c>
      <c r="J20" s="222">
        <f>SUM(J21:J25)</f>
        <v>8900.8</v>
      </c>
      <c r="K20" s="224">
        <f>SUM(K21:K25)</f>
        <v>7481.6</v>
      </c>
      <c r="L20" s="224">
        <f t="shared" si="5"/>
        <v>-1419.199999999999</v>
      </c>
      <c r="M20" s="225">
        <f t="shared" si="6"/>
        <v>84.05536580981486</v>
      </c>
    </row>
    <row r="21" spans="1:13" ht="25.5" customHeight="1" hidden="1">
      <c r="A21" s="233" t="s">
        <v>40</v>
      </c>
      <c r="B21" s="234">
        <f t="shared" si="0"/>
        <v>0</v>
      </c>
      <c r="C21" s="235">
        <f t="shared" si="0"/>
        <v>0</v>
      </c>
      <c r="D21" s="235"/>
      <c r="E21" s="236"/>
      <c r="F21" s="234"/>
      <c r="G21" s="237"/>
      <c r="H21" s="235">
        <f t="shared" si="3"/>
        <v>0</v>
      </c>
      <c r="I21" s="236"/>
      <c r="J21" s="234"/>
      <c r="K21" s="235"/>
      <c r="L21" s="235">
        <f t="shared" si="5"/>
        <v>0</v>
      </c>
      <c r="M21" s="236"/>
    </row>
    <row r="22" spans="1:13" ht="15">
      <c r="A22" s="233" t="s">
        <v>106</v>
      </c>
      <c r="B22" s="234">
        <f t="shared" si="0"/>
        <v>25146.3</v>
      </c>
      <c r="C22" s="235">
        <f t="shared" si="0"/>
        <v>24338.9</v>
      </c>
      <c r="D22" s="235">
        <f aca="true" t="shared" si="7" ref="D22:D38">C22-B22</f>
        <v>-807.3999999999978</v>
      </c>
      <c r="E22" s="236">
        <f aca="true" t="shared" si="8" ref="E22:E30">C22/B22%</f>
        <v>96.78918966209741</v>
      </c>
      <c r="F22" s="234">
        <v>20455</v>
      </c>
      <c r="G22" s="237">
        <v>20946.2</v>
      </c>
      <c r="H22" s="235">
        <f t="shared" si="3"/>
        <v>491.2000000000007</v>
      </c>
      <c r="I22" s="236">
        <f t="shared" si="4"/>
        <v>102.40136885846981</v>
      </c>
      <c r="J22" s="234">
        <v>4691.3</v>
      </c>
      <c r="K22" s="235">
        <v>3392.7</v>
      </c>
      <c r="L22" s="235">
        <f t="shared" si="5"/>
        <v>-1298.6000000000004</v>
      </c>
      <c r="M22" s="236">
        <f t="shared" si="6"/>
        <v>72.31897341888175</v>
      </c>
    </row>
    <row r="23" spans="1:13" ht="15">
      <c r="A23" s="238" t="s">
        <v>42</v>
      </c>
      <c r="B23" s="234">
        <f t="shared" si="0"/>
        <v>9921.3</v>
      </c>
      <c r="C23" s="235">
        <f t="shared" si="0"/>
        <v>9987.3</v>
      </c>
      <c r="D23" s="235">
        <f t="shared" si="7"/>
        <v>66</v>
      </c>
      <c r="E23" s="236">
        <f t="shared" si="8"/>
        <v>100.6652354026186</v>
      </c>
      <c r="F23" s="234">
        <v>7687.6</v>
      </c>
      <c r="G23" s="237">
        <v>7696</v>
      </c>
      <c r="H23" s="235">
        <f t="shared" si="3"/>
        <v>8.399999999999636</v>
      </c>
      <c r="I23" s="236">
        <f t="shared" si="4"/>
        <v>100.10926687132525</v>
      </c>
      <c r="J23" s="234">
        <v>2233.7</v>
      </c>
      <c r="K23" s="235">
        <v>2291.3</v>
      </c>
      <c r="L23" s="235">
        <f t="shared" si="5"/>
        <v>57.600000000000364</v>
      </c>
      <c r="M23" s="236">
        <f t="shared" si="6"/>
        <v>102.57868111205624</v>
      </c>
    </row>
    <row r="24" spans="1:13" ht="25.5">
      <c r="A24" s="238" t="s">
        <v>107</v>
      </c>
      <c r="B24" s="234">
        <f t="shared" si="0"/>
        <v>180</v>
      </c>
      <c r="C24" s="235">
        <f t="shared" si="0"/>
        <v>180.3</v>
      </c>
      <c r="D24" s="235">
        <f t="shared" si="7"/>
        <v>0.30000000000001137</v>
      </c>
      <c r="E24" s="236">
        <f t="shared" si="8"/>
        <v>100.16666666666667</v>
      </c>
      <c r="F24" s="234">
        <v>128.3</v>
      </c>
      <c r="G24" s="237">
        <v>128.6</v>
      </c>
      <c r="H24" s="235">
        <f t="shared" si="3"/>
        <v>0.29999999999998295</v>
      </c>
      <c r="I24" s="236">
        <f t="shared" si="4"/>
        <v>100.23382696804363</v>
      </c>
      <c r="J24" s="239">
        <v>51.7</v>
      </c>
      <c r="K24" s="235">
        <v>51.7</v>
      </c>
      <c r="L24" s="235">
        <f t="shared" si="5"/>
        <v>0</v>
      </c>
      <c r="M24" s="236">
        <f t="shared" si="6"/>
        <v>100</v>
      </c>
    </row>
    <row r="25" spans="1:13" ht="15">
      <c r="A25" s="240" t="s">
        <v>108</v>
      </c>
      <c r="B25" s="234">
        <f aca="true" t="shared" si="9" ref="B25:C32">F25+J25</f>
        <v>2031.3999999999999</v>
      </c>
      <c r="C25" s="235">
        <f t="shared" si="9"/>
        <v>1873.7</v>
      </c>
      <c r="D25" s="235">
        <f>C25-B25</f>
        <v>-157.69999999999982</v>
      </c>
      <c r="E25" s="236">
        <f>C25/B25%</f>
        <v>92.23688096879</v>
      </c>
      <c r="F25" s="234">
        <v>107.3</v>
      </c>
      <c r="G25" s="237">
        <v>127.8</v>
      </c>
      <c r="H25" s="235">
        <f t="shared" si="3"/>
        <v>20.5</v>
      </c>
      <c r="I25" s="236">
        <f t="shared" si="4"/>
        <v>119.10531220876048</v>
      </c>
      <c r="J25" s="241">
        <v>1924.1</v>
      </c>
      <c r="K25" s="235">
        <v>1745.9</v>
      </c>
      <c r="L25" s="235">
        <f t="shared" si="5"/>
        <v>-178.19999999999982</v>
      </c>
      <c r="M25" s="236">
        <f t="shared" si="6"/>
        <v>90.7385271035809</v>
      </c>
    </row>
    <row r="26" spans="1:13" ht="25.5">
      <c r="A26" s="226" t="s">
        <v>46</v>
      </c>
      <c r="B26" s="219">
        <f t="shared" si="9"/>
        <v>3097.9</v>
      </c>
      <c r="C26" s="220">
        <f t="shared" si="9"/>
        <v>3089.9</v>
      </c>
      <c r="D26" s="220">
        <f t="shared" si="7"/>
        <v>-8</v>
      </c>
      <c r="E26" s="221">
        <f t="shared" si="8"/>
        <v>99.74176054746765</v>
      </c>
      <c r="F26" s="222">
        <v>3097.9</v>
      </c>
      <c r="G26" s="230">
        <v>3089.9</v>
      </c>
      <c r="H26" s="224">
        <f t="shared" si="3"/>
        <v>-8</v>
      </c>
      <c r="I26" s="225">
        <f t="shared" si="4"/>
        <v>99.74176054746765</v>
      </c>
      <c r="J26" s="242"/>
      <c r="K26" s="224"/>
      <c r="L26" s="224">
        <f t="shared" si="5"/>
        <v>0</v>
      </c>
      <c r="M26" s="225"/>
    </row>
    <row r="27" spans="1:13" ht="15">
      <c r="A27" s="226" t="s">
        <v>109</v>
      </c>
      <c r="B27" s="219">
        <f t="shared" si="9"/>
        <v>1797.4</v>
      </c>
      <c r="C27" s="220">
        <f t="shared" si="9"/>
        <v>2710.7999999999997</v>
      </c>
      <c r="D27" s="220">
        <f t="shared" si="7"/>
        <v>913.3999999999996</v>
      </c>
      <c r="E27" s="221"/>
      <c r="F27" s="222">
        <v>363.7</v>
      </c>
      <c r="G27" s="223">
        <v>377.1</v>
      </c>
      <c r="H27" s="224">
        <f t="shared" si="3"/>
        <v>13.400000000000034</v>
      </c>
      <c r="I27" s="225">
        <f t="shared" si="4"/>
        <v>103.68435523783339</v>
      </c>
      <c r="J27" s="242">
        <v>1433.7</v>
      </c>
      <c r="K27" s="224">
        <v>2333.7</v>
      </c>
      <c r="L27" s="224">
        <f t="shared" si="5"/>
        <v>899.9999999999998</v>
      </c>
      <c r="M27" s="225">
        <f t="shared" si="6"/>
        <v>162.77463904582547</v>
      </c>
    </row>
    <row r="28" spans="1:13" ht="25.5">
      <c r="A28" s="243" t="s">
        <v>49</v>
      </c>
      <c r="B28" s="219">
        <f t="shared" si="9"/>
        <v>5128.7</v>
      </c>
      <c r="C28" s="220">
        <f t="shared" si="9"/>
        <v>5613</v>
      </c>
      <c r="D28" s="220">
        <f t="shared" si="7"/>
        <v>484.3000000000002</v>
      </c>
      <c r="E28" s="221">
        <f t="shared" si="8"/>
        <v>109.44293875641002</v>
      </c>
      <c r="F28" s="232">
        <f>SUM(F29:F30)</f>
        <v>3071.6</v>
      </c>
      <c r="G28" s="224">
        <f>SUM(G29:G30)</f>
        <v>3522.2</v>
      </c>
      <c r="H28" s="224">
        <f t="shared" si="3"/>
        <v>450.5999999999999</v>
      </c>
      <c r="I28" s="225">
        <f t="shared" si="4"/>
        <v>114.66987889048053</v>
      </c>
      <c r="J28" s="232">
        <f>SUM(J29:J30)</f>
        <v>2057.1</v>
      </c>
      <c r="K28" s="224">
        <f>SUM(K29:K30)</f>
        <v>2090.8</v>
      </c>
      <c r="L28" s="224">
        <f t="shared" si="5"/>
        <v>33.70000000000027</v>
      </c>
      <c r="M28" s="225">
        <f t="shared" si="6"/>
        <v>101.63822857420642</v>
      </c>
    </row>
    <row r="29" spans="1:13" ht="15">
      <c r="A29" s="244" t="s">
        <v>50</v>
      </c>
      <c r="B29" s="245">
        <f t="shared" si="9"/>
        <v>2712.6</v>
      </c>
      <c r="C29" s="246">
        <f t="shared" si="9"/>
        <v>2737.3</v>
      </c>
      <c r="D29" s="235">
        <f t="shared" si="7"/>
        <v>24.700000000000273</v>
      </c>
      <c r="E29" s="236">
        <f t="shared" si="8"/>
        <v>100.91056550910567</v>
      </c>
      <c r="F29" s="245">
        <v>976.6</v>
      </c>
      <c r="G29" s="247">
        <v>1001.3</v>
      </c>
      <c r="H29" s="235">
        <f t="shared" si="3"/>
        <v>24.699999999999932</v>
      </c>
      <c r="I29" s="236">
        <f t="shared" si="4"/>
        <v>102.52918287937743</v>
      </c>
      <c r="J29" s="245">
        <v>1736</v>
      </c>
      <c r="K29" s="246">
        <v>1736</v>
      </c>
      <c r="L29" s="235">
        <f t="shared" si="5"/>
        <v>0</v>
      </c>
      <c r="M29" s="236">
        <f t="shared" si="6"/>
        <v>100</v>
      </c>
    </row>
    <row r="30" spans="1:13" ht="15">
      <c r="A30" s="244" t="s">
        <v>83</v>
      </c>
      <c r="B30" s="248">
        <f t="shared" si="9"/>
        <v>2416.1</v>
      </c>
      <c r="C30" s="246">
        <f t="shared" si="9"/>
        <v>2875.7000000000003</v>
      </c>
      <c r="D30" s="235">
        <f t="shared" si="7"/>
        <v>459.60000000000036</v>
      </c>
      <c r="E30" s="236">
        <f t="shared" si="8"/>
        <v>119.02239145730725</v>
      </c>
      <c r="F30" s="245">
        <v>2095</v>
      </c>
      <c r="G30" s="247">
        <v>2520.9</v>
      </c>
      <c r="H30" s="235">
        <f t="shared" si="3"/>
        <v>425.9000000000001</v>
      </c>
      <c r="I30" s="236">
        <f t="shared" si="4"/>
        <v>120.3293556085919</v>
      </c>
      <c r="J30" s="245">
        <v>321.1</v>
      </c>
      <c r="K30" s="246">
        <v>354.8</v>
      </c>
      <c r="L30" s="235">
        <f t="shared" si="5"/>
        <v>33.69999999999999</v>
      </c>
      <c r="M30" s="236">
        <f t="shared" si="6"/>
        <v>110.49517284335097</v>
      </c>
    </row>
    <row r="31" spans="1:13" ht="15">
      <c r="A31" s="243" t="s">
        <v>110</v>
      </c>
      <c r="B31" s="249">
        <f t="shared" si="9"/>
        <v>8912.7</v>
      </c>
      <c r="C31" s="220">
        <f t="shared" si="9"/>
        <v>9160.699999999999</v>
      </c>
      <c r="D31" s="220">
        <f t="shared" si="7"/>
        <v>247.99999999999818</v>
      </c>
      <c r="E31" s="221">
        <f>C31/B31%</f>
        <v>102.78254625422149</v>
      </c>
      <c r="F31" s="222">
        <v>7611.1</v>
      </c>
      <c r="G31" s="223">
        <v>7853.9</v>
      </c>
      <c r="H31" s="224">
        <f t="shared" si="3"/>
        <v>242.79999999999927</v>
      </c>
      <c r="I31" s="225">
        <f t="shared" si="4"/>
        <v>103.19007764974839</v>
      </c>
      <c r="J31" s="250">
        <v>1301.6</v>
      </c>
      <c r="K31" s="224">
        <v>1306.8</v>
      </c>
      <c r="L31" s="224">
        <f t="shared" si="5"/>
        <v>5.2000000000000455</v>
      </c>
      <c r="M31" s="225">
        <f t="shared" si="6"/>
        <v>100.39950829748004</v>
      </c>
    </row>
    <row r="32" spans="1:13" ht="15">
      <c r="A32" s="228" t="s">
        <v>53</v>
      </c>
      <c r="B32" s="219">
        <f t="shared" si="9"/>
        <v>0</v>
      </c>
      <c r="C32" s="220">
        <f t="shared" si="9"/>
        <v>-33.3</v>
      </c>
      <c r="D32" s="220">
        <f t="shared" si="7"/>
        <v>-33.3</v>
      </c>
      <c r="E32" s="221"/>
      <c r="F32" s="222"/>
      <c r="G32" s="223">
        <v>3.1</v>
      </c>
      <c r="H32" s="224">
        <f t="shared" si="3"/>
        <v>3.1</v>
      </c>
      <c r="I32" s="225"/>
      <c r="J32" s="242"/>
      <c r="K32" s="224">
        <v>-36.4</v>
      </c>
      <c r="L32" s="224">
        <f t="shared" si="5"/>
        <v>-36.4</v>
      </c>
      <c r="M32" s="225"/>
    </row>
    <row r="33" spans="1:13" ht="15.75">
      <c r="A33" s="251" t="s">
        <v>86</v>
      </c>
      <c r="B33" s="252">
        <f>SUM(B34:B38)</f>
        <v>2747351.3000000003</v>
      </c>
      <c r="C33" s="253">
        <f>SUM(C34:C38)</f>
        <v>2593678.1</v>
      </c>
      <c r="D33" s="254">
        <f t="shared" si="7"/>
        <v>-153673.2000000002</v>
      </c>
      <c r="E33" s="255">
        <f>C33/B33%</f>
        <v>94.40649617688135</v>
      </c>
      <c r="F33" s="252">
        <f>SUM(F34:F38)</f>
        <v>2772236.2</v>
      </c>
      <c r="G33" s="256">
        <f>SUM(G34:G38)</f>
        <v>2618557.9</v>
      </c>
      <c r="H33" s="254">
        <f t="shared" si="3"/>
        <v>-153678.30000000028</v>
      </c>
      <c r="I33" s="255">
        <f t="shared" si="4"/>
        <v>94.4565221390587</v>
      </c>
      <c r="J33" s="257">
        <f>SUM(J34:J38)</f>
        <v>652546.9</v>
      </c>
      <c r="K33" s="253">
        <f>SUM(K34:K38)</f>
        <v>513319.5</v>
      </c>
      <c r="L33" s="254">
        <f t="shared" si="5"/>
        <v>-139227.40000000002</v>
      </c>
      <c r="M33" s="255">
        <f t="shared" si="6"/>
        <v>78.66400100896962</v>
      </c>
    </row>
    <row r="34" spans="1:13" ht="15">
      <c r="A34" s="154" t="s">
        <v>87</v>
      </c>
      <c r="B34" s="249">
        <f>F34</f>
        <v>244741.3</v>
      </c>
      <c r="C34" s="220">
        <f>G34</f>
        <v>244741.3</v>
      </c>
      <c r="D34" s="220">
        <f t="shared" si="7"/>
        <v>0</v>
      </c>
      <c r="E34" s="221">
        <f>C34/B34%</f>
        <v>100</v>
      </c>
      <c r="F34" s="258">
        <v>244741.3</v>
      </c>
      <c r="G34" s="259">
        <v>244741.3</v>
      </c>
      <c r="H34" s="224">
        <f t="shared" si="3"/>
        <v>0</v>
      </c>
      <c r="I34" s="225">
        <f t="shared" si="4"/>
        <v>100</v>
      </c>
      <c r="J34" s="258">
        <v>72604.5</v>
      </c>
      <c r="K34" s="260">
        <v>72604.5</v>
      </c>
      <c r="L34" s="224">
        <f t="shared" si="5"/>
        <v>0</v>
      </c>
      <c r="M34" s="225">
        <f t="shared" si="6"/>
        <v>100</v>
      </c>
    </row>
    <row r="35" spans="1:13" ht="15">
      <c r="A35" s="154" t="s">
        <v>111</v>
      </c>
      <c r="B35" s="219">
        <f>F35+J35</f>
        <v>685937.8</v>
      </c>
      <c r="C35" s="220">
        <f aca="true" t="shared" si="10" ref="B35:C38">G35+K35</f>
        <v>542372.5</v>
      </c>
      <c r="D35" s="220">
        <f>C35-B35</f>
        <v>-143565.30000000005</v>
      </c>
      <c r="E35" s="221">
        <f>C35/B35%</f>
        <v>79.07021598751373</v>
      </c>
      <c r="F35" s="258">
        <v>685937.8</v>
      </c>
      <c r="G35" s="259">
        <v>542372.5</v>
      </c>
      <c r="H35" s="224">
        <f t="shared" si="3"/>
        <v>-143565.30000000005</v>
      </c>
      <c r="I35" s="225">
        <f t="shared" si="4"/>
        <v>79.07021598751373</v>
      </c>
      <c r="J35" s="258"/>
      <c r="K35" s="260"/>
      <c r="L35" s="224">
        <f t="shared" si="5"/>
        <v>0</v>
      </c>
      <c r="M35" s="225"/>
    </row>
    <row r="36" spans="1:13" ht="15">
      <c r="A36" s="154" t="s">
        <v>112</v>
      </c>
      <c r="B36" s="219">
        <f>F36+J36</f>
        <v>1700413</v>
      </c>
      <c r="C36" s="220">
        <f t="shared" si="10"/>
        <v>1694464.7</v>
      </c>
      <c r="D36" s="220">
        <f t="shared" si="7"/>
        <v>-5948.300000000047</v>
      </c>
      <c r="E36" s="221">
        <f>C36/B36%</f>
        <v>99.65018498447141</v>
      </c>
      <c r="F36" s="261">
        <v>1698104.5</v>
      </c>
      <c r="G36" s="262">
        <v>1692156.2</v>
      </c>
      <c r="H36" s="224">
        <f t="shared" si="3"/>
        <v>-5948.300000000047</v>
      </c>
      <c r="I36" s="225">
        <f t="shared" si="4"/>
        <v>99.64970942601</v>
      </c>
      <c r="J36" s="261">
        <v>2308.5</v>
      </c>
      <c r="K36" s="263">
        <v>2308.5</v>
      </c>
      <c r="L36" s="224">
        <f t="shared" si="5"/>
        <v>0</v>
      </c>
      <c r="M36" s="225">
        <f t="shared" si="6"/>
        <v>100</v>
      </c>
    </row>
    <row r="37" spans="1:13" ht="15">
      <c r="A37" s="264" t="s">
        <v>89</v>
      </c>
      <c r="B37" s="219">
        <v>116221.2</v>
      </c>
      <c r="C37" s="220">
        <v>112056.6</v>
      </c>
      <c r="D37" s="220">
        <f t="shared" si="7"/>
        <v>-4164.599999999991</v>
      </c>
      <c r="E37" s="221">
        <f>C37/B37%</f>
        <v>96.41666064366915</v>
      </c>
      <c r="F37" s="261">
        <v>143452.6</v>
      </c>
      <c r="G37" s="262">
        <v>139282.9</v>
      </c>
      <c r="H37" s="224">
        <f t="shared" si="3"/>
        <v>-4169.700000000012</v>
      </c>
      <c r="I37" s="225">
        <f t="shared" si="4"/>
        <v>97.0933256002331</v>
      </c>
      <c r="J37" s="261">
        <v>577595.9</v>
      </c>
      <c r="K37" s="263">
        <v>438368.5</v>
      </c>
      <c r="L37" s="224">
        <f t="shared" si="5"/>
        <v>-139227.40000000002</v>
      </c>
      <c r="M37" s="225">
        <f t="shared" si="6"/>
        <v>75.89536213813152</v>
      </c>
    </row>
    <row r="38" spans="1:13" ht="15" customHeight="1" hidden="1">
      <c r="A38" s="264" t="s">
        <v>90</v>
      </c>
      <c r="B38" s="219">
        <f t="shared" si="10"/>
        <v>38</v>
      </c>
      <c r="C38" s="220">
        <f t="shared" si="10"/>
        <v>43</v>
      </c>
      <c r="D38" s="220">
        <f t="shared" si="7"/>
        <v>5</v>
      </c>
      <c r="E38" s="221"/>
      <c r="F38" s="261"/>
      <c r="G38" s="262">
        <v>5</v>
      </c>
      <c r="H38" s="224"/>
      <c r="I38" s="225"/>
      <c r="J38" s="265">
        <v>38</v>
      </c>
      <c r="K38" s="263">
        <v>38</v>
      </c>
      <c r="L38" s="224">
        <f t="shared" si="5"/>
        <v>0</v>
      </c>
      <c r="M38" s="225">
        <f t="shared" si="6"/>
        <v>100</v>
      </c>
    </row>
    <row r="39" spans="1:13" ht="16.5" thickBot="1">
      <c r="A39" s="266" t="s">
        <v>91</v>
      </c>
      <c r="B39" s="267">
        <f>B8+B33</f>
        <v>3260270.7</v>
      </c>
      <c r="C39" s="353">
        <f>C8+C33</f>
        <v>3105221.6</v>
      </c>
      <c r="D39" s="268">
        <f>C39-B39</f>
        <v>-155049.1000000001</v>
      </c>
      <c r="E39" s="269">
        <f>C39/B39%</f>
        <v>95.24428753722812</v>
      </c>
      <c r="F39" s="267">
        <f>F8+F33</f>
        <v>3124938.9000000004</v>
      </c>
      <c r="G39" s="353">
        <f>G8+G33</f>
        <v>2971961.8</v>
      </c>
      <c r="H39" s="268">
        <f t="shared" si="3"/>
        <v>-152977.10000000056</v>
      </c>
      <c r="I39" s="269">
        <f t="shared" si="4"/>
        <v>95.10463708586428</v>
      </c>
      <c r="J39" s="267">
        <f>J8+J33</f>
        <v>812763.6</v>
      </c>
      <c r="K39" s="353">
        <f>K8+K33</f>
        <v>671459.1</v>
      </c>
      <c r="L39" s="268">
        <f t="shared" si="5"/>
        <v>-141304.5</v>
      </c>
      <c r="M39" s="269">
        <f t="shared" si="6"/>
        <v>82.61431737346506</v>
      </c>
    </row>
    <row r="40" spans="6:7" ht="15">
      <c r="F40" s="270"/>
      <c r="G40" s="270"/>
    </row>
    <row r="41" spans="6:7" ht="15">
      <c r="F41" s="270"/>
      <c r="G41" s="270"/>
    </row>
  </sheetData>
  <sheetProtection/>
  <mergeCells count="7">
    <mergeCell ref="B3:E3"/>
    <mergeCell ref="B4:E5"/>
    <mergeCell ref="F4:I5"/>
    <mergeCell ref="J4:M5"/>
    <mergeCell ref="D6:E6"/>
    <mergeCell ref="H6:I6"/>
    <mergeCell ref="L6:M6"/>
  </mergeCells>
  <printOptions verticalCentered="1"/>
  <pageMargins left="0.2362204724409449" right="0.1968503937007874" top="0.1968503937007874" bottom="0.35433070866141736" header="0.1968503937007874" footer="0.2755905511811024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25.125" style="271" customWidth="1"/>
    <col min="2" max="2" width="14.25390625" style="0" customWidth="1"/>
    <col min="3" max="3" width="12.375" style="0" customWidth="1"/>
    <col min="4" max="4" width="13.75390625" style="0" customWidth="1"/>
    <col min="5" max="5" width="7.75390625" style="0" customWidth="1"/>
    <col min="6" max="6" width="13.00390625" style="0" customWidth="1"/>
    <col min="7" max="7" width="12.875" style="0" customWidth="1"/>
    <col min="8" max="8" width="13.75390625" style="0" customWidth="1"/>
    <col min="9" max="9" width="7.75390625" style="0" customWidth="1"/>
    <col min="10" max="10" width="15.00390625" style="0" customWidth="1"/>
    <col min="11" max="11" width="14.625" style="0" customWidth="1"/>
    <col min="12" max="12" width="16.00390625" style="0" customWidth="1"/>
    <col min="13" max="13" width="12.625" style="0" customWidth="1"/>
    <col min="14" max="15" width="15.00390625" style="0" bestFit="1" customWidth="1"/>
    <col min="16" max="16" width="16.00390625" style="0" customWidth="1"/>
    <col min="17" max="17" width="7.375" style="0" customWidth="1"/>
    <col min="18" max="16384" width="9.125" style="271" customWidth="1"/>
  </cols>
  <sheetData>
    <row r="1" spans="2:9" ht="18.75">
      <c r="B1" s="456" t="s">
        <v>129</v>
      </c>
      <c r="C1" s="456"/>
      <c r="D1" s="456"/>
      <c r="E1" s="456"/>
      <c r="F1" s="456"/>
      <c r="G1" s="456"/>
      <c r="H1" s="456"/>
      <c r="I1" s="456"/>
    </row>
    <row r="2" spans="1:4" ht="18.75">
      <c r="A2" s="272" t="s">
        <v>130</v>
      </c>
      <c r="C2" s="62"/>
      <c r="D2" s="62"/>
    </row>
    <row r="3" spans="1:9" ht="19.5" thickBot="1">
      <c r="A3" s="273"/>
      <c r="C3" s="62"/>
      <c r="D3" s="343"/>
      <c r="E3" s="62"/>
      <c r="I3" s="62" t="s">
        <v>22</v>
      </c>
    </row>
    <row r="4" spans="2:17" s="274" customFormat="1" ht="18.75">
      <c r="B4" s="457" t="s">
        <v>113</v>
      </c>
      <c r="C4" s="458"/>
      <c r="D4" s="458"/>
      <c r="E4" s="459"/>
      <c r="F4" s="460" t="s">
        <v>114</v>
      </c>
      <c r="G4" s="458"/>
      <c r="H4" s="458"/>
      <c r="I4" s="459"/>
      <c r="J4" s="457" t="s">
        <v>89</v>
      </c>
      <c r="K4" s="458"/>
      <c r="L4" s="458"/>
      <c r="M4" s="459"/>
      <c r="N4" s="457" t="s">
        <v>115</v>
      </c>
      <c r="O4" s="458"/>
      <c r="P4" s="458"/>
      <c r="Q4" s="459"/>
    </row>
    <row r="5" spans="1:17" s="275" customFormat="1" ht="30.75" customHeight="1">
      <c r="A5" s="464" t="s">
        <v>116</v>
      </c>
      <c r="B5" s="461" t="s">
        <v>117</v>
      </c>
      <c r="C5" s="465" t="s">
        <v>97</v>
      </c>
      <c r="D5" s="454" t="s">
        <v>118</v>
      </c>
      <c r="E5" s="455"/>
      <c r="F5" s="461" t="s">
        <v>117</v>
      </c>
      <c r="G5" s="462" t="s">
        <v>97</v>
      </c>
      <c r="H5" s="454" t="s">
        <v>118</v>
      </c>
      <c r="I5" s="455"/>
      <c r="J5" s="461" t="s">
        <v>117</v>
      </c>
      <c r="K5" s="462" t="s">
        <v>97</v>
      </c>
      <c r="L5" s="454" t="s">
        <v>118</v>
      </c>
      <c r="M5" s="455"/>
      <c r="N5" s="461" t="s">
        <v>117</v>
      </c>
      <c r="O5" s="462" t="s">
        <v>20</v>
      </c>
      <c r="P5" s="454" t="s">
        <v>118</v>
      </c>
      <c r="Q5" s="455"/>
    </row>
    <row r="6" spans="1:17" s="275" customFormat="1" ht="21.75" customHeight="1">
      <c r="A6" s="464"/>
      <c r="B6" s="461"/>
      <c r="C6" s="465"/>
      <c r="D6" s="285" t="s">
        <v>22</v>
      </c>
      <c r="E6" s="286" t="s">
        <v>23</v>
      </c>
      <c r="F6" s="461"/>
      <c r="G6" s="463"/>
      <c r="H6" s="285" t="s">
        <v>22</v>
      </c>
      <c r="I6" s="286" t="s">
        <v>23</v>
      </c>
      <c r="J6" s="461"/>
      <c r="K6" s="463"/>
      <c r="L6" s="285" t="s">
        <v>22</v>
      </c>
      <c r="M6" s="286" t="s">
        <v>23</v>
      </c>
      <c r="N6" s="461"/>
      <c r="O6" s="463"/>
      <c r="P6" s="285" t="s">
        <v>22</v>
      </c>
      <c r="Q6" s="286" t="s">
        <v>23</v>
      </c>
    </row>
    <row r="7" spans="1:17" s="274" customFormat="1" ht="37.5">
      <c r="A7" s="276" t="s">
        <v>119</v>
      </c>
      <c r="B7" s="287">
        <f>B8+B9</f>
        <v>512919.4</v>
      </c>
      <c r="C7" s="288">
        <f>C8+C9</f>
        <v>511540.9</v>
      </c>
      <c r="D7" s="288">
        <f>C7-B7</f>
        <v>-1378.5</v>
      </c>
      <c r="E7" s="289">
        <f>C7/B7%</f>
        <v>99.73124432415698</v>
      </c>
      <c r="F7" s="290">
        <v>244741.3</v>
      </c>
      <c r="G7" s="288">
        <v>244741.3</v>
      </c>
      <c r="H7" s="288">
        <f aca="true" t="shared" si="0" ref="H7:H22">G7-F7</f>
        <v>0</v>
      </c>
      <c r="I7" s="289">
        <f>G7/F7%</f>
        <v>100</v>
      </c>
      <c r="J7" s="287">
        <f aca="true" t="shared" si="1" ref="J7:K9">N7-B7-F7</f>
        <v>2504276.0000000005</v>
      </c>
      <c r="K7" s="288">
        <f t="shared" si="1"/>
        <v>2348934.0000000005</v>
      </c>
      <c r="L7" s="288">
        <f aca="true" t="shared" si="2" ref="L7:L22">K7-J7</f>
        <v>-155342</v>
      </c>
      <c r="M7" s="289">
        <f>K7/J7%</f>
        <v>93.79692973138744</v>
      </c>
      <c r="N7" s="287">
        <v>3261936.7</v>
      </c>
      <c r="O7" s="288">
        <v>3105216.2</v>
      </c>
      <c r="P7" s="288">
        <f aca="true" t="shared" si="3" ref="P7:P22">O7-N7</f>
        <v>-156720.5</v>
      </c>
      <c r="Q7" s="289">
        <f>O7/N7%</f>
        <v>95.19547696924958</v>
      </c>
    </row>
    <row r="8" spans="1:17" s="278" customFormat="1" ht="18.75">
      <c r="A8" s="277" t="s">
        <v>94</v>
      </c>
      <c r="B8" s="77">
        <v>352702.7</v>
      </c>
      <c r="C8" s="78">
        <v>353401</v>
      </c>
      <c r="D8" s="288">
        <f>C8-B8</f>
        <v>698.2999999999884</v>
      </c>
      <c r="E8" s="289">
        <f>C8/B8%</f>
        <v>100.19798544213016</v>
      </c>
      <c r="F8" s="79">
        <v>244741.3</v>
      </c>
      <c r="G8" s="78">
        <v>244741.3</v>
      </c>
      <c r="H8" s="78">
        <f t="shared" si="0"/>
        <v>0</v>
      </c>
      <c r="I8" s="291">
        <f>G8/F8%</f>
        <v>100</v>
      </c>
      <c r="J8" s="292">
        <f t="shared" si="1"/>
        <v>2528738.1</v>
      </c>
      <c r="K8" s="78">
        <f t="shared" si="1"/>
        <v>2373816.9000000004</v>
      </c>
      <c r="L8" s="78">
        <f t="shared" si="2"/>
        <v>-154921.19999999972</v>
      </c>
      <c r="M8" s="291">
        <f>K8/J8%</f>
        <v>93.87357670610493</v>
      </c>
      <c r="N8" s="292">
        <v>3126182.1</v>
      </c>
      <c r="O8" s="78">
        <v>2971959.2</v>
      </c>
      <c r="P8" s="78">
        <f t="shared" si="3"/>
        <v>-154222.8999999999</v>
      </c>
      <c r="Q8" s="291">
        <f>O8/N8%</f>
        <v>95.06673331665485</v>
      </c>
    </row>
    <row r="9" spans="1:17" s="274" customFormat="1" ht="18.75">
      <c r="A9" s="279" t="s">
        <v>120</v>
      </c>
      <c r="B9" s="77">
        <f>SUM(B11:B22)</f>
        <v>160216.7</v>
      </c>
      <c r="C9" s="288">
        <f>SUM(C11:C22)</f>
        <v>158139.9</v>
      </c>
      <c r="D9" s="288">
        <f>C9-B9</f>
        <v>-2076.8000000000175</v>
      </c>
      <c r="E9" s="289">
        <f>C9/B9%</f>
        <v>98.70375560100787</v>
      </c>
      <c r="F9" s="79">
        <f>SUM(F11:F22)</f>
        <v>72604.5</v>
      </c>
      <c r="G9" s="288">
        <f>SUM(G11:G22)</f>
        <v>72604.5</v>
      </c>
      <c r="H9" s="288">
        <f t="shared" si="0"/>
        <v>0</v>
      </c>
      <c r="I9" s="289">
        <f>G9/F9%</f>
        <v>100</v>
      </c>
      <c r="J9" s="287">
        <f t="shared" si="1"/>
        <v>579939.5</v>
      </c>
      <c r="K9" s="288">
        <f t="shared" si="1"/>
        <v>440712.1</v>
      </c>
      <c r="L9" s="288">
        <f t="shared" si="2"/>
        <v>-139227.40000000002</v>
      </c>
      <c r="M9" s="289">
        <f>K9/J9%</f>
        <v>75.99277165980243</v>
      </c>
      <c r="N9" s="287">
        <f>SUM(N11:N22)</f>
        <v>812760.7000000001</v>
      </c>
      <c r="O9" s="288">
        <f>SUM(O11:O22)</f>
        <v>671456.5</v>
      </c>
      <c r="P9" s="288">
        <f t="shared" si="3"/>
        <v>-141304.20000000007</v>
      </c>
      <c r="Q9" s="289">
        <f>O9/N9%</f>
        <v>82.6142922510894</v>
      </c>
    </row>
    <row r="10" spans="1:17" s="281" customFormat="1" ht="18.75">
      <c r="A10" s="280" t="s">
        <v>121</v>
      </c>
      <c r="B10" s="293"/>
      <c r="C10" s="295"/>
      <c r="D10" s="288"/>
      <c r="E10" s="289"/>
      <c r="F10" s="294"/>
      <c r="G10" s="75"/>
      <c r="H10" s="288">
        <f t="shared" si="0"/>
        <v>0</v>
      </c>
      <c r="I10" s="289"/>
      <c r="J10" s="293"/>
      <c r="K10" s="296"/>
      <c r="L10" s="288">
        <f t="shared" si="2"/>
        <v>0</v>
      </c>
      <c r="M10" s="289"/>
      <c r="N10" s="297">
        <f>B10+F10+J10</f>
        <v>0</v>
      </c>
      <c r="O10" s="288">
        <f>C10+G10+K10</f>
        <v>0</v>
      </c>
      <c r="P10" s="288">
        <f t="shared" si="3"/>
        <v>0</v>
      </c>
      <c r="Q10" s="289"/>
    </row>
    <row r="11" spans="1:17" s="281" customFormat="1" ht="18.75">
      <c r="A11" s="282" t="s">
        <v>55</v>
      </c>
      <c r="B11" s="293">
        <v>99931.3</v>
      </c>
      <c r="C11" s="75">
        <v>97118.6</v>
      </c>
      <c r="D11" s="296">
        <f aca="true" t="shared" si="4" ref="D11:D22">C11-B11</f>
        <v>-2812.699999999997</v>
      </c>
      <c r="E11" s="298">
        <f aca="true" t="shared" si="5" ref="E11:E22">C11/B11%</f>
        <v>97.18536634668017</v>
      </c>
      <c r="F11" s="294"/>
      <c r="G11" s="75"/>
      <c r="H11" s="296">
        <f t="shared" si="0"/>
        <v>0</v>
      </c>
      <c r="I11" s="298"/>
      <c r="J11" s="299">
        <f aca="true" t="shared" si="6" ref="J11:K22">N11-B11-F11</f>
        <v>138883.90000000002</v>
      </c>
      <c r="K11" s="296">
        <f t="shared" si="6"/>
        <v>64055</v>
      </c>
      <c r="L11" s="296">
        <f t="shared" si="2"/>
        <v>-74828.90000000002</v>
      </c>
      <c r="M11" s="298">
        <f aca="true" t="shared" si="7" ref="M11:M22">K11/J11%</f>
        <v>46.12125667553978</v>
      </c>
      <c r="N11" s="293">
        <v>238815.2</v>
      </c>
      <c r="O11" s="296">
        <v>161173.6</v>
      </c>
      <c r="P11" s="296">
        <f t="shared" si="3"/>
        <v>-77641.6</v>
      </c>
      <c r="Q11" s="298">
        <f aca="true" t="shared" si="8" ref="Q11:Q22">O11/N11%</f>
        <v>67.48883655646709</v>
      </c>
    </row>
    <row r="12" spans="1:17" s="281" customFormat="1" ht="18.75">
      <c r="A12" s="282" t="s">
        <v>56</v>
      </c>
      <c r="B12" s="293">
        <v>3674.6</v>
      </c>
      <c r="C12" s="75">
        <v>3874.6</v>
      </c>
      <c r="D12" s="296">
        <f t="shared" si="4"/>
        <v>200</v>
      </c>
      <c r="E12" s="298">
        <f t="shared" si="5"/>
        <v>105.44276928101017</v>
      </c>
      <c r="F12" s="300">
        <v>7634</v>
      </c>
      <c r="G12" s="296">
        <v>7634</v>
      </c>
      <c r="H12" s="296">
        <f t="shared" si="0"/>
        <v>0</v>
      </c>
      <c r="I12" s="298">
        <f>G12/F12%</f>
        <v>100</v>
      </c>
      <c r="J12" s="299">
        <f t="shared" si="6"/>
        <v>4862.799999999999</v>
      </c>
      <c r="K12" s="296">
        <f t="shared" si="6"/>
        <v>4854.4</v>
      </c>
      <c r="L12" s="296">
        <f t="shared" si="2"/>
        <v>-8.399999999999636</v>
      </c>
      <c r="M12" s="298">
        <f t="shared" si="7"/>
        <v>99.82726001480628</v>
      </c>
      <c r="N12" s="293">
        <v>16171.4</v>
      </c>
      <c r="O12" s="296">
        <v>16363</v>
      </c>
      <c r="P12" s="296">
        <f t="shared" si="3"/>
        <v>191.60000000000036</v>
      </c>
      <c r="Q12" s="298">
        <f t="shared" si="8"/>
        <v>101.18480774701015</v>
      </c>
    </row>
    <row r="13" spans="1:17" s="281" customFormat="1" ht="18.75">
      <c r="A13" s="282" t="s">
        <v>57</v>
      </c>
      <c r="B13" s="293">
        <v>6196.9</v>
      </c>
      <c r="C13" s="75">
        <v>6231.3</v>
      </c>
      <c r="D13" s="296">
        <f t="shared" si="4"/>
        <v>34.400000000000546</v>
      </c>
      <c r="E13" s="298">
        <f t="shared" si="5"/>
        <v>100.55511626781134</v>
      </c>
      <c r="F13" s="300">
        <v>14792.6</v>
      </c>
      <c r="G13" s="296">
        <v>14792.6</v>
      </c>
      <c r="H13" s="296">
        <f t="shared" si="0"/>
        <v>0</v>
      </c>
      <c r="I13" s="298">
        <f>G13/F13%</f>
        <v>99.99999999999999</v>
      </c>
      <c r="J13" s="299">
        <f t="shared" si="6"/>
        <v>89732.6</v>
      </c>
      <c r="K13" s="296">
        <f t="shared" si="6"/>
        <v>82447.4</v>
      </c>
      <c r="L13" s="296">
        <f t="shared" si="2"/>
        <v>-7285.200000000012</v>
      </c>
      <c r="M13" s="298">
        <f t="shared" si="7"/>
        <v>91.88121151064384</v>
      </c>
      <c r="N13" s="293">
        <v>110722.1</v>
      </c>
      <c r="O13" s="296">
        <v>103471.3</v>
      </c>
      <c r="P13" s="296">
        <f t="shared" si="3"/>
        <v>-7250.800000000003</v>
      </c>
      <c r="Q13" s="298">
        <f t="shared" si="8"/>
        <v>93.451352530344</v>
      </c>
    </row>
    <row r="14" spans="1:17" s="281" customFormat="1" ht="18.75">
      <c r="A14" s="282" t="s">
        <v>58</v>
      </c>
      <c r="B14" s="293">
        <v>8064.1</v>
      </c>
      <c r="C14" s="75">
        <v>8704.1</v>
      </c>
      <c r="D14" s="296">
        <f t="shared" si="4"/>
        <v>640</v>
      </c>
      <c r="E14" s="298">
        <f t="shared" si="5"/>
        <v>107.93640951873117</v>
      </c>
      <c r="F14" s="300"/>
      <c r="G14" s="296"/>
      <c r="H14" s="296">
        <f t="shared" si="0"/>
        <v>0</v>
      </c>
      <c r="I14" s="298"/>
      <c r="J14" s="299">
        <f t="shared" si="6"/>
        <v>884</v>
      </c>
      <c r="K14" s="296">
        <f t="shared" si="6"/>
        <v>883.8999999999996</v>
      </c>
      <c r="L14" s="296">
        <f t="shared" si="2"/>
        <v>-0.1000000000003638</v>
      </c>
      <c r="M14" s="298">
        <f t="shared" si="7"/>
        <v>99.98868778280539</v>
      </c>
      <c r="N14" s="293">
        <v>8948.1</v>
      </c>
      <c r="O14" s="296">
        <v>9588</v>
      </c>
      <c r="P14" s="296">
        <f t="shared" si="3"/>
        <v>639.8999999999996</v>
      </c>
      <c r="Q14" s="298">
        <f t="shared" si="8"/>
        <v>107.15123881047373</v>
      </c>
    </row>
    <row r="15" spans="1:17" s="281" customFormat="1" ht="18.75">
      <c r="A15" s="282" t="s">
        <v>59</v>
      </c>
      <c r="B15" s="293">
        <v>5795.8</v>
      </c>
      <c r="C15" s="75">
        <v>5577.7</v>
      </c>
      <c r="D15" s="296">
        <f t="shared" si="4"/>
        <v>-218.10000000000036</v>
      </c>
      <c r="E15" s="298">
        <f t="shared" si="5"/>
        <v>96.23693019082783</v>
      </c>
      <c r="F15" s="300">
        <v>4797.7</v>
      </c>
      <c r="G15" s="296">
        <v>4797.7</v>
      </c>
      <c r="H15" s="296">
        <f t="shared" si="0"/>
        <v>0</v>
      </c>
      <c r="I15" s="298">
        <f>G15/F15%</f>
        <v>100</v>
      </c>
      <c r="J15" s="299">
        <f t="shared" si="6"/>
        <v>2756.6000000000004</v>
      </c>
      <c r="K15" s="296">
        <f t="shared" si="6"/>
        <v>2755.300000000001</v>
      </c>
      <c r="L15" s="296">
        <f t="shared" si="2"/>
        <v>-1.2999999999992724</v>
      </c>
      <c r="M15" s="298">
        <f t="shared" si="7"/>
        <v>99.95284045563378</v>
      </c>
      <c r="N15" s="293">
        <v>13350.1</v>
      </c>
      <c r="O15" s="296">
        <v>13130.7</v>
      </c>
      <c r="P15" s="296">
        <f t="shared" si="3"/>
        <v>-219.39999999999964</v>
      </c>
      <c r="Q15" s="298">
        <f t="shared" si="8"/>
        <v>98.35656661747852</v>
      </c>
    </row>
    <row r="16" spans="1:17" s="281" customFormat="1" ht="18.75">
      <c r="A16" s="282" t="s">
        <v>60</v>
      </c>
      <c r="B16" s="293">
        <v>4937</v>
      </c>
      <c r="C16" s="75">
        <v>4949.9</v>
      </c>
      <c r="D16" s="296">
        <f t="shared" si="4"/>
        <v>12.899999999999636</v>
      </c>
      <c r="E16" s="298">
        <f t="shared" si="5"/>
        <v>100.26129228276281</v>
      </c>
      <c r="F16" s="300">
        <v>8771.6</v>
      </c>
      <c r="G16" s="296">
        <v>8771.6</v>
      </c>
      <c r="H16" s="296">
        <f t="shared" si="0"/>
        <v>0</v>
      </c>
      <c r="I16" s="298">
        <f>G16/F16%</f>
        <v>100</v>
      </c>
      <c r="J16" s="299">
        <f t="shared" si="6"/>
        <v>176908.1</v>
      </c>
      <c r="K16" s="296">
        <f t="shared" si="6"/>
        <v>136622.1</v>
      </c>
      <c r="L16" s="296">
        <f t="shared" si="2"/>
        <v>-40286</v>
      </c>
      <c r="M16" s="298">
        <f t="shared" si="7"/>
        <v>77.2277244512829</v>
      </c>
      <c r="N16" s="293">
        <v>190616.7</v>
      </c>
      <c r="O16" s="296">
        <v>150343.6</v>
      </c>
      <c r="P16" s="296">
        <f t="shared" si="3"/>
        <v>-40273.100000000006</v>
      </c>
      <c r="Q16" s="298">
        <f t="shared" si="8"/>
        <v>78.8722079440049</v>
      </c>
    </row>
    <row r="17" spans="1:17" s="281" customFormat="1" ht="18.75">
      <c r="A17" s="282" t="s">
        <v>61</v>
      </c>
      <c r="B17" s="293">
        <v>3378.6</v>
      </c>
      <c r="C17" s="75">
        <v>3390.5</v>
      </c>
      <c r="D17" s="296">
        <f t="shared" si="4"/>
        <v>11.900000000000091</v>
      </c>
      <c r="E17" s="298">
        <f t="shared" si="5"/>
        <v>100.35221689457171</v>
      </c>
      <c r="F17" s="300">
        <v>7799.9</v>
      </c>
      <c r="G17" s="296">
        <v>7799.9</v>
      </c>
      <c r="H17" s="296">
        <f t="shared" si="0"/>
        <v>0</v>
      </c>
      <c r="I17" s="298">
        <f>G17/F17%</f>
        <v>100</v>
      </c>
      <c r="J17" s="299">
        <f t="shared" si="6"/>
        <v>11094.300000000001</v>
      </c>
      <c r="K17" s="296">
        <f t="shared" si="6"/>
        <v>11094.1</v>
      </c>
      <c r="L17" s="296">
        <f t="shared" si="2"/>
        <v>-0.2000000000007276</v>
      </c>
      <c r="M17" s="298">
        <f t="shared" si="7"/>
        <v>99.99819727247325</v>
      </c>
      <c r="N17" s="293">
        <v>22272.8</v>
      </c>
      <c r="O17" s="296">
        <v>22284.5</v>
      </c>
      <c r="P17" s="296">
        <f t="shared" si="3"/>
        <v>11.700000000000728</v>
      </c>
      <c r="Q17" s="298">
        <f t="shared" si="8"/>
        <v>100.05253044071694</v>
      </c>
    </row>
    <row r="18" spans="1:17" s="281" customFormat="1" ht="18.75">
      <c r="A18" s="282" t="s">
        <v>62</v>
      </c>
      <c r="B18" s="293">
        <v>3832.4</v>
      </c>
      <c r="C18" s="75">
        <v>3967.8</v>
      </c>
      <c r="D18" s="296">
        <f t="shared" si="4"/>
        <v>135.4000000000001</v>
      </c>
      <c r="E18" s="298">
        <f t="shared" si="5"/>
        <v>103.53303413004906</v>
      </c>
      <c r="F18" s="300">
        <v>5899.2</v>
      </c>
      <c r="G18" s="296">
        <v>5899.2</v>
      </c>
      <c r="H18" s="296">
        <f t="shared" si="0"/>
        <v>0</v>
      </c>
      <c r="I18" s="298">
        <f>G18/F18%</f>
        <v>100</v>
      </c>
      <c r="J18" s="299">
        <f t="shared" si="6"/>
        <v>2347.000000000001</v>
      </c>
      <c r="K18" s="296">
        <f t="shared" si="6"/>
        <v>2347.000000000001</v>
      </c>
      <c r="L18" s="296">
        <f t="shared" si="2"/>
        <v>0</v>
      </c>
      <c r="M18" s="298">
        <f t="shared" si="7"/>
        <v>100</v>
      </c>
      <c r="N18" s="293">
        <v>12078.6</v>
      </c>
      <c r="O18" s="296">
        <v>12214</v>
      </c>
      <c r="P18" s="296">
        <f t="shared" si="3"/>
        <v>135.39999999999964</v>
      </c>
      <c r="Q18" s="298">
        <f t="shared" si="8"/>
        <v>101.12099084330966</v>
      </c>
    </row>
    <row r="19" spans="1:17" s="281" customFormat="1" ht="18.75">
      <c r="A19" s="282" t="s">
        <v>63</v>
      </c>
      <c r="B19" s="293">
        <v>6756.1</v>
      </c>
      <c r="C19" s="75">
        <v>6670.3</v>
      </c>
      <c r="D19" s="296">
        <f t="shared" si="4"/>
        <v>-85.80000000000018</v>
      </c>
      <c r="E19" s="298">
        <f t="shared" si="5"/>
        <v>98.73003655955358</v>
      </c>
      <c r="F19" s="300"/>
      <c r="G19" s="296"/>
      <c r="H19" s="296">
        <f t="shared" si="0"/>
        <v>0</v>
      </c>
      <c r="I19" s="298"/>
      <c r="J19" s="299">
        <f t="shared" si="6"/>
        <v>9185.699999999999</v>
      </c>
      <c r="K19" s="296">
        <f t="shared" si="6"/>
        <v>8908.900000000001</v>
      </c>
      <c r="L19" s="296">
        <f t="shared" si="2"/>
        <v>-276.79999999999745</v>
      </c>
      <c r="M19" s="298">
        <f t="shared" si="7"/>
        <v>96.9866205079635</v>
      </c>
      <c r="N19" s="293">
        <v>15941.8</v>
      </c>
      <c r="O19" s="296">
        <v>15579.2</v>
      </c>
      <c r="P19" s="296">
        <f t="shared" si="3"/>
        <v>-362.59999999999854</v>
      </c>
      <c r="Q19" s="298">
        <f t="shared" si="8"/>
        <v>97.7254764204795</v>
      </c>
    </row>
    <row r="20" spans="1:17" s="281" customFormat="1" ht="18.75">
      <c r="A20" s="282" t="s">
        <v>64</v>
      </c>
      <c r="B20" s="293">
        <v>1921.9</v>
      </c>
      <c r="C20" s="75">
        <v>1930.7</v>
      </c>
      <c r="D20" s="296">
        <f t="shared" si="4"/>
        <v>8.799999999999955</v>
      </c>
      <c r="E20" s="298">
        <f t="shared" si="5"/>
        <v>100.45788022269629</v>
      </c>
      <c r="F20" s="300">
        <v>4500.5</v>
      </c>
      <c r="G20" s="296">
        <v>4500.5</v>
      </c>
      <c r="H20" s="296">
        <f t="shared" si="0"/>
        <v>0</v>
      </c>
      <c r="I20" s="298">
        <f>G20/F20%</f>
        <v>100</v>
      </c>
      <c r="J20" s="299">
        <f t="shared" si="6"/>
        <v>1618.2000000000007</v>
      </c>
      <c r="K20" s="296">
        <f t="shared" si="6"/>
        <v>1603</v>
      </c>
      <c r="L20" s="296">
        <f t="shared" si="2"/>
        <v>-15.200000000000728</v>
      </c>
      <c r="M20" s="298">
        <f t="shared" si="7"/>
        <v>99.0606847114077</v>
      </c>
      <c r="N20" s="293">
        <v>8040.6</v>
      </c>
      <c r="O20" s="296">
        <v>8034.2</v>
      </c>
      <c r="P20" s="296">
        <f t="shared" si="3"/>
        <v>-6.400000000000546</v>
      </c>
      <c r="Q20" s="298">
        <f t="shared" si="8"/>
        <v>99.92040394995398</v>
      </c>
    </row>
    <row r="21" spans="1:17" s="281" customFormat="1" ht="18.75">
      <c r="A21" s="282" t="s">
        <v>65</v>
      </c>
      <c r="B21" s="293">
        <v>4419.5</v>
      </c>
      <c r="C21" s="75">
        <v>4571.9</v>
      </c>
      <c r="D21" s="296">
        <f t="shared" si="4"/>
        <v>152.39999999999964</v>
      </c>
      <c r="E21" s="298">
        <f t="shared" si="5"/>
        <v>103.44835388618621</v>
      </c>
      <c r="F21" s="300">
        <v>12045.5</v>
      </c>
      <c r="G21" s="296">
        <v>12045.5</v>
      </c>
      <c r="H21" s="296">
        <f t="shared" si="0"/>
        <v>0</v>
      </c>
      <c r="I21" s="298">
        <f>G21/F21%</f>
        <v>100</v>
      </c>
      <c r="J21" s="299">
        <f t="shared" si="6"/>
        <v>5279.799999999999</v>
      </c>
      <c r="K21" s="296">
        <f t="shared" si="6"/>
        <v>4975.699999999997</v>
      </c>
      <c r="L21" s="296">
        <f t="shared" si="2"/>
        <v>-304.1000000000022</v>
      </c>
      <c r="M21" s="298">
        <f t="shared" si="7"/>
        <v>94.2403121330353</v>
      </c>
      <c r="N21" s="293">
        <v>21744.8</v>
      </c>
      <c r="O21" s="296">
        <v>21593.1</v>
      </c>
      <c r="P21" s="296">
        <f t="shared" si="3"/>
        <v>-151.70000000000073</v>
      </c>
      <c r="Q21" s="298">
        <f t="shared" si="8"/>
        <v>99.302361944005</v>
      </c>
    </row>
    <row r="22" spans="1:17" s="281" customFormat="1" ht="19.5" thickBot="1">
      <c r="A22" s="282" t="s">
        <v>66</v>
      </c>
      <c r="B22" s="301">
        <v>11308.5</v>
      </c>
      <c r="C22" s="302">
        <v>11152.5</v>
      </c>
      <c r="D22" s="303">
        <f t="shared" si="4"/>
        <v>-156</v>
      </c>
      <c r="E22" s="304">
        <f t="shared" si="5"/>
        <v>98.62050669850113</v>
      </c>
      <c r="F22" s="305">
        <v>6363.5</v>
      </c>
      <c r="G22" s="303">
        <v>6363.5</v>
      </c>
      <c r="H22" s="303">
        <f t="shared" si="0"/>
        <v>0</v>
      </c>
      <c r="I22" s="304">
        <f>G22/F22%</f>
        <v>100</v>
      </c>
      <c r="J22" s="306">
        <f t="shared" si="6"/>
        <v>136386.5</v>
      </c>
      <c r="K22" s="303">
        <f t="shared" si="6"/>
        <v>120165.29999999999</v>
      </c>
      <c r="L22" s="303">
        <f t="shared" si="2"/>
        <v>-16221.200000000012</v>
      </c>
      <c r="M22" s="304">
        <f t="shared" si="7"/>
        <v>88.10644748563823</v>
      </c>
      <c r="N22" s="301">
        <v>154058.5</v>
      </c>
      <c r="O22" s="303">
        <v>137681.3</v>
      </c>
      <c r="P22" s="303">
        <f t="shared" si="3"/>
        <v>-16377.200000000012</v>
      </c>
      <c r="Q22" s="304">
        <f t="shared" si="8"/>
        <v>89.36949275762129</v>
      </c>
    </row>
    <row r="23" spans="3:6" ht="12.75">
      <c r="C23" s="175"/>
      <c r="D23" s="175"/>
      <c r="E23" s="175"/>
      <c r="F23" s="175"/>
    </row>
    <row r="24" spans="3:6" ht="12.75">
      <c r="C24" s="175"/>
      <c r="D24" s="175"/>
      <c r="E24" s="175"/>
      <c r="F24" s="175"/>
    </row>
  </sheetData>
  <sheetProtection/>
  <mergeCells count="18">
    <mergeCell ref="L5:M5"/>
    <mergeCell ref="O5:O6"/>
    <mergeCell ref="G5:G6"/>
    <mergeCell ref="K5:K6"/>
    <mergeCell ref="N5:N6"/>
    <mergeCell ref="A5:A6"/>
    <mergeCell ref="B5:B6"/>
    <mergeCell ref="C5:C6"/>
    <mergeCell ref="P5:Q5"/>
    <mergeCell ref="B1:I1"/>
    <mergeCell ref="B4:E4"/>
    <mergeCell ref="F4:I4"/>
    <mergeCell ref="J4:M4"/>
    <mergeCell ref="N4:Q4"/>
    <mergeCell ref="D5:E5"/>
    <mergeCell ref="F5:F6"/>
    <mergeCell ref="H5:I5"/>
    <mergeCell ref="J5:J6"/>
  </mergeCells>
  <printOptions/>
  <pageMargins left="0.1968503937007874" right="0.1968503937007874" top="0.8267716535433072" bottom="0.984251968503937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2015-08-11T13:22:07Z</dcterms:created>
  <dcterms:modified xsi:type="dcterms:W3CDTF">2016-01-19T11:44:54Z</dcterms:modified>
  <cp:category/>
  <cp:version/>
  <cp:contentType/>
  <cp:contentStatus/>
</cp:coreProperties>
</file>