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3"/>
  </bookViews>
  <sheets>
    <sheet name="район" sheetId="1" r:id="rId1"/>
    <sheet name="поселения" sheetId="2" r:id="rId2"/>
    <sheet name="консолидированный" sheetId="3" r:id="rId3"/>
    <sheet name="свод" sheetId="4" r:id="rId4"/>
  </sheets>
  <definedNames>
    <definedName name="_xlnm.Print_Titles" localSheetId="1">'поселения'!$A:$A</definedName>
    <definedName name="_xlnm.Print_Titles" localSheetId="0">'район'!$A:$A,'район'!$3:$5</definedName>
    <definedName name="_xlnm.Print_Titles" localSheetId="3">'свод'!$A:$A</definedName>
    <definedName name="_xlnm.Print_Area" localSheetId="1">'поселения'!$A$1:$BB$30</definedName>
    <definedName name="_xlnm.Print_Area" localSheetId="0">'район'!$A$1:$CB$34</definedName>
  </definedNames>
  <calcPr fullCalcOnLoad="1"/>
</workbook>
</file>

<file path=xl/sharedStrings.xml><?xml version="1.0" encoding="utf-8"?>
<sst xmlns="http://schemas.openxmlformats.org/spreadsheetml/2006/main" count="403" uniqueCount="153">
  <si>
    <t>Наименование показателей</t>
  </si>
  <si>
    <t>2013 год</t>
  </si>
  <si>
    <t>I полугодие</t>
  </si>
  <si>
    <t>январь</t>
  </si>
  <si>
    <t>февраль</t>
  </si>
  <si>
    <t>март</t>
  </si>
  <si>
    <t>II квартал</t>
  </si>
  <si>
    <t>апрель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</si>
  <si>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</si>
  <si>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</si>
  <si>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</si>
  <si>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</si>
  <si>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</si>
  <si>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</si>
  <si>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</si>
  <si>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</si>
  <si>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октябрь</t>
  </si>
  <si>
    <t>ноябрь</t>
  </si>
  <si>
    <t>декабрь</t>
  </si>
  <si>
    <t>2012 год факт в усл.т.г.</t>
  </si>
  <si>
    <t>план</t>
  </si>
  <si>
    <t>факт</t>
  </si>
  <si>
    <t>Отклонение</t>
  </si>
  <si>
    <t>январь-июнь</t>
  </si>
  <si>
    <t>т.р.</t>
  </si>
  <si>
    <t>%</t>
  </si>
  <si>
    <t>ДОХОДЫ</t>
  </si>
  <si>
    <t xml:space="preserve">НАЛОГИ НА ПРИБЫЛЬ, ДОХОДЫ </t>
  </si>
  <si>
    <t>Налог на прибыль организаций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</si>
  <si>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</si>
  <si>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</si>
  <si>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</si>
  <si>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</si>
  <si>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</si>
  <si>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</si>
  <si>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</si>
  <si>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 xml:space="preserve"> - по делам, рассматриваемым в судах общей юрисдикции, мировыми судьями </t>
  </si>
  <si>
    <t>- за выдачу разрешения на установку рекламной конструкции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</si>
  <si>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</si>
  <si>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</si>
  <si>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</si>
  <si>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</si>
  <si>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</si>
  <si>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</si>
  <si>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</si>
  <si>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</si>
  <si>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</si>
  <si>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</si>
  <si>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</si>
  <si>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&gt; 100%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</si>
  <si>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</si>
  <si>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</si>
  <si>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</si>
  <si>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>&gt;100%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</si>
  <si>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</si>
  <si>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</si>
  <si>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</si>
  <si>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t xml:space="preserve"> 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</si>
  <si>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</si>
  <si>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</si>
  <si>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</si>
  <si>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</si>
  <si>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</si>
  <si>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</si>
  <si>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</si>
  <si>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</si>
  <si>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</si>
  <si>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</si>
  <si>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</si>
  <si>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</si>
  <si>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</si>
  <si>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 xml:space="preserve">   2013 год</t>
  </si>
  <si>
    <t>т.р</t>
  </si>
  <si>
    <t>Собственные доходы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</si>
  <si>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</si>
  <si>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</si>
  <si>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</si>
  <si>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</si>
  <si>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</si>
  <si>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</si>
  <si>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</si>
  <si>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</si>
  <si>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 xml:space="preserve">Доходы от реализации имущества </t>
  </si>
  <si>
    <t>Доходы от продажи земельных участков</t>
  </si>
  <si>
    <t>Доходы от компес.затрат государства</t>
  </si>
  <si>
    <t>Прочие неналоговые доходы, штрафы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</si>
  <si>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</si>
  <si>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</si>
  <si>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</si>
  <si>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</si>
  <si>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</si>
  <si>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</si>
  <si>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</si>
  <si>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>тыс.руб.</t>
  </si>
  <si>
    <t>Код</t>
  </si>
  <si>
    <t>Консолидированный бюджет</t>
  </si>
  <si>
    <t>Районный бюджет</t>
  </si>
  <si>
    <t>Бюджеты поселений, всего</t>
  </si>
  <si>
    <t>бюджетной</t>
  </si>
  <si>
    <t xml:space="preserve">план                    </t>
  </si>
  <si>
    <t xml:space="preserve">факт </t>
  </si>
  <si>
    <t>отклон. от годового плана</t>
  </si>
  <si>
    <t>классиф.</t>
  </si>
  <si>
    <t>года</t>
  </si>
  <si>
    <t>СОБСТВЕННЫЕ  ДОХОДЫ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</si>
  <si>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</si>
  <si>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</si>
  <si>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</si>
  <si>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</si>
  <si>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</si>
  <si>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</si>
  <si>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</si>
  <si>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>Государственная пошлина</t>
  </si>
  <si>
    <t xml:space="preserve">1 08 00000 00 0000 000 </t>
  </si>
  <si>
    <t xml:space="preserve">Задолженность по отмененным налогам </t>
  </si>
  <si>
    <t xml:space="preserve">1 09 00000 00 0000 000 </t>
  </si>
  <si>
    <t>ДОХОДЫ ОТ ИСПОЛЬЗОВАНИЯ ИМУЩЕСТВА, НАХОДЯЩЕГОСЯ В МУНИЦИПАЛЬНОЙ СОБСТВЕННОСТИ</t>
  </si>
  <si>
    <t xml:space="preserve"> 1 11 00000 00 0000 000</t>
  </si>
  <si>
    <t>Арендная плата  за землю</t>
  </si>
  <si>
    <t>1 11 05010 00 0000 120</t>
  </si>
  <si>
    <t>1 11 05035 10 0000 120</t>
  </si>
  <si>
    <t>Доходы от перечисления части прибыли муниципальных унитарных предприятий</t>
  </si>
  <si>
    <t xml:space="preserve">1 11 07015 05 0000 120 </t>
  </si>
  <si>
    <t>Прочие поступления от использования имущества</t>
  </si>
  <si>
    <t xml:space="preserve">1 12 01000 01 0000 120 </t>
  </si>
  <si>
    <t>Прочие доходы от компенсации затрат бюджета</t>
  </si>
  <si>
    <t xml:space="preserve">1 14 00000 00 0000 000 </t>
  </si>
  <si>
    <t xml:space="preserve">1 14 02033 10 0000 410 </t>
  </si>
  <si>
    <t>1 14 06014 10 0000 420</t>
  </si>
  <si>
    <t>ШТРАФЫ, САНКЦИИ</t>
  </si>
  <si>
    <t xml:space="preserve">1 16 00000 00 0000 000 </t>
  </si>
  <si>
    <t xml:space="preserve">1 17 00000 00 0000 000 </t>
  </si>
  <si>
    <t>2 02 01000 00 0000 151</t>
  </si>
  <si>
    <t>Субсидия</t>
  </si>
  <si>
    <t>2 02 02000 00 0000 151</t>
  </si>
  <si>
    <t xml:space="preserve">Субвенция </t>
  </si>
  <si>
    <t>2 02 03000 00 0000 151</t>
  </si>
  <si>
    <t>2 02 04000 00 0000 151</t>
  </si>
  <si>
    <t>СОБСТВЕННЫЕ ДОХОДЫ</t>
  </si>
  <si>
    <t>ДОТАЦИИ</t>
  </si>
  <si>
    <t>ВСЕГО ДОХОДОВ</t>
  </si>
  <si>
    <t>Наименование бюджетов</t>
  </si>
  <si>
    <t>план               2013 года</t>
  </si>
  <si>
    <t>Отклонение от годового плана</t>
  </si>
  <si>
    <t>Консолидиров. бюджет района</t>
  </si>
  <si>
    <t>Бюджеты поселений</t>
  </si>
  <si>
    <t>в том числе:</t>
  </si>
  <si>
    <t xml:space="preserve">  </t>
  </si>
  <si>
    <t>Исполнение  бюджета Белокалитвинского района по доходам на 01 января 2014 года</t>
  </si>
  <si>
    <t>по состоянию на 01.01.2014 года</t>
  </si>
  <si>
    <t xml:space="preserve">по состоянию на 01.01.2014. </t>
  </si>
  <si>
    <t>Выполнение плана  доходов за январь-декабрь 2013 года.</t>
  </si>
  <si>
    <t xml:space="preserve">по  состоянию на 01.01.2014г.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</si>
</sst>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4">
    <font>
      <sz val="10"/>
      <name val="Arial Cyr"/>
      <family val="0"/>
    </font>
    <font>
      <sz val="11"/>
      <color indexed="8"/>
      <name val="Calibri"/>
      <family val="2"/>
    </font>
    <font>
      <b/>
      <u val="single"/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i/>
      <sz val="9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 Cyr"/>
      <family val="0"/>
    </font>
    <font>
      <i/>
      <sz val="10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0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9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47" fillId="31" borderId="8" applyNumberFormat="0" applyFont="0" applyAlignment="0" applyProtection="0"/>
    <xf numFmtId="9" fontId="47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50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horizontal="centerContinuous" vertical="top"/>
    </xf>
    <xf numFmtId="0" fontId="5" fillId="0" borderId="0" xfId="0" applyFont="1" applyFill="1" applyBorder="1" applyAlignment="1">
      <alignment horizontal="centerContinuous" vertical="top"/>
    </xf>
    <xf numFmtId="0" fontId="6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7" fillId="34" borderId="10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49" fontId="6" fillId="0" borderId="13" xfId="0" applyNumberFormat="1" applyFont="1" applyBorder="1" applyAlignment="1">
      <alignment vertical="top"/>
    </xf>
    <xf numFmtId="164" fontId="5" fillId="0" borderId="14" xfId="0" applyNumberFormat="1" applyFont="1" applyFill="1" applyBorder="1" applyAlignment="1" applyProtection="1">
      <alignment horizontal="right"/>
      <protection/>
    </xf>
    <xf numFmtId="164" fontId="5" fillId="0" borderId="10" xfId="0" applyNumberFormat="1" applyFont="1" applyBorder="1" applyAlignment="1" applyProtection="1">
      <alignment horizontal="right"/>
      <protection/>
    </xf>
    <xf numFmtId="164" fontId="5" fillId="0" borderId="12" xfId="0" applyNumberFormat="1" applyFont="1" applyBorder="1" applyAlignment="1" applyProtection="1">
      <alignment horizontal="right"/>
      <protection/>
    </xf>
    <xf numFmtId="164" fontId="5" fillId="33" borderId="14" xfId="0" applyNumberFormat="1" applyFont="1" applyFill="1" applyBorder="1" applyAlignment="1" applyProtection="1">
      <alignment horizontal="right"/>
      <protection/>
    </xf>
    <xf numFmtId="164" fontId="5" fillId="33" borderId="10" xfId="0" applyNumberFormat="1" applyFont="1" applyFill="1" applyBorder="1" applyAlignment="1" applyProtection="1">
      <alignment horizontal="right"/>
      <protection/>
    </xf>
    <xf numFmtId="164" fontId="5" fillId="33" borderId="11" xfId="0" applyNumberFormat="1" applyFont="1" applyFill="1" applyBorder="1" applyAlignment="1" applyProtection="1">
      <alignment horizontal="right"/>
      <protection/>
    </xf>
    <xf numFmtId="164" fontId="5" fillId="35" borderId="14" xfId="0" applyNumberFormat="1" applyFont="1" applyFill="1" applyBorder="1" applyAlignment="1" applyProtection="1">
      <alignment horizontal="right"/>
      <protection/>
    </xf>
    <xf numFmtId="164" fontId="5" fillId="34" borderId="10" xfId="0" applyNumberFormat="1" applyFont="1" applyFill="1" applyBorder="1" applyAlignment="1" applyProtection="1">
      <alignment horizontal="right"/>
      <protection/>
    </xf>
    <xf numFmtId="164" fontId="5" fillId="34" borderId="12" xfId="0" applyNumberFormat="1" applyFont="1" applyFill="1" applyBorder="1" applyAlignment="1" applyProtection="1">
      <alignment horizontal="right"/>
      <protection/>
    </xf>
    <xf numFmtId="164" fontId="5" fillId="0" borderId="10" xfId="0" applyNumberFormat="1" applyFont="1" applyFill="1" applyBorder="1" applyAlignment="1" applyProtection="1">
      <alignment horizontal="right"/>
      <protection/>
    </xf>
    <xf numFmtId="164" fontId="6" fillId="0" borderId="10" xfId="0" applyNumberFormat="1" applyFont="1" applyFill="1" applyBorder="1" applyAlignment="1" applyProtection="1">
      <alignment horizontal="right"/>
      <protection/>
    </xf>
    <xf numFmtId="164" fontId="5" fillId="0" borderId="12" xfId="0" applyNumberFormat="1" applyFont="1" applyFill="1" applyBorder="1" applyAlignment="1" applyProtection="1">
      <alignment horizontal="right"/>
      <protection/>
    </xf>
    <xf numFmtId="164" fontId="5" fillId="35" borderId="15" xfId="0" applyNumberFormat="1" applyFont="1" applyFill="1" applyBorder="1" applyAlignment="1" applyProtection="1">
      <alignment horizontal="right"/>
      <protection/>
    </xf>
    <xf numFmtId="164" fontId="5" fillId="35" borderId="10" xfId="0" applyNumberFormat="1" applyFont="1" applyFill="1" applyBorder="1" applyAlignment="1" applyProtection="1">
      <alignment horizontal="right"/>
      <protection/>
    </xf>
    <xf numFmtId="164" fontId="5" fillId="35" borderId="12" xfId="0" applyNumberFormat="1" applyFont="1" applyFill="1" applyBorder="1" applyAlignment="1" applyProtection="1">
      <alignment horizontal="right"/>
      <protection/>
    </xf>
    <xf numFmtId="164" fontId="5" fillId="0" borderId="15" xfId="0" applyNumberFormat="1" applyFont="1" applyFill="1" applyBorder="1" applyAlignment="1" applyProtection="1">
      <alignment horizontal="right"/>
      <protection/>
    </xf>
    <xf numFmtId="164" fontId="5" fillId="9" borderId="1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164" fontId="5" fillId="0" borderId="10" xfId="0" applyNumberFormat="1" applyFont="1" applyFill="1" applyBorder="1" applyAlignment="1">
      <alignment horizontal="right"/>
    </xf>
    <xf numFmtId="164" fontId="5" fillId="0" borderId="14" xfId="0" applyNumberFormat="1" applyFont="1" applyFill="1" applyBorder="1" applyAlignment="1">
      <alignment horizontal="right"/>
    </xf>
    <xf numFmtId="164" fontId="5" fillId="0" borderId="15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 applyProtection="1">
      <alignment horizontal="right"/>
      <protection/>
    </xf>
    <xf numFmtId="164" fontId="5" fillId="9" borderId="10" xfId="0" applyNumberFormat="1" applyFont="1" applyFill="1" applyBorder="1" applyAlignment="1">
      <alignment horizontal="right"/>
    </xf>
    <xf numFmtId="49" fontId="3" fillId="0" borderId="13" xfId="0" applyNumberFormat="1" applyFont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Border="1" applyAlignment="1" applyProtection="1">
      <alignment horizontal="right"/>
      <protection/>
    </xf>
    <xf numFmtId="164" fontId="3" fillId="0" borderId="12" xfId="0" applyNumberFormat="1" applyFont="1" applyBorder="1" applyAlignment="1" applyProtection="1">
      <alignment horizontal="right"/>
      <protection/>
    </xf>
    <xf numFmtId="164" fontId="3" fillId="33" borderId="14" xfId="0" applyNumberFormat="1" applyFont="1" applyFill="1" applyBorder="1" applyAlignment="1" applyProtection="1">
      <alignment horizontal="right"/>
      <protection/>
    </xf>
    <xf numFmtId="164" fontId="3" fillId="33" borderId="10" xfId="0" applyNumberFormat="1" applyFont="1" applyFill="1" applyBorder="1" applyAlignment="1" applyProtection="1">
      <alignment horizontal="right"/>
      <protection/>
    </xf>
    <xf numFmtId="164" fontId="3" fillId="33" borderId="11" xfId="0" applyNumberFormat="1" applyFont="1" applyFill="1" applyBorder="1" applyAlignment="1" applyProtection="1">
      <alignment horizontal="right"/>
      <protection/>
    </xf>
    <xf numFmtId="164" fontId="3" fillId="34" borderId="15" xfId="0" applyNumberFormat="1" applyFont="1" applyFill="1" applyBorder="1" applyAlignment="1" applyProtection="1">
      <alignment horizontal="right"/>
      <protection/>
    </xf>
    <xf numFmtId="164" fontId="3" fillId="34" borderId="10" xfId="0" applyNumberFormat="1" applyFont="1" applyFill="1" applyBorder="1" applyAlignment="1" applyProtection="1">
      <alignment horizontal="right"/>
      <protection/>
    </xf>
    <xf numFmtId="164" fontId="3" fillId="34" borderId="12" xfId="0" applyNumberFormat="1" applyFont="1" applyFill="1" applyBorder="1" applyAlignment="1" applyProtection="1">
      <alignment horizontal="right"/>
      <protection/>
    </xf>
    <xf numFmtId="164" fontId="3" fillId="0" borderId="14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 applyProtection="1">
      <alignment horizontal="right"/>
      <protection/>
    </xf>
    <xf numFmtId="164" fontId="4" fillId="0" borderId="10" xfId="0" applyNumberFormat="1" applyFont="1" applyFill="1" applyBorder="1" applyAlignment="1" applyProtection="1">
      <alignment horizontal="right"/>
      <protection/>
    </xf>
    <xf numFmtId="164" fontId="3" fillId="0" borderId="14" xfId="0" applyNumberFormat="1" applyFont="1" applyFill="1" applyBorder="1" applyAlignment="1" applyProtection="1">
      <alignment horizontal="right"/>
      <protection/>
    </xf>
    <xf numFmtId="164" fontId="3" fillId="0" borderId="12" xfId="0" applyNumberFormat="1" applyFont="1" applyFill="1" applyBorder="1" applyAlignment="1" applyProtection="1">
      <alignment horizontal="right"/>
      <protection/>
    </xf>
    <xf numFmtId="164" fontId="3" fillId="0" borderId="15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 applyProtection="1">
      <alignment horizontal="right"/>
      <protection/>
    </xf>
    <xf numFmtId="164" fontId="3" fillId="9" borderId="10" xfId="0" applyNumberFormat="1" applyFont="1" applyFill="1" applyBorder="1" applyAlignment="1">
      <alignment horizontal="right"/>
    </xf>
    <xf numFmtId="164" fontId="3" fillId="9" borderId="10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/>
    </xf>
    <xf numFmtId="49" fontId="3" fillId="0" borderId="13" xfId="0" applyNumberFormat="1" applyFont="1" applyBorder="1" applyAlignment="1">
      <alignment vertical="top"/>
    </xf>
    <xf numFmtId="164" fontId="5" fillId="34" borderId="16" xfId="0" applyNumberFormat="1" applyFont="1" applyFill="1" applyBorder="1" applyAlignment="1" applyProtection="1">
      <alignment horizontal="right"/>
      <protection/>
    </xf>
    <xf numFmtId="164" fontId="8" fillId="0" borderId="10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vertical="top" wrapText="1"/>
    </xf>
    <xf numFmtId="49" fontId="9" fillId="0" borderId="13" xfId="0" applyNumberFormat="1" applyFont="1" applyFill="1" applyBorder="1" applyAlignment="1">
      <alignment vertical="top" wrapText="1"/>
    </xf>
    <xf numFmtId="164" fontId="5" fillId="9" borderId="14" xfId="0" applyNumberFormat="1" applyFont="1" applyFill="1" applyBorder="1" applyAlignment="1">
      <alignment horizontal="right"/>
    </xf>
    <xf numFmtId="49" fontId="6" fillId="0" borderId="13" xfId="0" applyNumberFormat="1" applyFont="1" applyBorder="1" applyAlignment="1">
      <alignment vertical="top" wrapText="1"/>
    </xf>
    <xf numFmtId="49" fontId="3" fillId="36" borderId="13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9" borderId="10" xfId="0" applyFont="1" applyFill="1" applyBorder="1" applyAlignment="1">
      <alignment/>
    </xf>
    <xf numFmtId="164" fontId="3" fillId="36" borderId="10" xfId="0" applyNumberFormat="1" applyFont="1" applyFill="1" applyBorder="1" applyAlignment="1" applyProtection="1">
      <alignment horizontal="right"/>
      <protection/>
    </xf>
    <xf numFmtId="0" fontId="3" fillId="36" borderId="0" xfId="0" applyFont="1" applyFill="1" applyAlignment="1">
      <alignment/>
    </xf>
    <xf numFmtId="164" fontId="3" fillId="0" borderId="14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164" fontId="3" fillId="9" borderId="10" xfId="0" applyNumberFormat="1" applyFont="1" applyFill="1" applyBorder="1" applyAlignment="1">
      <alignment/>
    </xf>
    <xf numFmtId="49" fontId="5" fillId="0" borderId="13" xfId="0" applyNumberFormat="1" applyFont="1" applyBorder="1" applyAlignment="1">
      <alignment vertical="top" wrapText="1"/>
    </xf>
    <xf numFmtId="164" fontId="5" fillId="0" borderId="10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/>
    </xf>
    <xf numFmtId="164" fontId="5" fillId="9" borderId="10" xfId="0" applyNumberFormat="1" applyFont="1" applyFill="1" applyBorder="1" applyAlignment="1">
      <alignment/>
    </xf>
    <xf numFmtId="49" fontId="9" fillId="0" borderId="13" xfId="0" applyNumberFormat="1" applyFont="1" applyBorder="1" applyAlignment="1">
      <alignment vertical="top" wrapText="1"/>
    </xf>
    <xf numFmtId="49" fontId="10" fillId="0" borderId="13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164" fontId="3" fillId="35" borderId="12" xfId="0" applyNumberFormat="1" applyFont="1" applyFill="1" applyBorder="1" applyAlignment="1" applyProtection="1">
      <alignment horizontal="right"/>
      <protection/>
    </xf>
    <xf numFmtId="164" fontId="5" fillId="0" borderId="17" xfId="0" applyNumberFormat="1" applyFont="1" applyFill="1" applyBorder="1" applyAlignment="1">
      <alignment/>
    </xf>
    <xf numFmtId="164" fontId="5" fillId="0" borderId="18" xfId="0" applyNumberFormat="1" applyFont="1" applyFill="1" applyBorder="1" applyAlignment="1">
      <alignment/>
    </xf>
    <xf numFmtId="164" fontId="5" fillId="0" borderId="19" xfId="0" applyNumberFormat="1" applyFont="1" applyFill="1" applyBorder="1" applyAlignment="1">
      <alignment/>
    </xf>
    <xf numFmtId="164" fontId="3" fillId="0" borderId="19" xfId="0" applyNumberFormat="1" applyFont="1" applyFill="1" applyBorder="1" applyAlignment="1" applyProtection="1">
      <alignment horizontal="right"/>
      <protection/>
    </xf>
    <xf numFmtId="49" fontId="5" fillId="0" borderId="20" xfId="0" applyNumberFormat="1" applyFont="1" applyBorder="1" applyAlignment="1">
      <alignment vertical="top" wrapText="1"/>
    </xf>
    <xf numFmtId="164" fontId="3" fillId="0" borderId="18" xfId="0" applyNumberFormat="1" applyFont="1" applyFill="1" applyBorder="1" applyAlignment="1">
      <alignment horizontal="right"/>
    </xf>
    <xf numFmtId="164" fontId="5" fillId="0" borderId="19" xfId="0" applyNumberFormat="1" applyFont="1" applyFill="1" applyBorder="1" applyAlignment="1">
      <alignment horizontal="right"/>
    </xf>
    <xf numFmtId="164" fontId="5" fillId="0" borderId="19" xfId="0" applyNumberFormat="1" applyFont="1" applyBorder="1" applyAlignment="1" applyProtection="1">
      <alignment horizontal="right"/>
      <protection/>
    </xf>
    <xf numFmtId="164" fontId="3" fillId="0" borderId="21" xfId="0" applyNumberFormat="1" applyFont="1" applyBorder="1" applyAlignment="1" applyProtection="1">
      <alignment horizontal="right"/>
      <protection/>
    </xf>
    <xf numFmtId="164" fontId="3" fillId="33" borderId="22" xfId="0" applyNumberFormat="1" applyFont="1" applyFill="1" applyBorder="1" applyAlignment="1" applyProtection="1">
      <alignment horizontal="right"/>
      <protection/>
    </xf>
    <xf numFmtId="164" fontId="3" fillId="33" borderId="19" xfId="0" applyNumberFormat="1" applyFont="1" applyFill="1" applyBorder="1" applyAlignment="1" applyProtection="1">
      <alignment horizontal="right"/>
      <protection/>
    </xf>
    <xf numFmtId="164" fontId="3" fillId="33" borderId="23" xfId="0" applyNumberFormat="1" applyFont="1" applyFill="1" applyBorder="1" applyAlignment="1" applyProtection="1">
      <alignment horizontal="right"/>
      <protection/>
    </xf>
    <xf numFmtId="164" fontId="5" fillId="34" borderId="18" xfId="0" applyNumberFormat="1" applyFont="1" applyFill="1" applyBorder="1" applyAlignment="1" applyProtection="1">
      <alignment horizontal="right"/>
      <protection/>
    </xf>
    <xf numFmtId="164" fontId="5" fillId="34" borderId="19" xfId="0" applyNumberFormat="1" applyFont="1" applyFill="1" applyBorder="1" applyAlignment="1" applyProtection="1">
      <alignment horizontal="right"/>
      <protection/>
    </xf>
    <xf numFmtId="164" fontId="5" fillId="34" borderId="21" xfId="0" applyNumberFormat="1" applyFont="1" applyFill="1" applyBorder="1" applyAlignment="1" applyProtection="1">
      <alignment horizontal="right"/>
      <protection/>
    </xf>
    <xf numFmtId="164" fontId="5" fillId="0" borderId="22" xfId="0" applyNumberFormat="1" applyFont="1" applyFill="1" applyBorder="1" applyAlignment="1">
      <alignment/>
    </xf>
    <xf numFmtId="164" fontId="5" fillId="0" borderId="19" xfId="0" applyNumberFormat="1" applyFont="1" applyFill="1" applyBorder="1" applyAlignment="1" applyProtection="1">
      <alignment horizontal="right"/>
      <protection/>
    </xf>
    <xf numFmtId="164" fontId="4" fillId="0" borderId="19" xfId="0" applyNumberFormat="1" applyFont="1" applyFill="1" applyBorder="1" applyAlignment="1" applyProtection="1">
      <alignment horizontal="right"/>
      <protection/>
    </xf>
    <xf numFmtId="164" fontId="5" fillId="0" borderId="22" xfId="0" applyNumberFormat="1" applyFont="1" applyFill="1" applyBorder="1" applyAlignment="1" applyProtection="1">
      <alignment horizontal="right"/>
      <protection/>
    </xf>
    <xf numFmtId="164" fontId="5" fillId="0" borderId="21" xfId="0" applyNumberFormat="1" applyFont="1" applyFill="1" applyBorder="1" applyAlignment="1" applyProtection="1">
      <alignment horizontal="right"/>
      <protection/>
    </xf>
    <xf numFmtId="164" fontId="5" fillId="34" borderId="24" xfId="0" applyNumberFormat="1" applyFont="1" applyFill="1" applyBorder="1" applyAlignment="1" applyProtection="1">
      <alignment horizontal="right"/>
      <protection/>
    </xf>
    <xf numFmtId="164" fontId="5" fillId="34" borderId="25" xfId="0" applyNumberFormat="1" applyFont="1" applyFill="1" applyBorder="1" applyAlignment="1" applyProtection="1">
      <alignment horizontal="right"/>
      <protection/>
    </xf>
    <xf numFmtId="164" fontId="5" fillId="34" borderId="26" xfId="0" applyNumberFormat="1" applyFont="1" applyFill="1" applyBorder="1" applyAlignment="1" applyProtection="1">
      <alignment horizontal="right"/>
      <protection/>
    </xf>
    <xf numFmtId="164" fontId="5" fillId="0" borderId="24" xfId="0" applyNumberFormat="1" applyFont="1" applyFill="1" applyBorder="1" applyAlignment="1">
      <alignment/>
    </xf>
    <xf numFmtId="164" fontId="5" fillId="0" borderId="25" xfId="0" applyNumberFormat="1" applyFont="1" applyFill="1" applyBorder="1" applyAlignment="1">
      <alignment/>
    </xf>
    <xf numFmtId="164" fontId="5" fillId="0" borderId="25" xfId="0" applyNumberFormat="1" applyFont="1" applyFill="1" applyBorder="1" applyAlignment="1" applyProtection="1">
      <alignment horizontal="right"/>
      <protection/>
    </xf>
    <xf numFmtId="164" fontId="3" fillId="0" borderId="26" xfId="0" applyNumberFormat="1" applyFont="1" applyFill="1" applyBorder="1" applyAlignment="1" applyProtection="1">
      <alignment horizontal="right"/>
      <protection/>
    </xf>
    <xf numFmtId="164" fontId="3" fillId="0" borderId="21" xfId="0" applyNumberFormat="1" applyFont="1" applyFill="1" applyBorder="1" applyAlignment="1" applyProtection="1">
      <alignment horizontal="right"/>
      <protection/>
    </xf>
    <xf numFmtId="0" fontId="3" fillId="0" borderId="27" xfId="0" applyFont="1" applyBorder="1" applyAlignment="1">
      <alignment/>
    </xf>
    <xf numFmtId="49" fontId="3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28" xfId="0" applyFont="1" applyBorder="1" applyAlignment="1">
      <alignment/>
    </xf>
    <xf numFmtId="49" fontId="3" fillId="0" borderId="0" xfId="0" applyNumberFormat="1" applyFont="1" applyAlignment="1">
      <alignment vertical="top"/>
    </xf>
    <xf numFmtId="164" fontId="4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0" fontId="3" fillId="0" borderId="28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15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6" fillId="37" borderId="10" xfId="0" applyFont="1" applyFill="1" applyBorder="1" applyAlignment="1">
      <alignment/>
    </xf>
    <xf numFmtId="0" fontId="16" fillId="37" borderId="11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7" fillId="0" borderId="11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14" fillId="0" borderId="10" xfId="0" applyFont="1" applyBorder="1" applyAlignment="1">
      <alignment wrapText="1"/>
    </xf>
    <xf numFmtId="0" fontId="14" fillId="0" borderId="11" xfId="0" applyFont="1" applyBorder="1" applyAlignment="1">
      <alignment/>
    </xf>
    <xf numFmtId="0" fontId="14" fillId="0" borderId="10" xfId="0" applyFont="1" applyBorder="1" applyAlignment="1">
      <alignment vertical="top"/>
    </xf>
    <xf numFmtId="0" fontId="14" fillId="0" borderId="10" xfId="0" applyFont="1" applyFill="1" applyBorder="1" applyAlignment="1">
      <alignment vertical="top"/>
    </xf>
    <xf numFmtId="0" fontId="14" fillId="0" borderId="11" xfId="0" applyFont="1" applyFill="1" applyBorder="1" applyAlignment="1">
      <alignment vertical="top"/>
    </xf>
    <xf numFmtId="164" fontId="0" fillId="0" borderId="10" xfId="0" applyNumberFormat="1" applyFont="1" applyFill="1" applyBorder="1" applyAlignment="1">
      <alignment vertical="top"/>
    </xf>
    <xf numFmtId="0" fontId="14" fillId="0" borderId="10" xfId="0" applyFont="1" applyBorder="1" applyAlignment="1">
      <alignment vertical="top" wrapText="1"/>
    </xf>
    <xf numFmtId="0" fontId="14" fillId="0" borderId="11" xfId="0" applyFont="1" applyBorder="1" applyAlignment="1">
      <alignment vertical="top"/>
    </xf>
    <xf numFmtId="0" fontId="16" fillId="0" borderId="10" xfId="0" applyFont="1" applyFill="1" applyBorder="1" applyAlignment="1">
      <alignment/>
    </xf>
    <xf numFmtId="0" fontId="19" fillId="0" borderId="11" xfId="0" applyFont="1" applyBorder="1" applyAlignment="1">
      <alignment/>
    </xf>
    <xf numFmtId="164" fontId="16" fillId="0" borderId="10" xfId="0" applyNumberFormat="1" applyFont="1" applyFill="1" applyBorder="1" applyAlignment="1">
      <alignment/>
    </xf>
    <xf numFmtId="164" fontId="16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1" fillId="0" borderId="10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vertical="top" wrapText="1"/>
    </xf>
    <xf numFmtId="164" fontId="18" fillId="0" borderId="10" xfId="0" applyNumberFormat="1" applyFont="1" applyFill="1" applyBorder="1" applyAlignment="1">
      <alignment vertical="top" wrapText="1"/>
    </xf>
    <xf numFmtId="0" fontId="14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0" fontId="22" fillId="0" borderId="11" xfId="0" applyFont="1" applyBorder="1" applyAlignment="1">
      <alignment wrapText="1"/>
    </xf>
    <xf numFmtId="0" fontId="14" fillId="0" borderId="11" xfId="0" applyFont="1" applyBorder="1" applyAlignment="1">
      <alignment/>
    </xf>
    <xf numFmtId="164" fontId="16" fillId="1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0" fontId="16" fillId="37" borderId="19" xfId="0" applyFont="1" applyFill="1" applyBorder="1" applyAlignment="1">
      <alignment/>
    </xf>
    <xf numFmtId="0" fontId="16" fillId="37" borderId="23" xfId="0" applyFont="1" applyFill="1" applyBorder="1" applyAlignment="1">
      <alignment/>
    </xf>
    <xf numFmtId="0" fontId="13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top"/>
    </xf>
    <xf numFmtId="0" fontId="24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29" xfId="0" applyFont="1" applyFill="1" applyBorder="1" applyAlignment="1">
      <alignment/>
    </xf>
    <xf numFmtId="0" fontId="13" fillId="0" borderId="29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3" fillId="37" borderId="11" xfId="0" applyFont="1" applyFill="1" applyBorder="1" applyAlignment="1">
      <alignment horizontal="right"/>
    </xf>
    <xf numFmtId="164" fontId="12" fillId="37" borderId="15" xfId="0" applyNumberFormat="1" applyFont="1" applyFill="1" applyBorder="1" applyAlignment="1" applyProtection="1">
      <alignment horizontal="right"/>
      <protection/>
    </xf>
    <xf numFmtId="164" fontId="12" fillId="37" borderId="10" xfId="0" applyNumberFormat="1" applyFont="1" applyFill="1" applyBorder="1" applyAlignment="1" applyProtection="1">
      <alignment horizontal="right"/>
      <protection/>
    </xf>
    <xf numFmtId="164" fontId="12" fillId="37" borderId="12" xfId="0" applyNumberFormat="1" applyFont="1" applyFill="1" applyBorder="1" applyAlignment="1" applyProtection="1">
      <alignment horizontal="right"/>
      <protection/>
    </xf>
    <xf numFmtId="164" fontId="12" fillId="37" borderId="16" xfId="0" applyNumberFormat="1" applyFont="1" applyFill="1" applyBorder="1" applyAlignment="1" applyProtection="1">
      <alignment horizontal="right"/>
      <protection/>
    </xf>
    <xf numFmtId="164" fontId="12" fillId="37" borderId="36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right"/>
    </xf>
    <xf numFmtId="164" fontId="13" fillId="0" borderId="15" xfId="0" applyNumberFormat="1" applyFont="1" applyBorder="1" applyAlignment="1" applyProtection="1">
      <alignment horizontal="right"/>
      <protection/>
    </xf>
    <xf numFmtId="164" fontId="13" fillId="0" borderId="10" xfId="0" applyNumberFormat="1" applyFont="1" applyBorder="1" applyAlignment="1" applyProtection="1">
      <alignment horizontal="right"/>
      <protection/>
    </xf>
    <xf numFmtId="164" fontId="13" fillId="0" borderId="12" xfId="0" applyNumberFormat="1" applyFont="1" applyBorder="1" applyAlignment="1" applyProtection="1">
      <alignment horizontal="right"/>
      <protection/>
    </xf>
    <xf numFmtId="164" fontId="13" fillId="0" borderId="15" xfId="0" applyNumberFormat="1" applyFont="1" applyFill="1" applyBorder="1" applyAlignment="1" applyProtection="1">
      <alignment horizontal="right"/>
      <protection/>
    </xf>
    <xf numFmtId="164" fontId="13" fillId="0" borderId="37" xfId="0" applyNumberFormat="1" applyFont="1" applyFill="1" applyBorder="1" applyAlignment="1" applyProtection="1">
      <alignment horizontal="right"/>
      <protection/>
    </xf>
    <xf numFmtId="164" fontId="13" fillId="0" borderId="10" xfId="0" applyNumberFormat="1" applyFont="1" applyFill="1" applyBorder="1" applyAlignment="1" applyProtection="1">
      <alignment horizontal="right"/>
      <protection/>
    </xf>
    <xf numFmtId="164" fontId="13" fillId="0" borderId="12" xfId="0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/>
    </xf>
    <xf numFmtId="0" fontId="13" fillId="0" borderId="11" xfId="0" applyFont="1" applyBorder="1" applyAlignment="1">
      <alignment horizontal="right"/>
    </xf>
    <xf numFmtId="164" fontId="13" fillId="0" borderId="11" xfId="0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0" fontId="13" fillId="0" borderId="11" xfId="0" applyFont="1" applyBorder="1" applyAlignment="1">
      <alignment horizontal="right"/>
    </xf>
    <xf numFmtId="164" fontId="13" fillId="0" borderId="15" xfId="0" applyNumberFormat="1" applyFont="1" applyFill="1" applyBorder="1" applyAlignment="1" applyProtection="1">
      <alignment horizontal="right"/>
      <protection locked="0"/>
    </xf>
    <xf numFmtId="0" fontId="18" fillId="0" borderId="11" xfId="0" applyFont="1" applyBorder="1" applyAlignment="1">
      <alignment vertical="top" wrapText="1"/>
    </xf>
    <xf numFmtId="0" fontId="13" fillId="0" borderId="11" xfId="0" applyFont="1" applyFill="1" applyBorder="1" applyAlignment="1">
      <alignment horizontal="right"/>
    </xf>
    <xf numFmtId="164" fontId="13" fillId="0" borderId="16" xfId="0" applyNumberFormat="1" applyFont="1" applyFill="1" applyBorder="1" applyAlignment="1" applyProtection="1">
      <alignment horizontal="right"/>
      <protection/>
    </xf>
    <xf numFmtId="0" fontId="25" fillId="38" borderId="11" xfId="0" applyFont="1" applyFill="1" applyBorder="1" applyAlignment="1">
      <alignment vertical="top" wrapText="1"/>
    </xf>
    <xf numFmtId="0" fontId="13" fillId="38" borderId="11" xfId="0" applyFont="1" applyFill="1" applyBorder="1" applyAlignment="1">
      <alignment horizontal="right"/>
    </xf>
    <xf numFmtId="164" fontId="13" fillId="38" borderId="15" xfId="0" applyNumberFormat="1" applyFont="1" applyFill="1" applyBorder="1" applyAlignment="1" applyProtection="1">
      <alignment horizontal="right"/>
      <protection/>
    </xf>
    <xf numFmtId="164" fontId="13" fillId="38" borderId="10" xfId="0" applyNumberFormat="1" applyFont="1" applyFill="1" applyBorder="1" applyAlignment="1" applyProtection="1">
      <alignment horizontal="right"/>
      <protection/>
    </xf>
    <xf numFmtId="164" fontId="13" fillId="38" borderId="12" xfId="0" applyNumberFormat="1" applyFont="1" applyFill="1" applyBorder="1" applyAlignment="1" applyProtection="1">
      <alignment horizontal="right"/>
      <protection/>
    </xf>
    <xf numFmtId="164" fontId="13" fillId="38" borderId="37" xfId="0" applyNumberFormat="1" applyFont="1" applyFill="1" applyBorder="1" applyAlignment="1" applyProtection="1">
      <alignment horizontal="right"/>
      <protection/>
    </xf>
    <xf numFmtId="0" fontId="26" fillId="38" borderId="11" xfId="0" applyFont="1" applyFill="1" applyBorder="1" applyAlignment="1">
      <alignment horizontal="right"/>
    </xf>
    <xf numFmtId="0" fontId="27" fillId="38" borderId="11" xfId="0" applyFont="1" applyFill="1" applyBorder="1" applyAlignment="1">
      <alignment horizontal="left" vertical="top" wrapText="1"/>
    </xf>
    <xf numFmtId="165" fontId="13" fillId="38" borderId="15" xfId="0" applyNumberFormat="1" applyFont="1" applyFill="1" applyBorder="1" applyAlignment="1">
      <alignment horizontal="right"/>
    </xf>
    <xf numFmtId="0" fontId="28" fillId="38" borderId="11" xfId="0" applyFont="1" applyFill="1" applyBorder="1" applyAlignment="1">
      <alignment wrapText="1"/>
    </xf>
    <xf numFmtId="0" fontId="13" fillId="38" borderId="15" xfId="0" applyFont="1" applyFill="1" applyBorder="1" applyAlignment="1">
      <alignment horizontal="right"/>
    </xf>
    <xf numFmtId="0" fontId="13" fillId="0" borderId="15" xfId="0" applyFont="1" applyFill="1" applyBorder="1" applyAlignment="1">
      <alignment/>
    </xf>
    <xf numFmtId="0" fontId="23" fillId="0" borderId="11" xfId="0" applyFont="1" applyBorder="1" applyAlignment="1">
      <alignment wrapText="1"/>
    </xf>
    <xf numFmtId="0" fontId="28" fillId="38" borderId="11" xfId="0" applyFont="1" applyFill="1" applyBorder="1" applyAlignment="1">
      <alignment wrapText="1"/>
    </xf>
    <xf numFmtId="0" fontId="0" fillId="38" borderId="11" xfId="0" applyFont="1" applyFill="1" applyBorder="1" applyAlignment="1">
      <alignment horizontal="center"/>
    </xf>
    <xf numFmtId="164" fontId="13" fillId="38" borderId="15" xfId="0" applyNumberFormat="1" applyFont="1" applyFill="1" applyBorder="1" applyAlignment="1" applyProtection="1">
      <alignment horizontal="right"/>
      <protection/>
    </xf>
    <xf numFmtId="164" fontId="13" fillId="38" borderId="10" xfId="0" applyNumberFormat="1" applyFont="1" applyFill="1" applyBorder="1" applyAlignment="1" applyProtection="1">
      <alignment horizontal="right"/>
      <protection/>
    </xf>
    <xf numFmtId="164" fontId="13" fillId="38" borderId="11" xfId="0" applyNumberFormat="1" applyFont="1" applyFill="1" applyBorder="1" applyAlignment="1" applyProtection="1">
      <alignment horizontal="right"/>
      <protection/>
    </xf>
    <xf numFmtId="164" fontId="13" fillId="38" borderId="16" xfId="0" applyNumberFormat="1" applyFont="1" applyFill="1" applyBorder="1" applyAlignment="1" applyProtection="1">
      <alignment horizontal="right"/>
      <protection/>
    </xf>
    <xf numFmtId="164" fontId="13" fillId="0" borderId="16" xfId="0" applyNumberFormat="1" applyFont="1" applyBorder="1" applyAlignment="1" applyProtection="1">
      <alignment horizontal="right"/>
      <protection/>
    </xf>
    <xf numFmtId="165" fontId="13" fillId="0" borderId="15" xfId="0" applyNumberFormat="1" applyFont="1" applyFill="1" applyBorder="1" applyAlignment="1">
      <alignment/>
    </xf>
    <xf numFmtId="0" fontId="12" fillId="16" borderId="10" xfId="0" applyFont="1" applyFill="1" applyBorder="1" applyAlignment="1">
      <alignment/>
    </xf>
    <xf numFmtId="0" fontId="12" fillId="16" borderId="11" xfId="0" applyFont="1" applyFill="1" applyBorder="1" applyAlignment="1">
      <alignment horizontal="right"/>
    </xf>
    <xf numFmtId="164" fontId="12" fillId="16" borderId="15" xfId="0" applyNumberFormat="1" applyFont="1" applyFill="1" applyBorder="1" applyAlignment="1">
      <alignment/>
    </xf>
    <xf numFmtId="164" fontId="12" fillId="16" borderId="10" xfId="0" applyNumberFormat="1" applyFont="1" applyFill="1" applyBorder="1" applyAlignment="1">
      <alignment/>
    </xf>
    <xf numFmtId="164" fontId="12" fillId="16" borderId="10" xfId="0" applyNumberFormat="1" applyFont="1" applyFill="1" applyBorder="1" applyAlignment="1" applyProtection="1">
      <alignment horizontal="right"/>
      <protection/>
    </xf>
    <xf numFmtId="164" fontId="12" fillId="16" borderId="12" xfId="0" applyNumberFormat="1" applyFont="1" applyFill="1" applyBorder="1" applyAlignment="1" applyProtection="1">
      <alignment horizontal="right"/>
      <protection/>
    </xf>
    <xf numFmtId="164" fontId="12" fillId="16" borderId="11" xfId="0" applyNumberFormat="1" applyFont="1" applyFill="1" applyBorder="1" applyAlignment="1">
      <alignment/>
    </xf>
    <xf numFmtId="164" fontId="12" fillId="16" borderId="16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5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/>
    </xf>
    <xf numFmtId="164" fontId="13" fillId="0" borderId="15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 wrapText="1"/>
    </xf>
    <xf numFmtId="164" fontId="13" fillId="36" borderId="15" xfId="0" applyNumberFormat="1" applyFont="1" applyFill="1" applyBorder="1" applyAlignment="1">
      <alignment/>
    </xf>
    <xf numFmtId="164" fontId="12" fillId="18" borderId="10" xfId="0" applyNumberFormat="1" applyFont="1" applyFill="1" applyBorder="1" applyAlignment="1">
      <alignment/>
    </xf>
    <xf numFmtId="164" fontId="12" fillId="18" borderId="11" xfId="0" applyNumberFormat="1" applyFont="1" applyFill="1" applyBorder="1" applyAlignment="1">
      <alignment horizontal="right"/>
    </xf>
    <xf numFmtId="164" fontId="12" fillId="18" borderId="18" xfId="0" applyNumberFormat="1" applyFont="1" applyFill="1" applyBorder="1" applyAlignment="1">
      <alignment/>
    </xf>
    <xf numFmtId="164" fontId="12" fillId="18" borderId="19" xfId="0" applyNumberFormat="1" applyFont="1" applyFill="1" applyBorder="1" applyAlignment="1" applyProtection="1">
      <alignment horizontal="right"/>
      <protection/>
    </xf>
    <xf numFmtId="164" fontId="12" fillId="18" borderId="21" xfId="0" applyNumberFormat="1" applyFont="1" applyFill="1" applyBorder="1" applyAlignment="1" applyProtection="1">
      <alignment horizontal="right"/>
      <protection/>
    </xf>
    <xf numFmtId="0" fontId="29" fillId="0" borderId="0" xfId="52">
      <alignment/>
      <protection/>
    </xf>
    <xf numFmtId="0" fontId="29" fillId="0" borderId="0" xfId="52" applyFont="1">
      <alignment/>
      <protection/>
    </xf>
    <xf numFmtId="0" fontId="3" fillId="0" borderId="0" xfId="52" applyFont="1">
      <alignment/>
      <protection/>
    </xf>
    <xf numFmtId="0" fontId="30" fillId="0" borderId="0" xfId="52" applyFont="1">
      <alignment/>
      <protection/>
    </xf>
    <xf numFmtId="0" fontId="29" fillId="0" borderId="0" xfId="52" applyFont="1">
      <alignment/>
      <protection/>
    </xf>
    <xf numFmtId="164" fontId="5" fillId="0" borderId="0" xfId="52" applyNumberFormat="1" applyFont="1">
      <alignment/>
      <protection/>
    </xf>
    <xf numFmtId="164" fontId="4" fillId="0" borderId="0" xfId="52" applyNumberFormat="1" applyFont="1">
      <alignment/>
      <protection/>
    </xf>
    <xf numFmtId="164" fontId="5" fillId="0" borderId="0" xfId="52" applyNumberFormat="1" applyFont="1" applyFill="1">
      <alignment/>
      <protection/>
    </xf>
    <xf numFmtId="164" fontId="3" fillId="0" borderId="0" xfId="52" applyNumberFormat="1" applyFont="1">
      <alignment/>
      <protection/>
    </xf>
    <xf numFmtId="164" fontId="29" fillId="0" borderId="0" xfId="52" applyNumberFormat="1">
      <alignment/>
      <protection/>
    </xf>
    <xf numFmtId="164" fontId="3" fillId="34" borderId="14" xfId="0" applyNumberFormat="1" applyFont="1" applyFill="1" applyBorder="1" applyAlignment="1" applyProtection="1">
      <alignment horizontal="right"/>
      <protection/>
    </xf>
    <xf numFmtId="164" fontId="3" fillId="0" borderId="38" xfId="0" applyNumberFormat="1" applyFont="1" applyFill="1" applyBorder="1" applyAlignment="1" applyProtection="1">
      <alignment horizontal="right"/>
      <protection/>
    </xf>
    <xf numFmtId="164" fontId="5" fillId="34" borderId="22" xfId="0" applyNumberFormat="1" applyFont="1" applyFill="1" applyBorder="1" applyAlignment="1" applyProtection="1">
      <alignment horizontal="right"/>
      <protection/>
    </xf>
    <xf numFmtId="164" fontId="5" fillId="0" borderId="11" xfId="0" applyNumberFormat="1" applyFont="1" applyBorder="1" applyAlignment="1">
      <alignment wrapText="1"/>
    </xf>
    <xf numFmtId="164" fontId="5" fillId="0" borderId="16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5" fillId="0" borderId="11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164" fontId="5" fillId="0" borderId="16" xfId="0" applyNumberFormat="1" applyFont="1" applyFill="1" applyBorder="1" applyAlignment="1">
      <alignment/>
    </xf>
    <xf numFmtId="164" fontId="5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3" fillId="0" borderId="37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164" fontId="3" fillId="0" borderId="19" xfId="0" applyNumberFormat="1" applyFont="1" applyFill="1" applyBorder="1" applyAlignment="1">
      <alignment/>
    </xf>
    <xf numFmtId="164" fontId="3" fillId="0" borderId="21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39" xfId="0" applyNumberFormat="1" applyFont="1" applyBorder="1" applyAlignment="1">
      <alignment/>
    </xf>
    <xf numFmtId="164" fontId="5" fillId="12" borderId="12" xfId="0" applyNumberFormat="1" applyFont="1" applyFill="1" applyBorder="1" applyAlignment="1" applyProtection="1">
      <alignment horizontal="right"/>
      <protection/>
    </xf>
    <xf numFmtId="164" fontId="16" fillId="10" borderId="16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 vertical="top"/>
    </xf>
    <xf numFmtId="164" fontId="0" fillId="0" borderId="10" xfId="0" applyNumberFormat="1" applyFont="1" applyFill="1" applyBorder="1" applyAlignment="1">
      <alignment/>
    </xf>
    <xf numFmtId="164" fontId="16" fillId="0" borderId="16" xfId="0" applyNumberFormat="1" applyFont="1" applyFill="1" applyBorder="1" applyAlignment="1">
      <alignment/>
    </xf>
    <xf numFmtId="164" fontId="18" fillId="0" borderId="16" xfId="0" applyNumberFormat="1" applyFont="1" applyFill="1" applyBorder="1" applyAlignment="1">
      <alignment vertical="top" wrapText="1"/>
    </xf>
    <xf numFmtId="164" fontId="23" fillId="0" borderId="10" xfId="0" applyNumberFormat="1" applyFont="1" applyFill="1" applyBorder="1" applyAlignment="1">
      <alignment wrapText="1"/>
    </xf>
    <xf numFmtId="164" fontId="23" fillId="0" borderId="16" xfId="0" applyNumberFormat="1" applyFont="1" applyFill="1" applyBorder="1" applyAlignment="1">
      <alignment wrapText="1"/>
    </xf>
    <xf numFmtId="164" fontId="0" fillId="10" borderId="10" xfId="0" applyNumberFormat="1" applyFont="1" applyFill="1" applyBorder="1" applyAlignment="1">
      <alignment/>
    </xf>
    <xf numFmtId="164" fontId="16" fillId="10" borderId="39" xfId="0" applyNumberFormat="1" applyFon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164" fontId="0" fillId="0" borderId="10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164" fontId="18" fillId="0" borderId="10" xfId="0" applyNumberFormat="1" applyFont="1" applyFill="1" applyBorder="1" applyAlignment="1">
      <alignment wrapText="1"/>
    </xf>
    <xf numFmtId="164" fontId="18" fillId="0" borderId="16" xfId="0" applyNumberFormat="1" applyFont="1" applyFill="1" applyBorder="1" applyAlignment="1">
      <alignment wrapText="1"/>
    </xf>
    <xf numFmtId="164" fontId="4" fillId="0" borderId="10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9" borderId="31" xfId="0" applyFont="1" applyFill="1" applyBorder="1" applyAlignment="1">
      <alignment horizontal="center" vertical="center" wrapText="1"/>
    </xf>
    <xf numFmtId="0" fontId="3" fillId="9" borderId="34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3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33" borderId="1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horizontal="center"/>
    </xf>
    <xf numFmtId="0" fontId="7" fillId="34" borderId="43" xfId="0" applyFont="1" applyFill="1" applyBorder="1" applyAlignment="1">
      <alignment horizontal="center"/>
    </xf>
    <xf numFmtId="0" fontId="7" fillId="34" borderId="44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34" borderId="37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49" fontId="3" fillId="0" borderId="4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7" fillId="33" borderId="14" xfId="0" applyFont="1" applyFill="1" applyBorder="1" applyAlignment="1">
      <alignment horizontal="center"/>
    </xf>
    <xf numFmtId="0" fontId="7" fillId="34" borderId="46" xfId="0" applyFont="1" applyFill="1" applyBorder="1" applyAlignment="1">
      <alignment horizontal="center"/>
    </xf>
    <xf numFmtId="0" fontId="7" fillId="34" borderId="47" xfId="0" applyFont="1" applyFill="1" applyBorder="1" applyAlignment="1">
      <alignment horizontal="center"/>
    </xf>
    <xf numFmtId="0" fontId="7" fillId="34" borderId="48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46" xfId="0" applyFont="1" applyFill="1" applyBorder="1" applyAlignment="1">
      <alignment horizontal="center" wrapText="1"/>
    </xf>
    <xf numFmtId="0" fontId="12" fillId="0" borderId="47" xfId="0" applyFont="1" applyFill="1" applyBorder="1" applyAlignment="1">
      <alignment horizontal="center" wrapText="1"/>
    </xf>
    <xf numFmtId="0" fontId="12" fillId="0" borderId="49" xfId="0" applyFont="1" applyFill="1" applyBorder="1" applyAlignment="1">
      <alignment horizontal="center" wrapText="1"/>
    </xf>
    <xf numFmtId="0" fontId="12" fillId="0" borderId="50" xfId="0" applyFont="1" applyFill="1" applyBorder="1" applyAlignment="1">
      <alignment horizontal="center" wrapText="1"/>
    </xf>
    <xf numFmtId="0" fontId="12" fillId="0" borderId="51" xfId="0" applyFont="1" applyFill="1" applyBorder="1" applyAlignment="1">
      <alignment horizontal="center" wrapText="1"/>
    </xf>
    <xf numFmtId="0" fontId="12" fillId="0" borderId="52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3" fillId="0" borderId="46" xfId="0" applyFont="1" applyFill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0" xfId="52" applyFont="1" applyAlignment="1">
      <alignment horizontal="center"/>
      <protection/>
    </xf>
    <xf numFmtId="164" fontId="5" fillId="0" borderId="46" xfId="52" applyNumberFormat="1" applyFont="1" applyBorder="1" applyAlignment="1">
      <alignment horizontal="center"/>
      <protection/>
    </xf>
    <xf numFmtId="164" fontId="5" fillId="0" borderId="47" xfId="52" applyNumberFormat="1" applyFont="1" applyBorder="1" applyAlignment="1">
      <alignment horizontal="center"/>
      <protection/>
    </xf>
    <xf numFmtId="164" fontId="5" fillId="0" borderId="48" xfId="52" applyNumberFormat="1" applyFont="1" applyBorder="1" applyAlignment="1">
      <alignment horizontal="center"/>
      <protection/>
    </xf>
    <xf numFmtId="164" fontId="5" fillId="0" borderId="57" xfId="52" applyNumberFormat="1" applyFont="1" applyBorder="1" applyAlignment="1">
      <alignment horizontal="center"/>
      <protection/>
    </xf>
    <xf numFmtId="164" fontId="4" fillId="0" borderId="11" xfId="52" applyNumberFormat="1" applyFont="1" applyBorder="1" applyAlignment="1">
      <alignment horizontal="center" vertical="center" wrapText="1"/>
      <protection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36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164" fontId="4" fillId="0" borderId="31" xfId="0" applyNumberFormat="1" applyFont="1" applyBorder="1" applyAlignment="1">
      <alignment horizontal="center" vertical="center" wrapText="1"/>
    </xf>
    <xf numFmtId="164" fontId="4" fillId="0" borderId="34" xfId="0" applyNumberFormat="1" applyFont="1" applyBorder="1" applyAlignment="1">
      <alignment horizontal="center" vertical="center" wrapText="1"/>
    </xf>
    <xf numFmtId="49" fontId="13" fillId="0" borderId="12" xfId="0" applyNumberFormat="1" applyFont="1" applyFill="1" applyBorder="1" applyAlignment="1" applyProtection="1">
      <alignment horizontal="right"/>
      <protection/>
    </xf>
    <xf numFmtId="49" fontId="13" fillId="38" borderId="12" xfId="0" applyNumberFormat="1" applyFont="1" applyFill="1" applyBorder="1" applyAlignment="1" applyProtection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5"/>
  <sheetViews>
    <sheetView showZeros="0" zoomScale="70" zoomScaleNormal="70" zoomScaleSheetLayoutView="5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2.75"/>
  <cols>
    <col min="1" max="1" width="48.625" style="137" customWidth="1"/>
    <col min="2" max="2" width="13.125" style="71" customWidth="1"/>
    <col min="3" max="3" width="13.125" style="2" customWidth="1"/>
    <col min="4" max="4" width="13.875" style="71" bestFit="1" customWidth="1"/>
    <col min="5" max="5" width="7.75390625" style="71" bestFit="1" customWidth="1"/>
    <col min="6" max="7" width="12.625" style="71" hidden="1" customWidth="1"/>
    <col min="8" max="8" width="10.125" style="71" hidden="1" customWidth="1"/>
    <col min="9" max="9" width="7.875" style="71" hidden="1" customWidth="1"/>
    <col min="10" max="11" width="12.875" style="71" hidden="1" customWidth="1"/>
    <col min="12" max="12" width="10.875" style="71" hidden="1" customWidth="1"/>
    <col min="13" max="13" width="8.125" style="71" hidden="1" customWidth="1"/>
    <col min="14" max="14" width="12.875" style="2" hidden="1" customWidth="1"/>
    <col min="15" max="15" width="11.625" style="2" hidden="1" customWidth="1"/>
    <col min="16" max="16" width="11.00390625" style="2" hidden="1" customWidth="1"/>
    <col min="17" max="17" width="9.125" style="3" hidden="1" customWidth="1"/>
    <col min="18" max="20" width="12.375" style="2" hidden="1" customWidth="1"/>
    <col min="21" max="21" width="9.75390625" style="2" hidden="1" customWidth="1"/>
    <col min="22" max="22" width="12.375" style="2" hidden="1" customWidth="1"/>
    <col min="23" max="23" width="12.125" style="2" hidden="1" customWidth="1"/>
    <col min="24" max="24" width="10.25390625" style="2" hidden="1" customWidth="1"/>
    <col min="25" max="25" width="8.875" style="5" hidden="1" customWidth="1"/>
    <col min="26" max="26" width="13.875" style="71" hidden="1" customWidth="1"/>
    <col min="27" max="27" width="11.625" style="71" hidden="1" customWidth="1"/>
    <col min="28" max="28" width="10.875" style="71" hidden="1" customWidth="1"/>
    <col min="29" max="29" width="11.00390625" style="71" hidden="1" customWidth="1"/>
    <col min="30" max="31" width="11.625" style="2" hidden="1" customWidth="1"/>
    <col min="32" max="32" width="10.625" style="2" hidden="1" customWidth="1"/>
    <col min="33" max="33" width="8.25390625" style="2" hidden="1" customWidth="1"/>
    <col min="34" max="34" width="12.375" style="2" hidden="1" customWidth="1"/>
    <col min="35" max="35" width="13.00390625" style="2" hidden="1" customWidth="1"/>
    <col min="36" max="36" width="10.875" style="2" hidden="1" customWidth="1"/>
    <col min="37" max="37" width="8.625" style="2" hidden="1" customWidth="1"/>
    <col min="38" max="39" width="11.375" style="2" hidden="1" customWidth="1"/>
    <col min="40" max="40" width="10.875" style="2" hidden="1" customWidth="1"/>
    <col min="41" max="41" width="10.00390625" style="2" hidden="1" customWidth="1"/>
    <col min="42" max="43" width="13.00390625" style="2" hidden="1" customWidth="1"/>
    <col min="44" max="44" width="12.25390625" style="2" hidden="1" customWidth="1"/>
    <col min="45" max="45" width="7.75390625" style="2" hidden="1" customWidth="1"/>
    <col min="46" max="46" width="12.875" style="71" hidden="1" customWidth="1"/>
    <col min="47" max="47" width="12.375" style="71" hidden="1" customWidth="1"/>
    <col min="48" max="48" width="12.25390625" style="71" hidden="1" customWidth="1"/>
    <col min="49" max="49" width="8.625" style="140" hidden="1" customWidth="1"/>
    <col min="50" max="50" width="11.375" style="2" hidden="1" customWidth="1"/>
    <col min="51" max="51" width="11.875" style="2" hidden="1" customWidth="1"/>
    <col min="52" max="52" width="12.875" style="2" hidden="1" customWidth="1"/>
    <col min="53" max="53" width="9.875" style="2" hidden="1" customWidth="1"/>
    <col min="54" max="54" width="12.75390625" style="2" hidden="1" customWidth="1"/>
    <col min="55" max="55" width="11.375" style="2" hidden="1" customWidth="1"/>
    <col min="56" max="56" width="12.25390625" style="2" hidden="1" customWidth="1"/>
    <col min="57" max="57" width="10.00390625" style="2" hidden="1" customWidth="1"/>
    <col min="58" max="58" width="11.375" style="2" hidden="1" customWidth="1"/>
    <col min="59" max="61" width="16.25390625" style="2" hidden="1" customWidth="1"/>
    <col min="62" max="62" width="16.25390625" style="2" customWidth="1"/>
    <col min="63" max="65" width="16.25390625" style="71" customWidth="1"/>
    <col min="66" max="66" width="11.375" style="2" hidden="1" customWidth="1"/>
    <col min="67" max="68" width="16.25390625" style="2" hidden="1" customWidth="1"/>
    <col min="69" max="69" width="15.625" style="2" hidden="1" customWidth="1"/>
    <col min="70" max="70" width="11.375" style="2" hidden="1" customWidth="1"/>
    <col min="71" max="73" width="16.25390625" style="2" hidden="1" customWidth="1"/>
    <col min="74" max="74" width="13.00390625" style="2" customWidth="1"/>
    <col min="75" max="77" width="16.25390625" style="2" customWidth="1"/>
    <col min="78" max="78" width="12.125" style="71" hidden="1" customWidth="1"/>
    <col min="79" max="79" width="12.25390625" style="71" hidden="1" customWidth="1"/>
    <col min="80" max="80" width="10.125" style="71" hidden="1" customWidth="1"/>
    <col min="81" max="81" width="9.125" style="71" customWidth="1"/>
    <col min="82" max="16384" width="9.125" style="71" customWidth="1"/>
  </cols>
  <sheetData>
    <row r="1" spans="1:49" s="2" customFormat="1" ht="22.5">
      <c r="A1" s="1" t="s">
        <v>148</v>
      </c>
      <c r="Q1" s="3"/>
      <c r="V1" s="4"/>
      <c r="W1" s="4"/>
      <c r="X1" s="4"/>
      <c r="Y1" s="5"/>
      <c r="AW1" s="4"/>
    </row>
    <row r="2" spans="1:77" s="2" customFormat="1" ht="15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 t="s">
        <v>147</v>
      </c>
      <c r="N2" s="8"/>
      <c r="O2" s="8"/>
      <c r="P2" s="8"/>
      <c r="Q2" s="9"/>
      <c r="R2" s="8"/>
      <c r="S2" s="8"/>
      <c r="T2" s="8"/>
      <c r="U2" s="8"/>
      <c r="V2" s="10"/>
      <c r="W2" s="10"/>
      <c r="X2" s="10"/>
      <c r="Y2" s="11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12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13"/>
      <c r="BR2" s="7"/>
      <c r="BS2" s="7"/>
      <c r="BT2" s="7"/>
      <c r="BU2" s="7"/>
      <c r="BV2" s="7"/>
      <c r="BW2" s="7"/>
      <c r="BX2" s="7"/>
      <c r="BY2" s="7"/>
    </row>
    <row r="3" spans="1:80" s="18" customFormat="1" ht="21" customHeight="1">
      <c r="A3" s="390" t="s">
        <v>0</v>
      </c>
      <c r="B3" s="392" t="s">
        <v>1</v>
      </c>
      <c r="C3" s="393"/>
      <c r="D3" s="393"/>
      <c r="E3" s="394"/>
      <c r="F3" s="395" t="s">
        <v>2</v>
      </c>
      <c r="G3" s="379"/>
      <c r="H3" s="379"/>
      <c r="I3" s="380"/>
      <c r="J3" s="396" t="s">
        <v>147</v>
      </c>
      <c r="K3" s="397"/>
      <c r="L3" s="397"/>
      <c r="M3" s="398"/>
      <c r="N3" s="365" t="s">
        <v>3</v>
      </c>
      <c r="O3" s="362"/>
      <c r="P3" s="362"/>
      <c r="Q3" s="362"/>
      <c r="R3" s="362" t="s">
        <v>4</v>
      </c>
      <c r="S3" s="362"/>
      <c r="T3" s="362"/>
      <c r="U3" s="362"/>
      <c r="V3" s="362" t="s">
        <v>5</v>
      </c>
      <c r="W3" s="362"/>
      <c r="X3" s="362"/>
      <c r="Y3" s="362"/>
      <c r="Z3" s="350" t="s">
        <v>6</v>
      </c>
      <c r="AA3" s="388"/>
      <c r="AB3" s="388"/>
      <c r="AC3" s="367"/>
      <c r="AD3" s="356" t="s">
        <v>7</v>
      </c>
      <c r="AE3" s="389"/>
      <c r="AF3" s="389"/>
      <c r="AG3" s="365"/>
      <c r="AH3" s="356" t="s">
        <v>8</v>
      </c>
      <c r="AI3" s="389"/>
      <c r="AJ3" s="389"/>
      <c r="AK3" s="365"/>
      <c r="AL3" s="362" t="s">
        <v>9</v>
      </c>
      <c r="AM3" s="362"/>
      <c r="AN3" s="362"/>
      <c r="AO3" s="362"/>
      <c r="AP3" s="386" t="s">
        <v>10</v>
      </c>
      <c r="AQ3" s="386"/>
      <c r="AR3" s="386"/>
      <c r="AS3" s="387"/>
      <c r="AT3" s="382" t="s">
        <v>11</v>
      </c>
      <c r="AU3" s="383"/>
      <c r="AV3" s="383"/>
      <c r="AW3" s="384"/>
      <c r="AX3" s="385" t="s">
        <v>12</v>
      </c>
      <c r="AY3" s="386"/>
      <c r="AZ3" s="386"/>
      <c r="BA3" s="387"/>
      <c r="BB3" s="385" t="s">
        <v>13</v>
      </c>
      <c r="BC3" s="386"/>
      <c r="BD3" s="386"/>
      <c r="BE3" s="387"/>
      <c r="BF3" s="385" t="s">
        <v>14</v>
      </c>
      <c r="BG3" s="386"/>
      <c r="BH3" s="386"/>
      <c r="BI3" s="387"/>
      <c r="BJ3" s="382" t="s">
        <v>15</v>
      </c>
      <c r="BK3" s="383"/>
      <c r="BL3" s="383"/>
      <c r="BM3" s="384"/>
      <c r="BN3" s="385" t="s">
        <v>16</v>
      </c>
      <c r="BO3" s="386"/>
      <c r="BP3" s="386"/>
      <c r="BQ3" s="387"/>
      <c r="BR3" s="368" t="s">
        <v>17</v>
      </c>
      <c r="BS3" s="369"/>
      <c r="BT3" s="369"/>
      <c r="BU3" s="370"/>
      <c r="BV3" s="368" t="s">
        <v>18</v>
      </c>
      <c r="BW3" s="369"/>
      <c r="BX3" s="369"/>
      <c r="BY3" s="370"/>
      <c r="BZ3" s="371" t="s">
        <v>19</v>
      </c>
      <c r="CA3" s="371"/>
      <c r="CB3" s="371"/>
    </row>
    <row r="4" spans="1:80" s="18" customFormat="1" ht="19.5" customHeight="1">
      <c r="A4" s="391"/>
      <c r="B4" s="372" t="s">
        <v>20</v>
      </c>
      <c r="C4" s="366" t="s">
        <v>21</v>
      </c>
      <c r="D4" s="375" t="s">
        <v>22</v>
      </c>
      <c r="E4" s="376"/>
      <c r="F4" s="377" t="s">
        <v>20</v>
      </c>
      <c r="G4" s="378" t="s">
        <v>21</v>
      </c>
      <c r="H4" s="379" t="s">
        <v>22</v>
      </c>
      <c r="I4" s="380"/>
      <c r="J4" s="381" t="s">
        <v>20</v>
      </c>
      <c r="K4" s="399" t="s">
        <v>21</v>
      </c>
      <c r="L4" s="400" t="s">
        <v>22</v>
      </c>
      <c r="M4" s="401"/>
      <c r="N4" s="402" t="s">
        <v>20</v>
      </c>
      <c r="O4" s="366" t="s">
        <v>21</v>
      </c>
      <c r="P4" s="362" t="s">
        <v>22</v>
      </c>
      <c r="Q4" s="362"/>
      <c r="R4" s="366" t="s">
        <v>20</v>
      </c>
      <c r="S4" s="366" t="s">
        <v>21</v>
      </c>
      <c r="T4" s="362" t="s">
        <v>22</v>
      </c>
      <c r="U4" s="362"/>
      <c r="V4" s="366" t="s">
        <v>20</v>
      </c>
      <c r="W4" s="366" t="s">
        <v>21</v>
      </c>
      <c r="X4" s="362" t="s">
        <v>22</v>
      </c>
      <c r="Y4" s="362"/>
      <c r="Z4" s="360" t="s">
        <v>20</v>
      </c>
      <c r="AA4" s="360" t="s">
        <v>21</v>
      </c>
      <c r="AB4" s="350" t="s">
        <v>22</v>
      </c>
      <c r="AC4" s="367"/>
      <c r="AD4" s="354" t="s">
        <v>20</v>
      </c>
      <c r="AE4" s="354" t="s">
        <v>21</v>
      </c>
      <c r="AF4" s="356" t="s">
        <v>22</v>
      </c>
      <c r="AG4" s="365"/>
      <c r="AH4" s="354" t="s">
        <v>20</v>
      </c>
      <c r="AI4" s="354" t="s">
        <v>21</v>
      </c>
      <c r="AJ4" s="356" t="s">
        <v>22</v>
      </c>
      <c r="AK4" s="365"/>
      <c r="AL4" s="366" t="s">
        <v>20</v>
      </c>
      <c r="AM4" s="366" t="s">
        <v>21</v>
      </c>
      <c r="AN4" s="362" t="s">
        <v>22</v>
      </c>
      <c r="AO4" s="362"/>
      <c r="AP4" s="363" t="s">
        <v>20</v>
      </c>
      <c r="AQ4" s="354" t="s">
        <v>21</v>
      </c>
      <c r="AR4" s="356" t="s">
        <v>22</v>
      </c>
      <c r="AS4" s="357"/>
      <c r="AT4" s="358" t="s">
        <v>20</v>
      </c>
      <c r="AU4" s="360" t="s">
        <v>21</v>
      </c>
      <c r="AV4" s="350" t="s">
        <v>22</v>
      </c>
      <c r="AW4" s="351"/>
      <c r="AX4" s="352" t="s">
        <v>20</v>
      </c>
      <c r="AY4" s="354" t="s">
        <v>21</v>
      </c>
      <c r="AZ4" s="356" t="s">
        <v>22</v>
      </c>
      <c r="BA4" s="357"/>
      <c r="BB4" s="352" t="s">
        <v>20</v>
      </c>
      <c r="BC4" s="354" t="s">
        <v>21</v>
      </c>
      <c r="BD4" s="356" t="s">
        <v>22</v>
      </c>
      <c r="BE4" s="357"/>
      <c r="BF4" s="352" t="s">
        <v>20</v>
      </c>
      <c r="BG4" s="354" t="s">
        <v>21</v>
      </c>
      <c r="BH4" s="356" t="s">
        <v>22</v>
      </c>
      <c r="BI4" s="357"/>
      <c r="BJ4" s="358" t="s">
        <v>20</v>
      </c>
      <c r="BK4" s="360" t="s">
        <v>21</v>
      </c>
      <c r="BL4" s="350" t="s">
        <v>22</v>
      </c>
      <c r="BM4" s="351"/>
      <c r="BN4" s="352" t="s">
        <v>20</v>
      </c>
      <c r="BO4" s="354" t="s">
        <v>21</v>
      </c>
      <c r="BP4" s="356" t="s">
        <v>22</v>
      </c>
      <c r="BQ4" s="357"/>
      <c r="BR4" s="342" t="s">
        <v>20</v>
      </c>
      <c r="BS4" s="344" t="s">
        <v>21</v>
      </c>
      <c r="BT4" s="340" t="s">
        <v>22</v>
      </c>
      <c r="BU4" s="341"/>
      <c r="BV4" s="342" t="s">
        <v>20</v>
      </c>
      <c r="BW4" s="344" t="s">
        <v>21</v>
      </c>
      <c r="BX4" s="340" t="s">
        <v>22</v>
      </c>
      <c r="BY4" s="346"/>
      <c r="BZ4" s="347" t="s">
        <v>23</v>
      </c>
      <c r="CA4" s="349" t="s">
        <v>22</v>
      </c>
      <c r="CB4" s="349"/>
    </row>
    <row r="5" spans="1:80" s="18" customFormat="1" ht="15" customHeight="1">
      <c r="A5" s="391"/>
      <c r="B5" s="373"/>
      <c r="C5" s="374"/>
      <c r="D5" s="16" t="s">
        <v>24</v>
      </c>
      <c r="E5" s="22" t="s">
        <v>25</v>
      </c>
      <c r="F5" s="377"/>
      <c r="G5" s="378"/>
      <c r="H5" s="14" t="s">
        <v>24</v>
      </c>
      <c r="I5" s="15" t="s">
        <v>25</v>
      </c>
      <c r="J5" s="381"/>
      <c r="K5" s="399"/>
      <c r="L5" s="19" t="s">
        <v>24</v>
      </c>
      <c r="M5" s="20" t="s">
        <v>25</v>
      </c>
      <c r="N5" s="402"/>
      <c r="O5" s="366"/>
      <c r="P5" s="16" t="s">
        <v>24</v>
      </c>
      <c r="Q5" s="23" t="s">
        <v>25</v>
      </c>
      <c r="R5" s="366"/>
      <c r="S5" s="366"/>
      <c r="T5" s="16" t="s">
        <v>24</v>
      </c>
      <c r="U5" s="24" t="s">
        <v>25</v>
      </c>
      <c r="V5" s="366"/>
      <c r="W5" s="366"/>
      <c r="X5" s="16" t="s">
        <v>24</v>
      </c>
      <c r="Y5" s="23" t="s">
        <v>25</v>
      </c>
      <c r="Z5" s="361"/>
      <c r="AA5" s="361"/>
      <c r="AB5" s="19" t="s">
        <v>24</v>
      </c>
      <c r="AC5" s="19" t="s">
        <v>25</v>
      </c>
      <c r="AD5" s="355"/>
      <c r="AE5" s="355"/>
      <c r="AF5" s="16" t="s">
        <v>24</v>
      </c>
      <c r="AG5" s="16" t="s">
        <v>25</v>
      </c>
      <c r="AH5" s="355"/>
      <c r="AI5" s="355"/>
      <c r="AJ5" s="16" t="s">
        <v>24</v>
      </c>
      <c r="AK5" s="16" t="s">
        <v>25</v>
      </c>
      <c r="AL5" s="366"/>
      <c r="AM5" s="366"/>
      <c r="AN5" s="16" t="s">
        <v>24</v>
      </c>
      <c r="AO5" s="16" t="s">
        <v>25</v>
      </c>
      <c r="AP5" s="364"/>
      <c r="AQ5" s="355"/>
      <c r="AR5" s="16" t="s">
        <v>24</v>
      </c>
      <c r="AS5" s="22" t="s">
        <v>25</v>
      </c>
      <c r="AT5" s="359"/>
      <c r="AU5" s="361"/>
      <c r="AV5" s="19" t="s">
        <v>24</v>
      </c>
      <c r="AW5" s="20" t="s">
        <v>25</v>
      </c>
      <c r="AX5" s="353"/>
      <c r="AY5" s="355"/>
      <c r="AZ5" s="16" t="s">
        <v>24</v>
      </c>
      <c r="BA5" s="22" t="s">
        <v>25</v>
      </c>
      <c r="BB5" s="353"/>
      <c r="BC5" s="355"/>
      <c r="BD5" s="16" t="s">
        <v>24</v>
      </c>
      <c r="BE5" s="22" t="s">
        <v>25</v>
      </c>
      <c r="BF5" s="353"/>
      <c r="BG5" s="355"/>
      <c r="BH5" s="16" t="s">
        <v>24</v>
      </c>
      <c r="BI5" s="17" t="s">
        <v>25</v>
      </c>
      <c r="BJ5" s="359"/>
      <c r="BK5" s="361"/>
      <c r="BL5" s="19" t="s">
        <v>24</v>
      </c>
      <c r="BM5" s="20" t="s">
        <v>25</v>
      </c>
      <c r="BN5" s="353"/>
      <c r="BO5" s="355"/>
      <c r="BP5" s="16" t="s">
        <v>24</v>
      </c>
      <c r="BQ5" s="22" t="s">
        <v>25</v>
      </c>
      <c r="BR5" s="343"/>
      <c r="BS5" s="345"/>
      <c r="BT5" s="24" t="s">
        <v>24</v>
      </c>
      <c r="BU5" s="25" t="s">
        <v>25</v>
      </c>
      <c r="BV5" s="343"/>
      <c r="BW5" s="345"/>
      <c r="BX5" s="24" t="s">
        <v>24</v>
      </c>
      <c r="BY5" s="21" t="s">
        <v>25</v>
      </c>
      <c r="BZ5" s="348"/>
      <c r="CA5" s="26" t="s">
        <v>24</v>
      </c>
      <c r="CB5" s="27" t="s">
        <v>25</v>
      </c>
    </row>
    <row r="6" spans="1:80" s="46" customFormat="1" ht="18.75">
      <c r="A6" s="28" t="s">
        <v>26</v>
      </c>
      <c r="B6" s="29">
        <f>B7+B10+B15+B18+B21+B26+B28+B30+B33+B34</f>
        <v>415697.5</v>
      </c>
      <c r="C6" s="29">
        <f>C7+C10+C15+C18+C21+C26+C28+C30+C33+C34</f>
        <v>418065.3</v>
      </c>
      <c r="D6" s="30">
        <f aca="true" t="shared" si="0" ref="D6:D34">C6-B6</f>
        <v>2367.7999999999884</v>
      </c>
      <c r="E6" s="31">
        <f aca="true" t="shared" si="1" ref="E6:E33">C6/B6%</f>
        <v>100.56959688234834</v>
      </c>
      <c r="F6" s="32">
        <f aca="true" t="shared" si="2" ref="F6:G32">J6+Z6</f>
        <v>183266.7</v>
      </c>
      <c r="G6" s="33">
        <f t="shared" si="2"/>
        <v>183819.2</v>
      </c>
      <c r="H6" s="33">
        <f aca="true" t="shared" si="3" ref="H6:H32">G6-F6</f>
        <v>552.5</v>
      </c>
      <c r="I6" s="34">
        <f aca="true" t="shared" si="4" ref="I6:I14">G6/F6%</f>
        <v>100.30147320817147</v>
      </c>
      <c r="J6" s="35">
        <f>SUM(J7,J10,J15,J21,J26,J28,J30,J33)</f>
        <v>84574.49999999999</v>
      </c>
      <c r="K6" s="36">
        <f>SUM(O6+S6+W6)</f>
        <v>86499</v>
      </c>
      <c r="L6" s="36">
        <f aca="true" t="shared" si="5" ref="L6:L20">K6-J6</f>
        <v>1924.5000000000146</v>
      </c>
      <c r="M6" s="37">
        <f aca="true" t="shared" si="6" ref="M6:M14">K6/J6%</f>
        <v>102.2755085752798</v>
      </c>
      <c r="N6" s="29">
        <f>N7+N10+N15+N18+N21+N26+N28+N30+N33+N34</f>
        <v>20883.999999999996</v>
      </c>
      <c r="O6" s="29">
        <f>O7+O10+O15+O18+O21+O26+O28+O30+O33+O34</f>
        <v>25091.6</v>
      </c>
      <c r="P6" s="38">
        <f aca="true" t="shared" si="7" ref="P6:P18">O6-N6</f>
        <v>4207.600000000002</v>
      </c>
      <c r="Q6" s="39">
        <f aca="true" t="shared" si="8" ref="Q6:Q16">O6/N6%</f>
        <v>120.14748132541659</v>
      </c>
      <c r="R6" s="38">
        <f>SUM(R10,R7,R15,R21,R26,R33,R30)</f>
        <v>31815.9</v>
      </c>
      <c r="S6" s="38">
        <f>SUM(S7,S10,S15,S21,S26,S28,S30,S33,S34)</f>
        <v>30397.499999999996</v>
      </c>
      <c r="T6" s="38">
        <f aca="true" t="shared" si="9" ref="T6:T33">S6-R6</f>
        <v>-1418.400000000005</v>
      </c>
      <c r="U6" s="38">
        <f aca="true" t="shared" si="10" ref="U6:U24">S6/R6%</f>
        <v>95.5418517156516</v>
      </c>
      <c r="V6" s="38">
        <f>V7+V10+V15+V21+V26+V28+V30+V33+V34</f>
        <v>31097.6</v>
      </c>
      <c r="W6" s="38">
        <f>W7+W10+W15+W21+W26+W28+W30+W33+W34</f>
        <v>31009.9</v>
      </c>
      <c r="X6" s="38">
        <f>SUM(X10,X7,X15,X21,X26,X33,X30)</f>
        <v>-32.400000000001285</v>
      </c>
      <c r="Y6" s="38">
        <f>SUM(Y10,Y7,Y15,Y21,Y26,Y33,Y30)</f>
        <v>555.2197002121115</v>
      </c>
      <c r="Z6" s="36">
        <f>AD6+AH6+AL6</f>
        <v>98692.20000000001</v>
      </c>
      <c r="AA6" s="36">
        <f aca="true" t="shared" si="11" ref="AA6:AA34">SUM(AE6+AI6+AM6)</f>
        <v>97320.2</v>
      </c>
      <c r="AB6" s="36">
        <f>AA6-Z6</f>
        <v>-1372.0000000000146</v>
      </c>
      <c r="AC6" s="36">
        <f>AA6/Z6%</f>
        <v>98.60981921570294</v>
      </c>
      <c r="AD6" s="38">
        <f>SUM(AD10,AD7,AD15,AD21,AD26,AD33,AD30)+AD28</f>
        <v>34854.3</v>
      </c>
      <c r="AE6" s="38">
        <f>SUM(AE10,AE7,AE15,AE21,AE26,AE33,AE30)+AE28</f>
        <v>38439.3</v>
      </c>
      <c r="AF6" s="38">
        <f>AE6-AD6</f>
        <v>3585</v>
      </c>
      <c r="AG6" s="38">
        <f>AE6/AD6%</f>
        <v>110.28567493824292</v>
      </c>
      <c r="AH6" s="38">
        <f>SUM(AH10,AH7,AH15,AH21,AH26,AH33,AH30)+AH28</f>
        <v>34299.100000000006</v>
      </c>
      <c r="AI6" s="38">
        <f>SUM(AI10,AI7,AI15,AI21,AI26,AI33,AI30,AI28)</f>
        <v>27907.5</v>
      </c>
      <c r="AJ6" s="38">
        <f>SUM(AJ10,AJ7,AJ15,AJ21,AJ26,AJ33,AJ30)</f>
        <v>-6390.699999999999</v>
      </c>
      <c r="AK6" s="38">
        <f>SUM(AI7/AH7%)</f>
        <v>81.25934713712944</v>
      </c>
      <c r="AL6" s="38">
        <f>SUM(AL10,AL7,AL15,AL21,AL26,AL33,AL30)</f>
        <v>29538.800000000003</v>
      </c>
      <c r="AM6" s="38">
        <f>SUM(AM10,AM7,AM15,AM21,AM26,AM28,AM33,AM30)</f>
        <v>30973.399999999998</v>
      </c>
      <c r="AN6" s="38">
        <f>SUM(AN10,AN7,AN15,AN21,AN26,AN33,AN30)</f>
        <v>1433.6999999999966</v>
      </c>
      <c r="AO6" s="38">
        <f aca="true" t="shared" si="12" ref="AO6:AO24">AM6/AL6%</f>
        <v>104.85666310073529</v>
      </c>
      <c r="AP6" s="29">
        <f>J6+Z6+AT6</f>
        <v>284335.4</v>
      </c>
      <c r="AQ6" s="38">
        <f>SUM(AQ10,AQ7,AQ15,AQ21,AQ26,AQ33,AQ30)+AQ28+AQ34</f>
        <v>287356.10000000003</v>
      </c>
      <c r="AR6" s="38">
        <f aca="true" t="shared" si="13" ref="AR6:AR32">AQ6-AP6</f>
        <v>3020.7000000000116</v>
      </c>
      <c r="AS6" s="40">
        <f aca="true" t="shared" si="14" ref="AS6:AS14">AQ6/AP6%</f>
        <v>101.06237211405967</v>
      </c>
      <c r="AT6" s="41">
        <f>SUM(AT10,AT7,AT15,AT21,AT26,AT33,AT30+AT28)</f>
        <v>101068.70000000003</v>
      </c>
      <c r="AU6" s="42">
        <f>SUM(AU10,AU7,AU15,AU21,AU26,AU33,AU30)+AU28+AU34</f>
        <v>103536.9</v>
      </c>
      <c r="AV6" s="36">
        <f>AU6-AT6</f>
        <v>2468.199999999968</v>
      </c>
      <c r="AW6" s="43">
        <f aca="true" t="shared" si="15" ref="AW6:AW14">AU6/AT6%</f>
        <v>102.4421012637938</v>
      </c>
      <c r="AX6" s="44">
        <f>SUM(AX10,AX7,AX15,AX21,AX26,AX33,AX30)</f>
        <v>40832.3</v>
      </c>
      <c r="AY6" s="38">
        <f>SUM(AY10,AY7,AY15,AY21,AY26,AY33,AY30)+AY28</f>
        <v>41613.90000000001</v>
      </c>
      <c r="AZ6" s="38">
        <f>AY6-AX6</f>
        <v>781.6000000000058</v>
      </c>
      <c r="BA6" s="40">
        <f>AY6/AX6%</f>
        <v>101.91417088922252</v>
      </c>
      <c r="BB6" s="38">
        <f>SUM(BB10,BB7,BB15,BB21,BB26,BB33,BB30)</f>
        <v>30180.2</v>
      </c>
      <c r="BC6" s="38">
        <f>SUM(BC10,BC7,BC15,BC21,BC26,BC33,BC30)</f>
        <v>30011</v>
      </c>
      <c r="BD6" s="38">
        <f>SUM(BD10,BD7,BD15,BD21,BD26,BD33,BD30)</f>
        <v>-169.20000000000152</v>
      </c>
      <c r="BE6" s="50">
        <f aca="true" t="shared" si="16" ref="BE6:BE14">BC6/BB6%</f>
        <v>99.43936753235565</v>
      </c>
      <c r="BF6" s="44">
        <f>SUM(BF10,BF7,BF15,BF21,BF26,BF33,BF30+BF28)</f>
        <v>30056.2</v>
      </c>
      <c r="BG6" s="38">
        <f>SUM(BG10,BG7,BG15,BG21,BG26,BG33,BG30+BG28)</f>
        <v>31911.999999999996</v>
      </c>
      <c r="BH6" s="38">
        <f>SUM(BH10,BH7,BH15,BH21,BH26,BH33,BH30)</f>
        <v>1852.5000000000005</v>
      </c>
      <c r="BI6" s="40">
        <f aca="true" t="shared" si="17" ref="BI6:BI12">BG6/BF6%</f>
        <v>106.17443322841875</v>
      </c>
      <c r="BJ6" s="35">
        <f aca="true" t="shared" si="18" ref="BJ6:BP6">SUM(BJ10,BJ7,BJ15,BJ21,BJ26,BJ33,BJ30)</f>
        <v>131132.49999999997</v>
      </c>
      <c r="BK6" s="42">
        <f t="shared" si="18"/>
        <v>130512.70000000001</v>
      </c>
      <c r="BL6" s="42">
        <f t="shared" si="18"/>
        <v>-619.79999999998</v>
      </c>
      <c r="BM6" s="318">
        <f>BK6/BJ6%</f>
        <v>99.52734829275735</v>
      </c>
      <c r="BN6" s="38">
        <f t="shared" si="18"/>
        <v>39095.6</v>
      </c>
      <c r="BO6" s="38">
        <f>SUM(BO10,BO7,BO15,BO21,BO26,BO33,BO30)+BO34</f>
        <v>38763.6</v>
      </c>
      <c r="BP6" s="38">
        <f t="shared" si="18"/>
        <v>-331.9999999999983</v>
      </c>
      <c r="BQ6" s="31">
        <f>BO6/BN6%</f>
        <v>99.15079957846919</v>
      </c>
      <c r="BR6" s="38">
        <f>SUM(BR10,BR7,BR15,BR21,BR26,BR33,BR30)</f>
        <v>32301.6</v>
      </c>
      <c r="BS6" s="38">
        <f>SUM(BS10,BS7,BS15,BS21,BS26,BS33,BS30)+BS28</f>
        <v>32386.700000000004</v>
      </c>
      <c r="BT6" s="38">
        <f aca="true" t="shared" si="19" ref="BT6:BT18">BS6-BR6</f>
        <v>85.10000000000582</v>
      </c>
      <c r="BU6" s="40">
        <f aca="true" t="shared" si="20" ref="BU6:BU12">BS6/BR6%</f>
        <v>100.26345444188526</v>
      </c>
      <c r="BV6" s="29">
        <f>BV7+BV10+BV15+BV18+BV21+BV26+BV28+BV30+BV33+BV34</f>
        <v>59964.899999999994</v>
      </c>
      <c r="BW6" s="29">
        <f>BW7+BW10+BW15+BW18+BW21+BW26+BW28+BW30+BW33+BW34</f>
        <v>59558.9</v>
      </c>
      <c r="BX6" s="38">
        <f>SUM(BX10,BX7,BX15,BX21,BX26,BX33,BX30)</f>
        <v>-317.4999999999982</v>
      </c>
      <c r="BY6" s="38">
        <f aca="true" t="shared" si="21" ref="BY6:BY14">BW6/BV6%</f>
        <v>99.32293725162556</v>
      </c>
      <c r="BZ6" s="45">
        <f>SUM(BZ10,BZ7,BZ15,BZ21,BZ26,BZ33,BZ30)+BZ28</f>
        <v>181267.49999999997</v>
      </c>
      <c r="CA6" s="45">
        <f>C6-BZ6</f>
        <v>236797.80000000002</v>
      </c>
      <c r="CB6" s="45">
        <f>C6/BZ6%</f>
        <v>230.6344490876743</v>
      </c>
    </row>
    <row r="7" spans="1:80" s="46" customFormat="1" ht="18.75">
      <c r="A7" s="28" t="s">
        <v>27</v>
      </c>
      <c r="B7" s="47">
        <f>B9+B8</f>
        <v>333748.6</v>
      </c>
      <c r="C7" s="47">
        <f>C9+C8</f>
        <v>334314.69999999995</v>
      </c>
      <c r="D7" s="30">
        <f t="shared" si="0"/>
        <v>566.0999999999767</v>
      </c>
      <c r="E7" s="31">
        <f t="shared" si="1"/>
        <v>100.1696186890372</v>
      </c>
      <c r="F7" s="32">
        <f t="shared" si="2"/>
        <v>144539.59999999998</v>
      </c>
      <c r="G7" s="33">
        <f t="shared" si="2"/>
        <v>144554</v>
      </c>
      <c r="H7" s="33">
        <f t="shared" si="3"/>
        <v>14.400000000023283</v>
      </c>
      <c r="I7" s="34">
        <f t="shared" si="4"/>
        <v>100.00996266767034</v>
      </c>
      <c r="J7" s="41">
        <f aca="true" t="shared" si="22" ref="J7:J34">N7+R7+V7</f>
        <v>67378.2</v>
      </c>
      <c r="K7" s="36">
        <f>SUM(O7+S7+W7)</f>
        <v>67611.5</v>
      </c>
      <c r="L7" s="36">
        <f t="shared" si="5"/>
        <v>233.3000000000029</v>
      </c>
      <c r="M7" s="37">
        <f t="shared" si="6"/>
        <v>100.34625442650591</v>
      </c>
      <c r="N7" s="48">
        <f>N9+N8</f>
        <v>13701.6</v>
      </c>
      <c r="O7" s="47">
        <f>O9+O8</f>
        <v>15734.6</v>
      </c>
      <c r="P7" s="38">
        <f t="shared" si="7"/>
        <v>2033</v>
      </c>
      <c r="Q7" s="39">
        <f t="shared" si="8"/>
        <v>114.83768319028435</v>
      </c>
      <c r="R7" s="47">
        <f>R9+R8</f>
        <v>28036.4</v>
      </c>
      <c r="S7" s="47">
        <f>S9+S8</f>
        <v>26399.6</v>
      </c>
      <c r="T7" s="38">
        <f t="shared" si="9"/>
        <v>-1636.800000000003</v>
      </c>
      <c r="U7" s="38">
        <f t="shared" si="10"/>
        <v>94.16187527642634</v>
      </c>
      <c r="V7" s="47">
        <f>V9+V8</f>
        <v>25640.2</v>
      </c>
      <c r="W7" s="47">
        <f>W9+W8</f>
        <v>25477.3</v>
      </c>
      <c r="X7" s="38">
        <f aca="true" t="shared" si="23" ref="X7:X33">W7-V7</f>
        <v>-162.90000000000146</v>
      </c>
      <c r="Y7" s="39">
        <f aca="true" t="shared" si="24" ref="Y7:Y24">W7/V7%</f>
        <v>99.36466954235927</v>
      </c>
      <c r="Z7" s="36">
        <f>AD7+AH7+AL7</f>
        <v>77161.4</v>
      </c>
      <c r="AA7" s="36">
        <f t="shared" si="11"/>
        <v>76942.5</v>
      </c>
      <c r="AB7" s="36">
        <f aca="true" t="shared" si="25" ref="AB7:AB34">AA7-Z7</f>
        <v>-218.89999999999418</v>
      </c>
      <c r="AC7" s="36">
        <f aca="true" t="shared" si="26" ref="AC7:AC14">AA7/Z7%</f>
        <v>99.71630893166791</v>
      </c>
      <c r="AD7" s="47">
        <f>AD9+AD8</f>
        <v>23745.9</v>
      </c>
      <c r="AE7" s="47">
        <f>AE9+AE8</f>
        <v>25967.1</v>
      </c>
      <c r="AF7" s="38">
        <f aca="true" t="shared" si="27" ref="AF7:AF18">AE7-AD7</f>
        <v>2221.199999999997</v>
      </c>
      <c r="AG7" s="38">
        <f aca="true" t="shared" si="28" ref="AG7:AG14">AE7/AD7%</f>
        <v>109.35403585461069</v>
      </c>
      <c r="AH7" s="47">
        <f>AH9+AH8</f>
        <v>29755.1</v>
      </c>
      <c r="AI7" s="47">
        <f>AI9+AI8</f>
        <v>24178.8</v>
      </c>
      <c r="AJ7" s="38">
        <f aca="true" t="shared" si="29" ref="AJ7:AJ33">AI7-AH7</f>
        <v>-5576.299999999999</v>
      </c>
      <c r="AK7" s="38">
        <f aca="true" t="shared" si="30" ref="AK7:AK24">AI7/AH7%</f>
        <v>81.25934713712944</v>
      </c>
      <c r="AL7" s="47">
        <f>AL9+AL8</f>
        <v>23660.4</v>
      </c>
      <c r="AM7" s="47">
        <f>AM9+AM8</f>
        <v>26796.6</v>
      </c>
      <c r="AN7" s="38">
        <f aca="true" t="shared" si="31" ref="AN7:AN33">AM7-AL7</f>
        <v>3136.199999999997</v>
      </c>
      <c r="AO7" s="38">
        <f t="shared" si="12"/>
        <v>113.25505908606785</v>
      </c>
      <c r="AP7" s="29">
        <f>J7+Z7+AT7</f>
        <v>226138.39999999997</v>
      </c>
      <c r="AQ7" s="38">
        <f aca="true" t="shared" si="32" ref="AP7:AQ20">K7+AA7+AU7</f>
        <v>226136.9</v>
      </c>
      <c r="AR7" s="38">
        <f t="shared" si="13"/>
        <v>-1.4999999999708962</v>
      </c>
      <c r="AS7" s="40">
        <f t="shared" si="14"/>
        <v>99.99933668939023</v>
      </c>
      <c r="AT7" s="41">
        <f aca="true" t="shared" si="33" ref="AT7:AU22">AX7+BB7+BF7</f>
        <v>81598.8</v>
      </c>
      <c r="AU7" s="36">
        <f aca="true" t="shared" si="34" ref="AU7:AU34">SUM(AY7+BC7+BG7)</f>
        <v>81582.9</v>
      </c>
      <c r="AV7" s="36">
        <f>AU7-AT7</f>
        <v>-15.900000000008731</v>
      </c>
      <c r="AW7" s="43">
        <f t="shared" si="15"/>
        <v>99.98051441932968</v>
      </c>
      <c r="AX7" s="49">
        <f>AX9+AX8</f>
        <v>29900</v>
      </c>
      <c r="AY7" s="47">
        <f>AY9+AY8</f>
        <v>29925.5</v>
      </c>
      <c r="AZ7" s="38">
        <f>AY7-AX7</f>
        <v>25.5</v>
      </c>
      <c r="BA7" s="40">
        <f>AY7/AX7%</f>
        <v>100.08528428093645</v>
      </c>
      <c r="BB7" s="49">
        <f>BB9+BB8</f>
        <v>26388.8</v>
      </c>
      <c r="BC7" s="47">
        <f>BC9+BC8</f>
        <v>25758.899999999998</v>
      </c>
      <c r="BD7" s="38">
        <f aca="true" t="shared" si="35" ref="BD7:BD19">BC7-BB7</f>
        <v>-629.9000000000015</v>
      </c>
      <c r="BE7" s="50">
        <f t="shared" si="16"/>
        <v>97.61300248590311</v>
      </c>
      <c r="BF7" s="49">
        <f>BF9+BF8</f>
        <v>25310</v>
      </c>
      <c r="BG7" s="47">
        <f>BG9+BG8</f>
        <v>25898.5</v>
      </c>
      <c r="BH7" s="38">
        <f aca="true" t="shared" si="36" ref="BH7:BH19">BG7-BF7</f>
        <v>588.5</v>
      </c>
      <c r="BI7" s="40">
        <f t="shared" si="17"/>
        <v>102.32516791781904</v>
      </c>
      <c r="BJ7" s="35">
        <f aca="true" t="shared" si="37" ref="BJ7:BJ34">BN7+BR7+BV7</f>
        <v>107610.19999999998</v>
      </c>
      <c r="BK7" s="36">
        <f aca="true" t="shared" si="38" ref="BK7:BK34">SUM(BO7+BS7+BW7)</f>
        <v>108177.8</v>
      </c>
      <c r="BL7" s="36">
        <f aca="true" t="shared" si="39" ref="BL7:BL30">BK7-BJ7</f>
        <v>567.6000000000204</v>
      </c>
      <c r="BM7" s="37">
        <f aca="true" t="shared" si="40" ref="BM7:BM13">BK7/BJ7%</f>
        <v>100.52745929289233</v>
      </c>
      <c r="BN7" s="49">
        <f>BN9+BN8</f>
        <v>28186.8</v>
      </c>
      <c r="BO7" s="47">
        <f>BO9+BO8</f>
        <v>27115.7</v>
      </c>
      <c r="BP7" s="38">
        <f aca="true" t="shared" si="41" ref="BP7:BP18">BO7-BN7</f>
        <v>-1071.0999999999985</v>
      </c>
      <c r="BQ7" s="40">
        <f aca="true" t="shared" si="42" ref="BQ7:BQ12">BO7/BN7%</f>
        <v>96.1999943235841</v>
      </c>
      <c r="BR7" s="49">
        <f>BR9+BR8</f>
        <v>29133.6</v>
      </c>
      <c r="BS7" s="47">
        <f>BS9+BS8</f>
        <v>27670.4</v>
      </c>
      <c r="BT7" s="38">
        <f t="shared" si="19"/>
        <v>-1463.199999999997</v>
      </c>
      <c r="BU7" s="40">
        <f t="shared" si="20"/>
        <v>94.9776203421479</v>
      </c>
      <c r="BV7" s="47">
        <f>BV9+BV8</f>
        <v>50289.799999999996</v>
      </c>
      <c r="BW7" s="47">
        <f>BW9+BW8</f>
        <v>53391.7</v>
      </c>
      <c r="BX7" s="38">
        <f aca="true" t="shared" si="43" ref="BX7:BX18">BW7-BV7</f>
        <v>3101.9000000000015</v>
      </c>
      <c r="BY7" s="38">
        <f t="shared" si="21"/>
        <v>106.16804998230258</v>
      </c>
      <c r="BZ7" s="51">
        <f>BZ9+BZ8</f>
        <v>141778.8</v>
      </c>
      <c r="CA7" s="45">
        <f aca="true" t="shared" si="44" ref="CA7:CA34">C7-BZ7</f>
        <v>192535.89999999997</v>
      </c>
      <c r="CB7" s="45">
        <f aca="true" t="shared" si="45" ref="CB7:CB33">C7/BZ7%</f>
        <v>235.80020426185015</v>
      </c>
    </row>
    <row r="8" spans="1:80" ht="18.75">
      <c r="A8" s="52" t="s">
        <v>28</v>
      </c>
      <c r="B8" s="53">
        <f>J8+Z8+AT8+BJ8</f>
        <v>2634</v>
      </c>
      <c r="C8" s="53">
        <f>K8+AA8+AU8+BK8</f>
        <v>2737.5999999999995</v>
      </c>
      <c r="D8" s="54">
        <f t="shared" si="0"/>
        <v>103.59999999999945</v>
      </c>
      <c r="E8" s="55">
        <f t="shared" si="1"/>
        <v>103.93318147304478</v>
      </c>
      <c r="F8" s="56">
        <f>J8+Z8</f>
        <v>2113.9</v>
      </c>
      <c r="G8" s="57">
        <f>K8+AA8</f>
        <v>2120.3999999999996</v>
      </c>
      <c r="H8" s="57">
        <f t="shared" si="3"/>
        <v>6.499999999999545</v>
      </c>
      <c r="I8" s="58">
        <f t="shared" si="4"/>
        <v>100.30748852831259</v>
      </c>
      <c r="J8" s="59">
        <f t="shared" si="22"/>
        <v>1566.5</v>
      </c>
      <c r="K8" s="60">
        <f>O8+S8+W8</f>
        <v>1589.7999999999997</v>
      </c>
      <c r="L8" s="60">
        <f t="shared" si="5"/>
        <v>23.299999999999727</v>
      </c>
      <c r="M8" s="61">
        <f t="shared" si="6"/>
        <v>101.48739227577401</v>
      </c>
      <c r="N8" s="62">
        <v>90</v>
      </c>
      <c r="O8" s="53">
        <v>432.9</v>
      </c>
      <c r="P8" s="63">
        <f t="shared" si="7"/>
        <v>342.9</v>
      </c>
      <c r="Q8" s="64">
        <f t="shared" si="8"/>
        <v>480.99999999999994</v>
      </c>
      <c r="R8" s="53">
        <v>1210</v>
      </c>
      <c r="S8" s="53">
        <v>876.8</v>
      </c>
      <c r="T8" s="63">
        <f t="shared" si="9"/>
        <v>-333.20000000000005</v>
      </c>
      <c r="U8" s="63">
        <f t="shared" si="10"/>
        <v>72.46280991735537</v>
      </c>
      <c r="V8" s="53">
        <v>266.5</v>
      </c>
      <c r="W8" s="53">
        <v>280.1</v>
      </c>
      <c r="X8" s="63">
        <f t="shared" si="23"/>
        <v>13.600000000000023</v>
      </c>
      <c r="Y8" s="64">
        <f t="shared" si="24"/>
        <v>105.1031894934334</v>
      </c>
      <c r="Z8" s="60">
        <f>AD8+AH8+AL8</f>
        <v>547.4</v>
      </c>
      <c r="AA8" s="60">
        <f t="shared" si="11"/>
        <v>530.6</v>
      </c>
      <c r="AB8" s="60">
        <f t="shared" si="25"/>
        <v>-16.799999999999955</v>
      </c>
      <c r="AC8" s="60">
        <f t="shared" si="26"/>
        <v>96.9309462915601</v>
      </c>
      <c r="AD8" s="53">
        <v>292</v>
      </c>
      <c r="AE8" s="53">
        <v>242.8</v>
      </c>
      <c r="AF8" s="63">
        <f t="shared" si="27"/>
        <v>-49.19999999999999</v>
      </c>
      <c r="AG8" s="63">
        <f t="shared" si="28"/>
        <v>83.15068493150686</v>
      </c>
      <c r="AH8" s="53">
        <v>339.5</v>
      </c>
      <c r="AI8" s="53">
        <v>211.5</v>
      </c>
      <c r="AJ8" s="63">
        <f t="shared" si="29"/>
        <v>-128</v>
      </c>
      <c r="AK8" s="63">
        <f t="shared" si="30"/>
        <v>62.297496318114874</v>
      </c>
      <c r="AL8" s="53">
        <v>-84.1</v>
      </c>
      <c r="AM8" s="53">
        <v>76.3</v>
      </c>
      <c r="AN8" s="63">
        <f t="shared" si="31"/>
        <v>160.39999999999998</v>
      </c>
      <c r="AO8" s="63">
        <f t="shared" si="12"/>
        <v>-90.72532699167658</v>
      </c>
      <c r="AP8" s="65">
        <f>J8+Z8+AT8</f>
        <v>2673.9</v>
      </c>
      <c r="AQ8" s="63">
        <f t="shared" si="32"/>
        <v>2506.3999999999996</v>
      </c>
      <c r="AR8" s="63">
        <f t="shared" si="13"/>
        <v>-167.50000000000045</v>
      </c>
      <c r="AS8" s="66">
        <f t="shared" si="14"/>
        <v>93.73574180036648</v>
      </c>
      <c r="AT8" s="59">
        <f t="shared" si="33"/>
        <v>560</v>
      </c>
      <c r="AU8" s="60">
        <f t="shared" si="34"/>
        <v>386</v>
      </c>
      <c r="AV8" s="60">
        <f>AU8-AT8</f>
        <v>-174</v>
      </c>
      <c r="AW8" s="61">
        <f t="shared" si="15"/>
        <v>68.92857142857143</v>
      </c>
      <c r="AX8" s="67">
        <v>200</v>
      </c>
      <c r="AY8" s="53">
        <v>196</v>
      </c>
      <c r="AZ8" s="63">
        <f aca="true" t="shared" si="46" ref="AZ8:AZ33">AY8-AX8</f>
        <v>-4</v>
      </c>
      <c r="BA8" s="66">
        <f>AY8/AX8%</f>
        <v>98</v>
      </c>
      <c r="BB8" s="67">
        <v>280</v>
      </c>
      <c r="BC8" s="53">
        <v>67.3</v>
      </c>
      <c r="BD8" s="63">
        <f t="shared" si="35"/>
        <v>-212.7</v>
      </c>
      <c r="BE8" s="68">
        <f t="shared" si="16"/>
        <v>24.035714285714285</v>
      </c>
      <c r="BF8" s="67">
        <v>80</v>
      </c>
      <c r="BG8" s="53">
        <v>122.7</v>
      </c>
      <c r="BH8" s="63">
        <f t="shared" si="36"/>
        <v>42.7</v>
      </c>
      <c r="BI8" s="66">
        <f t="shared" si="17"/>
        <v>153.375</v>
      </c>
      <c r="BJ8" s="291">
        <f t="shared" si="37"/>
        <v>-39.89999999999998</v>
      </c>
      <c r="BK8" s="60">
        <f t="shared" si="38"/>
        <v>231.2</v>
      </c>
      <c r="BL8" s="60">
        <f t="shared" si="39"/>
        <v>271.09999999999997</v>
      </c>
      <c r="BM8" s="61">
        <f t="shared" si="40"/>
        <v>-579.448621553885</v>
      </c>
      <c r="BN8" s="67">
        <v>195</v>
      </c>
      <c r="BO8" s="53">
        <v>135.2</v>
      </c>
      <c r="BP8" s="38">
        <f t="shared" si="41"/>
        <v>-59.80000000000001</v>
      </c>
      <c r="BQ8" s="66">
        <f t="shared" si="42"/>
        <v>69.33333333333333</v>
      </c>
      <c r="BR8" s="67">
        <v>590</v>
      </c>
      <c r="BS8" s="53">
        <v>12.4</v>
      </c>
      <c r="BT8" s="63">
        <f t="shared" si="19"/>
        <v>-577.6</v>
      </c>
      <c r="BU8" s="66">
        <f t="shared" si="20"/>
        <v>2.101694915254237</v>
      </c>
      <c r="BV8" s="53">
        <v>-824.9</v>
      </c>
      <c r="BW8" s="53">
        <v>83.6</v>
      </c>
      <c r="BX8" s="63">
        <f t="shared" si="43"/>
        <v>908.5</v>
      </c>
      <c r="BY8" s="63">
        <f t="shared" si="21"/>
        <v>-10.134561765062431</v>
      </c>
      <c r="BZ8" s="69">
        <v>5727.5</v>
      </c>
      <c r="CA8" s="70">
        <f t="shared" si="44"/>
        <v>-2989.9000000000005</v>
      </c>
      <c r="CB8" s="70">
        <f t="shared" si="45"/>
        <v>47.79746835443037</v>
      </c>
    </row>
    <row r="9" spans="1:80" ht="18.75">
      <c r="A9" s="72" t="s">
        <v>29</v>
      </c>
      <c r="B9" s="53">
        <f>J9+Z9+AT9+BJ9</f>
        <v>331114.6</v>
      </c>
      <c r="C9" s="53">
        <f>K9+AA9+AU9+BK9</f>
        <v>331577.1</v>
      </c>
      <c r="D9" s="54">
        <f t="shared" si="0"/>
        <v>462.5</v>
      </c>
      <c r="E9" s="55">
        <f t="shared" si="1"/>
        <v>100.1396797362605</v>
      </c>
      <c r="F9" s="56">
        <f t="shared" si="2"/>
        <v>142425.7</v>
      </c>
      <c r="G9" s="57">
        <f t="shared" si="2"/>
        <v>142433.59999999998</v>
      </c>
      <c r="H9" s="57">
        <f t="shared" si="3"/>
        <v>7.899999999965075</v>
      </c>
      <c r="I9" s="58">
        <f t="shared" si="4"/>
        <v>100.00554675174493</v>
      </c>
      <c r="J9" s="59">
        <f t="shared" si="22"/>
        <v>65811.7</v>
      </c>
      <c r="K9" s="60">
        <f>O9+S9+W9</f>
        <v>66021.7</v>
      </c>
      <c r="L9" s="60">
        <f t="shared" si="5"/>
        <v>210</v>
      </c>
      <c r="M9" s="61">
        <f t="shared" si="6"/>
        <v>100.31909219789186</v>
      </c>
      <c r="N9" s="62">
        <v>13611.6</v>
      </c>
      <c r="O9" s="53">
        <v>15301.7</v>
      </c>
      <c r="P9" s="63">
        <f t="shared" si="7"/>
        <v>1690.1000000000004</v>
      </c>
      <c r="Q9" s="64">
        <f t="shared" si="8"/>
        <v>112.4166152399424</v>
      </c>
      <c r="R9" s="53">
        <v>26826.4</v>
      </c>
      <c r="S9" s="53">
        <v>25522.8</v>
      </c>
      <c r="T9" s="63">
        <f t="shared" si="9"/>
        <v>-1303.6000000000022</v>
      </c>
      <c r="U9" s="63">
        <f t="shared" si="10"/>
        <v>95.14060775952046</v>
      </c>
      <c r="V9" s="53">
        <v>25373.7</v>
      </c>
      <c r="W9" s="53">
        <v>25197.2</v>
      </c>
      <c r="X9" s="63">
        <f t="shared" si="23"/>
        <v>-176.5</v>
      </c>
      <c r="Y9" s="64">
        <f t="shared" si="24"/>
        <v>99.30439786077712</v>
      </c>
      <c r="Z9" s="60">
        <f aca="true" t="shared" si="47" ref="Z9:Z34">AD9+AH9+AL9</f>
        <v>76614</v>
      </c>
      <c r="AA9" s="60">
        <f t="shared" si="11"/>
        <v>76411.9</v>
      </c>
      <c r="AB9" s="60">
        <f t="shared" si="25"/>
        <v>-202.10000000000582</v>
      </c>
      <c r="AC9" s="60">
        <f t="shared" si="26"/>
        <v>99.73621009215026</v>
      </c>
      <c r="AD9" s="53">
        <v>23453.9</v>
      </c>
      <c r="AE9" s="53">
        <v>25724.3</v>
      </c>
      <c r="AF9" s="63">
        <f t="shared" si="27"/>
        <v>2270.399999999998</v>
      </c>
      <c r="AG9" s="63">
        <f t="shared" si="28"/>
        <v>109.68026639492791</v>
      </c>
      <c r="AH9" s="53">
        <v>29415.6</v>
      </c>
      <c r="AI9" s="53">
        <v>23967.3</v>
      </c>
      <c r="AJ9" s="63">
        <f t="shared" si="29"/>
        <v>-5448.299999999999</v>
      </c>
      <c r="AK9" s="63">
        <f t="shared" si="30"/>
        <v>81.47819524334027</v>
      </c>
      <c r="AL9" s="53">
        <v>23744.5</v>
      </c>
      <c r="AM9" s="53">
        <v>26720.3</v>
      </c>
      <c r="AN9" s="63">
        <f t="shared" si="31"/>
        <v>2975.7999999999993</v>
      </c>
      <c r="AO9" s="63">
        <f t="shared" si="12"/>
        <v>112.53258649371433</v>
      </c>
      <c r="AP9" s="65">
        <f t="shared" si="32"/>
        <v>223464.5</v>
      </c>
      <c r="AQ9" s="63">
        <f t="shared" si="32"/>
        <v>223630.49999999997</v>
      </c>
      <c r="AR9" s="63">
        <f t="shared" si="13"/>
        <v>165.9999999999709</v>
      </c>
      <c r="AS9" s="66">
        <f t="shared" si="14"/>
        <v>100.07428472978928</v>
      </c>
      <c r="AT9" s="59">
        <f t="shared" si="33"/>
        <v>81038.8</v>
      </c>
      <c r="AU9" s="60">
        <f t="shared" si="34"/>
        <v>81196.9</v>
      </c>
      <c r="AV9" s="60">
        <f aca="true" t="shared" si="48" ref="AV9:AV34">AU9-AT9</f>
        <v>158.09999999999127</v>
      </c>
      <c r="AW9" s="61">
        <f t="shared" si="15"/>
        <v>100.19509173383612</v>
      </c>
      <c r="AX9" s="67">
        <v>29700</v>
      </c>
      <c r="AY9" s="53">
        <v>29729.5</v>
      </c>
      <c r="AZ9" s="63">
        <f t="shared" si="46"/>
        <v>29.5</v>
      </c>
      <c r="BA9" s="66">
        <f aca="true" t="shared" si="49" ref="BA9:BA33">AY9/AX9%</f>
        <v>100.0993265993266</v>
      </c>
      <c r="BB9" s="67">
        <v>26108.8</v>
      </c>
      <c r="BC9" s="53">
        <v>25691.6</v>
      </c>
      <c r="BD9" s="63">
        <f t="shared" si="35"/>
        <v>-417.2000000000007</v>
      </c>
      <c r="BE9" s="68">
        <f t="shared" si="16"/>
        <v>98.40207133227112</v>
      </c>
      <c r="BF9" s="67">
        <v>25230</v>
      </c>
      <c r="BG9" s="53">
        <v>25775.8</v>
      </c>
      <c r="BH9" s="63">
        <f t="shared" si="36"/>
        <v>545.7999999999993</v>
      </c>
      <c r="BI9" s="66">
        <f t="shared" si="17"/>
        <v>102.16329766151406</v>
      </c>
      <c r="BJ9" s="291">
        <f t="shared" si="37"/>
        <v>107650.09999999999</v>
      </c>
      <c r="BK9" s="60">
        <f t="shared" si="38"/>
        <v>107946.6</v>
      </c>
      <c r="BL9" s="60">
        <f t="shared" si="39"/>
        <v>296.50000000001455</v>
      </c>
      <c r="BM9" s="61">
        <f t="shared" si="40"/>
        <v>100.27542937721378</v>
      </c>
      <c r="BN9" s="67">
        <v>27991.8</v>
      </c>
      <c r="BO9" s="53">
        <v>26980.5</v>
      </c>
      <c r="BP9" s="38">
        <f t="shared" si="41"/>
        <v>-1011.2999999999993</v>
      </c>
      <c r="BQ9" s="66">
        <f t="shared" si="42"/>
        <v>96.38715623861273</v>
      </c>
      <c r="BR9" s="67">
        <v>28543.6</v>
      </c>
      <c r="BS9" s="53">
        <v>27658</v>
      </c>
      <c r="BT9" s="63">
        <f t="shared" si="19"/>
        <v>-885.5999999999985</v>
      </c>
      <c r="BU9" s="66">
        <f t="shared" si="20"/>
        <v>96.89737804621703</v>
      </c>
      <c r="BV9" s="53">
        <v>51114.7</v>
      </c>
      <c r="BW9" s="53">
        <v>53308.1</v>
      </c>
      <c r="BX9" s="63">
        <f t="shared" si="43"/>
        <v>2193.4000000000015</v>
      </c>
      <c r="BY9" s="63">
        <f t="shared" si="21"/>
        <v>104.29113347041066</v>
      </c>
      <c r="BZ9" s="69">
        <v>136051.3</v>
      </c>
      <c r="CA9" s="70">
        <f t="shared" si="44"/>
        <v>195525.8</v>
      </c>
      <c r="CB9" s="70">
        <f t="shared" si="45"/>
        <v>243.7147605351805</v>
      </c>
    </row>
    <row r="10" spans="1:80" s="46" customFormat="1" ht="20.25">
      <c r="A10" s="28" t="s">
        <v>30</v>
      </c>
      <c r="B10" s="47">
        <f>B12+B13+B11+B14</f>
        <v>34303.4</v>
      </c>
      <c r="C10" s="47">
        <f>C12+C13+C11+C14</f>
        <v>34312.99999999999</v>
      </c>
      <c r="D10" s="30">
        <f t="shared" si="0"/>
        <v>9.599999999991269</v>
      </c>
      <c r="E10" s="31">
        <f t="shared" si="1"/>
        <v>100.02798556411317</v>
      </c>
      <c r="F10" s="32">
        <f t="shared" si="2"/>
        <v>17428.399999999998</v>
      </c>
      <c r="G10" s="33">
        <f t="shared" si="2"/>
        <v>17605.899999999998</v>
      </c>
      <c r="H10" s="33">
        <f t="shared" si="3"/>
        <v>177.5</v>
      </c>
      <c r="I10" s="34">
        <f t="shared" si="4"/>
        <v>101.01845264051776</v>
      </c>
      <c r="J10" s="73">
        <f>SUM(J11:J14)</f>
        <v>8072.999999999999</v>
      </c>
      <c r="K10" s="36">
        <f>SUM(K11:K14)</f>
        <v>8150.7</v>
      </c>
      <c r="L10" s="36">
        <f t="shared" si="5"/>
        <v>77.70000000000073</v>
      </c>
      <c r="M10" s="37">
        <f t="shared" si="6"/>
        <v>100.96246748420663</v>
      </c>
      <c r="N10" s="47">
        <f>N12+N13+N11+N14</f>
        <v>5155.5</v>
      </c>
      <c r="O10" s="47">
        <f>O12+O13+O11+O14</f>
        <v>5969.699999999999</v>
      </c>
      <c r="P10" s="38">
        <f t="shared" si="7"/>
        <v>814.1999999999989</v>
      </c>
      <c r="Q10" s="38">
        <f t="shared" si="8"/>
        <v>115.79284259528657</v>
      </c>
      <c r="R10" s="47">
        <f>SUM(R11:R14)</f>
        <v>915.9</v>
      </c>
      <c r="S10" s="47">
        <f>SUM(S11:S14)</f>
        <v>1059</v>
      </c>
      <c r="T10" s="38">
        <f t="shared" si="9"/>
        <v>143.10000000000002</v>
      </c>
      <c r="U10" s="38">
        <f t="shared" si="10"/>
        <v>115.62397641663938</v>
      </c>
      <c r="V10" s="47">
        <f>SUM(V11:V14)</f>
        <v>2001.6</v>
      </c>
      <c r="W10" s="47">
        <f>SUM(W11:W14)</f>
        <v>1122</v>
      </c>
      <c r="X10" s="38">
        <f t="shared" si="23"/>
        <v>-879.5999999999999</v>
      </c>
      <c r="Y10" s="39">
        <f t="shared" si="24"/>
        <v>56.05515587529977</v>
      </c>
      <c r="Z10" s="36">
        <f t="shared" si="47"/>
        <v>9355.4</v>
      </c>
      <c r="AA10" s="36">
        <f t="shared" si="11"/>
        <v>9455.199999999999</v>
      </c>
      <c r="AB10" s="36">
        <f t="shared" si="25"/>
        <v>99.79999999999927</v>
      </c>
      <c r="AC10" s="36">
        <f t="shared" si="26"/>
        <v>101.06676358039206</v>
      </c>
      <c r="AD10" s="47">
        <f>SUM(AD11:AD14)</f>
        <v>7143.7</v>
      </c>
      <c r="AE10" s="47">
        <f aca="true" t="shared" si="50" ref="AE10:AL10">SUM(AE11:AE14)</f>
        <v>7131.2</v>
      </c>
      <c r="AF10" s="47">
        <f t="shared" si="50"/>
        <v>-12.49999999999983</v>
      </c>
      <c r="AG10" s="47">
        <f t="shared" si="50"/>
        <v>601.3738523359451</v>
      </c>
      <c r="AH10" s="47">
        <f t="shared" si="50"/>
        <v>1719.2</v>
      </c>
      <c r="AI10" s="47">
        <f t="shared" si="50"/>
        <v>1350.1000000000001</v>
      </c>
      <c r="AJ10" s="47">
        <f t="shared" si="50"/>
        <v>-369.09999999999997</v>
      </c>
      <c r="AK10" s="47">
        <f t="shared" si="50"/>
        <v>179.98472933177672</v>
      </c>
      <c r="AL10" s="47">
        <f t="shared" si="50"/>
        <v>492.5000000000001</v>
      </c>
      <c r="AM10" s="47">
        <f>AM12+AM13+AM11</f>
        <v>973.9000000000001</v>
      </c>
      <c r="AN10" s="38">
        <f t="shared" si="31"/>
        <v>481.4</v>
      </c>
      <c r="AO10" s="38">
        <f t="shared" si="12"/>
        <v>197.746192893401</v>
      </c>
      <c r="AP10" s="48">
        <f>AP12+AP13+AP11</f>
        <v>24788.899999999998</v>
      </c>
      <c r="AQ10" s="38">
        <f t="shared" si="32"/>
        <v>25519.699999999997</v>
      </c>
      <c r="AR10" s="38">
        <f t="shared" si="13"/>
        <v>730.7999999999993</v>
      </c>
      <c r="AS10" s="40">
        <f t="shared" si="14"/>
        <v>102.94809370323007</v>
      </c>
      <c r="AT10" s="41">
        <f t="shared" si="33"/>
        <v>7868.6</v>
      </c>
      <c r="AU10" s="36">
        <f t="shared" si="34"/>
        <v>7913.799999999999</v>
      </c>
      <c r="AV10" s="36">
        <f t="shared" si="48"/>
        <v>45.19999999999891</v>
      </c>
      <c r="AW10" s="43">
        <f t="shared" si="15"/>
        <v>100.57443509645933</v>
      </c>
      <c r="AX10" s="49">
        <f>SUM(AX11:AX14)</f>
        <v>6616.1</v>
      </c>
      <c r="AY10" s="48">
        <f aca="true" t="shared" si="51" ref="AY10:BD10">SUM(AY11:AY14)</f>
        <v>6399.499999999999</v>
      </c>
      <c r="AZ10" s="48">
        <f t="shared" si="51"/>
        <v>-216.60000000000028</v>
      </c>
      <c r="BA10" s="40">
        <f t="shared" si="49"/>
        <v>96.72616798415984</v>
      </c>
      <c r="BB10" s="48">
        <f t="shared" si="51"/>
        <v>902.5</v>
      </c>
      <c r="BC10" s="48">
        <f t="shared" si="51"/>
        <v>861</v>
      </c>
      <c r="BD10" s="48">
        <f t="shared" si="51"/>
        <v>-41.50000000000003</v>
      </c>
      <c r="BE10" s="50">
        <f t="shared" si="16"/>
        <v>95.40166204986149</v>
      </c>
      <c r="BF10" s="49">
        <f>SUM(BF11:BF14)</f>
        <v>350</v>
      </c>
      <c r="BG10" s="47">
        <f>BG12+BG13+BG11</f>
        <v>653.3</v>
      </c>
      <c r="BH10" s="38">
        <f t="shared" si="36"/>
        <v>303.29999999999995</v>
      </c>
      <c r="BI10" s="40">
        <f t="shared" si="17"/>
        <v>186.65714285714284</v>
      </c>
      <c r="BJ10" s="35">
        <f t="shared" si="37"/>
        <v>9006.4</v>
      </c>
      <c r="BK10" s="36">
        <f t="shared" si="38"/>
        <v>8793.3</v>
      </c>
      <c r="BL10" s="36">
        <f t="shared" si="39"/>
        <v>-213.10000000000036</v>
      </c>
      <c r="BM10" s="37">
        <f t="shared" si="40"/>
        <v>97.63390477882395</v>
      </c>
      <c r="BN10" s="48">
        <f>SUM(BN11:BN14)</f>
        <v>6155.9</v>
      </c>
      <c r="BO10" s="47">
        <f>BO12+BO13+BO11+BO14</f>
        <v>7008.7</v>
      </c>
      <c r="BP10" s="38">
        <f t="shared" si="41"/>
        <v>852.8000000000002</v>
      </c>
      <c r="BQ10" s="66">
        <f t="shared" si="42"/>
        <v>113.85337643561462</v>
      </c>
      <c r="BR10" s="48">
        <f>SUM(BR11:BR14)</f>
        <v>1109.3</v>
      </c>
      <c r="BS10" s="47">
        <f>BS12+BS13+BS11+BS14</f>
        <v>896.8000000000001</v>
      </c>
      <c r="BT10" s="38">
        <f t="shared" si="19"/>
        <v>-212.4999999999999</v>
      </c>
      <c r="BU10" s="40">
        <f t="shared" si="20"/>
        <v>80.84377535382674</v>
      </c>
      <c r="BV10" s="47">
        <f>SUM(BV11:BV14)</f>
        <v>1741.1999999999998</v>
      </c>
      <c r="BW10" s="74">
        <f>BW12+BW13+BW11</f>
        <v>887.8</v>
      </c>
      <c r="BX10" s="38">
        <f t="shared" si="43"/>
        <v>-853.3999999999999</v>
      </c>
      <c r="BY10" s="38">
        <f t="shared" si="21"/>
        <v>50.98782448885826</v>
      </c>
      <c r="BZ10" s="51">
        <f>BZ12+BZ13+BZ11</f>
        <v>16595.3</v>
      </c>
      <c r="CA10" s="45">
        <f t="shared" si="44"/>
        <v>17717.699999999993</v>
      </c>
      <c r="CB10" s="45">
        <f t="shared" si="45"/>
        <v>206.76336071056258</v>
      </c>
    </row>
    <row r="11" spans="1:80" s="2" customFormat="1" ht="60" customHeight="1">
      <c r="A11" s="75" t="s">
        <v>31</v>
      </c>
      <c r="B11" s="53">
        <f aca="true" t="shared" si="52" ref="B11:C15">J11+Z11+AT11+BJ11</f>
        <v>8045.8</v>
      </c>
      <c r="C11" s="53">
        <f t="shared" si="52"/>
        <v>8046.9</v>
      </c>
      <c r="D11" s="63">
        <f t="shared" si="0"/>
        <v>1.0999999999994543</v>
      </c>
      <c r="E11" s="55">
        <f t="shared" si="1"/>
        <v>100.01367172934947</v>
      </c>
      <c r="F11" s="56">
        <f t="shared" si="2"/>
        <v>4319.6</v>
      </c>
      <c r="G11" s="57">
        <f t="shared" si="2"/>
        <v>4425.9</v>
      </c>
      <c r="H11" s="57">
        <f t="shared" si="3"/>
        <v>106.29999999999927</v>
      </c>
      <c r="I11" s="58">
        <f t="shared" si="4"/>
        <v>102.46087600703767</v>
      </c>
      <c r="J11" s="59">
        <f t="shared" si="22"/>
        <v>1370.7</v>
      </c>
      <c r="K11" s="60">
        <f aca="true" t="shared" si="53" ref="K11:K34">SUM(O11+S11+W11)</f>
        <v>1356.8999999999999</v>
      </c>
      <c r="L11" s="60">
        <f t="shared" si="5"/>
        <v>-13.800000000000182</v>
      </c>
      <c r="M11" s="61">
        <f t="shared" si="6"/>
        <v>98.99321514554606</v>
      </c>
      <c r="N11" s="62">
        <v>505</v>
      </c>
      <c r="O11" s="53">
        <v>596.9</v>
      </c>
      <c r="P11" s="63">
        <f t="shared" si="7"/>
        <v>91.89999999999998</v>
      </c>
      <c r="Q11" s="64">
        <f t="shared" si="8"/>
        <v>118.1980198019802</v>
      </c>
      <c r="R11" s="53">
        <v>426.7</v>
      </c>
      <c r="S11" s="53">
        <v>306.2</v>
      </c>
      <c r="T11" s="63">
        <f t="shared" si="9"/>
        <v>-120.5</v>
      </c>
      <c r="U11" s="63">
        <f t="shared" si="10"/>
        <v>71.76001874853527</v>
      </c>
      <c r="V11" s="53">
        <v>439</v>
      </c>
      <c r="W11" s="53">
        <v>453.8</v>
      </c>
      <c r="X11" s="63">
        <f t="shared" si="23"/>
        <v>14.800000000000011</v>
      </c>
      <c r="Y11" s="64">
        <f t="shared" si="24"/>
        <v>103.37129840546699</v>
      </c>
      <c r="Z11" s="60">
        <f t="shared" si="47"/>
        <v>2948.9</v>
      </c>
      <c r="AA11" s="60">
        <f t="shared" si="11"/>
        <v>3069</v>
      </c>
      <c r="AB11" s="60">
        <f t="shared" si="25"/>
        <v>120.09999999999991</v>
      </c>
      <c r="AC11" s="60">
        <f t="shared" si="26"/>
        <v>104.07270507646919</v>
      </c>
      <c r="AD11" s="53">
        <v>1172.7</v>
      </c>
      <c r="AE11" s="53">
        <v>1908.2</v>
      </c>
      <c r="AF11" s="63">
        <f t="shared" si="27"/>
        <v>735.5</v>
      </c>
      <c r="AG11" s="63">
        <f t="shared" si="28"/>
        <v>162.7185128336318</v>
      </c>
      <c r="AH11" s="53">
        <v>812.5</v>
      </c>
      <c r="AI11" s="53">
        <v>755.1</v>
      </c>
      <c r="AJ11" s="63">
        <f t="shared" si="29"/>
        <v>-57.39999999999998</v>
      </c>
      <c r="AK11" s="63">
        <f t="shared" si="30"/>
        <v>92.93538461538462</v>
      </c>
      <c r="AL11" s="53">
        <v>963.7</v>
      </c>
      <c r="AM11" s="53">
        <v>405.7</v>
      </c>
      <c r="AN11" s="63">
        <f t="shared" si="31"/>
        <v>-558</v>
      </c>
      <c r="AO11" s="63">
        <f t="shared" si="12"/>
        <v>42.09816332883677</v>
      </c>
      <c r="AP11" s="65">
        <f aca="true" t="shared" si="54" ref="AP11:AQ27">J11+Z11+AT11</f>
        <v>6181</v>
      </c>
      <c r="AQ11" s="63">
        <f t="shared" si="32"/>
        <v>6209.9</v>
      </c>
      <c r="AR11" s="63">
        <f t="shared" si="13"/>
        <v>28.899999999999636</v>
      </c>
      <c r="AS11" s="66">
        <f t="shared" si="14"/>
        <v>100.46756188319041</v>
      </c>
      <c r="AT11" s="59">
        <f t="shared" si="33"/>
        <v>1861.4</v>
      </c>
      <c r="AU11" s="60">
        <f t="shared" si="34"/>
        <v>1784</v>
      </c>
      <c r="AV11" s="60">
        <f t="shared" si="48"/>
        <v>-77.40000000000009</v>
      </c>
      <c r="AW11" s="61">
        <f t="shared" si="15"/>
        <v>95.84183947566348</v>
      </c>
      <c r="AX11" s="67">
        <v>1550</v>
      </c>
      <c r="AY11" s="53">
        <v>1302.4</v>
      </c>
      <c r="AZ11" s="63">
        <f t="shared" si="46"/>
        <v>-247.5999999999999</v>
      </c>
      <c r="BA11" s="66">
        <f t="shared" si="49"/>
        <v>84.02580645161291</v>
      </c>
      <c r="BB11" s="67">
        <v>161.4</v>
      </c>
      <c r="BC11" s="53">
        <v>346</v>
      </c>
      <c r="BD11" s="63">
        <f t="shared" si="35"/>
        <v>184.6</v>
      </c>
      <c r="BE11" s="68">
        <f t="shared" si="16"/>
        <v>214.37422552664188</v>
      </c>
      <c r="BF11" s="67">
        <v>150</v>
      </c>
      <c r="BG11" s="53">
        <v>135.6</v>
      </c>
      <c r="BH11" s="63">
        <f t="shared" si="36"/>
        <v>-14.400000000000006</v>
      </c>
      <c r="BI11" s="66">
        <f t="shared" si="17"/>
        <v>90.39999999999999</v>
      </c>
      <c r="BJ11" s="291">
        <f t="shared" si="37"/>
        <v>1864.8000000000002</v>
      </c>
      <c r="BK11" s="60">
        <f t="shared" si="38"/>
        <v>1837</v>
      </c>
      <c r="BL11" s="60">
        <f t="shared" si="39"/>
        <v>-27.800000000000182</v>
      </c>
      <c r="BM11" s="61">
        <f t="shared" si="40"/>
        <v>98.50922350922349</v>
      </c>
      <c r="BN11" s="67">
        <v>1105.4</v>
      </c>
      <c r="BO11" s="53">
        <v>1416</v>
      </c>
      <c r="BP11" s="38">
        <f t="shared" si="41"/>
        <v>310.5999999999999</v>
      </c>
      <c r="BQ11" s="66">
        <f t="shared" si="42"/>
        <v>128.09842590917316</v>
      </c>
      <c r="BR11" s="67">
        <v>387.7</v>
      </c>
      <c r="BS11" s="53">
        <v>177.2</v>
      </c>
      <c r="BT11" s="63">
        <f t="shared" si="19"/>
        <v>-210.5</v>
      </c>
      <c r="BU11" s="66">
        <f t="shared" si="20"/>
        <v>45.70544235233428</v>
      </c>
      <c r="BV11" s="53">
        <v>371.7</v>
      </c>
      <c r="BW11" s="53">
        <v>243.8</v>
      </c>
      <c r="BX11" s="63">
        <f t="shared" si="43"/>
        <v>-127.89999999999998</v>
      </c>
      <c r="BY11" s="63">
        <f t="shared" si="21"/>
        <v>65.59052999730966</v>
      </c>
      <c r="BZ11" s="69">
        <v>3960.7</v>
      </c>
      <c r="CA11" s="70">
        <f t="shared" si="44"/>
        <v>4086.2</v>
      </c>
      <c r="CB11" s="70">
        <f t="shared" si="45"/>
        <v>203.16863180750877</v>
      </c>
    </row>
    <row r="12" spans="1:80" ht="40.5" customHeight="1">
      <c r="A12" s="76" t="s">
        <v>32</v>
      </c>
      <c r="B12" s="53">
        <f t="shared" si="52"/>
        <v>24547</v>
      </c>
      <c r="C12" s="53">
        <f t="shared" si="52"/>
        <v>24548.299999999996</v>
      </c>
      <c r="D12" s="54">
        <f t="shared" si="0"/>
        <v>1.2999999999956344</v>
      </c>
      <c r="E12" s="55">
        <f t="shared" si="1"/>
        <v>100.00529596284677</v>
      </c>
      <c r="F12" s="56">
        <f t="shared" si="2"/>
        <v>12119.199999999999</v>
      </c>
      <c r="G12" s="57">
        <f t="shared" si="2"/>
        <v>12160.8</v>
      </c>
      <c r="H12" s="57">
        <f t="shared" si="3"/>
        <v>41.600000000000364</v>
      </c>
      <c r="I12" s="58">
        <f t="shared" si="4"/>
        <v>100.3432569806588</v>
      </c>
      <c r="J12" s="59">
        <f t="shared" si="22"/>
        <v>6040.799999999999</v>
      </c>
      <c r="K12" s="60">
        <f t="shared" si="53"/>
        <v>6090.599999999999</v>
      </c>
      <c r="L12" s="60">
        <f t="shared" si="5"/>
        <v>49.80000000000018</v>
      </c>
      <c r="M12" s="61">
        <f t="shared" si="6"/>
        <v>100.8243941199841</v>
      </c>
      <c r="N12" s="62">
        <v>4450</v>
      </c>
      <c r="O12" s="53">
        <v>5165.4</v>
      </c>
      <c r="P12" s="63">
        <f t="shared" si="7"/>
        <v>715.3999999999996</v>
      </c>
      <c r="Q12" s="64">
        <f t="shared" si="8"/>
        <v>116.07640449438202</v>
      </c>
      <c r="R12" s="53">
        <v>431.7</v>
      </c>
      <c r="S12" s="53">
        <v>476.3</v>
      </c>
      <c r="T12" s="63">
        <f t="shared" si="9"/>
        <v>44.60000000000002</v>
      </c>
      <c r="U12" s="63">
        <f t="shared" si="10"/>
        <v>110.33124855223535</v>
      </c>
      <c r="V12" s="53">
        <v>1159.1</v>
      </c>
      <c r="W12" s="53">
        <v>448.9</v>
      </c>
      <c r="X12" s="63">
        <f t="shared" si="23"/>
        <v>-710.1999999999999</v>
      </c>
      <c r="Y12" s="64">
        <f t="shared" si="24"/>
        <v>38.72832369942196</v>
      </c>
      <c r="Z12" s="60">
        <f t="shared" si="47"/>
        <v>6078.4</v>
      </c>
      <c r="AA12" s="60">
        <f t="shared" si="11"/>
        <v>6070.2</v>
      </c>
      <c r="AB12" s="60">
        <f t="shared" si="25"/>
        <v>-8.199999999999818</v>
      </c>
      <c r="AC12" s="60">
        <f t="shared" si="26"/>
        <v>99.86509607791524</v>
      </c>
      <c r="AD12" s="53">
        <v>5816</v>
      </c>
      <c r="AE12" s="53">
        <v>5029.3</v>
      </c>
      <c r="AF12" s="63">
        <f t="shared" si="27"/>
        <v>-786.6999999999998</v>
      </c>
      <c r="AG12" s="63">
        <f t="shared" si="28"/>
        <v>86.4735213204952</v>
      </c>
      <c r="AH12" s="53">
        <v>732.2</v>
      </c>
      <c r="AI12" s="53">
        <v>590.2</v>
      </c>
      <c r="AJ12" s="63">
        <f t="shared" si="29"/>
        <v>-142</v>
      </c>
      <c r="AK12" s="63">
        <f t="shared" si="30"/>
        <v>80.60639169625786</v>
      </c>
      <c r="AL12" s="53">
        <v>-469.8</v>
      </c>
      <c r="AM12" s="53">
        <v>450.7</v>
      </c>
      <c r="AN12" s="63">
        <f t="shared" si="31"/>
        <v>920.5</v>
      </c>
      <c r="AO12" s="63">
        <f t="shared" si="12"/>
        <v>-95.93444018731374</v>
      </c>
      <c r="AP12" s="65">
        <f t="shared" si="54"/>
        <v>17888.8</v>
      </c>
      <c r="AQ12" s="63">
        <f t="shared" si="32"/>
        <v>18220.399999999998</v>
      </c>
      <c r="AR12" s="63">
        <f t="shared" si="13"/>
        <v>331.59999999999854</v>
      </c>
      <c r="AS12" s="66">
        <f t="shared" si="14"/>
        <v>101.8536738070748</v>
      </c>
      <c r="AT12" s="59">
        <f t="shared" si="33"/>
        <v>5769.6</v>
      </c>
      <c r="AU12" s="60">
        <f t="shared" si="34"/>
        <v>6059.599999999999</v>
      </c>
      <c r="AV12" s="60">
        <f t="shared" si="48"/>
        <v>289.9999999999991</v>
      </c>
      <c r="AW12" s="61">
        <f t="shared" si="15"/>
        <v>105.0263449805879</v>
      </c>
      <c r="AX12" s="67">
        <v>5030</v>
      </c>
      <c r="AY12" s="53">
        <v>5041.9</v>
      </c>
      <c r="AZ12" s="63">
        <f t="shared" si="46"/>
        <v>11.899999999999636</v>
      </c>
      <c r="BA12" s="66">
        <f t="shared" si="49"/>
        <v>100.23658051689861</v>
      </c>
      <c r="BB12" s="67">
        <v>539.6</v>
      </c>
      <c r="BC12" s="53">
        <v>500.3</v>
      </c>
      <c r="BD12" s="63">
        <f t="shared" si="35"/>
        <v>-39.30000000000001</v>
      </c>
      <c r="BE12" s="68">
        <f t="shared" si="16"/>
        <v>92.71682727946627</v>
      </c>
      <c r="BF12" s="67">
        <v>200</v>
      </c>
      <c r="BG12" s="53">
        <v>517.4</v>
      </c>
      <c r="BH12" s="63">
        <f t="shared" si="36"/>
        <v>317.4</v>
      </c>
      <c r="BI12" s="66">
        <f t="shared" si="17"/>
        <v>258.7</v>
      </c>
      <c r="BJ12" s="291">
        <f t="shared" si="37"/>
        <v>6658.200000000001</v>
      </c>
      <c r="BK12" s="60">
        <f t="shared" si="38"/>
        <v>6327.9</v>
      </c>
      <c r="BL12" s="60">
        <f t="shared" si="39"/>
        <v>-330.3000000000011</v>
      </c>
      <c r="BM12" s="61">
        <f t="shared" si="40"/>
        <v>95.03919978372531</v>
      </c>
      <c r="BN12" s="67">
        <v>5050</v>
      </c>
      <c r="BO12" s="53">
        <v>5178.4</v>
      </c>
      <c r="BP12" s="38">
        <f t="shared" si="41"/>
        <v>128.39999999999964</v>
      </c>
      <c r="BQ12" s="66">
        <f t="shared" si="42"/>
        <v>102.54257425742574</v>
      </c>
      <c r="BR12" s="67">
        <v>721.6</v>
      </c>
      <c r="BS12" s="53">
        <v>505.5</v>
      </c>
      <c r="BT12" s="63">
        <f t="shared" si="19"/>
        <v>-216.10000000000002</v>
      </c>
      <c r="BU12" s="66">
        <f t="shared" si="20"/>
        <v>70.05266075388026</v>
      </c>
      <c r="BV12" s="53">
        <v>886.6</v>
      </c>
      <c r="BW12" s="53">
        <v>644</v>
      </c>
      <c r="BX12" s="63">
        <f t="shared" si="43"/>
        <v>-242.60000000000002</v>
      </c>
      <c r="BY12" s="63">
        <f t="shared" si="21"/>
        <v>72.63704037897587</v>
      </c>
      <c r="BZ12" s="69">
        <v>12090.1</v>
      </c>
      <c r="CA12" s="70">
        <f t="shared" si="44"/>
        <v>12458.199999999995</v>
      </c>
      <c r="CB12" s="70">
        <f t="shared" si="45"/>
        <v>203.04463982928175</v>
      </c>
    </row>
    <row r="13" spans="1:80" ht="24.75" customHeight="1">
      <c r="A13" s="72" t="s">
        <v>33</v>
      </c>
      <c r="B13" s="53">
        <f t="shared" si="52"/>
        <v>789.6</v>
      </c>
      <c r="C13" s="53">
        <f t="shared" si="52"/>
        <v>796.6</v>
      </c>
      <c r="D13" s="54">
        <f t="shared" si="0"/>
        <v>7</v>
      </c>
      <c r="E13" s="55">
        <f t="shared" si="1"/>
        <v>100.88652482269504</v>
      </c>
      <c r="F13" s="56">
        <f t="shared" si="2"/>
        <v>681.5</v>
      </c>
      <c r="G13" s="57">
        <f t="shared" si="2"/>
        <v>712.1</v>
      </c>
      <c r="H13" s="57">
        <f t="shared" si="3"/>
        <v>30.600000000000023</v>
      </c>
      <c r="I13" s="58">
        <f t="shared" si="4"/>
        <v>104.49009537784299</v>
      </c>
      <c r="J13" s="59">
        <f t="shared" si="22"/>
        <v>321.5</v>
      </c>
      <c r="K13" s="60">
        <f t="shared" si="53"/>
        <v>396.1</v>
      </c>
      <c r="L13" s="60">
        <f t="shared" si="5"/>
        <v>74.60000000000002</v>
      </c>
      <c r="M13" s="61">
        <f t="shared" si="6"/>
        <v>123.20373250388803</v>
      </c>
      <c r="N13" s="62">
        <v>0.5</v>
      </c>
      <c r="O13" s="53">
        <v>7.4</v>
      </c>
      <c r="P13" s="63">
        <f t="shared" si="7"/>
        <v>6.9</v>
      </c>
      <c r="Q13" s="64">
        <f t="shared" si="8"/>
        <v>1480</v>
      </c>
      <c r="R13" s="53">
        <v>17.5</v>
      </c>
      <c r="S13" s="53">
        <v>169.4</v>
      </c>
      <c r="T13" s="63">
        <f t="shared" si="9"/>
        <v>151.9</v>
      </c>
      <c r="U13" s="63">
        <f t="shared" si="10"/>
        <v>968.0000000000001</v>
      </c>
      <c r="V13" s="53">
        <v>303.5</v>
      </c>
      <c r="W13" s="53">
        <v>219.3</v>
      </c>
      <c r="X13" s="63">
        <f t="shared" si="23"/>
        <v>-84.19999999999999</v>
      </c>
      <c r="Y13" s="64">
        <f t="shared" si="24"/>
        <v>72.25700164744646</v>
      </c>
      <c r="Z13" s="60">
        <f t="shared" si="47"/>
        <v>360</v>
      </c>
      <c r="AA13" s="60">
        <f t="shared" si="11"/>
        <v>316</v>
      </c>
      <c r="AB13" s="60">
        <f t="shared" si="25"/>
        <v>-44</v>
      </c>
      <c r="AC13" s="60">
        <f t="shared" si="26"/>
        <v>87.77777777777777</v>
      </c>
      <c r="AD13" s="53">
        <v>55</v>
      </c>
      <c r="AE13" s="53">
        <v>193.7</v>
      </c>
      <c r="AF13" s="63">
        <f t="shared" si="27"/>
        <v>138.7</v>
      </c>
      <c r="AG13" s="63">
        <f t="shared" si="28"/>
        <v>352.18181818181813</v>
      </c>
      <c r="AH13" s="53">
        <v>74.5</v>
      </c>
      <c r="AI13" s="53">
        <v>4.8</v>
      </c>
      <c r="AJ13" s="63">
        <f t="shared" si="29"/>
        <v>-69.7</v>
      </c>
      <c r="AK13" s="63">
        <f t="shared" si="30"/>
        <v>6.442953020134228</v>
      </c>
      <c r="AL13" s="53">
        <v>230.5</v>
      </c>
      <c r="AM13" s="53">
        <v>117.5</v>
      </c>
      <c r="AN13" s="63">
        <f t="shared" si="31"/>
        <v>-113</v>
      </c>
      <c r="AO13" s="63">
        <f t="shared" si="12"/>
        <v>50.9761388286334</v>
      </c>
      <c r="AP13" s="65">
        <f t="shared" si="54"/>
        <v>719.1</v>
      </c>
      <c r="AQ13" s="63">
        <f t="shared" si="32"/>
        <v>782.3000000000001</v>
      </c>
      <c r="AR13" s="63">
        <f t="shared" si="13"/>
        <v>63.200000000000045</v>
      </c>
      <c r="AS13" s="66">
        <f t="shared" si="14"/>
        <v>108.78876373244334</v>
      </c>
      <c r="AT13" s="59">
        <f t="shared" si="33"/>
        <v>37.6</v>
      </c>
      <c r="AU13" s="60">
        <f t="shared" si="34"/>
        <v>70.2</v>
      </c>
      <c r="AV13" s="60">
        <f t="shared" si="48"/>
        <v>32.6</v>
      </c>
      <c r="AW13" s="61">
        <f t="shared" si="15"/>
        <v>186.70212765957447</v>
      </c>
      <c r="AX13" s="67">
        <v>36.1</v>
      </c>
      <c r="AY13" s="53">
        <v>55.2</v>
      </c>
      <c r="AZ13" s="63">
        <f t="shared" si="46"/>
        <v>19.1</v>
      </c>
      <c r="BA13" s="66">
        <f t="shared" si="49"/>
        <v>152.90858725761774</v>
      </c>
      <c r="BB13" s="67">
        <v>1.5</v>
      </c>
      <c r="BC13" s="53">
        <v>14.7</v>
      </c>
      <c r="BD13" s="63">
        <f t="shared" si="35"/>
        <v>13.2</v>
      </c>
      <c r="BE13" s="68">
        <f t="shared" si="16"/>
        <v>980</v>
      </c>
      <c r="BF13" s="67">
        <v>0</v>
      </c>
      <c r="BG13" s="53">
        <v>0.3</v>
      </c>
      <c r="BH13" s="63">
        <f t="shared" si="36"/>
        <v>0.3</v>
      </c>
      <c r="BI13" s="66"/>
      <c r="BJ13" s="291">
        <f t="shared" si="37"/>
        <v>70.5</v>
      </c>
      <c r="BK13" s="60">
        <f t="shared" si="38"/>
        <v>14.3</v>
      </c>
      <c r="BL13" s="60">
        <f t="shared" si="39"/>
        <v>-56.2</v>
      </c>
      <c r="BM13" s="61">
        <f t="shared" si="40"/>
        <v>20.283687943262414</v>
      </c>
      <c r="BN13" s="67">
        <v>0.5</v>
      </c>
      <c r="BO13" s="53">
        <v>14.3</v>
      </c>
      <c r="BP13" s="38">
        <f t="shared" si="41"/>
        <v>13.8</v>
      </c>
      <c r="BQ13" s="66" t="s">
        <v>53</v>
      </c>
      <c r="BR13" s="67"/>
      <c r="BS13" s="53"/>
      <c r="BT13" s="38">
        <f t="shared" si="19"/>
        <v>0</v>
      </c>
      <c r="BU13" s="66"/>
      <c r="BV13" s="53">
        <v>70</v>
      </c>
      <c r="BW13" s="53"/>
      <c r="BX13" s="63">
        <f t="shared" si="43"/>
        <v>-70</v>
      </c>
      <c r="BY13" s="63"/>
      <c r="BZ13" s="69">
        <v>544.5</v>
      </c>
      <c r="CA13" s="70">
        <f t="shared" si="44"/>
        <v>252.10000000000002</v>
      </c>
      <c r="CB13" s="70">
        <f t="shared" si="45"/>
        <v>146.2993572084481</v>
      </c>
    </row>
    <row r="14" spans="1:80" ht="56.25">
      <c r="A14" s="75" t="s">
        <v>34</v>
      </c>
      <c r="B14" s="53">
        <f t="shared" si="52"/>
        <v>921</v>
      </c>
      <c r="C14" s="53">
        <f t="shared" si="52"/>
        <v>921.2</v>
      </c>
      <c r="D14" s="54">
        <f t="shared" si="0"/>
        <v>0.20000000000004547</v>
      </c>
      <c r="E14" s="55">
        <f t="shared" si="1"/>
        <v>100.02171552660151</v>
      </c>
      <c r="F14" s="56">
        <f t="shared" si="2"/>
        <v>308.1</v>
      </c>
      <c r="G14" s="57">
        <f t="shared" si="2"/>
        <v>307.1</v>
      </c>
      <c r="H14" s="57">
        <f t="shared" si="3"/>
        <v>-1</v>
      </c>
      <c r="I14" s="58">
        <f t="shared" si="4"/>
        <v>99.67543005517689</v>
      </c>
      <c r="J14" s="59">
        <f t="shared" si="22"/>
        <v>340</v>
      </c>
      <c r="K14" s="60">
        <f t="shared" si="53"/>
        <v>307.1</v>
      </c>
      <c r="L14" s="60">
        <f t="shared" si="5"/>
        <v>-32.89999999999998</v>
      </c>
      <c r="M14" s="61">
        <f t="shared" si="6"/>
        <v>90.32352941176471</v>
      </c>
      <c r="N14" s="62">
        <v>200</v>
      </c>
      <c r="O14" s="53">
        <v>200</v>
      </c>
      <c r="P14" s="63">
        <f t="shared" si="7"/>
        <v>0</v>
      </c>
      <c r="Q14" s="64">
        <f t="shared" si="8"/>
        <v>100</v>
      </c>
      <c r="R14" s="53">
        <v>40</v>
      </c>
      <c r="S14" s="53">
        <v>107.1</v>
      </c>
      <c r="T14" s="63">
        <f t="shared" si="9"/>
        <v>67.1</v>
      </c>
      <c r="U14" s="63">
        <f t="shared" si="10"/>
        <v>267.74999999999994</v>
      </c>
      <c r="V14" s="53">
        <v>100</v>
      </c>
      <c r="W14" s="53"/>
      <c r="X14" s="63">
        <f t="shared" si="23"/>
        <v>-100</v>
      </c>
      <c r="Y14" s="64">
        <f t="shared" si="24"/>
        <v>0</v>
      </c>
      <c r="Z14" s="60">
        <f t="shared" si="47"/>
        <v>-31.900000000000006</v>
      </c>
      <c r="AA14" s="60">
        <f t="shared" si="11"/>
        <v>0</v>
      </c>
      <c r="AB14" s="60">
        <f t="shared" si="25"/>
        <v>31.900000000000006</v>
      </c>
      <c r="AC14" s="60">
        <f t="shared" si="26"/>
        <v>0</v>
      </c>
      <c r="AD14" s="53">
        <v>100</v>
      </c>
      <c r="AE14" s="53"/>
      <c r="AF14" s="63">
        <f t="shared" si="27"/>
        <v>-100</v>
      </c>
      <c r="AG14" s="63">
        <f t="shared" si="28"/>
        <v>0</v>
      </c>
      <c r="AH14" s="53">
        <v>100</v>
      </c>
      <c r="AI14" s="53"/>
      <c r="AJ14" s="63">
        <f t="shared" si="29"/>
        <v>-100</v>
      </c>
      <c r="AK14" s="63">
        <f t="shared" si="30"/>
        <v>0</v>
      </c>
      <c r="AL14" s="53">
        <v>-231.9</v>
      </c>
      <c r="AM14" s="53"/>
      <c r="AN14" s="63">
        <f t="shared" si="31"/>
        <v>231.9</v>
      </c>
      <c r="AO14" s="63">
        <f t="shared" si="12"/>
        <v>0</v>
      </c>
      <c r="AP14" s="65">
        <f t="shared" si="54"/>
        <v>508.1</v>
      </c>
      <c r="AQ14" s="63">
        <f t="shared" si="32"/>
        <v>307.1</v>
      </c>
      <c r="AR14" s="63">
        <f t="shared" si="13"/>
        <v>-201</v>
      </c>
      <c r="AS14" s="66">
        <f t="shared" si="14"/>
        <v>60.440858098799445</v>
      </c>
      <c r="AT14" s="59">
        <f t="shared" si="33"/>
        <v>200</v>
      </c>
      <c r="AU14" s="60">
        <f t="shared" si="34"/>
        <v>0</v>
      </c>
      <c r="AV14" s="60">
        <f t="shared" si="48"/>
        <v>-200</v>
      </c>
      <c r="AW14" s="61">
        <f t="shared" si="15"/>
        <v>0</v>
      </c>
      <c r="AX14" s="67"/>
      <c r="AY14" s="53"/>
      <c r="AZ14" s="63">
        <f t="shared" si="46"/>
        <v>0</v>
      </c>
      <c r="BA14" s="66"/>
      <c r="BB14" s="67">
        <v>200</v>
      </c>
      <c r="BC14" s="53"/>
      <c r="BD14" s="63">
        <f t="shared" si="35"/>
        <v>-200</v>
      </c>
      <c r="BE14" s="68">
        <f t="shared" si="16"/>
        <v>0</v>
      </c>
      <c r="BF14" s="67">
        <v>0</v>
      </c>
      <c r="BG14" s="53"/>
      <c r="BH14" s="63">
        <f t="shared" si="36"/>
        <v>0</v>
      </c>
      <c r="BI14" s="66"/>
      <c r="BJ14" s="291">
        <f t="shared" si="37"/>
        <v>412.9</v>
      </c>
      <c r="BK14" s="60">
        <f t="shared" si="38"/>
        <v>614.1</v>
      </c>
      <c r="BL14" s="60">
        <f t="shared" si="39"/>
        <v>201.20000000000005</v>
      </c>
      <c r="BM14" s="61"/>
      <c r="BN14" s="67">
        <v>0</v>
      </c>
      <c r="BO14" s="53">
        <v>400</v>
      </c>
      <c r="BP14" s="38">
        <f t="shared" si="41"/>
        <v>400</v>
      </c>
      <c r="BQ14" s="66"/>
      <c r="BR14" s="67">
        <v>0</v>
      </c>
      <c r="BS14" s="53">
        <v>214.1</v>
      </c>
      <c r="BT14" s="63">
        <f t="shared" si="19"/>
        <v>214.1</v>
      </c>
      <c r="BU14" s="66"/>
      <c r="BV14" s="53">
        <v>412.9</v>
      </c>
      <c r="BW14" s="53"/>
      <c r="BX14" s="63">
        <f t="shared" si="43"/>
        <v>-412.9</v>
      </c>
      <c r="BY14" s="63">
        <f t="shared" si="21"/>
        <v>0</v>
      </c>
      <c r="BZ14" s="69"/>
      <c r="CA14" s="70">
        <f t="shared" si="44"/>
        <v>921.2</v>
      </c>
      <c r="CB14" s="70"/>
    </row>
    <row r="15" spans="1:80" s="46" customFormat="1" ht="18.75">
      <c r="A15" s="28" t="s">
        <v>35</v>
      </c>
      <c r="B15" s="47">
        <f t="shared" si="52"/>
        <v>5164.799999999999</v>
      </c>
      <c r="C15" s="47">
        <f t="shared" si="52"/>
        <v>5167.4</v>
      </c>
      <c r="D15" s="30">
        <f t="shared" si="0"/>
        <v>2.600000000000364</v>
      </c>
      <c r="E15" s="31">
        <f t="shared" si="1"/>
        <v>100.05034076827758</v>
      </c>
      <c r="F15" s="32">
        <f t="shared" si="2"/>
        <v>2271.7</v>
      </c>
      <c r="G15" s="33">
        <f t="shared" si="2"/>
        <v>2278.6</v>
      </c>
      <c r="H15" s="33">
        <f t="shared" si="3"/>
        <v>6.900000000000091</v>
      </c>
      <c r="I15" s="34">
        <f>G15/F15%</f>
        <v>100.30373728925474</v>
      </c>
      <c r="J15" s="41">
        <f t="shared" si="22"/>
        <v>1135.9</v>
      </c>
      <c r="K15" s="36">
        <f t="shared" si="53"/>
        <v>963.2</v>
      </c>
      <c r="L15" s="36">
        <f t="shared" si="5"/>
        <v>-172.70000000000005</v>
      </c>
      <c r="M15" s="37">
        <f>K15/J15%</f>
        <v>84.7961968483141</v>
      </c>
      <c r="N15" s="48">
        <f>N16+N17</f>
        <v>310</v>
      </c>
      <c r="O15" s="48">
        <f>O16+O17</f>
        <v>359</v>
      </c>
      <c r="P15" s="38">
        <f t="shared" si="7"/>
        <v>49</v>
      </c>
      <c r="Q15" s="39">
        <f t="shared" si="8"/>
        <v>115.80645161290322</v>
      </c>
      <c r="R15" s="48">
        <f>R16+R17</f>
        <v>455</v>
      </c>
      <c r="S15" s="48">
        <f>S16+S17</f>
        <v>287.1</v>
      </c>
      <c r="T15" s="38">
        <f t="shared" si="9"/>
        <v>-167.89999999999998</v>
      </c>
      <c r="U15" s="38">
        <f t="shared" si="10"/>
        <v>63.09890109890111</v>
      </c>
      <c r="V15" s="48">
        <f>SUM(V16:V17)</f>
        <v>370.9</v>
      </c>
      <c r="W15" s="48">
        <f>SUM(W16:W17)</f>
        <v>317.1</v>
      </c>
      <c r="X15" s="38">
        <f t="shared" si="23"/>
        <v>-53.799999999999955</v>
      </c>
      <c r="Y15" s="39">
        <f t="shared" si="24"/>
        <v>85.49474251819899</v>
      </c>
      <c r="Z15" s="36">
        <f t="shared" si="47"/>
        <v>1135.8</v>
      </c>
      <c r="AA15" s="36">
        <f t="shared" si="11"/>
        <v>1315.3999999999999</v>
      </c>
      <c r="AB15" s="36">
        <f t="shared" si="25"/>
        <v>179.5999999999999</v>
      </c>
      <c r="AC15" s="36">
        <f>AA15/Z15%</f>
        <v>115.8126430709632</v>
      </c>
      <c r="AD15" s="48">
        <f>SUM(AD16:AD17)</f>
        <v>564.8</v>
      </c>
      <c r="AE15" s="48">
        <f>SUM(AE16:AE17)</f>
        <v>525.3</v>
      </c>
      <c r="AF15" s="38">
        <f t="shared" si="27"/>
        <v>-39.5</v>
      </c>
      <c r="AG15" s="38">
        <f>AE15/AD15%</f>
        <v>93.00637393767705</v>
      </c>
      <c r="AH15" s="48">
        <f>SUM(AH16:AH17)</f>
        <v>356</v>
      </c>
      <c r="AI15" s="48">
        <f>SUM(AI16:AI17)</f>
        <v>268.3</v>
      </c>
      <c r="AJ15" s="38">
        <f t="shared" si="29"/>
        <v>-87.69999999999999</v>
      </c>
      <c r="AK15" s="38">
        <f t="shared" si="30"/>
        <v>75.36516853932585</v>
      </c>
      <c r="AL15" s="47">
        <f>SUM(AL16:AL17)</f>
        <v>215</v>
      </c>
      <c r="AM15" s="47">
        <f>SUM(AM16:AM17)</f>
        <v>521.8</v>
      </c>
      <c r="AN15" s="38">
        <f t="shared" si="31"/>
        <v>306.79999999999995</v>
      </c>
      <c r="AO15" s="38">
        <f t="shared" si="12"/>
        <v>242.69767441860463</v>
      </c>
      <c r="AP15" s="29">
        <f t="shared" si="54"/>
        <v>3171.7</v>
      </c>
      <c r="AQ15" s="38">
        <f t="shared" si="32"/>
        <v>3443.7</v>
      </c>
      <c r="AR15" s="38">
        <f t="shared" si="13"/>
        <v>272</v>
      </c>
      <c r="AS15" s="40">
        <f>AQ15/AP15%</f>
        <v>108.57584260806507</v>
      </c>
      <c r="AT15" s="41">
        <f t="shared" si="33"/>
        <v>900</v>
      </c>
      <c r="AU15" s="36">
        <f t="shared" si="34"/>
        <v>1165.1</v>
      </c>
      <c r="AV15" s="36">
        <f t="shared" si="48"/>
        <v>265.0999999999999</v>
      </c>
      <c r="AW15" s="43">
        <f>AU15/AT15%</f>
        <v>129.45555555555555</v>
      </c>
      <c r="AX15" s="49">
        <f>SUM(AX16:AX17)</f>
        <v>275</v>
      </c>
      <c r="AY15" s="48">
        <f>SUM(AY16:AY17)</f>
        <v>387.8</v>
      </c>
      <c r="AZ15" s="38">
        <f t="shared" si="46"/>
        <v>112.80000000000001</v>
      </c>
      <c r="BA15" s="40">
        <f t="shared" si="49"/>
        <v>141.01818181818183</v>
      </c>
      <c r="BB15" s="48">
        <f>SUM(BB16:BB17)</f>
        <v>366</v>
      </c>
      <c r="BC15" s="48">
        <f>SUM(BC16:BC17)</f>
        <v>309.7</v>
      </c>
      <c r="BD15" s="38">
        <f t="shared" si="35"/>
        <v>-56.30000000000001</v>
      </c>
      <c r="BE15" s="50">
        <f>BC15/BB15%</f>
        <v>84.6174863387978</v>
      </c>
      <c r="BF15" s="49">
        <f>SUM(BF16:BF17)</f>
        <v>259</v>
      </c>
      <c r="BG15" s="48">
        <f>SUM(BG16:BG17)</f>
        <v>467.6</v>
      </c>
      <c r="BH15" s="38">
        <f t="shared" si="36"/>
        <v>208.60000000000002</v>
      </c>
      <c r="BI15" s="40">
        <f>BG15/BF15%</f>
        <v>180.54054054054055</v>
      </c>
      <c r="BJ15" s="35">
        <f t="shared" si="37"/>
        <v>1993.1</v>
      </c>
      <c r="BK15" s="36">
        <f t="shared" si="38"/>
        <v>1723.6999999999998</v>
      </c>
      <c r="BL15" s="36">
        <f t="shared" si="39"/>
        <v>-269.4000000000001</v>
      </c>
      <c r="BM15" s="37">
        <f>BK15/BJ15%</f>
        <v>86.48336761828308</v>
      </c>
      <c r="BN15" s="48">
        <f>SUM(BN16:BN17)</f>
        <v>414.6</v>
      </c>
      <c r="BO15" s="48">
        <f>SUM(BO16:BO17)</f>
        <v>645.9</v>
      </c>
      <c r="BP15" s="38">
        <f t="shared" si="41"/>
        <v>231.29999999999995</v>
      </c>
      <c r="BQ15" s="66">
        <f>BO15/BN15%</f>
        <v>155.78871201157742</v>
      </c>
      <c r="BR15" s="48">
        <f>SUM(BR16:BR17)</f>
        <v>250</v>
      </c>
      <c r="BS15" s="48">
        <f>SUM(BS16:BS17)</f>
        <v>482.2</v>
      </c>
      <c r="BT15" s="38">
        <f t="shared" si="19"/>
        <v>232.2</v>
      </c>
      <c r="BU15" s="40">
        <f>BS15/BR15%</f>
        <v>192.88</v>
      </c>
      <c r="BV15" s="47">
        <f>SUM(BV16:BV17)</f>
        <v>1328.5</v>
      </c>
      <c r="BW15" s="47">
        <f>SUM(BW16:BW17)</f>
        <v>595.6</v>
      </c>
      <c r="BX15" s="38">
        <f t="shared" si="43"/>
        <v>-732.9</v>
      </c>
      <c r="BY15" s="38">
        <f>BW15/BV15%</f>
        <v>44.832517877305236</v>
      </c>
      <c r="BZ15" s="77">
        <f>SUM(BZ16:BZ17)</f>
        <v>2422.3</v>
      </c>
      <c r="CA15" s="45">
        <f t="shared" si="44"/>
        <v>2745.0999999999995</v>
      </c>
      <c r="CB15" s="45">
        <f t="shared" si="45"/>
        <v>213.3261775998018</v>
      </c>
    </row>
    <row r="16" spans="1:80" ht="41.25" customHeight="1">
      <c r="A16" s="76" t="s">
        <v>36</v>
      </c>
      <c r="B16" s="53">
        <f>J16+Z16+AT16+BJ16</f>
        <v>4855</v>
      </c>
      <c r="C16" s="53">
        <f>K16+AA16+AU16+BK16</f>
        <v>4857.4</v>
      </c>
      <c r="D16" s="54">
        <f t="shared" si="0"/>
        <v>2.399999999999636</v>
      </c>
      <c r="E16" s="55">
        <f t="shared" si="1"/>
        <v>100.04943357363543</v>
      </c>
      <c r="F16" s="56">
        <f t="shared" si="2"/>
        <v>2192</v>
      </c>
      <c r="G16" s="57">
        <f t="shared" si="2"/>
        <v>2194.6000000000004</v>
      </c>
      <c r="H16" s="57">
        <f t="shared" si="3"/>
        <v>2.600000000000364</v>
      </c>
      <c r="I16" s="58">
        <f>G16/F16%</f>
        <v>100.11861313868614</v>
      </c>
      <c r="J16" s="59">
        <f t="shared" si="22"/>
        <v>1120.5</v>
      </c>
      <c r="K16" s="60">
        <f t="shared" si="53"/>
        <v>960.2</v>
      </c>
      <c r="L16" s="60">
        <f t="shared" si="5"/>
        <v>-160.29999999999995</v>
      </c>
      <c r="M16" s="61">
        <f>K16/J16%</f>
        <v>85.69388665774208</v>
      </c>
      <c r="N16" s="62">
        <v>310</v>
      </c>
      <c r="O16" s="53">
        <v>356</v>
      </c>
      <c r="P16" s="63">
        <f t="shared" si="7"/>
        <v>46</v>
      </c>
      <c r="Q16" s="64">
        <f t="shared" si="8"/>
        <v>114.83870967741935</v>
      </c>
      <c r="R16" s="53">
        <v>455</v>
      </c>
      <c r="S16" s="53">
        <v>287.1</v>
      </c>
      <c r="T16" s="63">
        <f t="shared" si="9"/>
        <v>-167.89999999999998</v>
      </c>
      <c r="U16" s="63">
        <f t="shared" si="10"/>
        <v>63.09890109890111</v>
      </c>
      <c r="V16" s="53">
        <v>355.5</v>
      </c>
      <c r="W16" s="53">
        <v>317.1</v>
      </c>
      <c r="X16" s="63">
        <f t="shared" si="23"/>
        <v>-38.39999999999998</v>
      </c>
      <c r="Y16" s="64">
        <f t="shared" si="24"/>
        <v>89.19831223628692</v>
      </c>
      <c r="Z16" s="60">
        <f t="shared" si="47"/>
        <v>1071.5</v>
      </c>
      <c r="AA16" s="60">
        <f t="shared" si="11"/>
        <v>1234.4</v>
      </c>
      <c r="AB16" s="60">
        <f t="shared" si="25"/>
        <v>162.9000000000001</v>
      </c>
      <c r="AC16" s="60">
        <f>AA16/Z16%</f>
        <v>115.20298646756883</v>
      </c>
      <c r="AD16" s="53">
        <v>551.5</v>
      </c>
      <c r="AE16" s="53">
        <v>468.3</v>
      </c>
      <c r="AF16" s="63">
        <f t="shared" si="27"/>
        <v>-83.19999999999999</v>
      </c>
      <c r="AG16" s="63">
        <f>AE16/AD16%</f>
        <v>84.91387126019946</v>
      </c>
      <c r="AH16" s="53">
        <v>345</v>
      </c>
      <c r="AI16" s="53">
        <v>265.3</v>
      </c>
      <c r="AJ16" s="63">
        <f t="shared" si="29"/>
        <v>-79.69999999999999</v>
      </c>
      <c r="AK16" s="63">
        <f t="shared" si="30"/>
        <v>76.89855072463769</v>
      </c>
      <c r="AL16" s="53">
        <v>175</v>
      </c>
      <c r="AM16" s="53">
        <v>500.8</v>
      </c>
      <c r="AN16" s="63">
        <f t="shared" si="31"/>
        <v>325.8</v>
      </c>
      <c r="AO16" s="63">
        <f t="shared" si="12"/>
        <v>286.1714285714286</v>
      </c>
      <c r="AP16" s="65">
        <f t="shared" si="54"/>
        <v>3066</v>
      </c>
      <c r="AQ16" s="63">
        <f t="shared" si="32"/>
        <v>3316.7000000000003</v>
      </c>
      <c r="AR16" s="63">
        <f t="shared" si="13"/>
        <v>250.70000000000027</v>
      </c>
      <c r="AS16" s="66">
        <f>AQ16/AP16%</f>
        <v>108.17677756033922</v>
      </c>
      <c r="AT16" s="59">
        <f t="shared" si="33"/>
        <v>874</v>
      </c>
      <c r="AU16" s="60">
        <f t="shared" si="34"/>
        <v>1122.1</v>
      </c>
      <c r="AV16" s="60">
        <f t="shared" si="48"/>
        <v>248.0999999999999</v>
      </c>
      <c r="AW16" s="61">
        <f>AU16/AT16%</f>
        <v>128.38672768878718</v>
      </c>
      <c r="AX16" s="67">
        <v>260</v>
      </c>
      <c r="AY16" s="53">
        <v>371.8</v>
      </c>
      <c r="AZ16" s="63">
        <f t="shared" si="46"/>
        <v>111.80000000000001</v>
      </c>
      <c r="BA16" s="66">
        <f t="shared" si="49"/>
        <v>143</v>
      </c>
      <c r="BB16" s="67">
        <v>355</v>
      </c>
      <c r="BC16" s="53">
        <v>309.7</v>
      </c>
      <c r="BD16" s="63">
        <f t="shared" si="35"/>
        <v>-45.30000000000001</v>
      </c>
      <c r="BE16" s="68">
        <f>BC16/BB16%</f>
        <v>87.2394366197183</v>
      </c>
      <c r="BF16" s="67">
        <v>259</v>
      </c>
      <c r="BG16" s="53">
        <v>440.6</v>
      </c>
      <c r="BH16" s="63">
        <f t="shared" si="36"/>
        <v>181.60000000000002</v>
      </c>
      <c r="BI16" s="66">
        <f>BG16/BF16%</f>
        <v>170.11583011583014</v>
      </c>
      <c r="BJ16" s="291">
        <f t="shared" si="37"/>
        <v>1789</v>
      </c>
      <c r="BK16" s="60">
        <f t="shared" si="38"/>
        <v>1540.6999999999998</v>
      </c>
      <c r="BL16" s="60">
        <f t="shared" si="39"/>
        <v>-248.30000000000018</v>
      </c>
      <c r="BM16" s="61">
        <f>BK16/BJ16%</f>
        <v>86.12073784237002</v>
      </c>
      <c r="BN16" s="67">
        <v>390.3</v>
      </c>
      <c r="BO16" s="53">
        <v>555.9</v>
      </c>
      <c r="BP16" s="38">
        <f t="shared" si="41"/>
        <v>165.59999999999997</v>
      </c>
      <c r="BQ16" s="66">
        <f>BO16/BN16%</f>
        <v>142.42890084550345</v>
      </c>
      <c r="BR16" s="67">
        <v>250</v>
      </c>
      <c r="BS16" s="53">
        <v>449.2</v>
      </c>
      <c r="BT16" s="63">
        <f t="shared" si="19"/>
        <v>199.2</v>
      </c>
      <c r="BU16" s="66">
        <f>BS16/BR16%</f>
        <v>179.68</v>
      </c>
      <c r="BV16" s="53">
        <v>1148.7</v>
      </c>
      <c r="BW16" s="53">
        <v>535.6</v>
      </c>
      <c r="BX16" s="63">
        <f t="shared" si="43"/>
        <v>-613.1</v>
      </c>
      <c r="BY16" s="63">
        <f>BW16/BV16%</f>
        <v>46.6266213981022</v>
      </c>
      <c r="BZ16" s="69">
        <v>2368.3</v>
      </c>
      <c r="CA16" s="70">
        <f t="shared" si="44"/>
        <v>2489.0999999999995</v>
      </c>
      <c r="CB16" s="70">
        <f t="shared" si="45"/>
        <v>205.10070514715193</v>
      </c>
    </row>
    <row r="17" spans="1:80" ht="40.5" customHeight="1">
      <c r="A17" s="52" t="s">
        <v>37</v>
      </c>
      <c r="B17" s="53">
        <f>J17+Z17+AT17+BJ17</f>
        <v>309.8</v>
      </c>
      <c r="C17" s="53">
        <f>K17+AA17+AU17+BK17</f>
        <v>310</v>
      </c>
      <c r="D17" s="54">
        <f t="shared" si="0"/>
        <v>0.19999999999998863</v>
      </c>
      <c r="E17" s="55">
        <f t="shared" si="1"/>
        <v>100.06455777921238</v>
      </c>
      <c r="F17" s="56">
        <f t="shared" si="2"/>
        <v>79.7</v>
      </c>
      <c r="G17" s="57">
        <f t="shared" si="2"/>
        <v>84</v>
      </c>
      <c r="H17" s="57">
        <f t="shared" si="3"/>
        <v>4.299999999999997</v>
      </c>
      <c r="I17" s="58">
        <f>G17/F17%</f>
        <v>105.3952321204517</v>
      </c>
      <c r="J17" s="59">
        <f t="shared" si="22"/>
        <v>15.4</v>
      </c>
      <c r="K17" s="60">
        <f t="shared" si="53"/>
        <v>3</v>
      </c>
      <c r="L17" s="60">
        <f t="shared" si="5"/>
        <v>-12.4</v>
      </c>
      <c r="M17" s="61">
        <f>K17/J17%</f>
        <v>19.48051948051948</v>
      </c>
      <c r="N17" s="62"/>
      <c r="O17" s="53">
        <v>3</v>
      </c>
      <c r="P17" s="63">
        <f t="shared" si="7"/>
        <v>3</v>
      </c>
      <c r="Q17" s="64"/>
      <c r="R17" s="53">
        <v>0</v>
      </c>
      <c r="S17" s="53"/>
      <c r="T17" s="63">
        <f t="shared" si="9"/>
        <v>0</v>
      </c>
      <c r="U17" s="63"/>
      <c r="V17" s="53">
        <v>15.4</v>
      </c>
      <c r="W17" s="53"/>
      <c r="X17" s="63">
        <f t="shared" si="23"/>
        <v>-15.4</v>
      </c>
      <c r="Y17" s="64">
        <f t="shared" si="24"/>
        <v>0</v>
      </c>
      <c r="Z17" s="60">
        <f t="shared" si="47"/>
        <v>64.3</v>
      </c>
      <c r="AA17" s="60">
        <f t="shared" si="11"/>
        <v>81</v>
      </c>
      <c r="AB17" s="60">
        <f t="shared" si="25"/>
        <v>16.700000000000003</v>
      </c>
      <c r="AC17" s="60">
        <f>AA17/Z17%</f>
        <v>125.97200622083982</v>
      </c>
      <c r="AD17" s="53">
        <v>13.3</v>
      </c>
      <c r="AE17" s="53">
        <v>57</v>
      </c>
      <c r="AF17" s="63">
        <f t="shared" si="27"/>
        <v>43.7</v>
      </c>
      <c r="AG17" s="63">
        <f>AE17/AD17%</f>
        <v>428.57142857142856</v>
      </c>
      <c r="AH17" s="53">
        <v>11</v>
      </c>
      <c r="AI17" s="53">
        <v>3</v>
      </c>
      <c r="AJ17" s="63">
        <f t="shared" si="29"/>
        <v>-8</v>
      </c>
      <c r="AK17" s="63">
        <f t="shared" si="30"/>
        <v>27.272727272727273</v>
      </c>
      <c r="AL17" s="53">
        <v>40</v>
      </c>
      <c r="AM17" s="53">
        <v>21</v>
      </c>
      <c r="AN17" s="63">
        <f t="shared" si="31"/>
        <v>-19</v>
      </c>
      <c r="AO17" s="63">
        <f t="shared" si="12"/>
        <v>52.5</v>
      </c>
      <c r="AP17" s="65">
        <f t="shared" si="54"/>
        <v>105.7</v>
      </c>
      <c r="AQ17" s="63">
        <f t="shared" si="32"/>
        <v>127</v>
      </c>
      <c r="AR17" s="63">
        <f t="shared" si="13"/>
        <v>21.299999999999997</v>
      </c>
      <c r="AS17" s="66">
        <f>AQ17/AP17%</f>
        <v>120.15137180700096</v>
      </c>
      <c r="AT17" s="59">
        <f t="shared" si="33"/>
        <v>26</v>
      </c>
      <c r="AU17" s="60">
        <f t="shared" si="34"/>
        <v>43</v>
      </c>
      <c r="AV17" s="60">
        <f t="shared" si="48"/>
        <v>17</v>
      </c>
      <c r="AW17" s="61">
        <f>AU17/AT17%</f>
        <v>165.3846153846154</v>
      </c>
      <c r="AX17" s="67">
        <v>15</v>
      </c>
      <c r="AY17" s="53">
        <v>16</v>
      </c>
      <c r="AZ17" s="63">
        <f t="shared" si="46"/>
        <v>1</v>
      </c>
      <c r="BA17" s="66">
        <f t="shared" si="49"/>
        <v>106.66666666666667</v>
      </c>
      <c r="BB17" s="67">
        <v>11</v>
      </c>
      <c r="BC17" s="53"/>
      <c r="BD17" s="63">
        <f t="shared" si="35"/>
        <v>-11</v>
      </c>
      <c r="BE17" s="68">
        <f>BC17/BB17%</f>
        <v>0</v>
      </c>
      <c r="BF17" s="67"/>
      <c r="BG17" s="53">
        <v>27</v>
      </c>
      <c r="BH17" s="63">
        <f t="shared" si="36"/>
        <v>27</v>
      </c>
      <c r="BI17" s="66"/>
      <c r="BJ17" s="291">
        <f t="shared" si="37"/>
        <v>204.10000000000002</v>
      </c>
      <c r="BK17" s="60">
        <f t="shared" si="38"/>
        <v>183</v>
      </c>
      <c r="BL17" s="60">
        <f t="shared" si="39"/>
        <v>-21.100000000000023</v>
      </c>
      <c r="BM17" s="61"/>
      <c r="BN17" s="67">
        <v>24.3</v>
      </c>
      <c r="BO17" s="53">
        <v>90</v>
      </c>
      <c r="BP17" s="38">
        <f t="shared" si="41"/>
        <v>65.7</v>
      </c>
      <c r="BQ17" s="66" t="s">
        <v>53</v>
      </c>
      <c r="BR17" s="67">
        <v>0</v>
      </c>
      <c r="BS17" s="53">
        <v>33</v>
      </c>
      <c r="BT17" s="63">
        <f t="shared" si="19"/>
        <v>33</v>
      </c>
      <c r="BU17" s="66"/>
      <c r="BV17" s="53">
        <v>179.8</v>
      </c>
      <c r="BW17" s="53">
        <v>60</v>
      </c>
      <c r="BX17" s="63">
        <f t="shared" si="43"/>
        <v>-119.80000000000001</v>
      </c>
      <c r="BY17" s="63">
        <f>BW17/BV17%</f>
        <v>33.370411568409345</v>
      </c>
      <c r="BZ17" s="69">
        <v>54</v>
      </c>
      <c r="CA17" s="70">
        <f t="shared" si="44"/>
        <v>256</v>
      </c>
      <c r="CB17" s="70">
        <f t="shared" si="45"/>
        <v>574.074074074074</v>
      </c>
    </row>
    <row r="18" spans="1:80" ht="53.25" customHeight="1" hidden="1">
      <c r="A18" s="78" t="s">
        <v>38</v>
      </c>
      <c r="B18" s="47">
        <f>SUM(B19:B20)</f>
        <v>0</v>
      </c>
      <c r="C18" s="47">
        <f>SUM(C19:C20)</f>
        <v>0</v>
      </c>
      <c r="D18" s="30">
        <f t="shared" si="0"/>
        <v>0</v>
      </c>
      <c r="E18" s="55"/>
      <c r="F18" s="56">
        <f t="shared" si="2"/>
        <v>0</v>
      </c>
      <c r="G18" s="57">
        <f t="shared" si="2"/>
        <v>0</v>
      </c>
      <c r="H18" s="57">
        <f t="shared" si="3"/>
        <v>0</v>
      </c>
      <c r="I18" s="58"/>
      <c r="J18" s="41">
        <f t="shared" si="22"/>
        <v>0</v>
      </c>
      <c r="K18" s="36">
        <f t="shared" si="53"/>
        <v>0</v>
      </c>
      <c r="L18" s="36">
        <f t="shared" si="5"/>
        <v>0</v>
      </c>
      <c r="M18" s="37"/>
      <c r="N18" s="48">
        <f>SUM(N19:N20)</f>
        <v>0</v>
      </c>
      <c r="O18" s="47">
        <f>SUM(O19:O20)</f>
        <v>0</v>
      </c>
      <c r="P18" s="38">
        <f t="shared" si="7"/>
        <v>0</v>
      </c>
      <c r="Q18" s="64"/>
      <c r="R18" s="47">
        <f>SUM(R19:R20)</f>
        <v>0</v>
      </c>
      <c r="S18" s="47">
        <f>SUM(S19:S20)</f>
        <v>0</v>
      </c>
      <c r="T18" s="63">
        <f t="shared" si="9"/>
        <v>0</v>
      </c>
      <c r="U18" s="63" t="e">
        <f t="shared" si="10"/>
        <v>#DIV/0!</v>
      </c>
      <c r="V18" s="47">
        <f>SUM(V19:V20)</f>
        <v>0</v>
      </c>
      <c r="W18" s="47">
        <f>SUM(W19:W20)</f>
        <v>0</v>
      </c>
      <c r="X18" s="63">
        <f t="shared" si="23"/>
        <v>0</v>
      </c>
      <c r="Y18" s="64" t="e">
        <f t="shared" si="24"/>
        <v>#DIV/0!</v>
      </c>
      <c r="Z18" s="36">
        <f t="shared" si="47"/>
        <v>0</v>
      </c>
      <c r="AA18" s="36">
        <f t="shared" si="11"/>
        <v>0</v>
      </c>
      <c r="AB18" s="36">
        <f t="shared" si="25"/>
        <v>0</v>
      </c>
      <c r="AC18" s="36"/>
      <c r="AD18" s="47">
        <f>SUM(AD19:AD20)</f>
        <v>0</v>
      </c>
      <c r="AE18" s="47">
        <f>SUM(AE19:AE20)</f>
        <v>0</v>
      </c>
      <c r="AF18" s="38">
        <f t="shared" si="27"/>
        <v>0</v>
      </c>
      <c r="AG18" s="63"/>
      <c r="AH18" s="47">
        <f>SUM(AH19:AH20)</f>
        <v>0</v>
      </c>
      <c r="AI18" s="47">
        <f>SUM(AI19:AI20)</f>
        <v>0</v>
      </c>
      <c r="AJ18" s="38">
        <f t="shared" si="29"/>
        <v>0</v>
      </c>
      <c r="AK18" s="38" t="e">
        <f t="shared" si="30"/>
        <v>#DIV/0!</v>
      </c>
      <c r="AL18" s="47">
        <f>SUM(AL19:AL20)</f>
        <v>0</v>
      </c>
      <c r="AM18" s="47">
        <f>SUM(AM19:AM20)</f>
        <v>0</v>
      </c>
      <c r="AN18" s="63">
        <f t="shared" si="31"/>
        <v>0</v>
      </c>
      <c r="AO18" s="63" t="e">
        <f t="shared" si="12"/>
        <v>#DIV/0!</v>
      </c>
      <c r="AP18" s="29">
        <f t="shared" si="54"/>
        <v>0</v>
      </c>
      <c r="AQ18" s="38">
        <f t="shared" si="32"/>
        <v>0</v>
      </c>
      <c r="AR18" s="38">
        <f t="shared" si="13"/>
        <v>0</v>
      </c>
      <c r="AS18" s="40"/>
      <c r="AT18" s="41">
        <f t="shared" si="33"/>
        <v>0</v>
      </c>
      <c r="AU18" s="35">
        <f t="shared" si="33"/>
        <v>0</v>
      </c>
      <c r="AV18" s="36">
        <f t="shared" si="48"/>
        <v>0</v>
      </c>
      <c r="AW18" s="43"/>
      <c r="AX18" s="49">
        <f>SUM(AX19:AX20)</f>
        <v>0</v>
      </c>
      <c r="AY18" s="47">
        <f>SUM(AY19:AY20)</f>
        <v>0</v>
      </c>
      <c r="AZ18" s="63">
        <f t="shared" si="46"/>
        <v>0</v>
      </c>
      <c r="BA18" s="66" t="e">
        <f t="shared" si="49"/>
        <v>#DIV/0!</v>
      </c>
      <c r="BB18" s="49">
        <f>SUM(BB19:BB20)</f>
        <v>0</v>
      </c>
      <c r="BC18" s="47">
        <f>SUM(BC19:BC20)</f>
        <v>0</v>
      </c>
      <c r="BD18" s="38">
        <f t="shared" si="35"/>
        <v>0</v>
      </c>
      <c r="BE18" s="68"/>
      <c r="BF18" s="49">
        <f>SUM(BF19:BF20)</f>
        <v>0</v>
      </c>
      <c r="BG18" s="49">
        <f>SUM(BG19:BG20)</f>
        <v>0</v>
      </c>
      <c r="BH18" s="38">
        <f t="shared" si="36"/>
        <v>0</v>
      </c>
      <c r="BI18" s="66"/>
      <c r="BJ18" s="35">
        <f t="shared" si="37"/>
        <v>0</v>
      </c>
      <c r="BK18" s="36">
        <f t="shared" si="38"/>
        <v>0</v>
      </c>
      <c r="BL18" s="36">
        <f t="shared" si="39"/>
        <v>0</v>
      </c>
      <c r="BM18" s="37"/>
      <c r="BN18" s="49">
        <f>SUM(BN19:BN20)</f>
        <v>0</v>
      </c>
      <c r="BO18" s="47">
        <f>SUM(BO19:BO20)</f>
        <v>0</v>
      </c>
      <c r="BP18" s="38">
        <f t="shared" si="41"/>
        <v>0</v>
      </c>
      <c r="BQ18" s="66"/>
      <c r="BR18" s="49">
        <f>SUM(BR19:BR20)</f>
        <v>0</v>
      </c>
      <c r="BS18" s="47">
        <f>SUM(BS19:BS20)</f>
        <v>0</v>
      </c>
      <c r="BT18" s="38">
        <f t="shared" si="19"/>
        <v>0</v>
      </c>
      <c r="BU18" s="66"/>
      <c r="BV18" s="47">
        <f>SUM(BV19:BV20)</f>
        <v>0</v>
      </c>
      <c r="BW18" s="47">
        <f>SUM(BW19:BW20)</f>
        <v>0</v>
      </c>
      <c r="BX18" s="38">
        <f t="shared" si="43"/>
        <v>0</v>
      </c>
      <c r="BY18" s="63"/>
      <c r="BZ18" s="51">
        <f>SUM(BZ19:BZ20)</f>
        <v>0</v>
      </c>
      <c r="CA18" s="70">
        <f t="shared" si="44"/>
        <v>0</v>
      </c>
      <c r="CB18" s="70" t="e">
        <f t="shared" si="45"/>
        <v>#DIV/0!</v>
      </c>
    </row>
    <row r="19" spans="1:80" ht="21.75" customHeight="1" hidden="1">
      <c r="A19" s="52" t="s">
        <v>39</v>
      </c>
      <c r="B19" s="53"/>
      <c r="C19" s="53"/>
      <c r="D19" s="54">
        <f t="shared" si="0"/>
        <v>0</v>
      </c>
      <c r="E19" s="55"/>
      <c r="F19" s="56">
        <f t="shared" si="2"/>
        <v>0</v>
      </c>
      <c r="G19" s="57">
        <f t="shared" si="2"/>
        <v>0</v>
      </c>
      <c r="H19" s="57">
        <f t="shared" si="3"/>
        <v>0</v>
      </c>
      <c r="I19" s="58"/>
      <c r="J19" s="59">
        <f t="shared" si="22"/>
        <v>0</v>
      </c>
      <c r="K19" s="60">
        <f t="shared" si="53"/>
        <v>0</v>
      </c>
      <c r="L19" s="60">
        <f t="shared" si="5"/>
        <v>0</v>
      </c>
      <c r="M19" s="61"/>
      <c r="N19" s="62"/>
      <c r="O19" s="53"/>
      <c r="P19" s="63">
        <f>O19-N19</f>
        <v>0</v>
      </c>
      <c r="Q19" s="64"/>
      <c r="R19" s="53"/>
      <c r="S19" s="53"/>
      <c r="T19" s="63">
        <f t="shared" si="9"/>
        <v>0</v>
      </c>
      <c r="U19" s="63" t="e">
        <f t="shared" si="10"/>
        <v>#DIV/0!</v>
      </c>
      <c r="V19" s="53"/>
      <c r="W19" s="53"/>
      <c r="X19" s="63">
        <f t="shared" si="23"/>
        <v>0</v>
      </c>
      <c r="Y19" s="64" t="e">
        <f t="shared" si="24"/>
        <v>#DIV/0!</v>
      </c>
      <c r="Z19" s="60">
        <f t="shared" si="47"/>
        <v>0</v>
      </c>
      <c r="AA19" s="60">
        <f t="shared" si="11"/>
        <v>0</v>
      </c>
      <c r="AB19" s="60">
        <f t="shared" si="25"/>
        <v>0</v>
      </c>
      <c r="AC19" s="60"/>
      <c r="AD19" s="53"/>
      <c r="AE19" s="53"/>
      <c r="AF19" s="63">
        <f>AE19-AD19</f>
        <v>0</v>
      </c>
      <c r="AG19" s="63"/>
      <c r="AH19" s="53"/>
      <c r="AI19" s="53"/>
      <c r="AJ19" s="38">
        <f t="shared" si="29"/>
        <v>0</v>
      </c>
      <c r="AK19" s="38" t="e">
        <f t="shared" si="30"/>
        <v>#DIV/0!</v>
      </c>
      <c r="AL19" s="53"/>
      <c r="AM19" s="53"/>
      <c r="AN19" s="63">
        <f t="shared" si="31"/>
        <v>0</v>
      </c>
      <c r="AO19" s="63" t="e">
        <f t="shared" si="12"/>
        <v>#DIV/0!</v>
      </c>
      <c r="AP19" s="65">
        <f t="shared" si="54"/>
        <v>0</v>
      </c>
      <c r="AQ19" s="63">
        <f t="shared" si="32"/>
        <v>0</v>
      </c>
      <c r="AR19" s="63">
        <f t="shared" si="13"/>
        <v>0</v>
      </c>
      <c r="AS19" s="66"/>
      <c r="AT19" s="59">
        <f t="shared" si="33"/>
        <v>0</v>
      </c>
      <c r="AU19" s="60">
        <f t="shared" si="34"/>
        <v>0</v>
      </c>
      <c r="AV19" s="60">
        <f t="shared" si="48"/>
        <v>0</v>
      </c>
      <c r="AW19" s="61"/>
      <c r="AX19" s="67"/>
      <c r="AY19" s="53"/>
      <c r="AZ19" s="63">
        <f t="shared" si="46"/>
        <v>0</v>
      </c>
      <c r="BA19" s="66" t="e">
        <f t="shared" si="49"/>
        <v>#DIV/0!</v>
      </c>
      <c r="BB19" s="67"/>
      <c r="BC19" s="53">
        <v>0</v>
      </c>
      <c r="BD19" s="63">
        <f t="shared" si="35"/>
        <v>0</v>
      </c>
      <c r="BE19" s="68"/>
      <c r="BF19" s="67"/>
      <c r="BG19" s="53"/>
      <c r="BH19" s="63">
        <f t="shared" si="36"/>
        <v>0</v>
      </c>
      <c r="BI19" s="66" t="e">
        <f>BG19/BF19%</f>
        <v>#DIV/0!</v>
      </c>
      <c r="BJ19" s="291">
        <f t="shared" si="37"/>
        <v>0</v>
      </c>
      <c r="BK19" s="60">
        <f t="shared" si="38"/>
        <v>0</v>
      </c>
      <c r="BL19" s="60">
        <f t="shared" si="39"/>
        <v>0</v>
      </c>
      <c r="BM19" s="61"/>
      <c r="BN19" s="67"/>
      <c r="BO19" s="53"/>
      <c r="BP19" s="63">
        <f>BO19-BN19</f>
        <v>0</v>
      </c>
      <c r="BQ19" s="66"/>
      <c r="BR19" s="67"/>
      <c r="BS19" s="53"/>
      <c r="BT19" s="63">
        <f>BS19-BR19</f>
        <v>0</v>
      </c>
      <c r="BU19" s="66"/>
      <c r="BV19" s="53"/>
      <c r="BW19" s="53"/>
      <c r="BX19" s="63">
        <f>BW19-BV19</f>
        <v>0</v>
      </c>
      <c r="BY19" s="63"/>
      <c r="BZ19" s="69"/>
      <c r="CA19" s="70">
        <f t="shared" si="44"/>
        <v>0</v>
      </c>
      <c r="CB19" s="70" t="e">
        <f t="shared" si="45"/>
        <v>#DIV/0!</v>
      </c>
    </row>
    <row r="20" spans="1:80" ht="21" customHeight="1" hidden="1">
      <c r="A20" s="72" t="s">
        <v>40</v>
      </c>
      <c r="B20" s="53"/>
      <c r="C20" s="53"/>
      <c r="D20" s="54">
        <f t="shared" si="0"/>
        <v>0</v>
      </c>
      <c r="E20" s="55"/>
      <c r="F20" s="56">
        <f t="shared" si="2"/>
        <v>0</v>
      </c>
      <c r="G20" s="57">
        <f t="shared" si="2"/>
        <v>0</v>
      </c>
      <c r="H20" s="57">
        <f t="shared" si="3"/>
        <v>0</v>
      </c>
      <c r="I20" s="58"/>
      <c r="J20" s="59">
        <f t="shared" si="22"/>
        <v>0</v>
      </c>
      <c r="K20" s="60">
        <f t="shared" si="53"/>
        <v>0</v>
      </c>
      <c r="L20" s="60">
        <f t="shared" si="5"/>
        <v>0</v>
      </c>
      <c r="M20" s="61"/>
      <c r="N20" s="62"/>
      <c r="O20" s="53"/>
      <c r="P20" s="63"/>
      <c r="Q20" s="64"/>
      <c r="R20" s="53"/>
      <c r="S20" s="53"/>
      <c r="T20" s="63">
        <f t="shared" si="9"/>
        <v>0</v>
      </c>
      <c r="U20" s="63" t="e">
        <f t="shared" si="10"/>
        <v>#DIV/0!</v>
      </c>
      <c r="V20" s="53"/>
      <c r="W20" s="53"/>
      <c r="X20" s="63">
        <f t="shared" si="23"/>
        <v>0</v>
      </c>
      <c r="Y20" s="64" t="e">
        <f t="shared" si="24"/>
        <v>#DIV/0!</v>
      </c>
      <c r="Z20" s="60">
        <f t="shared" si="47"/>
        <v>0</v>
      </c>
      <c r="AA20" s="60">
        <f t="shared" si="11"/>
        <v>0</v>
      </c>
      <c r="AB20" s="60">
        <f t="shared" si="25"/>
        <v>0</v>
      </c>
      <c r="AC20" s="60"/>
      <c r="AD20" s="53"/>
      <c r="AE20" s="53"/>
      <c r="AF20" s="63">
        <f>AE20-AD20</f>
        <v>0</v>
      </c>
      <c r="AG20" s="63"/>
      <c r="AH20" s="53"/>
      <c r="AI20" s="53"/>
      <c r="AJ20" s="38">
        <f t="shared" si="29"/>
        <v>0</v>
      </c>
      <c r="AK20" s="38" t="e">
        <f t="shared" si="30"/>
        <v>#DIV/0!</v>
      </c>
      <c r="AL20" s="53"/>
      <c r="AM20" s="53"/>
      <c r="AN20" s="63">
        <f t="shared" si="31"/>
        <v>0</v>
      </c>
      <c r="AO20" s="63" t="e">
        <f t="shared" si="12"/>
        <v>#DIV/0!</v>
      </c>
      <c r="AP20" s="65">
        <f t="shared" si="54"/>
        <v>0</v>
      </c>
      <c r="AQ20" s="63">
        <f t="shared" si="32"/>
        <v>0</v>
      </c>
      <c r="AR20" s="63">
        <f t="shared" si="13"/>
        <v>0</v>
      </c>
      <c r="AS20" s="66"/>
      <c r="AT20" s="59">
        <f t="shared" si="33"/>
        <v>0</v>
      </c>
      <c r="AU20" s="60">
        <f t="shared" si="34"/>
        <v>0</v>
      </c>
      <c r="AV20" s="60">
        <f t="shared" si="48"/>
        <v>0</v>
      </c>
      <c r="AW20" s="61"/>
      <c r="AX20" s="67"/>
      <c r="AY20" s="53"/>
      <c r="AZ20" s="63">
        <f t="shared" si="46"/>
        <v>0</v>
      </c>
      <c r="BA20" s="66" t="e">
        <f t="shared" si="49"/>
        <v>#DIV/0!</v>
      </c>
      <c r="BB20" s="67"/>
      <c r="BC20" s="53"/>
      <c r="BD20" s="63"/>
      <c r="BE20" s="68"/>
      <c r="BF20" s="67"/>
      <c r="BG20" s="53"/>
      <c r="BH20" s="63"/>
      <c r="BI20" s="66"/>
      <c r="BJ20" s="291">
        <f t="shared" si="37"/>
        <v>0</v>
      </c>
      <c r="BK20" s="60">
        <f t="shared" si="38"/>
        <v>0</v>
      </c>
      <c r="BL20" s="60">
        <f t="shared" si="39"/>
        <v>0</v>
      </c>
      <c r="BM20" s="61"/>
      <c r="BN20" s="67"/>
      <c r="BO20" s="53"/>
      <c r="BP20" s="63"/>
      <c r="BQ20" s="66"/>
      <c r="BR20" s="67"/>
      <c r="BS20" s="53"/>
      <c r="BT20" s="63"/>
      <c r="BU20" s="66"/>
      <c r="BV20" s="53"/>
      <c r="BW20" s="53"/>
      <c r="BX20" s="63"/>
      <c r="BY20" s="63"/>
      <c r="BZ20" s="69"/>
      <c r="CA20" s="70">
        <f t="shared" si="44"/>
        <v>0</v>
      </c>
      <c r="CB20" s="70" t="e">
        <f t="shared" si="45"/>
        <v>#DIV/0!</v>
      </c>
    </row>
    <row r="21" spans="1:80" s="46" customFormat="1" ht="48" customHeight="1">
      <c r="A21" s="78" t="s">
        <v>41</v>
      </c>
      <c r="B21" s="47">
        <f>B22+B23+B24+B25</f>
        <v>23057.800000000003</v>
      </c>
      <c r="C21" s="47">
        <f>C22+C23+C24+C25</f>
        <v>24429.399999999998</v>
      </c>
      <c r="D21" s="30">
        <f t="shared" si="0"/>
        <v>1371.599999999995</v>
      </c>
      <c r="E21" s="31">
        <f t="shared" si="1"/>
        <v>105.94852934798634</v>
      </c>
      <c r="F21" s="32">
        <f t="shared" si="2"/>
        <v>10460.1</v>
      </c>
      <c r="G21" s="33">
        <f t="shared" si="2"/>
        <v>10504.900000000001</v>
      </c>
      <c r="H21" s="33">
        <f t="shared" si="3"/>
        <v>44.80000000000109</v>
      </c>
      <c r="I21" s="34">
        <f>G21/F21%</f>
        <v>100.42829418456805</v>
      </c>
      <c r="J21" s="41">
        <f t="shared" si="22"/>
        <v>4354.5</v>
      </c>
      <c r="K21" s="36">
        <f t="shared" si="53"/>
        <v>4984.700000000001</v>
      </c>
      <c r="L21" s="36">
        <f>K21-J21</f>
        <v>630.2000000000007</v>
      </c>
      <c r="M21" s="37">
        <f>K21/J21%</f>
        <v>114.4723848891951</v>
      </c>
      <c r="N21" s="48">
        <f>N22+N23+N24+N25</f>
        <v>610</v>
      </c>
      <c r="O21" s="47">
        <f>O22+O23+O24+O25</f>
        <v>905.4</v>
      </c>
      <c r="P21" s="38">
        <f aca="true" t="shared" si="55" ref="P21:P33">O21-N21</f>
        <v>295.4</v>
      </c>
      <c r="Q21" s="39">
        <f>O21/N21%</f>
        <v>148.4262295081967</v>
      </c>
      <c r="R21" s="47">
        <f>R22+R23+R24+R25</f>
        <v>1818.4</v>
      </c>
      <c r="S21" s="47">
        <f>S22+S23+S24+S25</f>
        <v>1443.4</v>
      </c>
      <c r="T21" s="38">
        <f t="shared" si="9"/>
        <v>-375</v>
      </c>
      <c r="U21" s="38">
        <f t="shared" si="10"/>
        <v>79.37747470303563</v>
      </c>
      <c r="V21" s="47">
        <f>V22+V23+V24+V25</f>
        <v>1926.1000000000001</v>
      </c>
      <c r="W21" s="47">
        <f>W22+W23+W24+W25</f>
        <v>2635.9</v>
      </c>
      <c r="X21" s="38">
        <f t="shared" si="23"/>
        <v>709.8</v>
      </c>
      <c r="Y21" s="39">
        <f t="shared" si="24"/>
        <v>136.85166917605522</v>
      </c>
      <c r="Z21" s="36">
        <f t="shared" si="47"/>
        <v>6105.6</v>
      </c>
      <c r="AA21" s="36">
        <f t="shared" si="11"/>
        <v>5520.200000000001</v>
      </c>
      <c r="AB21" s="36">
        <f t="shared" si="25"/>
        <v>-585.3999999999996</v>
      </c>
      <c r="AC21" s="36">
        <f>AA21/Z21%</f>
        <v>90.41208071278827</v>
      </c>
      <c r="AD21" s="47">
        <f>AD22+AD23+AD24+AD25</f>
        <v>1726.4</v>
      </c>
      <c r="AE21" s="47">
        <f>AE22+AE23+AE24+AE25</f>
        <v>2764.8</v>
      </c>
      <c r="AF21" s="38">
        <f aca="true" t="shared" si="56" ref="AF21:AF33">AE21-AD21</f>
        <v>1038.4</v>
      </c>
      <c r="AG21" s="38">
        <f aca="true" t="shared" si="57" ref="AG21:AG27">AE21/AD21%</f>
        <v>160.1482854494903</v>
      </c>
      <c r="AH21" s="47">
        <f>AH22+AH23+AH24+AH25</f>
        <v>1726.5</v>
      </c>
      <c r="AI21" s="47">
        <f>AI22+AI23+AI24+AI25</f>
        <v>1172.8</v>
      </c>
      <c r="AJ21" s="38">
        <f t="shared" si="29"/>
        <v>-553.7</v>
      </c>
      <c r="AK21" s="38">
        <f t="shared" si="30"/>
        <v>67.92933680857224</v>
      </c>
      <c r="AL21" s="47">
        <f>AL22+AL23+AL24+AL25</f>
        <v>2652.7</v>
      </c>
      <c r="AM21" s="47">
        <f>AM22+AM23+AM24+AM25</f>
        <v>1582.6</v>
      </c>
      <c r="AN21" s="38">
        <f t="shared" si="31"/>
        <v>-1070.1</v>
      </c>
      <c r="AO21" s="38">
        <f t="shared" si="12"/>
        <v>59.65996908809892</v>
      </c>
      <c r="AP21" s="29">
        <f t="shared" si="54"/>
        <v>17196.2</v>
      </c>
      <c r="AQ21" s="38">
        <f t="shared" si="54"/>
        <v>17555.7</v>
      </c>
      <c r="AR21" s="38">
        <f t="shared" si="13"/>
        <v>359.5</v>
      </c>
      <c r="AS21" s="40">
        <f>AQ21/AP21%</f>
        <v>102.09057815098684</v>
      </c>
      <c r="AT21" s="41">
        <f t="shared" si="33"/>
        <v>6736.099999999999</v>
      </c>
      <c r="AU21" s="36">
        <f t="shared" si="34"/>
        <v>7050.8</v>
      </c>
      <c r="AV21" s="36">
        <f t="shared" si="48"/>
        <v>314.7000000000007</v>
      </c>
      <c r="AW21" s="43">
        <f>AU21/AT21%</f>
        <v>104.67184275767879</v>
      </c>
      <c r="AX21" s="49">
        <f>AX22+AX23+AX24+AX25</f>
        <v>2495</v>
      </c>
      <c r="AY21" s="47">
        <f>AY22+AY23+AY24+AY25</f>
        <v>2628.3</v>
      </c>
      <c r="AZ21" s="38">
        <f t="shared" si="46"/>
        <v>133.30000000000018</v>
      </c>
      <c r="BA21" s="40">
        <f t="shared" si="49"/>
        <v>105.34268537074149</v>
      </c>
      <c r="BB21" s="49">
        <f>BB22+BB23+BB24+BB25</f>
        <v>1726.4</v>
      </c>
      <c r="BC21" s="47">
        <f>BC22+BC23+BC24+BC25</f>
        <v>1994.2</v>
      </c>
      <c r="BD21" s="38">
        <f>BC21-BB21</f>
        <v>267.79999999999995</v>
      </c>
      <c r="BE21" s="50">
        <f>BC21/BB21%</f>
        <v>115.51204819277109</v>
      </c>
      <c r="BF21" s="49">
        <f>BF22+BF23+BF24+BF25</f>
        <v>2514.7</v>
      </c>
      <c r="BG21" s="47">
        <f>BG22+BG23+BG24+BG25</f>
        <v>2428.3</v>
      </c>
      <c r="BH21" s="38">
        <f>BG21-BF21</f>
        <v>-86.39999999999964</v>
      </c>
      <c r="BI21" s="40">
        <f>BG21/BF21%</f>
        <v>96.56420248936256</v>
      </c>
      <c r="BJ21" s="35">
        <f t="shared" si="37"/>
        <v>5861.6</v>
      </c>
      <c r="BK21" s="36">
        <f t="shared" si="38"/>
        <v>6873.700000000001</v>
      </c>
      <c r="BL21" s="36">
        <f t="shared" si="39"/>
        <v>1012.1000000000004</v>
      </c>
      <c r="BM21" s="37">
        <f>BK21/BJ21%</f>
        <v>117.26661662344752</v>
      </c>
      <c r="BN21" s="49">
        <f>BN22+BN23+BN24+BN25</f>
        <v>2747</v>
      </c>
      <c r="BO21" s="47">
        <f>BO22+BO23+BO24+BO25</f>
        <v>1872</v>
      </c>
      <c r="BP21" s="38">
        <f>BO21-BN21</f>
        <v>-875</v>
      </c>
      <c r="BQ21" s="66">
        <f>BO21/BN21%</f>
        <v>68.1470695303968</v>
      </c>
      <c r="BR21" s="49">
        <f>BR22+BR23+BR24+BR25</f>
        <v>1373.3</v>
      </c>
      <c r="BS21" s="47">
        <f>BS22+BS23+BS24+BS25</f>
        <v>1701.3000000000002</v>
      </c>
      <c r="BT21" s="38">
        <f>BS21-BR21</f>
        <v>328.0000000000002</v>
      </c>
      <c r="BU21" s="40">
        <f>BS21/BR21%</f>
        <v>123.88407485618585</v>
      </c>
      <c r="BV21" s="47">
        <f>BV22+BV23+BV24+BV25</f>
        <v>1741.3</v>
      </c>
      <c r="BW21" s="47">
        <f>BW22+BW23+BW24+BW25</f>
        <v>3300.4</v>
      </c>
      <c r="BX21" s="38">
        <f>BW21-BV21</f>
        <v>1559.1000000000001</v>
      </c>
      <c r="BY21" s="38">
        <f>BW21/BV21%</f>
        <v>189.53655314994543</v>
      </c>
      <c r="BZ21" s="51">
        <f>BZ22+BZ23+BZ24+BZ25</f>
        <v>10109.6</v>
      </c>
      <c r="CA21" s="45">
        <f t="shared" si="44"/>
        <v>14319.799999999997</v>
      </c>
      <c r="CB21" s="45">
        <f t="shared" si="45"/>
        <v>241.64556461185404</v>
      </c>
    </row>
    <row r="22" spans="1:80" ht="37.5" customHeight="1" hidden="1">
      <c r="A22" s="79" t="s">
        <v>42</v>
      </c>
      <c r="B22" s="80"/>
      <c r="C22" s="80"/>
      <c r="D22" s="54">
        <f t="shared" si="0"/>
        <v>0</v>
      </c>
      <c r="E22" s="55"/>
      <c r="F22" s="56">
        <f t="shared" si="2"/>
        <v>0</v>
      </c>
      <c r="G22" s="57">
        <f t="shared" si="2"/>
        <v>0</v>
      </c>
      <c r="H22" s="57">
        <f t="shared" si="3"/>
        <v>0</v>
      </c>
      <c r="I22" s="58"/>
      <c r="J22" s="59">
        <f t="shared" si="22"/>
        <v>0</v>
      </c>
      <c r="K22" s="60">
        <f t="shared" si="53"/>
        <v>0</v>
      </c>
      <c r="L22" s="60">
        <f>K22-J22</f>
        <v>0</v>
      </c>
      <c r="M22" s="61"/>
      <c r="N22" s="81"/>
      <c r="O22" s="80"/>
      <c r="P22" s="38">
        <f t="shared" si="55"/>
        <v>0</v>
      </c>
      <c r="Q22" s="39"/>
      <c r="R22" s="80"/>
      <c r="S22" s="80"/>
      <c r="T22" s="63">
        <f t="shared" si="9"/>
        <v>0</v>
      </c>
      <c r="U22" s="63" t="e">
        <f t="shared" si="10"/>
        <v>#DIV/0!</v>
      </c>
      <c r="V22" s="80"/>
      <c r="W22" s="80"/>
      <c r="X22" s="63">
        <f t="shared" si="23"/>
        <v>0</v>
      </c>
      <c r="Y22" s="64" t="e">
        <f t="shared" si="24"/>
        <v>#DIV/0!</v>
      </c>
      <c r="Z22" s="60">
        <f t="shared" si="47"/>
        <v>0</v>
      </c>
      <c r="AA22" s="60">
        <f t="shared" si="11"/>
        <v>0</v>
      </c>
      <c r="AB22" s="60">
        <f t="shared" si="25"/>
        <v>0</v>
      </c>
      <c r="AC22" s="60"/>
      <c r="AD22" s="80"/>
      <c r="AE22" s="80"/>
      <c r="AF22" s="38">
        <f t="shared" si="56"/>
        <v>0</v>
      </c>
      <c r="AG22" s="38" t="e">
        <f t="shared" si="57"/>
        <v>#DIV/0!</v>
      </c>
      <c r="AH22" s="80"/>
      <c r="AI22" s="80"/>
      <c r="AJ22" s="38">
        <f t="shared" si="29"/>
        <v>0</v>
      </c>
      <c r="AK22" s="38" t="e">
        <f t="shared" si="30"/>
        <v>#DIV/0!</v>
      </c>
      <c r="AL22" s="80"/>
      <c r="AM22" s="80"/>
      <c r="AN22" s="63">
        <f t="shared" si="31"/>
        <v>0</v>
      </c>
      <c r="AO22" s="63" t="e">
        <f t="shared" si="12"/>
        <v>#DIV/0!</v>
      </c>
      <c r="AP22" s="29">
        <f t="shared" si="54"/>
        <v>0</v>
      </c>
      <c r="AQ22" s="63">
        <f t="shared" si="54"/>
        <v>0</v>
      </c>
      <c r="AR22" s="63">
        <f t="shared" si="13"/>
        <v>0</v>
      </c>
      <c r="AS22" s="66"/>
      <c r="AT22" s="59">
        <f t="shared" si="33"/>
        <v>0</v>
      </c>
      <c r="AU22" s="60">
        <f t="shared" si="34"/>
        <v>0</v>
      </c>
      <c r="AV22" s="60">
        <f t="shared" si="48"/>
        <v>0</v>
      </c>
      <c r="AW22" s="61"/>
      <c r="AX22" s="82"/>
      <c r="AY22" s="80"/>
      <c r="AZ22" s="63">
        <f t="shared" si="46"/>
        <v>0</v>
      </c>
      <c r="BA22" s="66" t="e">
        <f t="shared" si="49"/>
        <v>#DIV/0!</v>
      </c>
      <c r="BB22" s="82"/>
      <c r="BC22" s="80"/>
      <c r="BD22" s="63"/>
      <c r="BE22" s="68"/>
      <c r="BF22" s="82"/>
      <c r="BG22" s="80"/>
      <c r="BH22" s="63"/>
      <c r="BI22" s="40"/>
      <c r="BJ22" s="291">
        <f t="shared" si="37"/>
        <v>0</v>
      </c>
      <c r="BK22" s="60">
        <f t="shared" si="38"/>
        <v>0</v>
      </c>
      <c r="BL22" s="60">
        <f t="shared" si="39"/>
        <v>0</v>
      </c>
      <c r="BM22" s="61"/>
      <c r="BN22" s="82"/>
      <c r="BO22" s="80"/>
      <c r="BP22" s="63"/>
      <c r="BQ22" s="66"/>
      <c r="BR22" s="82"/>
      <c r="BS22" s="80"/>
      <c r="BT22" s="63"/>
      <c r="BU22" s="40"/>
      <c r="BV22" s="80"/>
      <c r="BW22" s="80"/>
      <c r="BX22" s="63"/>
      <c r="BY22" s="63"/>
      <c r="BZ22" s="83"/>
      <c r="CA22" s="70">
        <f t="shared" si="44"/>
        <v>0</v>
      </c>
      <c r="CB22" s="70" t="e">
        <f t="shared" si="45"/>
        <v>#DIV/0!</v>
      </c>
    </row>
    <row r="23" spans="1:80" s="85" customFormat="1" ht="23.25" customHeight="1">
      <c r="A23" s="79" t="s">
        <v>43</v>
      </c>
      <c r="B23" s="53">
        <f aca="true" t="shared" si="58" ref="B23:C25">J23+Z23+AT23+BJ23</f>
        <v>14932.7</v>
      </c>
      <c r="C23" s="53">
        <f t="shared" si="58"/>
        <v>16279.4</v>
      </c>
      <c r="D23" s="84">
        <f t="shared" si="0"/>
        <v>1346.699999999999</v>
      </c>
      <c r="E23" s="55">
        <f t="shared" si="1"/>
        <v>109.01846283659351</v>
      </c>
      <c r="F23" s="56">
        <f t="shared" si="2"/>
        <v>6995.7</v>
      </c>
      <c r="G23" s="57">
        <f t="shared" si="2"/>
        <v>7000.7</v>
      </c>
      <c r="H23" s="57">
        <f t="shared" si="3"/>
        <v>5</v>
      </c>
      <c r="I23" s="58">
        <f aca="true" t="shared" si="59" ref="I23:I29">G23/F23%</f>
        <v>100.07147247594952</v>
      </c>
      <c r="J23" s="59">
        <f t="shared" si="22"/>
        <v>2790</v>
      </c>
      <c r="K23" s="60">
        <f t="shared" si="53"/>
        <v>3404.3999999999996</v>
      </c>
      <c r="L23" s="60">
        <f>K23-J23</f>
        <v>614.3999999999996</v>
      </c>
      <c r="M23" s="61">
        <f aca="true" t="shared" si="60" ref="M23:M33">K23/J23%</f>
        <v>122.02150537634408</v>
      </c>
      <c r="N23" s="62">
        <v>375</v>
      </c>
      <c r="O23" s="53">
        <v>665.4</v>
      </c>
      <c r="P23" s="63">
        <f t="shared" si="55"/>
        <v>290.4</v>
      </c>
      <c r="Q23" s="64">
        <f>O23/N23%</f>
        <v>177.44</v>
      </c>
      <c r="R23" s="53">
        <v>1200</v>
      </c>
      <c r="S23" s="53">
        <v>858.7</v>
      </c>
      <c r="T23" s="63">
        <f t="shared" si="9"/>
        <v>-341.29999999999995</v>
      </c>
      <c r="U23" s="63">
        <f t="shared" si="10"/>
        <v>71.55833333333334</v>
      </c>
      <c r="V23" s="53">
        <v>1215</v>
      </c>
      <c r="W23" s="53">
        <v>1880.3</v>
      </c>
      <c r="X23" s="63">
        <f t="shared" si="23"/>
        <v>665.3</v>
      </c>
      <c r="Y23" s="64">
        <f t="shared" si="24"/>
        <v>154.75720164609052</v>
      </c>
      <c r="Z23" s="60">
        <f t="shared" si="47"/>
        <v>4205.7</v>
      </c>
      <c r="AA23" s="60">
        <f t="shared" si="11"/>
        <v>3596.3</v>
      </c>
      <c r="AB23" s="60">
        <f t="shared" si="25"/>
        <v>-609.3999999999996</v>
      </c>
      <c r="AC23" s="60">
        <f>AA23/Z23%</f>
        <v>85.51014099912025</v>
      </c>
      <c r="AD23" s="53">
        <v>1210</v>
      </c>
      <c r="AE23" s="53">
        <v>2188.6</v>
      </c>
      <c r="AF23" s="63">
        <f t="shared" si="56"/>
        <v>978.5999999999999</v>
      </c>
      <c r="AG23" s="63">
        <f t="shared" si="57"/>
        <v>180.87603305785123</v>
      </c>
      <c r="AH23" s="53">
        <v>1210</v>
      </c>
      <c r="AI23" s="53">
        <v>630.4</v>
      </c>
      <c r="AJ23" s="63">
        <f t="shared" si="29"/>
        <v>-579.6</v>
      </c>
      <c r="AK23" s="63">
        <f t="shared" si="30"/>
        <v>52.099173553719005</v>
      </c>
      <c r="AL23" s="53">
        <v>1785.7</v>
      </c>
      <c r="AM23" s="53">
        <v>777.3</v>
      </c>
      <c r="AN23" s="63">
        <f t="shared" si="31"/>
        <v>-1008.4000000000001</v>
      </c>
      <c r="AO23" s="63">
        <f t="shared" si="12"/>
        <v>43.529148233185865</v>
      </c>
      <c r="AP23" s="65">
        <f t="shared" si="54"/>
        <v>11876.9</v>
      </c>
      <c r="AQ23" s="63">
        <f t="shared" si="54"/>
        <v>11368.9</v>
      </c>
      <c r="AR23" s="63">
        <f t="shared" si="13"/>
        <v>-508</v>
      </c>
      <c r="AS23" s="66">
        <f aca="true" t="shared" si="61" ref="AS23:AS33">AQ23/AP23%</f>
        <v>95.72278961681921</v>
      </c>
      <c r="AT23" s="59">
        <f aca="true" t="shared" si="62" ref="AT23:AT34">AX23+BB23+BF23</f>
        <v>4881.2</v>
      </c>
      <c r="AU23" s="60">
        <f t="shared" si="34"/>
        <v>4368.2</v>
      </c>
      <c r="AV23" s="60">
        <f t="shared" si="48"/>
        <v>-513</v>
      </c>
      <c r="AW23" s="61">
        <f>AU23/AT23%</f>
        <v>89.49028927312956</v>
      </c>
      <c r="AX23" s="67">
        <v>1978.5</v>
      </c>
      <c r="AY23" s="53">
        <v>2022.3</v>
      </c>
      <c r="AZ23" s="63">
        <f t="shared" si="46"/>
        <v>43.799999999999955</v>
      </c>
      <c r="BA23" s="66">
        <f t="shared" si="49"/>
        <v>102.21379833206974</v>
      </c>
      <c r="BB23" s="67">
        <v>1210</v>
      </c>
      <c r="BC23" s="53">
        <v>983.7</v>
      </c>
      <c r="BD23" s="63">
        <f>BC23-BB23</f>
        <v>-226.29999999999995</v>
      </c>
      <c r="BE23" s="68">
        <f>BC23/BB23%</f>
        <v>81.29752066115704</v>
      </c>
      <c r="BF23" s="67">
        <v>1692.7</v>
      </c>
      <c r="BG23" s="53">
        <v>1362.2</v>
      </c>
      <c r="BH23" s="63">
        <f>BG23-BF23</f>
        <v>-330.5</v>
      </c>
      <c r="BI23" s="66">
        <f>BG23/BF23%</f>
        <v>80.47498079990548</v>
      </c>
      <c r="BJ23" s="291">
        <f t="shared" si="37"/>
        <v>3055.8</v>
      </c>
      <c r="BK23" s="60">
        <f t="shared" si="38"/>
        <v>4910.5</v>
      </c>
      <c r="BL23" s="60">
        <f t="shared" si="39"/>
        <v>1854.6999999999998</v>
      </c>
      <c r="BM23" s="61">
        <f>BK23/BJ23%</f>
        <v>160.69441717389878</v>
      </c>
      <c r="BN23" s="67">
        <v>2020</v>
      </c>
      <c r="BO23" s="53">
        <v>1204.9</v>
      </c>
      <c r="BP23" s="38">
        <f>BO23-BN23</f>
        <v>-815.0999999999999</v>
      </c>
      <c r="BQ23" s="66">
        <f>BO23/BN23%</f>
        <v>59.64851485148515</v>
      </c>
      <c r="BR23" s="67">
        <v>645.8</v>
      </c>
      <c r="BS23" s="53">
        <v>1004.6</v>
      </c>
      <c r="BT23" s="63">
        <f>BS23-BR23</f>
        <v>358.80000000000007</v>
      </c>
      <c r="BU23" s="66">
        <f>BS23/BR23%</f>
        <v>155.55899659337257</v>
      </c>
      <c r="BV23" s="53">
        <v>390</v>
      </c>
      <c r="BW23" s="53">
        <v>2701</v>
      </c>
      <c r="BX23" s="63">
        <f>BW23-BV23</f>
        <v>2311</v>
      </c>
      <c r="BY23" s="63" t="s">
        <v>53</v>
      </c>
      <c r="BZ23" s="69">
        <v>6272.4</v>
      </c>
      <c r="CA23" s="70">
        <f t="shared" si="44"/>
        <v>10007</v>
      </c>
      <c r="CB23" s="70">
        <f t="shared" si="45"/>
        <v>259.54020789490465</v>
      </c>
    </row>
    <row r="24" spans="1:80" s="2" customFormat="1" ht="22.5" customHeight="1">
      <c r="A24" s="52" t="s">
        <v>44</v>
      </c>
      <c r="B24" s="53">
        <f t="shared" si="58"/>
        <v>7994.7</v>
      </c>
      <c r="C24" s="53">
        <f t="shared" si="58"/>
        <v>8019.200000000001</v>
      </c>
      <c r="D24" s="63">
        <f t="shared" si="0"/>
        <v>24.50000000000091</v>
      </c>
      <c r="E24" s="55">
        <f t="shared" si="1"/>
        <v>100.30645302512916</v>
      </c>
      <c r="F24" s="56">
        <f t="shared" si="2"/>
        <v>3371.5</v>
      </c>
      <c r="G24" s="57">
        <f t="shared" si="2"/>
        <v>3373.4</v>
      </c>
      <c r="H24" s="57">
        <f t="shared" si="3"/>
        <v>1.900000000000091</v>
      </c>
      <c r="I24" s="58">
        <f t="shared" si="59"/>
        <v>100.05635473824707</v>
      </c>
      <c r="J24" s="59">
        <f t="shared" si="22"/>
        <v>1471.6</v>
      </c>
      <c r="K24" s="60">
        <f t="shared" si="53"/>
        <v>1451.8000000000002</v>
      </c>
      <c r="L24" s="60">
        <f>K24-J24</f>
        <v>-19.799999999999727</v>
      </c>
      <c r="M24" s="61">
        <f t="shared" si="60"/>
        <v>98.65452568632783</v>
      </c>
      <c r="N24" s="86">
        <v>235</v>
      </c>
      <c r="O24" s="87">
        <v>240</v>
      </c>
      <c r="P24" s="63">
        <f t="shared" si="55"/>
        <v>5</v>
      </c>
      <c r="Q24" s="64">
        <f>O24/N24%</f>
        <v>102.12765957446808</v>
      </c>
      <c r="R24" s="87">
        <v>618.4</v>
      </c>
      <c r="S24" s="87">
        <v>584.7</v>
      </c>
      <c r="T24" s="63">
        <f t="shared" si="9"/>
        <v>-33.69999999999993</v>
      </c>
      <c r="U24" s="63">
        <f t="shared" si="10"/>
        <v>94.55045278137129</v>
      </c>
      <c r="V24" s="87">
        <v>618.2</v>
      </c>
      <c r="W24" s="87">
        <v>627.1</v>
      </c>
      <c r="X24" s="63">
        <f t="shared" si="23"/>
        <v>8.899999999999977</v>
      </c>
      <c r="Y24" s="64">
        <f t="shared" si="24"/>
        <v>101.43966353930766</v>
      </c>
      <c r="Z24" s="60">
        <f t="shared" si="47"/>
        <v>1899.9</v>
      </c>
      <c r="AA24" s="60">
        <f t="shared" si="11"/>
        <v>1921.6</v>
      </c>
      <c r="AB24" s="60">
        <f t="shared" si="25"/>
        <v>21.699999999999818</v>
      </c>
      <c r="AC24" s="60">
        <f>AA24/Z24%</f>
        <v>101.1421653771251</v>
      </c>
      <c r="AD24" s="87">
        <v>516.4</v>
      </c>
      <c r="AE24" s="87">
        <v>573.9</v>
      </c>
      <c r="AF24" s="63">
        <f t="shared" si="56"/>
        <v>57.5</v>
      </c>
      <c r="AG24" s="63">
        <f t="shared" si="57"/>
        <v>111.13477924089852</v>
      </c>
      <c r="AH24" s="87">
        <v>516.5</v>
      </c>
      <c r="AI24" s="87">
        <v>542.4</v>
      </c>
      <c r="AJ24" s="63">
        <f t="shared" si="29"/>
        <v>25.899999999999977</v>
      </c>
      <c r="AK24" s="63">
        <f t="shared" si="30"/>
        <v>105.01452081316553</v>
      </c>
      <c r="AL24" s="87">
        <v>867</v>
      </c>
      <c r="AM24" s="87">
        <v>805.3</v>
      </c>
      <c r="AN24" s="63">
        <f t="shared" si="31"/>
        <v>-61.700000000000045</v>
      </c>
      <c r="AO24" s="63">
        <f t="shared" si="12"/>
        <v>92.88350634371395</v>
      </c>
      <c r="AP24" s="65">
        <f t="shared" si="54"/>
        <v>5226.4</v>
      </c>
      <c r="AQ24" s="63">
        <f t="shared" si="54"/>
        <v>6056</v>
      </c>
      <c r="AR24" s="63">
        <f t="shared" si="13"/>
        <v>829.6000000000004</v>
      </c>
      <c r="AS24" s="66">
        <f t="shared" si="61"/>
        <v>115.87325883973674</v>
      </c>
      <c r="AT24" s="59">
        <f t="shared" si="62"/>
        <v>1854.9</v>
      </c>
      <c r="AU24" s="60">
        <f t="shared" si="34"/>
        <v>2682.6</v>
      </c>
      <c r="AV24" s="60">
        <f t="shared" si="48"/>
        <v>827.6999999999998</v>
      </c>
      <c r="AW24" s="61">
        <f>AU24/AT24%</f>
        <v>144.62235160925118</v>
      </c>
      <c r="AX24" s="88">
        <v>516.5</v>
      </c>
      <c r="AY24" s="87">
        <v>606</v>
      </c>
      <c r="AZ24" s="63">
        <f t="shared" si="46"/>
        <v>89.5</v>
      </c>
      <c r="BA24" s="66">
        <f t="shared" si="49"/>
        <v>117.32817037754114</v>
      </c>
      <c r="BB24" s="88">
        <v>516.4</v>
      </c>
      <c r="BC24" s="87">
        <v>1010.5</v>
      </c>
      <c r="BD24" s="63">
        <f>BC24-BB24</f>
        <v>494.1</v>
      </c>
      <c r="BE24" s="68">
        <f>BC24/BB24%</f>
        <v>195.68164213787762</v>
      </c>
      <c r="BF24" s="88">
        <v>822</v>
      </c>
      <c r="BG24" s="87">
        <v>1066.1</v>
      </c>
      <c r="BH24" s="63">
        <f>BG24-BF24</f>
        <v>244.0999999999999</v>
      </c>
      <c r="BI24" s="66">
        <f>BG24/BF24%</f>
        <v>129.69586374695862</v>
      </c>
      <c r="BJ24" s="291">
        <f t="shared" si="37"/>
        <v>2768.3</v>
      </c>
      <c r="BK24" s="60">
        <f t="shared" si="38"/>
        <v>1963.2000000000003</v>
      </c>
      <c r="BL24" s="60">
        <f t="shared" si="39"/>
        <v>-805.0999999999999</v>
      </c>
      <c r="BM24" s="61">
        <f>BK24/BJ24%</f>
        <v>70.91716938193115</v>
      </c>
      <c r="BN24" s="88">
        <v>727</v>
      </c>
      <c r="BO24" s="87">
        <v>667.1</v>
      </c>
      <c r="BP24" s="38">
        <f>BO24-BN24</f>
        <v>-59.89999999999998</v>
      </c>
      <c r="BQ24" s="66">
        <f>BO24/BN24%</f>
        <v>91.76066024759285</v>
      </c>
      <c r="BR24" s="88">
        <v>727.5</v>
      </c>
      <c r="BS24" s="87">
        <v>696.7</v>
      </c>
      <c r="BT24" s="63">
        <f>BS24-BR24</f>
        <v>-30.799999999999955</v>
      </c>
      <c r="BU24" s="66">
        <f>BS24/BR24%</f>
        <v>95.76632302405498</v>
      </c>
      <c r="BV24" s="87">
        <v>1313.8</v>
      </c>
      <c r="BW24" s="87">
        <v>599.4</v>
      </c>
      <c r="BX24" s="63">
        <f>BW24-BV24</f>
        <v>-714.4</v>
      </c>
      <c r="BY24" s="63">
        <f aca="true" t="shared" si="63" ref="BY24:BY33">BW24/BV24%</f>
        <v>45.623382554422285</v>
      </c>
      <c r="BZ24" s="89">
        <v>3741</v>
      </c>
      <c r="CA24" s="70">
        <f t="shared" si="44"/>
        <v>4278.200000000001</v>
      </c>
      <c r="CB24" s="70">
        <f t="shared" si="45"/>
        <v>214.3597968457632</v>
      </c>
    </row>
    <row r="25" spans="1:80" ht="40.5" customHeight="1">
      <c r="A25" s="52" t="s">
        <v>45</v>
      </c>
      <c r="B25" s="53">
        <f t="shared" si="58"/>
        <v>130.4</v>
      </c>
      <c r="C25" s="53">
        <f t="shared" si="58"/>
        <v>130.8</v>
      </c>
      <c r="D25" s="54">
        <f t="shared" si="0"/>
        <v>0.4000000000000057</v>
      </c>
      <c r="E25" s="55">
        <f t="shared" si="1"/>
        <v>100.30674846625767</v>
      </c>
      <c r="F25" s="56">
        <f t="shared" si="2"/>
        <v>92.9</v>
      </c>
      <c r="G25" s="57">
        <f t="shared" si="2"/>
        <v>130.8</v>
      </c>
      <c r="H25" s="57">
        <f t="shared" si="3"/>
        <v>37.900000000000006</v>
      </c>
      <c r="I25" s="58">
        <f t="shared" si="59"/>
        <v>140.79655543595265</v>
      </c>
      <c r="J25" s="59">
        <f t="shared" si="22"/>
        <v>92.9</v>
      </c>
      <c r="K25" s="60">
        <f t="shared" si="53"/>
        <v>128.5</v>
      </c>
      <c r="L25" s="60">
        <f>K25-J25</f>
        <v>35.599999999999994</v>
      </c>
      <c r="M25" s="61">
        <f t="shared" si="60"/>
        <v>138.32077502691064</v>
      </c>
      <c r="N25" s="86"/>
      <c r="O25" s="87"/>
      <c r="P25" s="63">
        <f t="shared" si="55"/>
        <v>0</v>
      </c>
      <c r="Q25" s="64"/>
      <c r="R25" s="87"/>
      <c r="S25" s="87"/>
      <c r="T25" s="63">
        <f t="shared" si="9"/>
        <v>0</v>
      </c>
      <c r="U25" s="63"/>
      <c r="V25" s="87">
        <v>92.9</v>
      </c>
      <c r="W25" s="87">
        <v>128.5</v>
      </c>
      <c r="X25" s="63">
        <f t="shared" si="23"/>
        <v>35.599999999999994</v>
      </c>
      <c r="Y25" s="64"/>
      <c r="Z25" s="60">
        <f t="shared" si="47"/>
        <v>0</v>
      </c>
      <c r="AA25" s="60">
        <f t="shared" si="11"/>
        <v>2.3</v>
      </c>
      <c r="AB25" s="60">
        <f t="shared" si="25"/>
        <v>2.3</v>
      </c>
      <c r="AC25" s="60"/>
      <c r="AD25" s="87"/>
      <c r="AE25" s="87">
        <v>2.3</v>
      </c>
      <c r="AF25" s="63">
        <f t="shared" si="56"/>
        <v>2.3</v>
      </c>
      <c r="AG25" s="63"/>
      <c r="AH25" s="87"/>
      <c r="AI25" s="87"/>
      <c r="AJ25" s="63">
        <f t="shared" si="29"/>
        <v>0</v>
      </c>
      <c r="AK25" s="63"/>
      <c r="AL25" s="87"/>
      <c r="AM25" s="87"/>
      <c r="AN25" s="63">
        <f t="shared" si="31"/>
        <v>0</v>
      </c>
      <c r="AO25" s="63"/>
      <c r="AP25" s="65">
        <f t="shared" si="54"/>
        <v>92.9</v>
      </c>
      <c r="AQ25" s="63">
        <f t="shared" si="54"/>
        <v>130.8</v>
      </c>
      <c r="AR25" s="63">
        <f t="shared" si="13"/>
        <v>37.900000000000006</v>
      </c>
      <c r="AS25" s="66">
        <f t="shared" si="61"/>
        <v>140.79655543595265</v>
      </c>
      <c r="AT25" s="59">
        <f t="shared" si="62"/>
        <v>0</v>
      </c>
      <c r="AU25" s="60">
        <f t="shared" si="34"/>
        <v>0</v>
      </c>
      <c r="AV25" s="60">
        <f t="shared" si="48"/>
        <v>0</v>
      </c>
      <c r="AW25" s="61"/>
      <c r="AX25" s="88"/>
      <c r="AY25" s="87">
        <v>0</v>
      </c>
      <c r="AZ25" s="63">
        <f t="shared" si="46"/>
        <v>0</v>
      </c>
      <c r="BA25" s="66"/>
      <c r="BB25" s="88"/>
      <c r="BC25" s="87"/>
      <c r="BD25" s="63">
        <f>BC25-BB25</f>
        <v>0</v>
      </c>
      <c r="BE25" s="68"/>
      <c r="BF25" s="88"/>
      <c r="BG25" s="87">
        <v>0</v>
      </c>
      <c r="BH25" s="63">
        <f>BG25-BF25</f>
        <v>0</v>
      </c>
      <c r="BI25" s="66"/>
      <c r="BJ25" s="291">
        <f t="shared" si="37"/>
        <v>37.5</v>
      </c>
      <c r="BK25" s="60">
        <f t="shared" si="38"/>
        <v>0</v>
      </c>
      <c r="BL25" s="60">
        <f t="shared" si="39"/>
        <v>-37.5</v>
      </c>
      <c r="BM25" s="61"/>
      <c r="BN25" s="88"/>
      <c r="BO25" s="87"/>
      <c r="BP25" s="38">
        <f>BO25-BN25</f>
        <v>0</v>
      </c>
      <c r="BQ25" s="66"/>
      <c r="BR25" s="88"/>
      <c r="BS25" s="87"/>
      <c r="BT25" s="63">
        <f>BS25-BR25</f>
        <v>0</v>
      </c>
      <c r="BU25" s="66"/>
      <c r="BV25" s="87">
        <v>37.5</v>
      </c>
      <c r="BW25" s="87"/>
      <c r="BX25" s="63">
        <f>BW25-BV25</f>
        <v>-37.5</v>
      </c>
      <c r="BY25" s="63">
        <f t="shared" si="63"/>
        <v>0</v>
      </c>
      <c r="BZ25" s="89">
        <v>96.2</v>
      </c>
      <c r="CA25" s="70">
        <f t="shared" si="44"/>
        <v>34.60000000000001</v>
      </c>
      <c r="CB25" s="70">
        <f t="shared" si="45"/>
        <v>135.96673596673597</v>
      </c>
    </row>
    <row r="26" spans="1:80" s="46" customFormat="1" ht="38.25" customHeight="1">
      <c r="A26" s="90" t="s">
        <v>46</v>
      </c>
      <c r="B26" s="91">
        <f>B27</f>
        <v>3301.9</v>
      </c>
      <c r="C26" s="91">
        <f>C27</f>
        <v>3305.2999999999997</v>
      </c>
      <c r="D26" s="30">
        <f t="shared" si="0"/>
        <v>3.399999999999636</v>
      </c>
      <c r="E26" s="31">
        <f t="shared" si="1"/>
        <v>100.10297101668736</v>
      </c>
      <c r="F26" s="32">
        <f t="shared" si="2"/>
        <v>1692.5</v>
      </c>
      <c r="G26" s="33">
        <f t="shared" si="2"/>
        <v>1692.5</v>
      </c>
      <c r="H26" s="33">
        <f t="shared" si="3"/>
        <v>0</v>
      </c>
      <c r="I26" s="34">
        <f t="shared" si="59"/>
        <v>100</v>
      </c>
      <c r="J26" s="41">
        <f t="shared" si="22"/>
        <v>1072</v>
      </c>
      <c r="K26" s="36">
        <f t="shared" si="53"/>
        <v>758.8</v>
      </c>
      <c r="L26" s="36">
        <f aca="true" t="shared" si="64" ref="L26:L32">K26-J26</f>
        <v>-313.20000000000005</v>
      </c>
      <c r="M26" s="37">
        <f t="shared" si="60"/>
        <v>70.78358208955223</v>
      </c>
      <c r="N26" s="92">
        <f>SUM(N27)</f>
        <v>717</v>
      </c>
      <c r="O26" s="91">
        <f>O27</f>
        <v>718.8</v>
      </c>
      <c r="P26" s="38">
        <f t="shared" si="55"/>
        <v>1.7999999999999545</v>
      </c>
      <c r="Q26" s="39">
        <f>O26/N26%</f>
        <v>100.2510460251046</v>
      </c>
      <c r="R26" s="91">
        <f>R27</f>
        <v>10</v>
      </c>
      <c r="S26" s="91">
        <f>S27</f>
        <v>19.8</v>
      </c>
      <c r="T26" s="38">
        <f t="shared" si="9"/>
        <v>9.8</v>
      </c>
      <c r="U26" s="38">
        <f aca="true" t="shared" si="65" ref="U26:U33">S26/R26%</f>
        <v>198</v>
      </c>
      <c r="V26" s="91">
        <f>V27</f>
        <v>345</v>
      </c>
      <c r="W26" s="91">
        <f>W27</f>
        <v>20.2</v>
      </c>
      <c r="X26" s="38">
        <f t="shared" si="23"/>
        <v>-324.8</v>
      </c>
      <c r="Y26" s="39">
        <f>W26/V26%</f>
        <v>5.855072463768115</v>
      </c>
      <c r="Z26" s="36">
        <f t="shared" si="47"/>
        <v>620.5</v>
      </c>
      <c r="AA26" s="36">
        <f t="shared" si="11"/>
        <v>933.7</v>
      </c>
      <c r="AB26" s="36">
        <f t="shared" si="25"/>
        <v>313.20000000000005</v>
      </c>
      <c r="AC26" s="36">
        <f aca="true" t="shared" si="66" ref="AC26:AC33">AA26/Z26%</f>
        <v>150.4754230459307</v>
      </c>
      <c r="AD26" s="91">
        <f>AD27</f>
        <v>890</v>
      </c>
      <c r="AE26" s="91">
        <f>AE27</f>
        <v>734</v>
      </c>
      <c r="AF26" s="63">
        <f t="shared" si="56"/>
        <v>-156</v>
      </c>
      <c r="AG26" s="63">
        <f t="shared" si="57"/>
        <v>82.47191011235955</v>
      </c>
      <c r="AH26" s="91">
        <f>AH27</f>
        <v>95.5</v>
      </c>
      <c r="AI26" s="91">
        <f>AI27</f>
        <v>6.9</v>
      </c>
      <c r="AJ26" s="38">
        <f t="shared" si="29"/>
        <v>-88.6</v>
      </c>
      <c r="AK26" s="38">
        <f>AI26/AH26%</f>
        <v>7.225130890052356</v>
      </c>
      <c r="AL26" s="91">
        <f>AL27</f>
        <v>-365</v>
      </c>
      <c r="AM26" s="91">
        <f>AM27</f>
        <v>192.8</v>
      </c>
      <c r="AN26" s="38">
        <f t="shared" si="31"/>
        <v>557.8</v>
      </c>
      <c r="AO26" s="38">
        <f>AM26/AL26%</f>
        <v>-52.82191780821918</v>
      </c>
      <c r="AP26" s="29">
        <f t="shared" si="54"/>
        <v>2497.5</v>
      </c>
      <c r="AQ26" s="38">
        <f t="shared" si="54"/>
        <v>2488.7</v>
      </c>
      <c r="AR26" s="38">
        <f t="shared" si="13"/>
        <v>-8.800000000000182</v>
      </c>
      <c r="AS26" s="40">
        <f t="shared" si="61"/>
        <v>99.64764764764763</v>
      </c>
      <c r="AT26" s="41">
        <f t="shared" si="62"/>
        <v>805</v>
      </c>
      <c r="AU26" s="36">
        <f t="shared" si="34"/>
        <v>796.2</v>
      </c>
      <c r="AV26" s="36">
        <f t="shared" si="48"/>
        <v>-8.799999999999955</v>
      </c>
      <c r="AW26" s="43">
        <f>AU26/AT26%</f>
        <v>98.90683229813665</v>
      </c>
      <c r="AX26" s="93">
        <f>AX27</f>
        <v>715</v>
      </c>
      <c r="AY26" s="91">
        <f>AY27</f>
        <v>705.2</v>
      </c>
      <c r="AZ26" s="38">
        <f t="shared" si="46"/>
        <v>-9.799999999999955</v>
      </c>
      <c r="BA26" s="40">
        <f t="shared" si="49"/>
        <v>98.62937062937063</v>
      </c>
      <c r="BB26" s="93">
        <f>BB27</f>
        <v>25</v>
      </c>
      <c r="BC26" s="91">
        <f>BC27</f>
        <v>47.4</v>
      </c>
      <c r="BD26" s="38">
        <f aca="true" t="shared" si="67" ref="BD26:BD32">BC26-BB26</f>
        <v>22.4</v>
      </c>
      <c r="BE26" s="50">
        <f>BC26/BB26%</f>
        <v>189.6</v>
      </c>
      <c r="BF26" s="93">
        <f>BF27</f>
        <v>65</v>
      </c>
      <c r="BG26" s="91">
        <f>BG27</f>
        <v>43.6</v>
      </c>
      <c r="BH26" s="91">
        <f>BH27</f>
        <v>-21.4</v>
      </c>
      <c r="BI26" s="40">
        <f>BG26/BF26%</f>
        <v>67.07692307692308</v>
      </c>
      <c r="BJ26" s="35">
        <f t="shared" si="37"/>
        <v>804.4</v>
      </c>
      <c r="BK26" s="36">
        <f t="shared" si="38"/>
        <v>816.5999999999999</v>
      </c>
      <c r="BL26" s="36">
        <f t="shared" si="39"/>
        <v>12.199999999999932</v>
      </c>
      <c r="BM26" s="37">
        <f>BK26/BJ26%</f>
        <v>101.51665837891595</v>
      </c>
      <c r="BN26" s="93">
        <f>BN27</f>
        <v>705</v>
      </c>
      <c r="BO26" s="93">
        <f>BO27</f>
        <v>764.4</v>
      </c>
      <c r="BP26" s="38">
        <f>BO26-BN26</f>
        <v>59.39999999999998</v>
      </c>
      <c r="BQ26" s="66">
        <f>BO26/BN26%</f>
        <v>108.42553191489361</v>
      </c>
      <c r="BR26" s="93">
        <f>BR27</f>
        <v>125</v>
      </c>
      <c r="BS26" s="91">
        <f>BS27</f>
        <v>18.4</v>
      </c>
      <c r="BT26" s="91">
        <f>BT27</f>
        <v>-106.6</v>
      </c>
      <c r="BU26" s="40">
        <f>BS26/BR26%</f>
        <v>14.719999999999999</v>
      </c>
      <c r="BV26" s="91">
        <f>BV27</f>
        <v>-25.6</v>
      </c>
      <c r="BW26" s="91">
        <f>BW27</f>
        <v>33.8</v>
      </c>
      <c r="BX26" s="63">
        <f>BW26-BV26</f>
        <v>59.4</v>
      </c>
      <c r="BY26" s="63">
        <f t="shared" si="63"/>
        <v>-132.03125</v>
      </c>
      <c r="BZ26" s="94">
        <f>BZ27</f>
        <v>1425.9</v>
      </c>
      <c r="CA26" s="45">
        <f t="shared" si="44"/>
        <v>1879.3999999999996</v>
      </c>
      <c r="CB26" s="45">
        <f t="shared" si="45"/>
        <v>231.80447436706638</v>
      </c>
    </row>
    <row r="27" spans="1:80" ht="40.5" customHeight="1">
      <c r="A27" s="52" t="s">
        <v>47</v>
      </c>
      <c r="B27" s="53">
        <f>J27+Z27+AT27+BJ27</f>
        <v>3301.9</v>
      </c>
      <c r="C27" s="53">
        <f>K27+AA27+AU27+BK27</f>
        <v>3305.2999999999997</v>
      </c>
      <c r="D27" s="54">
        <f t="shared" si="0"/>
        <v>3.399999999999636</v>
      </c>
      <c r="E27" s="55">
        <f t="shared" si="1"/>
        <v>100.10297101668736</v>
      </c>
      <c r="F27" s="56">
        <f t="shared" si="2"/>
        <v>1692.5</v>
      </c>
      <c r="G27" s="57">
        <f t="shared" si="2"/>
        <v>1692.5</v>
      </c>
      <c r="H27" s="57">
        <f t="shared" si="3"/>
        <v>0</v>
      </c>
      <c r="I27" s="58">
        <f t="shared" si="59"/>
        <v>100</v>
      </c>
      <c r="J27" s="59">
        <f t="shared" si="22"/>
        <v>1072</v>
      </c>
      <c r="K27" s="60">
        <f t="shared" si="53"/>
        <v>758.8</v>
      </c>
      <c r="L27" s="60">
        <f t="shared" si="64"/>
        <v>-313.20000000000005</v>
      </c>
      <c r="M27" s="61">
        <f t="shared" si="60"/>
        <v>70.78358208955223</v>
      </c>
      <c r="N27" s="86">
        <v>717</v>
      </c>
      <c r="O27" s="87">
        <v>718.8</v>
      </c>
      <c r="P27" s="63">
        <f t="shared" si="55"/>
        <v>1.7999999999999545</v>
      </c>
      <c r="Q27" s="64">
        <f>O27/N27%</f>
        <v>100.2510460251046</v>
      </c>
      <c r="R27" s="87">
        <v>10</v>
      </c>
      <c r="S27" s="87">
        <v>19.8</v>
      </c>
      <c r="T27" s="63">
        <f t="shared" si="9"/>
        <v>9.8</v>
      </c>
      <c r="U27" s="63">
        <f t="shared" si="65"/>
        <v>198</v>
      </c>
      <c r="V27" s="87">
        <v>345</v>
      </c>
      <c r="W27" s="87">
        <v>20.2</v>
      </c>
      <c r="X27" s="63">
        <f t="shared" si="23"/>
        <v>-324.8</v>
      </c>
      <c r="Y27" s="64">
        <f>W27/V27%</f>
        <v>5.855072463768115</v>
      </c>
      <c r="Z27" s="60">
        <f t="shared" si="47"/>
        <v>620.5</v>
      </c>
      <c r="AA27" s="60">
        <f t="shared" si="11"/>
        <v>933.7</v>
      </c>
      <c r="AB27" s="60">
        <f t="shared" si="25"/>
        <v>313.20000000000005</v>
      </c>
      <c r="AC27" s="60">
        <f t="shared" si="66"/>
        <v>150.4754230459307</v>
      </c>
      <c r="AD27" s="87">
        <v>890</v>
      </c>
      <c r="AE27" s="87">
        <v>734</v>
      </c>
      <c r="AF27" s="63">
        <f t="shared" si="56"/>
        <v>-156</v>
      </c>
      <c r="AG27" s="63">
        <f t="shared" si="57"/>
        <v>82.47191011235955</v>
      </c>
      <c r="AH27" s="87">
        <v>95.5</v>
      </c>
      <c r="AI27" s="87">
        <v>6.9</v>
      </c>
      <c r="AJ27" s="63">
        <f t="shared" si="29"/>
        <v>-88.6</v>
      </c>
      <c r="AK27" s="63">
        <f>AI27/AH27%</f>
        <v>7.225130890052356</v>
      </c>
      <c r="AL27" s="87">
        <v>-365</v>
      </c>
      <c r="AM27" s="87">
        <v>192.8</v>
      </c>
      <c r="AN27" s="63">
        <f t="shared" si="31"/>
        <v>557.8</v>
      </c>
      <c r="AO27" s="63">
        <f>AM27/AL27%</f>
        <v>-52.82191780821918</v>
      </c>
      <c r="AP27" s="65">
        <f t="shared" si="54"/>
        <v>2497.5</v>
      </c>
      <c r="AQ27" s="63">
        <f t="shared" si="54"/>
        <v>2488.7</v>
      </c>
      <c r="AR27" s="63">
        <f t="shared" si="13"/>
        <v>-8.800000000000182</v>
      </c>
      <c r="AS27" s="66">
        <f t="shared" si="61"/>
        <v>99.64764764764763</v>
      </c>
      <c r="AT27" s="59">
        <f t="shared" si="62"/>
        <v>805</v>
      </c>
      <c r="AU27" s="60">
        <f t="shared" si="34"/>
        <v>796.2</v>
      </c>
      <c r="AV27" s="60">
        <f t="shared" si="48"/>
        <v>-8.799999999999955</v>
      </c>
      <c r="AW27" s="61">
        <f>AU27/AT27%</f>
        <v>98.90683229813665</v>
      </c>
      <c r="AX27" s="88">
        <v>715</v>
      </c>
      <c r="AY27" s="87">
        <v>705.2</v>
      </c>
      <c r="AZ27" s="63">
        <f t="shared" si="46"/>
        <v>-9.799999999999955</v>
      </c>
      <c r="BA27" s="66">
        <f t="shared" si="49"/>
        <v>98.62937062937063</v>
      </c>
      <c r="BB27" s="88">
        <v>25</v>
      </c>
      <c r="BC27" s="87">
        <v>47.4</v>
      </c>
      <c r="BD27" s="63">
        <f t="shared" si="67"/>
        <v>22.4</v>
      </c>
      <c r="BE27" s="68">
        <f>BC27/BB27%</f>
        <v>189.6</v>
      </c>
      <c r="BF27" s="88">
        <v>65</v>
      </c>
      <c r="BG27" s="87">
        <v>43.6</v>
      </c>
      <c r="BH27" s="63">
        <f aca="true" t="shared" si="68" ref="BH27:BH32">BG27-BF27</f>
        <v>-21.4</v>
      </c>
      <c r="BI27" s="66">
        <f>BG27/BF27%</f>
        <v>67.07692307692308</v>
      </c>
      <c r="BJ27" s="291">
        <f t="shared" si="37"/>
        <v>804.4</v>
      </c>
      <c r="BK27" s="60">
        <f t="shared" si="38"/>
        <v>816.5999999999999</v>
      </c>
      <c r="BL27" s="60">
        <f t="shared" si="39"/>
        <v>12.199999999999932</v>
      </c>
      <c r="BM27" s="61">
        <f>BK27/BJ27%</f>
        <v>101.51665837891595</v>
      </c>
      <c r="BN27" s="88">
        <v>705</v>
      </c>
      <c r="BO27" s="87">
        <v>764.4</v>
      </c>
      <c r="BP27" s="38">
        <f>BO27-BN27</f>
        <v>59.39999999999998</v>
      </c>
      <c r="BQ27" s="66">
        <f>BO27/BN27%</f>
        <v>108.42553191489361</v>
      </c>
      <c r="BR27" s="88">
        <v>125</v>
      </c>
      <c r="BS27" s="87">
        <v>18.4</v>
      </c>
      <c r="BT27" s="63">
        <f aca="true" t="shared" si="69" ref="BT27:BT33">BS27-BR27</f>
        <v>-106.6</v>
      </c>
      <c r="BU27" s="66">
        <f>BS27/BR27%</f>
        <v>14.719999999999999</v>
      </c>
      <c r="BV27" s="87">
        <v>-25.6</v>
      </c>
      <c r="BW27" s="87">
        <v>33.8</v>
      </c>
      <c r="BX27" s="63">
        <f>BW27-BV27</f>
        <v>59.4</v>
      </c>
      <c r="BY27" s="63">
        <f t="shared" si="63"/>
        <v>-132.03125</v>
      </c>
      <c r="BZ27" s="89">
        <v>1425.9</v>
      </c>
      <c r="CA27" s="70">
        <f t="shared" si="44"/>
        <v>1879.3999999999996</v>
      </c>
      <c r="CB27" s="70">
        <f t="shared" si="45"/>
        <v>231.80447436706638</v>
      </c>
    </row>
    <row r="28" spans="1:80" s="46" customFormat="1" ht="40.5" customHeight="1">
      <c r="A28" s="90" t="s">
        <v>48</v>
      </c>
      <c r="B28" s="92">
        <f>B29</f>
        <v>1729.1999999999998</v>
      </c>
      <c r="C28" s="92">
        <f>C29</f>
        <v>1926</v>
      </c>
      <c r="D28" s="30">
        <f t="shared" si="0"/>
        <v>196.80000000000018</v>
      </c>
      <c r="E28" s="31">
        <f t="shared" si="1"/>
        <v>111.38098542678696</v>
      </c>
      <c r="F28" s="32">
        <f t="shared" si="2"/>
        <v>845.5</v>
      </c>
      <c r="G28" s="33">
        <f t="shared" si="2"/>
        <v>1062.8</v>
      </c>
      <c r="H28" s="33">
        <f t="shared" si="3"/>
        <v>217.29999999999995</v>
      </c>
      <c r="I28" s="34">
        <f t="shared" si="59"/>
        <v>125.70076877587226</v>
      </c>
      <c r="J28" s="41">
        <f t="shared" si="22"/>
        <v>837.2</v>
      </c>
      <c r="K28" s="36">
        <f t="shared" si="53"/>
        <v>860</v>
      </c>
      <c r="L28" s="36">
        <f t="shared" si="64"/>
        <v>22.799999999999955</v>
      </c>
      <c r="M28" s="37">
        <f t="shared" si="60"/>
        <v>102.7233635929288</v>
      </c>
      <c r="N28" s="92">
        <f>N29</f>
        <v>0</v>
      </c>
      <c r="O28" s="92">
        <f>O29</f>
        <v>849</v>
      </c>
      <c r="P28" s="63">
        <f t="shared" si="55"/>
        <v>849</v>
      </c>
      <c r="Q28" s="64"/>
      <c r="R28" s="92">
        <f>R29</f>
        <v>777</v>
      </c>
      <c r="S28" s="92">
        <f>S29</f>
        <v>6.1</v>
      </c>
      <c r="T28" s="38">
        <f t="shared" si="9"/>
        <v>-770.9</v>
      </c>
      <c r="U28" s="38">
        <f t="shared" si="65"/>
        <v>0.7850707850707851</v>
      </c>
      <c r="V28" s="92">
        <f>V29</f>
        <v>60.2</v>
      </c>
      <c r="W28" s="92">
        <f>W29</f>
        <v>4.9</v>
      </c>
      <c r="X28" s="63">
        <f t="shared" si="23"/>
        <v>-55.300000000000004</v>
      </c>
      <c r="Y28" s="64"/>
      <c r="Z28" s="36">
        <f t="shared" si="47"/>
        <v>8.3</v>
      </c>
      <c r="AA28" s="36">
        <f t="shared" si="11"/>
        <v>202.8</v>
      </c>
      <c r="AB28" s="36">
        <f t="shared" si="25"/>
        <v>194.5</v>
      </c>
      <c r="AC28" s="36" t="s">
        <v>49</v>
      </c>
      <c r="AD28" s="92">
        <f>AD29</f>
        <v>0</v>
      </c>
      <c r="AE28" s="92">
        <f>AE29</f>
        <v>194.5</v>
      </c>
      <c r="AF28" s="38">
        <f t="shared" si="56"/>
        <v>194.5</v>
      </c>
      <c r="AG28" s="38"/>
      <c r="AH28" s="92">
        <f>AH29</f>
        <v>8.3</v>
      </c>
      <c r="AI28" s="92">
        <f>AI29</f>
        <v>7.4</v>
      </c>
      <c r="AJ28" s="38">
        <f t="shared" si="29"/>
        <v>-0.9000000000000004</v>
      </c>
      <c r="AK28" s="38"/>
      <c r="AL28" s="91">
        <f>AL29</f>
        <v>0</v>
      </c>
      <c r="AM28" s="91">
        <f>AM29</f>
        <v>0.9</v>
      </c>
      <c r="AN28" s="38">
        <f t="shared" si="31"/>
        <v>0.9</v>
      </c>
      <c r="AO28" s="38"/>
      <c r="AP28" s="29">
        <f>J28+Z28+AT28</f>
        <v>1499.6</v>
      </c>
      <c r="AQ28" s="92">
        <f>AQ29</f>
        <v>1729.5</v>
      </c>
      <c r="AR28" s="38">
        <f t="shared" si="13"/>
        <v>229.9000000000001</v>
      </c>
      <c r="AS28" s="40">
        <f t="shared" si="61"/>
        <v>115.3307548679648</v>
      </c>
      <c r="AT28" s="41">
        <f t="shared" si="62"/>
        <v>654.1</v>
      </c>
      <c r="AU28" s="36">
        <f t="shared" si="34"/>
        <v>666.6999999999999</v>
      </c>
      <c r="AV28" s="36">
        <f t="shared" si="48"/>
        <v>12.599999999999909</v>
      </c>
      <c r="AW28" s="43"/>
      <c r="AX28" s="93">
        <f>AX29</f>
        <v>0</v>
      </c>
      <c r="AY28" s="92">
        <f>AY29</f>
        <v>9.3</v>
      </c>
      <c r="AZ28" s="38">
        <f t="shared" si="46"/>
        <v>9.3</v>
      </c>
      <c r="BA28" s="40"/>
      <c r="BB28" s="92">
        <f>BB29</f>
        <v>0</v>
      </c>
      <c r="BC28" s="92">
        <f>BC29</f>
        <v>0</v>
      </c>
      <c r="BD28" s="63">
        <f t="shared" si="67"/>
        <v>0</v>
      </c>
      <c r="BE28" s="68"/>
      <c r="BF28" s="93">
        <f>BF29</f>
        <v>654.1</v>
      </c>
      <c r="BG28" s="92">
        <f>BG29</f>
        <v>657.4</v>
      </c>
      <c r="BH28" s="63">
        <f t="shared" si="68"/>
        <v>3.2999999999999545</v>
      </c>
      <c r="BI28" s="66">
        <f>BG28/BF28%</f>
        <v>100.50451001375936</v>
      </c>
      <c r="BJ28" s="35">
        <f t="shared" si="37"/>
        <v>229.6</v>
      </c>
      <c r="BK28" s="36">
        <f t="shared" si="38"/>
        <v>196.5</v>
      </c>
      <c r="BL28" s="36">
        <f t="shared" si="39"/>
        <v>-33.099999999999994</v>
      </c>
      <c r="BM28" s="61"/>
      <c r="BN28" s="92">
        <f>BN29</f>
        <v>0</v>
      </c>
      <c r="BO28" s="92">
        <f>BO29</f>
        <v>0</v>
      </c>
      <c r="BP28" s="38">
        <f aca="true" t="shared" si="70" ref="BP28:BP34">BO28-BN28</f>
        <v>0</v>
      </c>
      <c r="BQ28" s="66"/>
      <c r="BR28" s="92">
        <f>BR29</f>
        <v>0</v>
      </c>
      <c r="BS28" s="92">
        <f>BS29</f>
        <v>55.4</v>
      </c>
      <c r="BT28" s="38">
        <f t="shared" si="69"/>
        <v>55.4</v>
      </c>
      <c r="BU28" s="40"/>
      <c r="BV28" s="91">
        <f>BV29</f>
        <v>229.6</v>
      </c>
      <c r="BW28" s="91">
        <f>BW29</f>
        <v>141.1</v>
      </c>
      <c r="BX28" s="38">
        <f aca="true" t="shared" si="71" ref="BX28:BX34">BW28-BV28</f>
        <v>-88.5</v>
      </c>
      <c r="BY28" s="38">
        <f t="shared" si="63"/>
        <v>61.454703832752614</v>
      </c>
      <c r="BZ28" s="94">
        <f>BZ29</f>
        <v>323.2</v>
      </c>
      <c r="CA28" s="45">
        <f t="shared" si="44"/>
        <v>1602.8</v>
      </c>
      <c r="CB28" s="45">
        <f t="shared" si="45"/>
        <v>595.9158415841584</v>
      </c>
    </row>
    <row r="29" spans="1:80" ht="40.5" customHeight="1">
      <c r="A29" s="95" t="s">
        <v>50</v>
      </c>
      <c r="B29" s="53">
        <f>J29+Z29+AT29+BJ29</f>
        <v>1729.1999999999998</v>
      </c>
      <c r="C29" s="53">
        <f>K29+AA29+AU29+BK29</f>
        <v>1926</v>
      </c>
      <c r="D29" s="54">
        <f t="shared" si="0"/>
        <v>196.80000000000018</v>
      </c>
      <c r="E29" s="55">
        <f t="shared" si="1"/>
        <v>111.38098542678696</v>
      </c>
      <c r="F29" s="56">
        <f t="shared" si="2"/>
        <v>845.5</v>
      </c>
      <c r="G29" s="57">
        <f t="shared" si="2"/>
        <v>1062.8</v>
      </c>
      <c r="H29" s="57">
        <f t="shared" si="3"/>
        <v>217.29999999999995</v>
      </c>
      <c r="I29" s="58">
        <f t="shared" si="59"/>
        <v>125.70076877587226</v>
      </c>
      <c r="J29" s="59">
        <f t="shared" si="22"/>
        <v>837.2</v>
      </c>
      <c r="K29" s="60">
        <f t="shared" si="53"/>
        <v>860</v>
      </c>
      <c r="L29" s="60">
        <f t="shared" si="64"/>
        <v>22.799999999999955</v>
      </c>
      <c r="M29" s="61">
        <f t="shared" si="60"/>
        <v>102.7233635929288</v>
      </c>
      <c r="N29" s="86"/>
      <c r="O29" s="87">
        <v>849</v>
      </c>
      <c r="P29" s="63">
        <f t="shared" si="55"/>
        <v>849</v>
      </c>
      <c r="Q29" s="64"/>
      <c r="R29" s="87">
        <v>777</v>
      </c>
      <c r="S29" s="87">
        <v>6.1</v>
      </c>
      <c r="T29" s="63">
        <f t="shared" si="9"/>
        <v>-770.9</v>
      </c>
      <c r="U29" s="63">
        <f t="shared" si="65"/>
        <v>0.7850707850707851</v>
      </c>
      <c r="V29" s="87">
        <v>60.2</v>
      </c>
      <c r="W29" s="87">
        <v>4.9</v>
      </c>
      <c r="X29" s="63">
        <f t="shared" si="23"/>
        <v>-55.300000000000004</v>
      </c>
      <c r="Y29" s="64"/>
      <c r="Z29" s="60">
        <f t="shared" si="47"/>
        <v>8.3</v>
      </c>
      <c r="AA29" s="60">
        <f t="shared" si="11"/>
        <v>202.8</v>
      </c>
      <c r="AB29" s="60">
        <f t="shared" si="25"/>
        <v>194.5</v>
      </c>
      <c r="AC29" s="60" t="s">
        <v>49</v>
      </c>
      <c r="AD29" s="87"/>
      <c r="AE29" s="87">
        <v>194.5</v>
      </c>
      <c r="AF29" s="63">
        <f t="shared" si="56"/>
        <v>194.5</v>
      </c>
      <c r="AG29" s="63"/>
      <c r="AH29" s="87">
        <v>8.3</v>
      </c>
      <c r="AI29" s="87">
        <v>7.4</v>
      </c>
      <c r="AJ29" s="63">
        <f t="shared" si="29"/>
        <v>-0.9000000000000004</v>
      </c>
      <c r="AK29" s="63"/>
      <c r="AL29" s="87"/>
      <c r="AM29" s="87">
        <v>0.9</v>
      </c>
      <c r="AN29" s="63">
        <f t="shared" si="31"/>
        <v>0.9</v>
      </c>
      <c r="AO29" s="63"/>
      <c r="AP29" s="29">
        <f>J29+Z29+AT29</f>
        <v>1499.6</v>
      </c>
      <c r="AQ29" s="63">
        <f aca="true" t="shared" si="72" ref="AP29:AQ34">K29+AA29+AU29</f>
        <v>1729.5</v>
      </c>
      <c r="AR29" s="63">
        <f t="shared" si="13"/>
        <v>229.9000000000001</v>
      </c>
      <c r="AS29" s="66">
        <f t="shared" si="61"/>
        <v>115.3307548679648</v>
      </c>
      <c r="AT29" s="59">
        <f t="shared" si="62"/>
        <v>654.1</v>
      </c>
      <c r="AU29" s="60">
        <f t="shared" si="34"/>
        <v>666.6999999999999</v>
      </c>
      <c r="AV29" s="60">
        <f t="shared" si="48"/>
        <v>12.599999999999909</v>
      </c>
      <c r="AW29" s="61"/>
      <c r="AX29" s="88"/>
      <c r="AY29" s="87">
        <v>9.3</v>
      </c>
      <c r="AZ29" s="63">
        <f t="shared" si="46"/>
        <v>9.3</v>
      </c>
      <c r="BA29" s="66"/>
      <c r="BB29" s="88"/>
      <c r="BC29" s="87"/>
      <c r="BD29" s="63">
        <f t="shared" si="67"/>
        <v>0</v>
      </c>
      <c r="BE29" s="68"/>
      <c r="BF29" s="88">
        <v>654.1</v>
      </c>
      <c r="BG29" s="87">
        <v>657.4</v>
      </c>
      <c r="BH29" s="63">
        <f t="shared" si="68"/>
        <v>3.2999999999999545</v>
      </c>
      <c r="BI29" s="66">
        <f>BG29/BF29%</f>
        <v>100.50451001375936</v>
      </c>
      <c r="BJ29" s="291">
        <f t="shared" si="37"/>
        <v>229.6</v>
      </c>
      <c r="BK29" s="60">
        <f t="shared" si="38"/>
        <v>196.5</v>
      </c>
      <c r="BL29" s="60">
        <f t="shared" si="39"/>
        <v>-33.099999999999994</v>
      </c>
      <c r="BM29" s="61"/>
      <c r="BN29" s="88"/>
      <c r="BO29" s="87"/>
      <c r="BP29" s="38">
        <f t="shared" si="70"/>
        <v>0</v>
      </c>
      <c r="BQ29" s="66"/>
      <c r="BR29" s="88"/>
      <c r="BS29" s="87">
        <v>55.4</v>
      </c>
      <c r="BT29" s="38">
        <f t="shared" si="69"/>
        <v>55.4</v>
      </c>
      <c r="BU29" s="40"/>
      <c r="BV29" s="87">
        <v>229.6</v>
      </c>
      <c r="BW29" s="87">
        <v>141.1</v>
      </c>
      <c r="BX29" s="63">
        <f t="shared" si="71"/>
        <v>-88.5</v>
      </c>
      <c r="BY29" s="63">
        <f t="shared" si="63"/>
        <v>61.454703832752614</v>
      </c>
      <c r="BZ29" s="89">
        <v>323.2</v>
      </c>
      <c r="CA29" s="70">
        <f t="shared" si="44"/>
        <v>1602.8</v>
      </c>
      <c r="CB29" s="70">
        <f t="shared" si="45"/>
        <v>595.9158415841584</v>
      </c>
    </row>
    <row r="30" spans="1:80" s="97" customFormat="1" ht="22.5" customHeight="1">
      <c r="A30" s="96" t="s">
        <v>51</v>
      </c>
      <c r="B30" s="92">
        <f>B32+B31</f>
        <v>5145</v>
      </c>
      <c r="C30" s="92">
        <f>C32+C31</f>
        <v>5158.5</v>
      </c>
      <c r="D30" s="38">
        <f t="shared" si="0"/>
        <v>13.5</v>
      </c>
      <c r="E30" s="31">
        <f t="shared" si="1"/>
        <v>100.26239067055393</v>
      </c>
      <c r="F30" s="32">
        <f t="shared" si="2"/>
        <v>2031.7</v>
      </c>
      <c r="G30" s="33">
        <f t="shared" si="2"/>
        <v>2079.7</v>
      </c>
      <c r="H30" s="33">
        <f t="shared" si="3"/>
        <v>47.99999999999977</v>
      </c>
      <c r="I30" s="34">
        <f>G30/F30%</f>
        <v>102.36255352660332</v>
      </c>
      <c r="J30" s="41">
        <f t="shared" si="22"/>
        <v>511.7</v>
      </c>
      <c r="K30" s="36">
        <f t="shared" si="53"/>
        <v>927.2</v>
      </c>
      <c r="L30" s="36">
        <f t="shared" si="64"/>
        <v>415.50000000000006</v>
      </c>
      <c r="M30" s="37">
        <f t="shared" si="60"/>
        <v>181.1999218291968</v>
      </c>
      <c r="N30" s="92">
        <f>N32+N31</f>
        <v>98.3</v>
      </c>
      <c r="O30" s="92">
        <f>O32+O31</f>
        <v>117.8</v>
      </c>
      <c r="P30" s="38">
        <f t="shared" si="55"/>
        <v>19.5</v>
      </c>
      <c r="Q30" s="39"/>
      <c r="R30" s="92">
        <f>R32+R31</f>
        <v>206.6</v>
      </c>
      <c r="S30" s="92">
        <f>S32+S31</f>
        <v>315.2</v>
      </c>
      <c r="T30" s="38">
        <f t="shared" si="9"/>
        <v>108.6</v>
      </c>
      <c r="U30" s="38">
        <f t="shared" si="65"/>
        <v>152.56534365924492</v>
      </c>
      <c r="V30" s="92">
        <f>V32+V31</f>
        <v>206.8</v>
      </c>
      <c r="W30" s="92">
        <f>W32+W31</f>
        <v>494.20000000000005</v>
      </c>
      <c r="X30" s="38">
        <f t="shared" si="23"/>
        <v>287.40000000000003</v>
      </c>
      <c r="Y30" s="39"/>
      <c r="Z30" s="36">
        <f t="shared" si="47"/>
        <v>1520</v>
      </c>
      <c r="AA30" s="36">
        <f t="shared" si="11"/>
        <v>1152.5</v>
      </c>
      <c r="AB30" s="36">
        <f t="shared" si="25"/>
        <v>-367.5</v>
      </c>
      <c r="AC30" s="36">
        <f t="shared" si="66"/>
        <v>75.82236842105263</v>
      </c>
      <c r="AD30" s="92">
        <f>AD32+AD31</f>
        <v>206.6</v>
      </c>
      <c r="AE30" s="92">
        <f>AE32+AE31</f>
        <v>525.6</v>
      </c>
      <c r="AF30" s="38">
        <f t="shared" si="56"/>
        <v>319</v>
      </c>
      <c r="AG30" s="38">
        <f>AE30/AD30%</f>
        <v>254.404646660213</v>
      </c>
      <c r="AH30" s="92">
        <f>AH32+AH31</f>
        <v>206.6</v>
      </c>
      <c r="AI30" s="92">
        <f>AI32+AI31</f>
        <v>226.7</v>
      </c>
      <c r="AJ30" s="38">
        <f t="shared" si="29"/>
        <v>20.099999999999994</v>
      </c>
      <c r="AK30" s="38"/>
      <c r="AL30" s="91">
        <f>AL32+AL31</f>
        <v>1106.8</v>
      </c>
      <c r="AM30" s="91">
        <f>AM32+AM31</f>
        <v>400.2</v>
      </c>
      <c r="AN30" s="38">
        <f t="shared" si="31"/>
        <v>-706.5999999999999</v>
      </c>
      <c r="AO30" s="38">
        <f>AM30/AL30%</f>
        <v>36.158294181423926</v>
      </c>
      <c r="AP30" s="29">
        <f t="shared" si="72"/>
        <v>2451.7</v>
      </c>
      <c r="AQ30" s="38">
        <f t="shared" si="72"/>
        <v>4155.7</v>
      </c>
      <c r="AR30" s="38">
        <f t="shared" si="13"/>
        <v>1704</v>
      </c>
      <c r="AS30" s="40">
        <f t="shared" si="61"/>
        <v>169.50279397968757</v>
      </c>
      <c r="AT30" s="41">
        <f t="shared" si="62"/>
        <v>420</v>
      </c>
      <c r="AU30" s="36">
        <f t="shared" si="34"/>
        <v>2076</v>
      </c>
      <c r="AV30" s="36">
        <f t="shared" si="48"/>
        <v>1656</v>
      </c>
      <c r="AW30" s="43">
        <f>AU30/AT30%</f>
        <v>494.2857142857143</v>
      </c>
      <c r="AX30" s="93">
        <f>AX32+AX31</f>
        <v>173.3</v>
      </c>
      <c r="AY30" s="92">
        <f>AY32+AY31</f>
        <v>560.9000000000001</v>
      </c>
      <c r="AZ30" s="38">
        <f t="shared" si="46"/>
        <v>387.6000000000001</v>
      </c>
      <c r="BA30" s="66">
        <f t="shared" si="49"/>
        <v>323.6583958453549</v>
      </c>
      <c r="BB30" s="92">
        <f>BB32+BB31</f>
        <v>123.3</v>
      </c>
      <c r="BC30" s="92">
        <f>BC32+BC31</f>
        <v>260.3</v>
      </c>
      <c r="BD30" s="38">
        <f t="shared" si="67"/>
        <v>137</v>
      </c>
      <c r="BE30" s="50">
        <f>BC30/BB30%</f>
        <v>211.11111111111114</v>
      </c>
      <c r="BF30" s="93">
        <f>BF32+BF31</f>
        <v>123.4</v>
      </c>
      <c r="BG30" s="92">
        <f>BG32+BG31</f>
        <v>1254.8</v>
      </c>
      <c r="BH30" s="38">
        <f t="shared" si="68"/>
        <v>1131.3999999999999</v>
      </c>
      <c r="BI30" s="40">
        <f>BG30/BF30%</f>
        <v>1016.8557536466775</v>
      </c>
      <c r="BJ30" s="35">
        <f t="shared" si="37"/>
        <v>2693.3</v>
      </c>
      <c r="BK30" s="36">
        <f t="shared" si="38"/>
        <v>1002.8</v>
      </c>
      <c r="BL30" s="36">
        <f t="shared" si="39"/>
        <v>-1690.5000000000002</v>
      </c>
      <c r="BM30" s="61"/>
      <c r="BN30" s="92">
        <f>BN32+BN31</f>
        <v>28.3</v>
      </c>
      <c r="BO30" s="92">
        <f>BO32+BO31</f>
        <v>589.2</v>
      </c>
      <c r="BP30" s="38">
        <f t="shared" si="70"/>
        <v>560.9000000000001</v>
      </c>
      <c r="BQ30" s="66"/>
      <c r="BR30" s="92">
        <f>BR32+BR31</f>
        <v>0</v>
      </c>
      <c r="BS30" s="92">
        <f>BS32+BS31</f>
        <v>144.3</v>
      </c>
      <c r="BT30" s="38">
        <f t="shared" si="69"/>
        <v>144.3</v>
      </c>
      <c r="BU30" s="40"/>
      <c r="BV30" s="91">
        <f>BV32+BV31</f>
        <v>2665</v>
      </c>
      <c r="BW30" s="91">
        <f>BW32+BW31</f>
        <v>269.29999999999995</v>
      </c>
      <c r="BX30" s="38">
        <f t="shared" si="71"/>
        <v>-2395.7</v>
      </c>
      <c r="BY30" s="38">
        <f t="shared" si="63"/>
        <v>10.105065666041275</v>
      </c>
      <c r="BZ30" s="94">
        <f>BZ32+BZ31</f>
        <v>5733.6</v>
      </c>
      <c r="CA30" s="45">
        <f t="shared" si="44"/>
        <v>-575.1000000000004</v>
      </c>
      <c r="CB30" s="45">
        <f t="shared" si="45"/>
        <v>89.96965257429886</v>
      </c>
    </row>
    <row r="31" spans="1:80" s="2" customFormat="1" ht="22.5" customHeight="1">
      <c r="A31" s="76" t="s">
        <v>52</v>
      </c>
      <c r="B31" s="53">
        <f aca="true" t="shared" si="73" ref="B31:C34">J31+Z31+AT31+BJ31</f>
        <v>1900</v>
      </c>
      <c r="C31" s="53">
        <f t="shared" si="73"/>
        <v>1912.3999999999999</v>
      </c>
      <c r="D31" s="63">
        <f t="shared" si="0"/>
        <v>12.399999999999864</v>
      </c>
      <c r="E31" s="55">
        <f t="shared" si="1"/>
        <v>100.65263157894736</v>
      </c>
      <c r="F31" s="56">
        <f t="shared" si="2"/>
        <v>950</v>
      </c>
      <c r="G31" s="57">
        <f t="shared" si="2"/>
        <v>978.6</v>
      </c>
      <c r="H31" s="57">
        <f t="shared" si="3"/>
        <v>28.600000000000023</v>
      </c>
      <c r="I31" s="58">
        <f>G31/F31%</f>
        <v>103.01052631578948</v>
      </c>
      <c r="J31" s="59">
        <f t="shared" si="22"/>
        <v>250</v>
      </c>
      <c r="K31" s="60">
        <f t="shared" si="53"/>
        <v>356.5</v>
      </c>
      <c r="L31" s="60">
        <f t="shared" si="64"/>
        <v>106.5</v>
      </c>
      <c r="M31" s="61">
        <f t="shared" si="60"/>
        <v>142.6</v>
      </c>
      <c r="N31" s="86">
        <v>83.3</v>
      </c>
      <c r="O31" s="87">
        <v>85.6</v>
      </c>
      <c r="P31" s="63">
        <f t="shared" si="55"/>
        <v>2.299999999999997</v>
      </c>
      <c r="Q31" s="64"/>
      <c r="R31" s="87">
        <v>83.3</v>
      </c>
      <c r="S31" s="87">
        <v>104.3</v>
      </c>
      <c r="T31" s="63">
        <f t="shared" si="9"/>
        <v>21</v>
      </c>
      <c r="U31" s="63">
        <f t="shared" si="65"/>
        <v>125.21008403361344</v>
      </c>
      <c r="V31" s="87">
        <v>83.4</v>
      </c>
      <c r="W31" s="87">
        <v>166.6</v>
      </c>
      <c r="X31" s="63">
        <f t="shared" si="23"/>
        <v>83.19999999999999</v>
      </c>
      <c r="Y31" s="64"/>
      <c r="Z31" s="60">
        <f t="shared" si="47"/>
        <v>700</v>
      </c>
      <c r="AA31" s="60">
        <f t="shared" si="11"/>
        <v>622.1</v>
      </c>
      <c r="AB31" s="60">
        <f t="shared" si="25"/>
        <v>-77.89999999999998</v>
      </c>
      <c r="AC31" s="60">
        <f t="shared" si="66"/>
        <v>88.87142857142858</v>
      </c>
      <c r="AD31" s="87">
        <v>83.3</v>
      </c>
      <c r="AE31" s="87">
        <v>458.4</v>
      </c>
      <c r="AF31" s="63">
        <f t="shared" si="56"/>
        <v>375.09999999999997</v>
      </c>
      <c r="AG31" s="63">
        <f>AE31/AD31%</f>
        <v>550.3001200480192</v>
      </c>
      <c r="AH31" s="87">
        <v>83.3</v>
      </c>
      <c r="AI31" s="87">
        <v>84</v>
      </c>
      <c r="AJ31" s="63">
        <f t="shared" si="29"/>
        <v>0.7000000000000028</v>
      </c>
      <c r="AK31" s="63"/>
      <c r="AL31" s="87">
        <v>533.4</v>
      </c>
      <c r="AM31" s="87">
        <v>79.7</v>
      </c>
      <c r="AN31" s="63">
        <f t="shared" si="31"/>
        <v>-453.7</v>
      </c>
      <c r="AO31" s="63">
        <f>AM31/AL31%</f>
        <v>14.941882264716911</v>
      </c>
      <c r="AP31" s="65">
        <f t="shared" si="72"/>
        <v>1000</v>
      </c>
      <c r="AQ31" s="63">
        <f t="shared" si="72"/>
        <v>1671.1</v>
      </c>
      <c r="AR31" s="63">
        <f t="shared" si="13"/>
        <v>671.0999999999999</v>
      </c>
      <c r="AS31" s="66">
        <f t="shared" si="61"/>
        <v>167.10999999999999</v>
      </c>
      <c r="AT31" s="59">
        <f t="shared" si="62"/>
        <v>50</v>
      </c>
      <c r="AU31" s="60">
        <f t="shared" si="34"/>
        <v>692.5</v>
      </c>
      <c r="AV31" s="60">
        <f t="shared" si="48"/>
        <v>642.5</v>
      </c>
      <c r="AW31" s="98" t="s">
        <v>53</v>
      </c>
      <c r="AX31" s="88">
        <v>50</v>
      </c>
      <c r="AY31" s="87">
        <v>432.1</v>
      </c>
      <c r="AZ31" s="63">
        <f t="shared" si="46"/>
        <v>382.1</v>
      </c>
      <c r="BA31" s="66">
        <f t="shared" si="49"/>
        <v>864.2</v>
      </c>
      <c r="BB31" s="88"/>
      <c r="BC31" s="87">
        <v>148.4</v>
      </c>
      <c r="BD31" s="63">
        <f t="shared" si="67"/>
        <v>148.4</v>
      </c>
      <c r="BE31" s="68"/>
      <c r="BF31" s="88"/>
      <c r="BG31" s="87">
        <v>112</v>
      </c>
      <c r="BH31" s="63">
        <f t="shared" si="68"/>
        <v>112</v>
      </c>
      <c r="BI31" s="66"/>
      <c r="BJ31" s="35">
        <f t="shared" si="37"/>
        <v>900</v>
      </c>
      <c r="BK31" s="60">
        <f t="shared" si="38"/>
        <v>241.29999999999998</v>
      </c>
      <c r="BL31" s="60"/>
      <c r="BM31" s="61"/>
      <c r="BN31" s="88"/>
      <c r="BO31" s="87">
        <v>74</v>
      </c>
      <c r="BP31" s="38">
        <f t="shared" si="70"/>
        <v>74</v>
      </c>
      <c r="BQ31" s="66"/>
      <c r="BR31" s="88"/>
      <c r="BS31" s="87">
        <v>83.7</v>
      </c>
      <c r="BT31" s="63">
        <f t="shared" si="69"/>
        <v>83.7</v>
      </c>
      <c r="BU31" s="40"/>
      <c r="BV31" s="87">
        <v>900</v>
      </c>
      <c r="BW31" s="87">
        <v>83.6</v>
      </c>
      <c r="BX31" s="63">
        <f t="shared" si="71"/>
        <v>-816.4</v>
      </c>
      <c r="BY31" s="63">
        <f t="shared" si="63"/>
        <v>9.288888888888888</v>
      </c>
      <c r="BZ31" s="89">
        <v>524</v>
      </c>
      <c r="CA31" s="70">
        <f t="shared" si="44"/>
        <v>1388.3999999999999</v>
      </c>
      <c r="CB31" s="70">
        <f t="shared" si="45"/>
        <v>364.96183206106866</v>
      </c>
    </row>
    <row r="32" spans="1:80" ht="21.75" customHeight="1">
      <c r="A32" s="95" t="s">
        <v>54</v>
      </c>
      <c r="B32" s="53">
        <f t="shared" si="73"/>
        <v>3245</v>
      </c>
      <c r="C32" s="53">
        <f t="shared" si="73"/>
        <v>3246.1</v>
      </c>
      <c r="D32" s="54">
        <f t="shared" si="0"/>
        <v>1.099999999999909</v>
      </c>
      <c r="E32" s="55">
        <f t="shared" si="1"/>
        <v>100.03389830508473</v>
      </c>
      <c r="F32" s="56">
        <f t="shared" si="2"/>
        <v>1081.7</v>
      </c>
      <c r="G32" s="57">
        <f t="shared" si="2"/>
        <v>1101.1</v>
      </c>
      <c r="H32" s="57">
        <f t="shared" si="3"/>
        <v>19.399999999999864</v>
      </c>
      <c r="I32" s="58">
        <f>G32/F32%</f>
        <v>101.79347323657205</v>
      </c>
      <c r="J32" s="59">
        <f t="shared" si="22"/>
        <v>261.70000000000005</v>
      </c>
      <c r="K32" s="60">
        <f t="shared" si="53"/>
        <v>570.7</v>
      </c>
      <c r="L32" s="60">
        <f t="shared" si="64"/>
        <v>309</v>
      </c>
      <c r="M32" s="61">
        <f t="shared" si="60"/>
        <v>218.0741306839893</v>
      </c>
      <c r="N32" s="86">
        <v>15</v>
      </c>
      <c r="O32" s="87">
        <v>32.2</v>
      </c>
      <c r="P32" s="38">
        <f t="shared" si="55"/>
        <v>17.200000000000003</v>
      </c>
      <c r="Q32" s="64"/>
      <c r="R32" s="87">
        <v>123.3</v>
      </c>
      <c r="S32" s="87">
        <v>210.9</v>
      </c>
      <c r="T32" s="63">
        <f t="shared" si="9"/>
        <v>87.60000000000001</v>
      </c>
      <c r="U32" s="63">
        <f t="shared" si="65"/>
        <v>171.04622871046232</v>
      </c>
      <c r="V32" s="87">
        <v>123.4</v>
      </c>
      <c r="W32" s="87">
        <v>327.6</v>
      </c>
      <c r="X32" s="63">
        <f t="shared" si="23"/>
        <v>204.20000000000002</v>
      </c>
      <c r="Y32" s="64"/>
      <c r="Z32" s="60">
        <f t="shared" si="47"/>
        <v>820</v>
      </c>
      <c r="AA32" s="36">
        <f t="shared" si="11"/>
        <v>530.4</v>
      </c>
      <c r="AB32" s="60">
        <f t="shared" si="25"/>
        <v>-289.6</v>
      </c>
      <c r="AC32" s="60">
        <f t="shared" si="66"/>
        <v>64.6829268292683</v>
      </c>
      <c r="AD32" s="87">
        <v>123.3</v>
      </c>
      <c r="AE32" s="87">
        <v>67.2</v>
      </c>
      <c r="AF32" s="63">
        <f t="shared" si="56"/>
        <v>-56.099999999999994</v>
      </c>
      <c r="AG32" s="63">
        <f>AE32/AD32%</f>
        <v>54.50121654501217</v>
      </c>
      <c r="AH32" s="87">
        <v>123.3</v>
      </c>
      <c r="AI32" s="87">
        <v>142.7</v>
      </c>
      <c r="AJ32" s="63">
        <f t="shared" si="29"/>
        <v>19.39999999999999</v>
      </c>
      <c r="AK32" s="63"/>
      <c r="AL32" s="87">
        <v>573.4</v>
      </c>
      <c r="AM32" s="87">
        <v>320.5</v>
      </c>
      <c r="AN32" s="63">
        <f t="shared" si="31"/>
        <v>-252.89999999999998</v>
      </c>
      <c r="AO32" s="63">
        <f>AM32/AL32%</f>
        <v>55.89466341123125</v>
      </c>
      <c r="AP32" s="65">
        <f t="shared" si="72"/>
        <v>1451.7</v>
      </c>
      <c r="AQ32" s="63">
        <f t="shared" si="72"/>
        <v>2484.6</v>
      </c>
      <c r="AR32" s="63">
        <f t="shared" si="13"/>
        <v>1032.8999999999999</v>
      </c>
      <c r="AS32" s="66">
        <f t="shared" si="61"/>
        <v>171.15106426947713</v>
      </c>
      <c r="AT32" s="59">
        <f t="shared" si="62"/>
        <v>370</v>
      </c>
      <c r="AU32" s="60">
        <f t="shared" si="34"/>
        <v>1383.5</v>
      </c>
      <c r="AV32" s="60">
        <f t="shared" si="48"/>
        <v>1013.5</v>
      </c>
      <c r="AW32" s="98">
        <f>AU32/AT32%</f>
        <v>373.9189189189189</v>
      </c>
      <c r="AX32" s="88">
        <v>123.3</v>
      </c>
      <c r="AY32" s="87">
        <v>128.8</v>
      </c>
      <c r="AZ32" s="63">
        <f t="shared" si="46"/>
        <v>5.500000000000014</v>
      </c>
      <c r="BA32" s="66">
        <f t="shared" si="49"/>
        <v>104.46066504460667</v>
      </c>
      <c r="BB32" s="88">
        <v>123.3</v>
      </c>
      <c r="BC32" s="87">
        <v>111.9</v>
      </c>
      <c r="BD32" s="63">
        <f t="shared" si="67"/>
        <v>-11.399999999999991</v>
      </c>
      <c r="BE32" s="68">
        <f>BC32/BB32%</f>
        <v>90.7542579075426</v>
      </c>
      <c r="BF32" s="88">
        <v>123.4</v>
      </c>
      <c r="BG32" s="87">
        <v>1142.8</v>
      </c>
      <c r="BH32" s="63">
        <f t="shared" si="68"/>
        <v>1019.4</v>
      </c>
      <c r="BI32" s="66">
        <f>BG32/BF32%</f>
        <v>926.094003241491</v>
      </c>
      <c r="BJ32" s="35">
        <f t="shared" si="37"/>
        <v>1793.3</v>
      </c>
      <c r="BK32" s="60">
        <f t="shared" si="38"/>
        <v>761.5</v>
      </c>
      <c r="BL32" s="60">
        <f>BK32-BJ32</f>
        <v>-1031.8</v>
      </c>
      <c r="BM32" s="61"/>
      <c r="BN32" s="88">
        <v>28.3</v>
      </c>
      <c r="BO32" s="87">
        <v>515.2</v>
      </c>
      <c r="BP32" s="38">
        <f t="shared" si="70"/>
        <v>486.90000000000003</v>
      </c>
      <c r="BQ32" s="66"/>
      <c r="BR32" s="88"/>
      <c r="BS32" s="87">
        <v>60.6</v>
      </c>
      <c r="BT32" s="63">
        <f t="shared" si="69"/>
        <v>60.6</v>
      </c>
      <c r="BU32" s="40"/>
      <c r="BV32" s="87">
        <v>1765</v>
      </c>
      <c r="BW32" s="87">
        <v>185.7</v>
      </c>
      <c r="BX32" s="63">
        <f t="shared" si="71"/>
        <v>-1579.3</v>
      </c>
      <c r="BY32" s="63">
        <f t="shared" si="63"/>
        <v>10.521246458923512</v>
      </c>
      <c r="BZ32" s="89">
        <v>5209.6</v>
      </c>
      <c r="CA32" s="70">
        <f t="shared" si="44"/>
        <v>-1963.5000000000005</v>
      </c>
      <c r="CB32" s="70">
        <f t="shared" si="45"/>
        <v>62.30996621621621</v>
      </c>
    </row>
    <row r="33" spans="1:80" s="46" customFormat="1" ht="37.5" customHeight="1" thickBot="1">
      <c r="A33" s="96" t="s">
        <v>55</v>
      </c>
      <c r="B33" s="47">
        <f t="shared" si="73"/>
        <v>9246.8</v>
      </c>
      <c r="C33" s="47">
        <f t="shared" si="73"/>
        <v>9437</v>
      </c>
      <c r="D33" s="30">
        <f t="shared" si="0"/>
        <v>190.20000000000073</v>
      </c>
      <c r="E33" s="31">
        <f t="shared" si="1"/>
        <v>102.05692780205045</v>
      </c>
      <c r="F33" s="32">
        <f>J33+Z33</f>
        <v>3997.2</v>
      </c>
      <c r="G33" s="33">
        <f>K33+AA33</f>
        <v>4026.7999999999997</v>
      </c>
      <c r="H33" s="33">
        <f>G33-F33</f>
        <v>29.59999999999991</v>
      </c>
      <c r="I33" s="34">
        <f>G33/F33%</f>
        <v>100.74051836285399</v>
      </c>
      <c r="J33" s="41">
        <f t="shared" si="22"/>
        <v>1212</v>
      </c>
      <c r="K33" s="36">
        <f t="shared" si="53"/>
        <v>2228.8999999999996</v>
      </c>
      <c r="L33" s="36">
        <f>K33-J33</f>
        <v>1016.8999999999996</v>
      </c>
      <c r="M33" s="37">
        <f t="shared" si="60"/>
        <v>183.9026402640264</v>
      </c>
      <c r="N33" s="92">
        <v>291.6</v>
      </c>
      <c r="O33" s="91">
        <v>437.3</v>
      </c>
      <c r="P33" s="38">
        <f t="shared" si="55"/>
        <v>145.7</v>
      </c>
      <c r="Q33" s="39">
        <f>O33/N33%</f>
        <v>149.96570644718793</v>
      </c>
      <c r="R33" s="91">
        <v>373.6</v>
      </c>
      <c r="S33" s="91">
        <v>853.3</v>
      </c>
      <c r="T33" s="38">
        <f t="shared" si="9"/>
        <v>479.69999999999993</v>
      </c>
      <c r="U33" s="38">
        <f t="shared" si="65"/>
        <v>228.39935760171304</v>
      </c>
      <c r="V33" s="91">
        <v>546.8</v>
      </c>
      <c r="W33" s="91">
        <v>938.3</v>
      </c>
      <c r="X33" s="38">
        <f t="shared" si="23"/>
        <v>391.5</v>
      </c>
      <c r="Y33" s="39">
        <f>W33/V33%</f>
        <v>171.59839063643014</v>
      </c>
      <c r="Z33" s="36">
        <f t="shared" si="47"/>
        <v>2785.2</v>
      </c>
      <c r="AA33" s="36">
        <f t="shared" si="11"/>
        <v>1797.9</v>
      </c>
      <c r="AB33" s="36">
        <f t="shared" si="25"/>
        <v>-987.2999999999997</v>
      </c>
      <c r="AC33" s="36">
        <f t="shared" si="66"/>
        <v>64.55191727703577</v>
      </c>
      <c r="AD33" s="91">
        <v>576.9</v>
      </c>
      <c r="AE33" s="91">
        <v>596.8</v>
      </c>
      <c r="AF33" s="38">
        <f t="shared" si="56"/>
        <v>19.899999999999977</v>
      </c>
      <c r="AG33" s="38">
        <f>AE33/AD33%</f>
        <v>103.4494713121858</v>
      </c>
      <c r="AH33" s="91">
        <v>431.9</v>
      </c>
      <c r="AI33" s="91">
        <v>696.5</v>
      </c>
      <c r="AJ33" s="38">
        <f t="shared" si="29"/>
        <v>264.6</v>
      </c>
      <c r="AK33" s="38">
        <f>AI33/AH33%</f>
        <v>161.2641815235008</v>
      </c>
      <c r="AL33" s="91">
        <v>1776.4</v>
      </c>
      <c r="AM33" s="91">
        <v>504.6</v>
      </c>
      <c r="AN33" s="38">
        <f t="shared" si="31"/>
        <v>-1271.8000000000002</v>
      </c>
      <c r="AO33" s="38">
        <f>AM33/AL33%</f>
        <v>28.405764467462287</v>
      </c>
      <c r="AP33" s="29">
        <f t="shared" si="72"/>
        <v>6083.299999999999</v>
      </c>
      <c r="AQ33" s="38">
        <f>K33+AA33+AU33</f>
        <v>6312.2</v>
      </c>
      <c r="AR33" s="38">
        <f>AQ33-AP33</f>
        <v>228.90000000000055</v>
      </c>
      <c r="AS33" s="40">
        <f t="shared" si="61"/>
        <v>103.76276034389231</v>
      </c>
      <c r="AT33" s="41">
        <f t="shared" si="62"/>
        <v>2086.1</v>
      </c>
      <c r="AU33" s="36">
        <f t="shared" si="34"/>
        <v>2285.4</v>
      </c>
      <c r="AV33" s="36">
        <f t="shared" si="48"/>
        <v>199.30000000000018</v>
      </c>
      <c r="AW33" s="43">
        <f>AU33/AT33%</f>
        <v>109.55371266957481</v>
      </c>
      <c r="AX33" s="93">
        <v>657.9</v>
      </c>
      <c r="AY33" s="91">
        <v>997.4</v>
      </c>
      <c r="AZ33" s="38">
        <f t="shared" si="46"/>
        <v>339.5</v>
      </c>
      <c r="BA33" s="40">
        <f t="shared" si="49"/>
        <v>151.60358717130262</v>
      </c>
      <c r="BB33" s="99">
        <v>648.2</v>
      </c>
      <c r="BC33" s="91">
        <v>779.5</v>
      </c>
      <c r="BD33" s="38">
        <f>BC33-BB33</f>
        <v>131.29999999999995</v>
      </c>
      <c r="BE33" s="50">
        <f>BC33/BB33%</f>
        <v>120.25609379821043</v>
      </c>
      <c r="BF33" s="100">
        <v>780</v>
      </c>
      <c r="BG33" s="101">
        <v>508.5</v>
      </c>
      <c r="BH33" s="102">
        <f>BG33-BF33</f>
        <v>-271.5</v>
      </c>
      <c r="BI33" s="118">
        <f>BG33/BF33%</f>
        <v>65.1923076923077</v>
      </c>
      <c r="BJ33" s="35">
        <f t="shared" si="37"/>
        <v>3163.5</v>
      </c>
      <c r="BK33" s="36">
        <f t="shared" si="38"/>
        <v>3124.8</v>
      </c>
      <c r="BL33" s="36">
        <f>BK33-BJ33</f>
        <v>-38.69999999999982</v>
      </c>
      <c r="BM33" s="37">
        <f>BK33/BJ33%</f>
        <v>98.77667140825035</v>
      </c>
      <c r="BN33" s="93">
        <v>858</v>
      </c>
      <c r="BO33" s="91">
        <v>767.7</v>
      </c>
      <c r="BP33" s="38">
        <f t="shared" si="70"/>
        <v>-90.29999999999995</v>
      </c>
      <c r="BQ33" s="66">
        <f>BO33/BN33%</f>
        <v>89.47552447552448</v>
      </c>
      <c r="BR33" s="93">
        <v>310.4</v>
      </c>
      <c r="BS33" s="91">
        <v>1417.9</v>
      </c>
      <c r="BT33" s="63">
        <f t="shared" si="69"/>
        <v>1107.5</v>
      </c>
      <c r="BU33" s="40" t="s">
        <v>53</v>
      </c>
      <c r="BV33" s="91">
        <v>1995.1</v>
      </c>
      <c r="BW33" s="91">
        <v>939.2</v>
      </c>
      <c r="BX33" s="38">
        <f t="shared" si="71"/>
        <v>-1055.8999999999999</v>
      </c>
      <c r="BY33" s="38">
        <f t="shared" si="63"/>
        <v>47.075334569695755</v>
      </c>
      <c r="BZ33" s="94">
        <v>2878.8</v>
      </c>
      <c r="CA33" s="45">
        <f t="shared" si="44"/>
        <v>6558.2</v>
      </c>
      <c r="CB33" s="45">
        <f t="shared" si="45"/>
        <v>327.81019869390025</v>
      </c>
    </row>
    <row r="34" spans="1:80" s="127" customFormat="1" ht="24" customHeight="1" thickBot="1">
      <c r="A34" s="103" t="s">
        <v>56</v>
      </c>
      <c r="B34" s="104">
        <f t="shared" si="73"/>
        <v>0</v>
      </c>
      <c r="C34" s="105">
        <f t="shared" si="73"/>
        <v>14</v>
      </c>
      <c r="D34" s="106">
        <f t="shared" si="0"/>
        <v>14</v>
      </c>
      <c r="E34" s="107"/>
      <c r="F34" s="108">
        <f>J34+Z34</f>
        <v>0</v>
      </c>
      <c r="G34" s="109">
        <f>K34+AA34</f>
        <v>14</v>
      </c>
      <c r="H34" s="109">
        <f>G34-F34</f>
        <v>14</v>
      </c>
      <c r="I34" s="110"/>
      <c r="J34" s="111">
        <f t="shared" si="22"/>
        <v>0</v>
      </c>
      <c r="K34" s="112">
        <f t="shared" si="53"/>
        <v>14</v>
      </c>
      <c r="L34" s="112">
        <f>K34-J34</f>
        <v>14</v>
      </c>
      <c r="M34" s="113"/>
      <c r="N34" s="114"/>
      <c r="O34" s="101"/>
      <c r="P34" s="115">
        <f>O34-N34</f>
        <v>0</v>
      </c>
      <c r="Q34" s="116"/>
      <c r="R34" s="101"/>
      <c r="S34" s="101">
        <v>14</v>
      </c>
      <c r="T34" s="115">
        <f>S34-R34</f>
        <v>14</v>
      </c>
      <c r="U34" s="102"/>
      <c r="V34" s="101"/>
      <c r="W34" s="101"/>
      <c r="X34" s="102">
        <f>W34-V34</f>
        <v>0</v>
      </c>
      <c r="Y34" s="116"/>
      <c r="Z34" s="112">
        <f t="shared" si="47"/>
        <v>0</v>
      </c>
      <c r="AA34" s="112">
        <f t="shared" si="11"/>
        <v>0</v>
      </c>
      <c r="AB34" s="112">
        <f t="shared" si="25"/>
        <v>0</v>
      </c>
      <c r="AC34" s="112"/>
      <c r="AD34" s="101"/>
      <c r="AE34" s="101"/>
      <c r="AF34" s="115">
        <f>AE34-AD34</f>
        <v>0</v>
      </c>
      <c r="AG34" s="102"/>
      <c r="AH34" s="101"/>
      <c r="AI34" s="101"/>
      <c r="AJ34" s="115">
        <f>AI34-AH34</f>
        <v>0</v>
      </c>
      <c r="AK34" s="102"/>
      <c r="AL34" s="91"/>
      <c r="AM34" s="91"/>
      <c r="AN34" s="38">
        <f>AM34-AL34</f>
        <v>0</v>
      </c>
      <c r="AO34" s="63"/>
      <c r="AP34" s="117">
        <f t="shared" si="72"/>
        <v>0</v>
      </c>
      <c r="AQ34" s="115">
        <f>K34+AA34+AU34</f>
        <v>14</v>
      </c>
      <c r="AR34" s="115">
        <f>AQ34-AP34</f>
        <v>14</v>
      </c>
      <c r="AS34" s="118"/>
      <c r="AT34" s="119">
        <f t="shared" si="62"/>
        <v>0</v>
      </c>
      <c r="AU34" s="120">
        <f t="shared" si="34"/>
        <v>0</v>
      </c>
      <c r="AV34" s="120">
        <f t="shared" si="48"/>
        <v>0</v>
      </c>
      <c r="AW34" s="121"/>
      <c r="AX34" s="122"/>
      <c r="AY34" s="123"/>
      <c r="AZ34" s="124">
        <f>AY34-AX34</f>
        <v>0</v>
      </c>
      <c r="BA34" s="125"/>
      <c r="BB34" s="100"/>
      <c r="BC34" s="123"/>
      <c r="BD34" s="115">
        <f>BC34-BB34</f>
        <v>0</v>
      </c>
      <c r="BE34" s="292"/>
      <c r="BF34" s="100"/>
      <c r="BG34" s="101"/>
      <c r="BH34" s="115">
        <f>BG34-BF34</f>
        <v>0</v>
      </c>
      <c r="BI34" s="126"/>
      <c r="BJ34" s="293">
        <f t="shared" si="37"/>
        <v>0</v>
      </c>
      <c r="BK34" s="112">
        <f t="shared" si="38"/>
        <v>0</v>
      </c>
      <c r="BL34" s="112">
        <f>BK34-BJ34</f>
        <v>0</v>
      </c>
      <c r="BM34" s="113"/>
      <c r="BN34" s="100"/>
      <c r="BO34" s="101"/>
      <c r="BP34" s="115">
        <f t="shared" si="70"/>
        <v>0</v>
      </c>
      <c r="BQ34" s="66"/>
      <c r="BR34" s="100"/>
      <c r="BS34" s="101"/>
      <c r="BT34" s="115">
        <f>BS34-BR34</f>
        <v>0</v>
      </c>
      <c r="BU34" s="118"/>
      <c r="BV34" s="91"/>
      <c r="BW34" s="91"/>
      <c r="BX34" s="38">
        <f t="shared" si="71"/>
        <v>0</v>
      </c>
      <c r="BY34" s="63"/>
      <c r="BZ34" s="94"/>
      <c r="CA34" s="70">
        <f t="shared" si="44"/>
        <v>14</v>
      </c>
      <c r="CB34" s="70"/>
    </row>
    <row r="35" spans="1:69" ht="20.25">
      <c r="A35" s="128"/>
      <c r="B35" s="129"/>
      <c r="C35" s="130"/>
      <c r="D35" s="129"/>
      <c r="E35" s="129"/>
      <c r="F35" s="129"/>
      <c r="G35" s="129"/>
      <c r="H35" s="129"/>
      <c r="I35" s="129"/>
      <c r="J35" s="129"/>
      <c r="K35" s="129"/>
      <c r="L35" s="129"/>
      <c r="M35" s="131"/>
      <c r="N35" s="132"/>
      <c r="O35" s="132"/>
      <c r="P35" s="132"/>
      <c r="Q35" s="133"/>
      <c r="R35" s="132"/>
      <c r="S35" s="132"/>
      <c r="T35" s="132"/>
      <c r="U35" s="134"/>
      <c r="V35" s="132"/>
      <c r="W35" s="132"/>
      <c r="X35" s="132"/>
      <c r="Y35" s="135"/>
      <c r="Z35" s="129"/>
      <c r="AA35" s="129"/>
      <c r="AB35" s="129"/>
      <c r="AC35" s="129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29"/>
      <c r="AU35" s="129"/>
      <c r="AV35" s="129"/>
      <c r="AW35" s="136"/>
      <c r="AX35" s="130"/>
      <c r="AY35" s="130"/>
      <c r="AZ35" s="130"/>
      <c r="BA35" s="130"/>
      <c r="BB35" s="130"/>
      <c r="BC35" s="130" t="s">
        <v>57</v>
      </c>
      <c r="BD35" s="130"/>
      <c r="BE35" s="130"/>
      <c r="BF35" s="130"/>
      <c r="BG35" s="130"/>
      <c r="BH35" s="130"/>
      <c r="BI35" s="130"/>
      <c r="BJ35" s="130"/>
      <c r="BK35" s="129"/>
      <c r="BL35" s="129"/>
      <c r="BM35" s="129"/>
      <c r="BN35" s="130"/>
      <c r="BO35" s="130"/>
      <c r="BP35" s="130"/>
      <c r="BQ35" s="130"/>
    </row>
    <row r="36" spans="2:69" ht="20.25">
      <c r="B36" s="129"/>
      <c r="C36" s="130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30"/>
      <c r="O36" s="130"/>
      <c r="P36" s="130"/>
      <c r="R36" s="130"/>
      <c r="S36" s="130"/>
      <c r="T36" s="130"/>
      <c r="V36" s="130"/>
      <c r="W36" s="130"/>
      <c r="X36" s="130"/>
      <c r="Z36" s="129"/>
      <c r="AA36" s="129"/>
      <c r="AB36" s="129"/>
      <c r="AC36" s="129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29"/>
      <c r="AU36" s="129"/>
      <c r="AV36" s="129"/>
      <c r="AW36" s="136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29"/>
      <c r="BL36" s="129"/>
      <c r="BM36" s="129"/>
      <c r="BN36" s="130"/>
      <c r="BO36" s="130"/>
      <c r="BP36" s="130"/>
      <c r="BQ36" s="130"/>
    </row>
    <row r="37" spans="2:69" ht="20.25">
      <c r="B37" s="129"/>
      <c r="C37" s="138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30"/>
      <c r="O37" s="130"/>
      <c r="P37" s="130"/>
      <c r="R37" s="130"/>
      <c r="S37" s="130"/>
      <c r="T37" s="130"/>
      <c r="V37" s="130"/>
      <c r="W37" s="130"/>
      <c r="X37" s="130"/>
      <c r="Z37" s="129"/>
      <c r="AA37" s="129"/>
      <c r="AB37" s="129"/>
      <c r="AC37" s="129"/>
      <c r="AD37" s="130"/>
      <c r="AE37" s="139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29"/>
      <c r="AU37" s="129"/>
      <c r="AV37" s="129"/>
      <c r="AW37" s="136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29"/>
      <c r="BL37" s="129"/>
      <c r="BM37" s="129"/>
      <c r="BN37" s="130"/>
      <c r="BO37" s="130"/>
      <c r="BP37" s="130"/>
      <c r="BQ37" s="130"/>
    </row>
    <row r="38" spans="2:69" ht="20.25">
      <c r="B38" s="129"/>
      <c r="C38" s="138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30"/>
      <c r="O38" s="130"/>
      <c r="P38" s="130"/>
      <c r="R38" s="130"/>
      <c r="S38" s="130"/>
      <c r="T38" s="130"/>
      <c r="V38" s="130"/>
      <c r="W38" s="130"/>
      <c r="X38" s="130"/>
      <c r="Z38" s="129"/>
      <c r="AA38" s="129"/>
      <c r="AB38" s="129"/>
      <c r="AC38" s="129"/>
      <c r="AD38" s="130"/>
      <c r="AE38" s="139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29"/>
      <c r="AU38" s="129"/>
      <c r="AV38" s="129"/>
      <c r="AW38" s="136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29"/>
      <c r="BL38" s="129"/>
      <c r="BM38" s="129"/>
      <c r="BN38" s="130"/>
      <c r="BO38" s="130"/>
      <c r="BP38" s="130"/>
      <c r="BQ38" s="130"/>
    </row>
    <row r="39" spans="2:69" ht="20.25">
      <c r="B39" s="129"/>
      <c r="C39" s="138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30"/>
      <c r="O39" s="130"/>
      <c r="P39" s="130"/>
      <c r="R39" s="130"/>
      <c r="S39" s="130"/>
      <c r="T39" s="130"/>
      <c r="V39" s="130"/>
      <c r="W39" s="130"/>
      <c r="X39" s="130"/>
      <c r="Z39" s="129"/>
      <c r="AA39" s="129"/>
      <c r="AB39" s="129"/>
      <c r="AC39" s="129"/>
      <c r="AD39" s="130"/>
      <c r="AE39" s="139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29"/>
      <c r="AU39" s="129"/>
      <c r="AV39" s="129"/>
      <c r="AW39" s="136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29"/>
      <c r="BL39" s="129"/>
      <c r="BM39" s="129"/>
      <c r="BN39" s="130"/>
      <c r="BO39" s="130"/>
      <c r="BP39" s="130"/>
      <c r="BQ39" s="130"/>
    </row>
    <row r="40" spans="2:69" ht="20.25">
      <c r="B40" s="129"/>
      <c r="C40" s="130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30"/>
      <c r="O40" s="130"/>
      <c r="P40" s="130"/>
      <c r="R40" s="130"/>
      <c r="S40" s="130"/>
      <c r="T40" s="130"/>
      <c r="V40" s="130"/>
      <c r="W40" s="130"/>
      <c r="X40" s="130"/>
      <c r="Z40" s="129"/>
      <c r="AA40" s="129"/>
      <c r="AB40" s="129"/>
      <c r="AC40" s="129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29"/>
      <c r="AU40" s="129"/>
      <c r="AV40" s="129"/>
      <c r="AW40" s="136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29"/>
      <c r="BL40" s="129"/>
      <c r="BM40" s="129"/>
      <c r="BN40" s="130"/>
      <c r="BO40" s="130"/>
      <c r="BP40" s="130"/>
      <c r="BQ40" s="130"/>
    </row>
    <row r="41" spans="2:69" ht="20.25">
      <c r="B41" s="129"/>
      <c r="C41" s="130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30"/>
      <c r="O41" s="130"/>
      <c r="P41" s="130"/>
      <c r="R41" s="130"/>
      <c r="S41" s="130"/>
      <c r="T41" s="130"/>
      <c r="V41" s="130"/>
      <c r="W41" s="130"/>
      <c r="X41" s="130"/>
      <c r="Z41" s="129"/>
      <c r="AA41" s="129"/>
      <c r="AB41" s="129"/>
      <c r="AC41" s="129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29"/>
      <c r="AU41" s="129"/>
      <c r="AV41" s="129"/>
      <c r="AW41" s="136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29"/>
      <c r="BL41" s="129"/>
      <c r="BM41" s="129"/>
      <c r="BN41" s="130"/>
      <c r="BO41" s="130"/>
      <c r="BP41" s="130"/>
      <c r="BQ41" s="130"/>
    </row>
    <row r="42" spans="2:69" ht="20.25">
      <c r="B42" s="129"/>
      <c r="C42" s="130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30"/>
      <c r="O42" s="130"/>
      <c r="P42" s="130"/>
      <c r="R42" s="130"/>
      <c r="S42" s="130"/>
      <c r="T42" s="130"/>
      <c r="V42" s="130"/>
      <c r="W42" s="130"/>
      <c r="X42" s="130"/>
      <c r="Z42" s="129"/>
      <c r="AA42" s="129"/>
      <c r="AB42" s="129"/>
      <c r="AC42" s="129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29"/>
      <c r="AU42" s="129"/>
      <c r="AV42" s="129"/>
      <c r="AW42" s="136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29"/>
      <c r="BL42" s="129"/>
      <c r="BM42" s="129"/>
      <c r="BN42" s="130"/>
      <c r="BO42" s="130"/>
      <c r="BP42" s="130"/>
      <c r="BQ42" s="130"/>
    </row>
    <row r="43" spans="2:69" ht="20.25">
      <c r="B43" s="129"/>
      <c r="C43" s="130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30"/>
      <c r="O43" s="130"/>
      <c r="P43" s="130"/>
      <c r="R43" s="130"/>
      <c r="S43" s="130"/>
      <c r="T43" s="130"/>
      <c r="V43" s="130"/>
      <c r="W43" s="130"/>
      <c r="X43" s="130"/>
      <c r="Z43" s="129"/>
      <c r="AA43" s="129"/>
      <c r="AB43" s="129"/>
      <c r="AC43" s="129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29"/>
      <c r="AU43" s="129"/>
      <c r="AV43" s="129"/>
      <c r="AW43" s="136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29"/>
      <c r="BL43" s="129"/>
      <c r="BM43" s="129"/>
      <c r="BN43" s="130"/>
      <c r="BO43" s="130"/>
      <c r="BP43" s="130"/>
      <c r="BQ43" s="130"/>
    </row>
    <row r="44" spans="2:69" ht="20.25">
      <c r="B44" s="129"/>
      <c r="C44" s="130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30"/>
      <c r="O44" s="130"/>
      <c r="P44" s="130"/>
      <c r="R44" s="130"/>
      <c r="S44" s="130"/>
      <c r="T44" s="130"/>
      <c r="V44" s="130"/>
      <c r="W44" s="130"/>
      <c r="X44" s="130"/>
      <c r="Z44" s="129"/>
      <c r="AA44" s="129"/>
      <c r="AB44" s="129"/>
      <c r="AC44" s="129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29"/>
      <c r="AU44" s="129"/>
      <c r="AV44" s="129"/>
      <c r="AW44" s="136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29"/>
      <c r="BL44" s="129"/>
      <c r="BM44" s="129"/>
      <c r="BN44" s="130"/>
      <c r="BO44" s="130"/>
      <c r="BP44" s="130"/>
      <c r="BQ44" s="130"/>
    </row>
    <row r="45" spans="2:69" ht="20.25">
      <c r="B45" s="129"/>
      <c r="C45" s="130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30"/>
      <c r="O45" s="130"/>
      <c r="P45" s="130"/>
      <c r="R45" s="130"/>
      <c r="S45" s="130"/>
      <c r="T45" s="130"/>
      <c r="V45" s="130"/>
      <c r="W45" s="130"/>
      <c r="X45" s="130"/>
      <c r="Z45" s="129"/>
      <c r="AA45" s="129"/>
      <c r="AB45" s="129"/>
      <c r="AC45" s="129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29"/>
      <c r="AU45" s="129"/>
      <c r="AV45" s="129"/>
      <c r="AW45" s="136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29"/>
      <c r="BL45" s="129"/>
      <c r="BM45" s="129"/>
      <c r="BN45" s="130"/>
      <c r="BO45" s="130"/>
      <c r="BP45" s="130"/>
      <c r="BQ45" s="130"/>
    </row>
    <row r="46" spans="2:69" ht="20.25">
      <c r="B46" s="129"/>
      <c r="C46" s="130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30"/>
      <c r="O46" s="130"/>
      <c r="P46" s="130"/>
      <c r="R46" s="130"/>
      <c r="S46" s="130"/>
      <c r="T46" s="130"/>
      <c r="V46" s="130"/>
      <c r="W46" s="130"/>
      <c r="X46" s="130"/>
      <c r="Z46" s="129"/>
      <c r="AA46" s="129"/>
      <c r="AB46" s="129"/>
      <c r="AC46" s="129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29"/>
      <c r="AU46" s="129"/>
      <c r="AV46" s="129"/>
      <c r="AW46" s="136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29"/>
      <c r="BL46" s="129"/>
      <c r="BM46" s="129"/>
      <c r="BN46" s="130"/>
      <c r="BO46" s="130"/>
      <c r="BP46" s="130"/>
      <c r="BQ46" s="130"/>
    </row>
    <row r="47" spans="2:69" ht="20.25">
      <c r="B47" s="129"/>
      <c r="C47" s="130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30"/>
      <c r="O47" s="130"/>
      <c r="P47" s="130"/>
      <c r="R47" s="130"/>
      <c r="S47" s="130"/>
      <c r="T47" s="130"/>
      <c r="V47" s="130"/>
      <c r="W47" s="130"/>
      <c r="X47" s="130"/>
      <c r="Z47" s="129"/>
      <c r="AA47" s="129"/>
      <c r="AB47" s="129"/>
      <c r="AC47" s="129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29"/>
      <c r="AU47" s="129"/>
      <c r="AV47" s="129"/>
      <c r="AW47" s="136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29"/>
      <c r="BL47" s="129"/>
      <c r="BM47" s="129"/>
      <c r="BN47" s="130"/>
      <c r="BO47" s="130"/>
      <c r="BP47" s="130"/>
      <c r="BQ47" s="130"/>
    </row>
    <row r="48" spans="2:69" ht="20.25">
      <c r="B48" s="129"/>
      <c r="C48" s="130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30"/>
      <c r="O48" s="130"/>
      <c r="P48" s="130"/>
      <c r="R48" s="130"/>
      <c r="S48" s="130"/>
      <c r="T48" s="130"/>
      <c r="V48" s="130"/>
      <c r="W48" s="130"/>
      <c r="X48" s="130"/>
      <c r="Z48" s="129"/>
      <c r="AA48" s="129"/>
      <c r="AB48" s="129"/>
      <c r="AC48" s="129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29"/>
      <c r="AU48" s="129"/>
      <c r="AV48" s="129"/>
      <c r="AW48" s="136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29"/>
      <c r="BL48" s="129"/>
      <c r="BM48" s="129"/>
      <c r="BN48" s="130"/>
      <c r="BO48" s="130"/>
      <c r="BP48" s="130"/>
      <c r="BQ48" s="130"/>
    </row>
    <row r="49" spans="2:69" ht="20.25">
      <c r="B49" s="129"/>
      <c r="C49" s="130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30"/>
      <c r="O49" s="130"/>
      <c r="P49" s="130"/>
      <c r="R49" s="130"/>
      <c r="S49" s="130"/>
      <c r="T49" s="130"/>
      <c r="V49" s="130"/>
      <c r="W49" s="130"/>
      <c r="X49" s="130"/>
      <c r="Z49" s="129"/>
      <c r="AA49" s="129"/>
      <c r="AB49" s="129"/>
      <c r="AC49" s="129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29"/>
      <c r="AU49" s="129"/>
      <c r="AV49" s="129"/>
      <c r="AW49" s="136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29"/>
      <c r="BL49" s="129"/>
      <c r="BM49" s="129"/>
      <c r="BN49" s="130"/>
      <c r="BO49" s="130"/>
      <c r="BP49" s="130"/>
      <c r="BQ49" s="130"/>
    </row>
    <row r="50" spans="2:69" ht="20.25">
      <c r="B50" s="129"/>
      <c r="C50" s="130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30"/>
      <c r="O50" s="130"/>
      <c r="P50" s="130"/>
      <c r="R50" s="130"/>
      <c r="S50" s="130"/>
      <c r="T50" s="130"/>
      <c r="V50" s="130"/>
      <c r="W50" s="130"/>
      <c r="X50" s="130"/>
      <c r="Z50" s="129"/>
      <c r="AA50" s="129"/>
      <c r="AB50" s="129"/>
      <c r="AC50" s="129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29"/>
      <c r="AU50" s="129"/>
      <c r="AV50" s="129"/>
      <c r="AW50" s="136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29"/>
      <c r="BL50" s="129"/>
      <c r="BM50" s="129"/>
      <c r="BN50" s="130"/>
      <c r="BO50" s="130"/>
      <c r="BP50" s="130"/>
      <c r="BQ50" s="130"/>
    </row>
    <row r="51" spans="2:69" ht="20.25">
      <c r="B51" s="129"/>
      <c r="C51" s="130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30"/>
      <c r="O51" s="130"/>
      <c r="P51" s="130"/>
      <c r="R51" s="130"/>
      <c r="S51" s="130"/>
      <c r="T51" s="130"/>
      <c r="V51" s="130"/>
      <c r="W51" s="130"/>
      <c r="X51" s="130"/>
      <c r="Z51" s="129"/>
      <c r="AA51" s="129"/>
      <c r="AB51" s="129"/>
      <c r="AC51" s="129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29"/>
      <c r="AU51" s="129"/>
      <c r="AV51" s="129"/>
      <c r="AW51" s="136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29"/>
      <c r="BL51" s="129"/>
      <c r="BM51" s="129"/>
      <c r="BN51" s="130"/>
      <c r="BO51" s="130"/>
      <c r="BP51" s="130"/>
      <c r="BQ51" s="130"/>
    </row>
    <row r="52" spans="2:69" ht="20.25">
      <c r="B52" s="129"/>
      <c r="C52" s="130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30"/>
      <c r="O52" s="130"/>
      <c r="P52" s="130"/>
      <c r="R52" s="130"/>
      <c r="S52" s="130"/>
      <c r="T52" s="130"/>
      <c r="V52" s="130"/>
      <c r="W52" s="130"/>
      <c r="X52" s="130"/>
      <c r="Z52" s="129"/>
      <c r="AA52" s="129"/>
      <c r="AB52" s="129"/>
      <c r="AC52" s="129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29"/>
      <c r="AU52" s="129"/>
      <c r="AV52" s="129"/>
      <c r="AW52" s="136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29"/>
      <c r="BL52" s="129"/>
      <c r="BM52" s="129"/>
      <c r="BN52" s="130"/>
      <c r="BO52" s="130"/>
      <c r="BP52" s="130"/>
      <c r="BQ52" s="130"/>
    </row>
    <row r="53" spans="2:69" ht="20.25">
      <c r="B53" s="129"/>
      <c r="C53" s="130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30"/>
      <c r="O53" s="130"/>
      <c r="P53" s="130"/>
      <c r="R53" s="130"/>
      <c r="S53" s="130"/>
      <c r="T53" s="130"/>
      <c r="V53" s="130"/>
      <c r="W53" s="130"/>
      <c r="X53" s="130"/>
      <c r="Z53" s="129"/>
      <c r="AA53" s="129"/>
      <c r="AB53" s="129"/>
      <c r="AC53" s="129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29"/>
      <c r="AU53" s="129"/>
      <c r="AV53" s="129"/>
      <c r="AW53" s="136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29"/>
      <c r="BL53" s="129"/>
      <c r="BM53" s="129"/>
      <c r="BN53" s="130"/>
      <c r="BO53" s="130"/>
      <c r="BP53" s="130"/>
      <c r="BQ53" s="130"/>
    </row>
    <row r="54" spans="2:69" ht="20.25">
      <c r="B54" s="129"/>
      <c r="C54" s="130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30"/>
      <c r="O54" s="130"/>
      <c r="P54" s="130"/>
      <c r="R54" s="130"/>
      <c r="S54" s="130"/>
      <c r="T54" s="130"/>
      <c r="V54" s="130"/>
      <c r="W54" s="130"/>
      <c r="X54" s="130"/>
      <c r="Z54" s="129"/>
      <c r="AA54" s="129"/>
      <c r="AB54" s="129"/>
      <c r="AC54" s="129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29"/>
      <c r="AU54" s="129"/>
      <c r="AV54" s="129"/>
      <c r="AW54" s="136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29"/>
      <c r="BL54" s="129"/>
      <c r="BM54" s="129"/>
      <c r="BN54" s="130"/>
      <c r="BO54" s="130"/>
      <c r="BP54" s="130"/>
      <c r="BQ54" s="130"/>
    </row>
    <row r="55" spans="2:69" ht="20.25">
      <c r="B55" s="129"/>
      <c r="C55" s="130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30"/>
      <c r="O55" s="130"/>
      <c r="P55" s="130"/>
      <c r="R55" s="130"/>
      <c r="S55" s="130"/>
      <c r="T55" s="130"/>
      <c r="V55" s="130"/>
      <c r="W55" s="130"/>
      <c r="X55" s="130"/>
      <c r="Z55" s="129"/>
      <c r="AA55" s="129"/>
      <c r="AB55" s="129"/>
      <c r="AC55" s="129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29"/>
      <c r="AU55" s="129"/>
      <c r="AV55" s="129"/>
      <c r="AW55" s="136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29"/>
      <c r="BL55" s="129"/>
      <c r="BM55" s="129"/>
      <c r="BN55" s="130"/>
      <c r="BO55" s="130"/>
      <c r="BP55" s="130"/>
      <c r="BQ55" s="130"/>
    </row>
  </sheetData>
  <sheetProtection/>
  <mergeCells count="80">
    <mergeCell ref="A3:A5"/>
    <mergeCell ref="B3:E3"/>
    <mergeCell ref="F3:I3"/>
    <mergeCell ref="J3:M3"/>
    <mergeCell ref="N3:Q3"/>
    <mergeCell ref="R3:U3"/>
    <mergeCell ref="K4:K5"/>
    <mergeCell ref="L4:M4"/>
    <mergeCell ref="N4:N5"/>
    <mergeCell ref="O4:O5"/>
    <mergeCell ref="V3:Y3"/>
    <mergeCell ref="Z3:AC3"/>
    <mergeCell ref="AD3:AG3"/>
    <mergeCell ref="AH3:AK3"/>
    <mergeCell ref="AL3:AO3"/>
    <mergeCell ref="AP3:AS3"/>
    <mergeCell ref="AT3:AW3"/>
    <mergeCell ref="AX3:BA3"/>
    <mergeCell ref="BB3:BE3"/>
    <mergeCell ref="BF3:BI3"/>
    <mergeCell ref="BJ3:BM3"/>
    <mergeCell ref="BN3:BQ3"/>
    <mergeCell ref="BR3:BU3"/>
    <mergeCell ref="BV3:BY3"/>
    <mergeCell ref="BZ3:CB3"/>
    <mergeCell ref="B4:B5"/>
    <mergeCell ref="C4:C5"/>
    <mergeCell ref="D4:E4"/>
    <mergeCell ref="F4:F5"/>
    <mergeCell ref="G4:G5"/>
    <mergeCell ref="H4:I4"/>
    <mergeCell ref="J4:J5"/>
    <mergeCell ref="P4:Q4"/>
    <mergeCell ref="R4:R5"/>
    <mergeCell ref="S4:S5"/>
    <mergeCell ref="T4:U4"/>
    <mergeCell ref="V4:V5"/>
    <mergeCell ref="W4:W5"/>
    <mergeCell ref="X4:Y4"/>
    <mergeCell ref="Z4:Z5"/>
    <mergeCell ref="AA4:AA5"/>
    <mergeCell ref="AB4:AC4"/>
    <mergeCell ref="AD4:AD5"/>
    <mergeCell ref="AE4:AE5"/>
    <mergeCell ref="AF4:AG4"/>
    <mergeCell ref="AH4:AH5"/>
    <mergeCell ref="AI4:AI5"/>
    <mergeCell ref="AJ4:AK4"/>
    <mergeCell ref="AL4:AL5"/>
    <mergeCell ref="AM4:AM5"/>
    <mergeCell ref="AN4:AO4"/>
    <mergeCell ref="AP4:AP5"/>
    <mergeCell ref="AQ4:AQ5"/>
    <mergeCell ref="AR4:AS4"/>
    <mergeCell ref="AT4:AT5"/>
    <mergeCell ref="AU4:AU5"/>
    <mergeCell ref="AV4:AW4"/>
    <mergeCell ref="AX4:AX5"/>
    <mergeCell ref="AY4:AY5"/>
    <mergeCell ref="AZ4:BA4"/>
    <mergeCell ref="BB4:BB5"/>
    <mergeCell ref="BC4:BC5"/>
    <mergeCell ref="BD4:BE4"/>
    <mergeCell ref="BF4:BF5"/>
    <mergeCell ref="BG4:BG5"/>
    <mergeCell ref="BH4:BI4"/>
    <mergeCell ref="BJ4:BJ5"/>
    <mergeCell ref="BK4:BK5"/>
    <mergeCell ref="BL4:BM4"/>
    <mergeCell ref="BN4:BN5"/>
    <mergeCell ref="BO4:BO5"/>
    <mergeCell ref="BP4:BQ4"/>
    <mergeCell ref="BR4:BR5"/>
    <mergeCell ref="BS4:BS5"/>
    <mergeCell ref="BT4:BU4"/>
    <mergeCell ref="BV4:BV5"/>
    <mergeCell ref="BW4:BW5"/>
    <mergeCell ref="BX4:BY4"/>
    <mergeCell ref="BZ4:BZ5"/>
    <mergeCell ref="CA4:CB4"/>
  </mergeCells>
  <printOptions/>
  <pageMargins left="0.1968503937007874" right="0.1968503937007874" top="0.38" bottom="0.1968503937007874" header="0.1968503937007874" footer="0.1968503937007874"/>
  <pageSetup fitToHeight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30"/>
  <sheetViews>
    <sheetView zoomScaleSheetLayoutView="70" zoomScalePageLayoutView="0" workbookViewId="0" topLeftCell="A1">
      <pane xSplit="2" ySplit="6" topLeftCell="AQ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:BB30"/>
    </sheetView>
  </sheetViews>
  <sheetFormatPr defaultColWidth="9.00390625" defaultRowHeight="12.75"/>
  <cols>
    <col min="1" max="1" width="32.625" style="0" customWidth="1"/>
    <col min="2" max="2" width="0" style="0" hidden="1" customWidth="1"/>
    <col min="3" max="3" width="11.875" style="0" customWidth="1"/>
    <col min="11" max="11" width="11.125" style="0" customWidth="1"/>
    <col min="12" max="12" width="11.375" style="0" customWidth="1"/>
    <col min="13" max="13" width="10.25390625" style="0" customWidth="1"/>
    <col min="23" max="23" width="10.75390625" style="0" customWidth="1"/>
    <col min="27" max="27" width="9.25390625" style="0" customWidth="1"/>
    <col min="28" max="28" width="8.875" style="0" customWidth="1"/>
    <col min="43" max="43" width="11.125" style="0" customWidth="1"/>
    <col min="47" max="47" width="11.375" style="0" customWidth="1"/>
    <col min="51" max="51" width="11.375" style="0" customWidth="1"/>
    <col min="52" max="52" width="10.625" style="0" customWidth="1"/>
    <col min="53" max="53" width="10.375" style="0" customWidth="1"/>
  </cols>
  <sheetData>
    <row r="1" spans="2:51" ht="18">
      <c r="B1" s="141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43"/>
      <c r="R1" s="143"/>
      <c r="S1" s="142"/>
      <c r="W1" s="142"/>
      <c r="AA1" s="142"/>
      <c r="AE1" s="142"/>
      <c r="AI1" s="142"/>
      <c r="AM1" s="142"/>
      <c r="AQ1" s="142"/>
      <c r="AU1" s="142"/>
      <c r="AY1" s="142"/>
    </row>
    <row r="2" spans="4:51" ht="15.75">
      <c r="D2" s="403"/>
      <c r="E2" s="403"/>
      <c r="F2" s="403"/>
      <c r="G2" s="403"/>
      <c r="H2" s="403"/>
      <c r="I2" s="403"/>
      <c r="J2" s="403"/>
      <c r="K2" s="403"/>
      <c r="L2" s="403"/>
      <c r="M2" s="145"/>
      <c r="N2" s="145"/>
      <c r="O2" s="144"/>
      <c r="S2" s="144"/>
      <c r="W2" s="144"/>
      <c r="AA2" s="144"/>
      <c r="AE2" s="144"/>
      <c r="AI2" s="144"/>
      <c r="AM2" s="144"/>
      <c r="AQ2" s="144"/>
      <c r="AU2" s="144"/>
      <c r="AY2" s="144"/>
    </row>
    <row r="3" spans="1:54" ht="12.75">
      <c r="A3" s="146" t="s">
        <v>149</v>
      </c>
      <c r="B3" s="146"/>
      <c r="C3" s="147"/>
      <c r="D3" s="147"/>
      <c r="E3" s="148"/>
      <c r="F3" s="148"/>
      <c r="G3" s="147"/>
      <c r="H3" s="147"/>
      <c r="I3" s="148"/>
      <c r="J3" s="148"/>
      <c r="K3" s="147"/>
      <c r="L3" s="147"/>
      <c r="M3" s="148"/>
      <c r="N3" s="148"/>
      <c r="O3" s="147"/>
      <c r="P3" s="147"/>
      <c r="Q3" s="148"/>
      <c r="R3" s="148"/>
      <c r="S3" s="147"/>
      <c r="T3" s="147"/>
      <c r="U3" s="148"/>
      <c r="V3" s="148"/>
      <c r="W3" s="147"/>
      <c r="X3" s="147"/>
      <c r="Y3" s="148"/>
      <c r="Z3" s="148"/>
      <c r="AA3" s="147"/>
      <c r="AB3" s="147"/>
      <c r="AC3" s="148"/>
      <c r="AD3" s="148"/>
      <c r="AE3" s="147"/>
      <c r="AF3" s="147"/>
      <c r="AG3" s="148"/>
      <c r="AH3" s="148"/>
      <c r="AI3" s="147"/>
      <c r="AJ3" s="147"/>
      <c r="AK3" s="148"/>
      <c r="AL3" s="148"/>
      <c r="AM3" s="147"/>
      <c r="AN3" s="149"/>
      <c r="AO3" s="149"/>
      <c r="AP3" s="149"/>
      <c r="AQ3" s="147"/>
      <c r="AR3" s="147"/>
      <c r="AS3" s="148"/>
      <c r="AT3" s="148"/>
      <c r="AU3" s="147"/>
      <c r="AV3" s="147"/>
      <c r="AW3" s="148"/>
      <c r="AX3" s="148"/>
      <c r="AY3" s="147"/>
      <c r="AZ3" s="147"/>
      <c r="BA3" s="147"/>
      <c r="BB3" s="147"/>
    </row>
    <row r="4" spans="1:54" ht="13.5" thickBot="1">
      <c r="A4" s="150"/>
      <c r="B4" s="146"/>
      <c r="C4" s="147"/>
      <c r="D4" s="147"/>
      <c r="E4" s="148"/>
      <c r="F4" s="148"/>
      <c r="G4" s="147"/>
      <c r="H4" s="147"/>
      <c r="I4" s="148"/>
      <c r="J4" s="148"/>
      <c r="K4" s="147"/>
      <c r="L4" s="147"/>
      <c r="M4" s="148"/>
      <c r="N4" s="148"/>
      <c r="O4" s="147"/>
      <c r="P4" s="147"/>
      <c r="Q4" s="148"/>
      <c r="R4" s="148"/>
      <c r="S4" s="147"/>
      <c r="T4" s="147"/>
      <c r="U4" s="148"/>
      <c r="V4" s="148"/>
      <c r="W4" s="147"/>
      <c r="X4" s="147"/>
      <c r="Y4" s="148"/>
      <c r="Z4" s="148"/>
      <c r="AA4" s="147"/>
      <c r="AB4" s="147"/>
      <c r="AC4" s="148"/>
      <c r="AD4" s="148"/>
      <c r="AE4" s="147"/>
      <c r="AF4" s="147"/>
      <c r="AG4" s="148"/>
      <c r="AH4" s="148"/>
      <c r="AI4" s="147"/>
      <c r="AJ4" s="147"/>
      <c r="AK4" s="148"/>
      <c r="AL4" s="148"/>
      <c r="AM4" s="147"/>
      <c r="AN4" s="149"/>
      <c r="AO4" s="149"/>
      <c r="AP4" s="149"/>
      <c r="AQ4" s="147"/>
      <c r="AR4" s="147"/>
      <c r="AS4" s="148"/>
      <c r="AT4" s="148"/>
      <c r="AU4" s="147"/>
      <c r="AV4" s="147"/>
      <c r="AW4" s="148"/>
      <c r="AX4" s="148"/>
      <c r="AY4" s="147"/>
      <c r="AZ4" s="147"/>
      <c r="BA4" s="147"/>
      <c r="BB4" s="147"/>
    </row>
    <row r="5" spans="1:54" ht="16.5" customHeight="1" thickBot="1">
      <c r="A5" s="151" t="s">
        <v>0</v>
      </c>
      <c r="B5" s="152"/>
      <c r="C5" s="404" t="s">
        <v>58</v>
      </c>
      <c r="D5" s="405"/>
      <c r="E5" s="405"/>
      <c r="F5" s="405"/>
      <c r="G5" s="406" t="s">
        <v>59</v>
      </c>
      <c r="H5" s="406"/>
      <c r="I5" s="406"/>
      <c r="J5" s="407"/>
      <c r="K5" s="408" t="s">
        <v>60</v>
      </c>
      <c r="L5" s="406"/>
      <c r="M5" s="406"/>
      <c r="N5" s="407"/>
      <c r="O5" s="408" t="s">
        <v>61</v>
      </c>
      <c r="P5" s="406"/>
      <c r="Q5" s="406"/>
      <c r="R5" s="407"/>
      <c r="S5" s="408" t="s">
        <v>62</v>
      </c>
      <c r="T5" s="406"/>
      <c r="U5" s="406"/>
      <c r="V5" s="407"/>
      <c r="W5" s="408" t="s">
        <v>63</v>
      </c>
      <c r="X5" s="406"/>
      <c r="Y5" s="406"/>
      <c r="Z5" s="407"/>
      <c r="AA5" s="408" t="s">
        <v>64</v>
      </c>
      <c r="AB5" s="406"/>
      <c r="AC5" s="406"/>
      <c r="AD5" s="407"/>
      <c r="AE5" s="408" t="s">
        <v>65</v>
      </c>
      <c r="AF5" s="406"/>
      <c r="AG5" s="406"/>
      <c r="AH5" s="407"/>
      <c r="AI5" s="408" t="s">
        <v>66</v>
      </c>
      <c r="AJ5" s="406"/>
      <c r="AK5" s="406"/>
      <c r="AL5" s="407"/>
      <c r="AM5" s="408" t="s">
        <v>67</v>
      </c>
      <c r="AN5" s="406"/>
      <c r="AO5" s="406"/>
      <c r="AP5" s="407"/>
      <c r="AQ5" s="408" t="s">
        <v>68</v>
      </c>
      <c r="AR5" s="406"/>
      <c r="AS5" s="406"/>
      <c r="AT5" s="407"/>
      <c r="AU5" s="408" t="s">
        <v>69</v>
      </c>
      <c r="AV5" s="406"/>
      <c r="AW5" s="406"/>
      <c r="AX5" s="407"/>
      <c r="AY5" s="408" t="s">
        <v>70</v>
      </c>
      <c r="AZ5" s="406"/>
      <c r="BA5" s="409"/>
      <c r="BB5" s="409"/>
    </row>
    <row r="6" spans="1:54" ht="25.5" customHeight="1">
      <c r="A6" s="153"/>
      <c r="B6" s="154"/>
      <c r="C6" s="410" t="s">
        <v>71</v>
      </c>
      <c r="D6" s="410"/>
      <c r="E6" s="410" t="s">
        <v>22</v>
      </c>
      <c r="F6" s="411"/>
      <c r="G6" s="410" t="s">
        <v>71</v>
      </c>
      <c r="H6" s="410"/>
      <c r="I6" s="410" t="s">
        <v>22</v>
      </c>
      <c r="J6" s="411"/>
      <c r="K6" s="410" t="s">
        <v>71</v>
      </c>
      <c r="L6" s="410"/>
      <c r="M6" s="410" t="s">
        <v>22</v>
      </c>
      <c r="N6" s="411"/>
      <c r="O6" s="410" t="s">
        <v>71</v>
      </c>
      <c r="P6" s="410"/>
      <c r="Q6" s="410" t="s">
        <v>22</v>
      </c>
      <c r="R6" s="411"/>
      <c r="S6" s="410" t="s">
        <v>71</v>
      </c>
      <c r="T6" s="410"/>
      <c r="U6" s="410" t="s">
        <v>22</v>
      </c>
      <c r="V6" s="411"/>
      <c r="W6" s="410" t="s">
        <v>71</v>
      </c>
      <c r="X6" s="410"/>
      <c r="Y6" s="410" t="s">
        <v>22</v>
      </c>
      <c r="Z6" s="411"/>
      <c r="AA6" s="410" t="s">
        <v>71</v>
      </c>
      <c r="AB6" s="410"/>
      <c r="AC6" s="410" t="s">
        <v>22</v>
      </c>
      <c r="AD6" s="411"/>
      <c r="AE6" s="410" t="s">
        <v>71</v>
      </c>
      <c r="AF6" s="410"/>
      <c r="AG6" s="410" t="s">
        <v>22</v>
      </c>
      <c r="AH6" s="411"/>
      <c r="AI6" s="410" t="s">
        <v>1</v>
      </c>
      <c r="AJ6" s="411"/>
      <c r="AK6" s="410" t="s">
        <v>22</v>
      </c>
      <c r="AL6" s="411"/>
      <c r="AM6" s="410" t="s">
        <v>71</v>
      </c>
      <c r="AN6" s="410"/>
      <c r="AO6" s="410" t="s">
        <v>22</v>
      </c>
      <c r="AP6" s="411"/>
      <c r="AQ6" s="410" t="s">
        <v>71</v>
      </c>
      <c r="AR6" s="410"/>
      <c r="AS6" s="410" t="s">
        <v>22</v>
      </c>
      <c r="AT6" s="411"/>
      <c r="AU6" s="410" t="s">
        <v>71</v>
      </c>
      <c r="AV6" s="410"/>
      <c r="AW6" s="410" t="s">
        <v>22</v>
      </c>
      <c r="AX6" s="411"/>
      <c r="AY6" s="410" t="s">
        <v>1</v>
      </c>
      <c r="AZ6" s="411"/>
      <c r="BA6" s="410" t="s">
        <v>22</v>
      </c>
      <c r="BB6" s="411"/>
    </row>
    <row r="7" spans="1:54" ht="25.5" customHeight="1">
      <c r="A7" s="155"/>
      <c r="B7" s="156"/>
      <c r="C7" s="332" t="s">
        <v>20</v>
      </c>
      <c r="D7" s="333" t="s">
        <v>21</v>
      </c>
      <c r="E7" s="333" t="s">
        <v>72</v>
      </c>
      <c r="F7" s="333" t="s">
        <v>25</v>
      </c>
      <c r="G7" s="332" t="s">
        <v>20</v>
      </c>
      <c r="H7" s="333" t="s">
        <v>21</v>
      </c>
      <c r="I7" s="333" t="s">
        <v>72</v>
      </c>
      <c r="J7" s="333" t="s">
        <v>25</v>
      </c>
      <c r="K7" s="332" t="s">
        <v>20</v>
      </c>
      <c r="L7" s="333" t="s">
        <v>21</v>
      </c>
      <c r="M7" s="333" t="s">
        <v>72</v>
      </c>
      <c r="N7" s="333" t="s">
        <v>25</v>
      </c>
      <c r="O7" s="332" t="s">
        <v>20</v>
      </c>
      <c r="P7" s="333" t="s">
        <v>21</v>
      </c>
      <c r="Q7" s="333" t="s">
        <v>72</v>
      </c>
      <c r="R7" s="333" t="s">
        <v>25</v>
      </c>
      <c r="S7" s="332" t="s">
        <v>20</v>
      </c>
      <c r="T7" s="333" t="s">
        <v>21</v>
      </c>
      <c r="U7" s="333" t="s">
        <v>72</v>
      </c>
      <c r="V7" s="333" t="s">
        <v>25</v>
      </c>
      <c r="W7" s="332" t="s">
        <v>20</v>
      </c>
      <c r="X7" s="333" t="s">
        <v>21</v>
      </c>
      <c r="Y7" s="333" t="s">
        <v>72</v>
      </c>
      <c r="Z7" s="333" t="s">
        <v>25</v>
      </c>
      <c r="AA7" s="332" t="s">
        <v>20</v>
      </c>
      <c r="AB7" s="333" t="s">
        <v>21</v>
      </c>
      <c r="AC7" s="333" t="s">
        <v>72</v>
      </c>
      <c r="AD7" s="333" t="s">
        <v>25</v>
      </c>
      <c r="AE7" s="332" t="s">
        <v>20</v>
      </c>
      <c r="AF7" s="333" t="s">
        <v>21</v>
      </c>
      <c r="AG7" s="333" t="s">
        <v>72</v>
      </c>
      <c r="AH7" s="333" t="s">
        <v>25</v>
      </c>
      <c r="AI7" s="332" t="s">
        <v>20</v>
      </c>
      <c r="AJ7" s="333" t="s">
        <v>21</v>
      </c>
      <c r="AK7" s="333" t="s">
        <v>72</v>
      </c>
      <c r="AL7" s="333" t="s">
        <v>25</v>
      </c>
      <c r="AM7" s="332" t="s">
        <v>20</v>
      </c>
      <c r="AN7" s="333" t="s">
        <v>21</v>
      </c>
      <c r="AO7" s="333" t="s">
        <v>72</v>
      </c>
      <c r="AP7" s="333" t="s">
        <v>25</v>
      </c>
      <c r="AQ7" s="332" t="s">
        <v>20</v>
      </c>
      <c r="AR7" s="333" t="s">
        <v>21</v>
      </c>
      <c r="AS7" s="333" t="s">
        <v>72</v>
      </c>
      <c r="AT7" s="333" t="s">
        <v>25</v>
      </c>
      <c r="AU7" s="332" t="s">
        <v>20</v>
      </c>
      <c r="AV7" s="333" t="s">
        <v>21</v>
      </c>
      <c r="AW7" s="333" t="s">
        <v>72</v>
      </c>
      <c r="AX7" s="333" t="s">
        <v>25</v>
      </c>
      <c r="AY7" s="332" t="s">
        <v>20</v>
      </c>
      <c r="AZ7" s="333" t="s">
        <v>21</v>
      </c>
      <c r="BA7" s="333" t="s">
        <v>72</v>
      </c>
      <c r="BB7" s="333" t="s">
        <v>25</v>
      </c>
    </row>
    <row r="8" spans="1:54" ht="12.75">
      <c r="A8" s="157" t="s">
        <v>73</v>
      </c>
      <c r="B8" s="158"/>
      <c r="C8" s="184">
        <f>SUM(C9:C16)</f>
        <v>92819.20000000001</v>
      </c>
      <c r="D8" s="184">
        <f>SUM(D9:D16)</f>
        <v>94380</v>
      </c>
      <c r="E8" s="184">
        <f>D8-C8</f>
        <v>1560.7999999999884</v>
      </c>
      <c r="F8" s="184">
        <f>D8/C8%</f>
        <v>101.6815486451079</v>
      </c>
      <c r="G8" s="184">
        <f>SUM(G9:G16)</f>
        <v>4052</v>
      </c>
      <c r="H8" s="184">
        <f>SUM(H9:H16)</f>
        <v>4259.5</v>
      </c>
      <c r="I8" s="184">
        <f>H8-G8</f>
        <v>207.5</v>
      </c>
      <c r="J8" s="184">
        <f>H8/G8%</f>
        <v>105.12092793682132</v>
      </c>
      <c r="K8" s="184">
        <f>SUM(K9:K16)</f>
        <v>5836</v>
      </c>
      <c r="L8" s="184">
        <f>SUM(L9:L16)</f>
        <v>5911.5</v>
      </c>
      <c r="M8" s="184">
        <f>L8-K8</f>
        <v>75.5</v>
      </c>
      <c r="N8" s="184">
        <f>L8/K8%</f>
        <v>101.29369431117203</v>
      </c>
      <c r="O8" s="184">
        <f>SUM(O9:O16)</f>
        <v>10558.6</v>
      </c>
      <c r="P8" s="184">
        <f>SUM(P9:P16)</f>
        <v>10657.5</v>
      </c>
      <c r="Q8" s="184">
        <f>P8-O8</f>
        <v>98.89999999999964</v>
      </c>
      <c r="R8" s="184">
        <f>P8/O8%</f>
        <v>100.93667721099388</v>
      </c>
      <c r="S8" s="184">
        <f>SUM(S9:S16)</f>
        <v>6959.6</v>
      </c>
      <c r="T8" s="184">
        <f>SUM(T9:T16)</f>
        <v>7306.099999999999</v>
      </c>
      <c r="U8" s="184">
        <f>T8-S8</f>
        <v>346.4999999999991</v>
      </c>
      <c r="V8" s="184">
        <f>T8/S8%</f>
        <v>104.97873441002355</v>
      </c>
      <c r="W8" s="184">
        <f>SUM(W9:W16)</f>
        <v>4261.9</v>
      </c>
      <c r="X8" s="184">
        <f>SUM(X9:X16)</f>
        <v>5005.5</v>
      </c>
      <c r="Y8" s="184">
        <f>X8-W8</f>
        <v>743.6000000000004</v>
      </c>
      <c r="Z8" s="184">
        <f>X8/W8%</f>
        <v>117.44761725990756</v>
      </c>
      <c r="AA8" s="184">
        <f>SUM(AA9:AA16)</f>
        <v>3912.5</v>
      </c>
      <c r="AB8" s="184">
        <f>SUM(AB9:AB16)</f>
        <v>3935.5</v>
      </c>
      <c r="AC8" s="184">
        <f>AB8-AA8</f>
        <v>23</v>
      </c>
      <c r="AD8" s="184">
        <f>AB8/AA8%</f>
        <v>100.58785942492013</v>
      </c>
      <c r="AE8" s="184">
        <f>SUM(AE9:AE16)</f>
        <v>3470.5</v>
      </c>
      <c r="AF8" s="184">
        <f>SUM(AF9:AF16)</f>
        <v>3479.7000000000003</v>
      </c>
      <c r="AG8" s="184">
        <f>AF8-AE8</f>
        <v>9.200000000000273</v>
      </c>
      <c r="AH8" s="184">
        <f>AF8/AE8%</f>
        <v>100.26509148537676</v>
      </c>
      <c r="AI8" s="184">
        <f>SUM(AI9:AI16)</f>
        <v>9197</v>
      </c>
      <c r="AJ8" s="184">
        <f>SUM(AJ9:AJ16)</f>
        <v>11058.5</v>
      </c>
      <c r="AK8" s="184">
        <f aca="true" t="shared" si="0" ref="AK8:AK28">AJ8-AI8</f>
        <v>1861.5</v>
      </c>
      <c r="AL8" s="184">
        <f aca="true" t="shared" si="1" ref="AL8:AL14">AJ8/AI8%</f>
        <v>120.24029574861368</v>
      </c>
      <c r="AM8" s="319">
        <f>SUM(AM9:AM16)</f>
        <v>1551.8000000000002</v>
      </c>
      <c r="AN8" s="184">
        <f>SUM(AN9:AN16)</f>
        <v>1689.6</v>
      </c>
      <c r="AO8" s="184">
        <f>AN8-AM8</f>
        <v>137.79999999999973</v>
      </c>
      <c r="AP8" s="184">
        <f>AN8/AM8%</f>
        <v>108.88001031060702</v>
      </c>
      <c r="AQ8" s="184">
        <f>SUM(AQ9:AQ16)</f>
        <v>4759.1</v>
      </c>
      <c r="AR8" s="184">
        <f>SUM(AR9:AR16)</f>
        <v>5102.799999999999</v>
      </c>
      <c r="AS8" s="184">
        <f>AR8-AQ8</f>
        <v>343.6999999999989</v>
      </c>
      <c r="AT8" s="184">
        <f>AR8/AQ8%</f>
        <v>107.22195373074739</v>
      </c>
      <c r="AU8" s="184">
        <f>SUM(AU9:AU16)</f>
        <v>10460.2</v>
      </c>
      <c r="AV8" s="184">
        <f>SUM(AV9:AV16)</f>
        <v>10471.699999999999</v>
      </c>
      <c r="AW8" s="184">
        <f>AV8-AU8</f>
        <v>11.499999999998181</v>
      </c>
      <c r="AX8" s="184">
        <f>AV8/AU8%</f>
        <v>100.10994053650981</v>
      </c>
      <c r="AY8" s="184">
        <f>C8+G8+K8+O8+S8+W8+AA8+AE8+AI8+AM8+AU8+AQ8</f>
        <v>157838.40000000002</v>
      </c>
      <c r="AZ8" s="184">
        <f>D8+H8+L8+P8+T8+X8+AB8+AF8+AJ8+AN8+AV8+AR8</f>
        <v>163257.90000000002</v>
      </c>
      <c r="BA8" s="184">
        <f>AZ8-AY8</f>
        <v>5419.5</v>
      </c>
      <c r="BB8" s="184">
        <f>AZ8/AY8%</f>
        <v>103.43357509959553</v>
      </c>
    </row>
    <row r="9" spans="1:54" ht="12.75">
      <c r="A9" s="159" t="s">
        <v>29</v>
      </c>
      <c r="B9" s="160"/>
      <c r="C9" s="320">
        <v>38738.1</v>
      </c>
      <c r="D9" s="320">
        <v>39493.6</v>
      </c>
      <c r="E9" s="162">
        <f>D9-C9</f>
        <v>755.5</v>
      </c>
      <c r="F9" s="162">
        <f>D9/C9%</f>
        <v>101.95027634292855</v>
      </c>
      <c r="G9" s="320">
        <v>772.2</v>
      </c>
      <c r="H9" s="320">
        <v>842.9</v>
      </c>
      <c r="I9" s="162">
        <f>H9-G9</f>
        <v>70.69999999999993</v>
      </c>
      <c r="J9" s="162">
        <f>H9/G9%</f>
        <v>109.15565915565915</v>
      </c>
      <c r="K9" s="320">
        <v>1648.5</v>
      </c>
      <c r="L9" s="320">
        <v>1703.6</v>
      </c>
      <c r="M9" s="162">
        <f>L9-K9</f>
        <v>55.09999999999991</v>
      </c>
      <c r="N9" s="162">
        <f>L9/K9%</f>
        <v>103.34243251440704</v>
      </c>
      <c r="O9" s="320">
        <v>5259</v>
      </c>
      <c r="P9" s="320">
        <v>5259.6</v>
      </c>
      <c r="Q9" s="162">
        <f>P9-O9</f>
        <v>0.6000000000003638</v>
      </c>
      <c r="R9" s="162">
        <f>P9/O9%</f>
        <v>100.01140901312037</v>
      </c>
      <c r="S9" s="320">
        <v>1236.4</v>
      </c>
      <c r="T9" s="320">
        <v>1502</v>
      </c>
      <c r="U9" s="162">
        <f>T9-S9</f>
        <v>265.5999999999999</v>
      </c>
      <c r="V9" s="162">
        <f>T9/S9%</f>
        <v>121.48172112584923</v>
      </c>
      <c r="W9" s="320">
        <v>1295.3</v>
      </c>
      <c r="X9" s="320">
        <v>1456.3</v>
      </c>
      <c r="Y9" s="162">
        <f>X9-W9</f>
        <v>161</v>
      </c>
      <c r="Z9" s="162">
        <f>X9/W9%</f>
        <v>112.42955299930519</v>
      </c>
      <c r="AA9" s="320">
        <v>709.1</v>
      </c>
      <c r="AB9" s="320">
        <v>716.9</v>
      </c>
      <c r="AC9" s="162">
        <f>AB9-AA9</f>
        <v>7.7999999999999545</v>
      </c>
      <c r="AD9" s="162">
        <f>AB9/AA9%</f>
        <v>101.09998589761669</v>
      </c>
      <c r="AE9" s="320">
        <v>831.4</v>
      </c>
      <c r="AF9" s="320">
        <v>837.5</v>
      </c>
      <c r="AG9" s="162">
        <f>AF9-AE9</f>
        <v>6.100000000000023</v>
      </c>
      <c r="AH9" s="162">
        <f>AF9/AE9%</f>
        <v>100.73370218907866</v>
      </c>
      <c r="AI9" s="320">
        <v>2166.8</v>
      </c>
      <c r="AJ9" s="320">
        <v>2249.3</v>
      </c>
      <c r="AK9" s="162">
        <f t="shared" si="0"/>
        <v>82.5</v>
      </c>
      <c r="AL9" s="162">
        <f t="shared" si="1"/>
        <v>103.80745800258445</v>
      </c>
      <c r="AM9" s="321">
        <v>444.7</v>
      </c>
      <c r="AN9" s="320">
        <v>522.1</v>
      </c>
      <c r="AO9" s="162">
        <f>AN9-AM9</f>
        <v>77.40000000000003</v>
      </c>
      <c r="AP9" s="162">
        <f>AN9/AM9%</f>
        <v>117.40499212952552</v>
      </c>
      <c r="AQ9" s="320">
        <v>1105.2</v>
      </c>
      <c r="AR9" s="320">
        <v>1290.8</v>
      </c>
      <c r="AS9" s="162">
        <f>AR9-AQ9</f>
        <v>185.5999999999999</v>
      </c>
      <c r="AT9" s="162">
        <f>AR9/AQ9%</f>
        <v>116.7933405718422</v>
      </c>
      <c r="AU9" s="320">
        <v>3250.4</v>
      </c>
      <c r="AV9" s="320">
        <v>3410.8</v>
      </c>
      <c r="AW9" s="162">
        <f>AV9-AU9</f>
        <v>160.4000000000001</v>
      </c>
      <c r="AX9" s="162">
        <f>AV9/AU9%</f>
        <v>104.93477725818362</v>
      </c>
      <c r="AY9" s="174">
        <f>C9+G9+K9+O9+S9+W9+AA9+AE9+AI9+AM9+AU9+AQ9</f>
        <v>57457.1</v>
      </c>
      <c r="AZ9" s="174">
        <f>D9+H9+L9+P9+T9+X9+AB9+AF9+AJ9+AN9+AV9+AR9</f>
        <v>59285.40000000001</v>
      </c>
      <c r="BA9" s="162">
        <f>AZ9-AY9</f>
        <v>1828.3000000000102</v>
      </c>
      <c r="BB9" s="162">
        <f>AZ9/AY9%</f>
        <v>103.18202624218766</v>
      </c>
    </row>
    <row r="10" spans="1:54" ht="33.75" customHeight="1">
      <c r="A10" s="163" t="s">
        <v>31</v>
      </c>
      <c r="B10" s="160"/>
      <c r="C10" s="320">
        <v>12637.6</v>
      </c>
      <c r="D10" s="320">
        <v>12570.4</v>
      </c>
      <c r="E10" s="162">
        <f aca="true" t="shared" si="2" ref="E10:E30">D10-C10</f>
        <v>-67.20000000000073</v>
      </c>
      <c r="F10" s="162">
        <f aca="true" t="shared" si="3" ref="F10:F24">D10/C10%</f>
        <v>99.46825346584794</v>
      </c>
      <c r="G10" s="320">
        <v>90.5</v>
      </c>
      <c r="H10" s="320">
        <v>98.2</v>
      </c>
      <c r="I10" s="162">
        <f aca="true" t="shared" si="4" ref="I10:I30">H10-G10</f>
        <v>7.700000000000003</v>
      </c>
      <c r="J10" s="162">
        <f aca="true" t="shared" si="5" ref="J10:J24">H10/G10%</f>
        <v>108.50828729281768</v>
      </c>
      <c r="K10" s="320">
        <v>220.3</v>
      </c>
      <c r="L10" s="320">
        <v>220.2</v>
      </c>
      <c r="M10" s="162">
        <f aca="true" t="shared" si="6" ref="M10:M30">L10-K10</f>
        <v>-0.10000000000002274</v>
      </c>
      <c r="N10" s="162">
        <f aca="true" t="shared" si="7" ref="N10:N30">L10/K10%</f>
        <v>99.9546073536087</v>
      </c>
      <c r="O10" s="320"/>
      <c r="P10" s="320">
        <v>3.7</v>
      </c>
      <c r="Q10" s="162">
        <f aca="true" t="shared" si="8" ref="Q10:Q29">P10-O10</f>
        <v>3.7</v>
      </c>
      <c r="R10" s="162"/>
      <c r="S10" s="320">
        <v>106</v>
      </c>
      <c r="T10" s="320">
        <v>106</v>
      </c>
      <c r="U10" s="162">
        <f aca="true" t="shared" si="9" ref="U10:U29">T10-S10</f>
        <v>0</v>
      </c>
      <c r="V10" s="162">
        <f aca="true" t="shared" si="10" ref="V10:V28">T10/S10%</f>
        <v>100</v>
      </c>
      <c r="W10" s="320">
        <v>298.2</v>
      </c>
      <c r="X10" s="320">
        <v>447.5</v>
      </c>
      <c r="Y10" s="162">
        <f aca="true" t="shared" si="11" ref="Y10:Y24">X10-W10</f>
        <v>149.3</v>
      </c>
      <c r="Z10" s="162">
        <f aca="true" t="shared" si="12" ref="Z10:Z24">X10/W10%</f>
        <v>150.0670690811536</v>
      </c>
      <c r="AA10" s="320">
        <v>61.4</v>
      </c>
      <c r="AB10" s="320">
        <v>64</v>
      </c>
      <c r="AC10" s="162">
        <f aca="true" t="shared" si="13" ref="AC10:AC29">AB10-AA10</f>
        <v>2.6000000000000014</v>
      </c>
      <c r="AD10" s="162">
        <f aca="true" t="shared" si="14" ref="AD10:AD28">AB10/AA10%</f>
        <v>104.23452768729642</v>
      </c>
      <c r="AE10" s="320">
        <v>167.2</v>
      </c>
      <c r="AF10" s="320">
        <v>166.5</v>
      </c>
      <c r="AG10" s="162">
        <f aca="true" t="shared" si="15" ref="AG10:AG29">AF10-AE10</f>
        <v>-0.6999999999999886</v>
      </c>
      <c r="AH10" s="162">
        <f aca="true" t="shared" si="16" ref="AH10:AH28">AF10/AE10%</f>
        <v>99.58133971291866</v>
      </c>
      <c r="AI10" s="320">
        <v>993.1</v>
      </c>
      <c r="AJ10" s="320">
        <v>1075.3</v>
      </c>
      <c r="AK10" s="162">
        <f t="shared" si="0"/>
        <v>82.19999999999993</v>
      </c>
      <c r="AL10" s="162">
        <f t="shared" si="1"/>
        <v>108.2771120733058</v>
      </c>
      <c r="AM10" s="321">
        <v>44.6</v>
      </c>
      <c r="AN10" s="320">
        <v>44.6</v>
      </c>
      <c r="AO10" s="162">
        <f aca="true" t="shared" si="17" ref="AO10:AO28">AN10-AM10</f>
        <v>0</v>
      </c>
      <c r="AP10" s="162">
        <f aca="true" t="shared" si="18" ref="AP10:AP28">AN10/AM10%</f>
        <v>100</v>
      </c>
      <c r="AQ10" s="320">
        <v>332</v>
      </c>
      <c r="AR10" s="320">
        <v>369.9</v>
      </c>
      <c r="AS10" s="162">
        <f aca="true" t="shared" si="19" ref="AS10:AS29">AR10-AQ10</f>
        <v>37.89999999999998</v>
      </c>
      <c r="AT10" s="162">
        <f aca="true" t="shared" si="20" ref="AT10:AT28">AR10/AQ10%</f>
        <v>111.41566265060241</v>
      </c>
      <c r="AU10" s="320">
        <v>923.9</v>
      </c>
      <c r="AV10" s="320">
        <v>927.2</v>
      </c>
      <c r="AW10" s="162">
        <f aca="true" t="shared" si="21" ref="AW10:AW29">AV10-AU10</f>
        <v>3.300000000000068</v>
      </c>
      <c r="AX10" s="162">
        <f aca="true" t="shared" si="22" ref="AX10:AX29">AV10/AU10%</f>
        <v>100.35718151315079</v>
      </c>
      <c r="AY10" s="174">
        <f aca="true" t="shared" si="23" ref="AY10:AZ24">C10+G10+K10+O10+S10+W10+AA10+AE10+AI10+AM10+AU10+AQ10</f>
        <v>15874.800000000001</v>
      </c>
      <c r="AZ10" s="174">
        <f t="shared" si="23"/>
        <v>16093.500000000002</v>
      </c>
      <c r="BA10" s="162">
        <f aca="true" t="shared" si="24" ref="BA10:BA30">AZ10-AY10</f>
        <v>218.70000000000073</v>
      </c>
      <c r="BB10" s="162">
        <f aca="true" t="shared" si="25" ref="BB10:BB30">AZ10/AY10%</f>
        <v>101.37765515156096</v>
      </c>
    </row>
    <row r="11" spans="1:54" ht="12.75">
      <c r="A11" s="159" t="s">
        <v>33</v>
      </c>
      <c r="B11" s="164"/>
      <c r="C11" s="322">
        <v>19.8</v>
      </c>
      <c r="D11" s="322">
        <v>19.8</v>
      </c>
      <c r="E11" s="162">
        <f t="shared" si="2"/>
        <v>0</v>
      </c>
      <c r="F11" s="162">
        <f t="shared" si="3"/>
        <v>100</v>
      </c>
      <c r="G11" s="322">
        <v>72.5</v>
      </c>
      <c r="H11" s="322">
        <v>73.3</v>
      </c>
      <c r="I11" s="162">
        <f t="shared" si="4"/>
        <v>0.7999999999999972</v>
      </c>
      <c r="J11" s="162">
        <f t="shared" si="5"/>
        <v>101.10344827586206</v>
      </c>
      <c r="K11" s="322">
        <v>0.2</v>
      </c>
      <c r="L11" s="322">
        <v>0.1</v>
      </c>
      <c r="M11" s="162">
        <f t="shared" si="6"/>
        <v>-0.1</v>
      </c>
      <c r="N11" s="162">
        <f t="shared" si="7"/>
        <v>50</v>
      </c>
      <c r="O11" s="322">
        <v>106.7</v>
      </c>
      <c r="P11" s="322">
        <v>109.7</v>
      </c>
      <c r="Q11" s="162">
        <f t="shared" si="8"/>
        <v>3</v>
      </c>
      <c r="R11" s="162">
        <f>P11/O11%</f>
        <v>102.8116213683224</v>
      </c>
      <c r="S11" s="322">
        <v>96.7</v>
      </c>
      <c r="T11" s="322">
        <v>96.8</v>
      </c>
      <c r="U11" s="162">
        <f t="shared" si="9"/>
        <v>0.09999999999999432</v>
      </c>
      <c r="V11" s="162">
        <f t="shared" si="10"/>
        <v>100.10341261633918</v>
      </c>
      <c r="W11" s="322">
        <v>86.1</v>
      </c>
      <c r="X11" s="322">
        <v>107.3</v>
      </c>
      <c r="Y11" s="162">
        <f t="shared" si="11"/>
        <v>21.200000000000003</v>
      </c>
      <c r="Z11" s="162">
        <f t="shared" si="12"/>
        <v>124.62253193960511</v>
      </c>
      <c r="AA11" s="322">
        <v>49.8</v>
      </c>
      <c r="AB11" s="322">
        <v>49.9</v>
      </c>
      <c r="AC11" s="162">
        <f t="shared" si="13"/>
        <v>0.10000000000000142</v>
      </c>
      <c r="AD11" s="162">
        <f t="shared" si="14"/>
        <v>100.2008032128514</v>
      </c>
      <c r="AE11" s="322">
        <v>55.1</v>
      </c>
      <c r="AF11" s="322">
        <v>55</v>
      </c>
      <c r="AG11" s="162">
        <f t="shared" si="15"/>
        <v>-0.10000000000000142</v>
      </c>
      <c r="AH11" s="162">
        <f t="shared" si="16"/>
        <v>99.8185117967332</v>
      </c>
      <c r="AI11" s="322">
        <v>220.3</v>
      </c>
      <c r="AJ11" s="322">
        <v>219.5</v>
      </c>
      <c r="AK11" s="162">
        <f t="shared" si="0"/>
        <v>-0.8000000000000114</v>
      </c>
      <c r="AL11" s="162">
        <f t="shared" si="1"/>
        <v>99.6368588288697</v>
      </c>
      <c r="AM11" s="323">
        <v>5.3</v>
      </c>
      <c r="AN11" s="322">
        <v>5.3</v>
      </c>
      <c r="AO11" s="162">
        <f t="shared" si="17"/>
        <v>0</v>
      </c>
      <c r="AP11" s="162">
        <f t="shared" si="18"/>
        <v>100</v>
      </c>
      <c r="AQ11" s="322">
        <v>59.8</v>
      </c>
      <c r="AR11" s="322">
        <v>59.8</v>
      </c>
      <c r="AS11" s="162">
        <f t="shared" si="19"/>
        <v>0</v>
      </c>
      <c r="AT11" s="162">
        <f t="shared" si="20"/>
        <v>100</v>
      </c>
      <c r="AU11" s="322"/>
      <c r="AV11" s="322"/>
      <c r="AW11" s="162">
        <f t="shared" si="21"/>
        <v>0</v>
      </c>
      <c r="AX11" s="162"/>
      <c r="AY11" s="174">
        <f t="shared" si="23"/>
        <v>772.3</v>
      </c>
      <c r="AZ11" s="174">
        <f t="shared" si="23"/>
        <v>796.4999999999999</v>
      </c>
      <c r="BA11" s="162">
        <f t="shared" si="24"/>
        <v>24.199999999999932</v>
      </c>
      <c r="BB11" s="162">
        <f t="shared" si="25"/>
        <v>103.13349734559108</v>
      </c>
    </row>
    <row r="12" spans="1:54" ht="12.75">
      <c r="A12" s="165" t="s">
        <v>74</v>
      </c>
      <c r="B12" s="164"/>
      <c r="C12" s="322">
        <v>4299.9</v>
      </c>
      <c r="D12" s="322">
        <v>4444.7</v>
      </c>
      <c r="E12" s="162">
        <f t="shared" si="2"/>
        <v>144.80000000000018</v>
      </c>
      <c r="F12" s="162">
        <f t="shared" si="3"/>
        <v>103.3675201748878</v>
      </c>
      <c r="G12" s="322">
        <v>118.7</v>
      </c>
      <c r="H12" s="322">
        <v>123.9</v>
      </c>
      <c r="I12" s="162">
        <f t="shared" si="4"/>
        <v>5.200000000000003</v>
      </c>
      <c r="J12" s="162">
        <f t="shared" si="5"/>
        <v>104.38079191238417</v>
      </c>
      <c r="K12" s="322">
        <v>198</v>
      </c>
      <c r="L12" s="322">
        <v>200.2</v>
      </c>
      <c r="M12" s="162">
        <f t="shared" si="6"/>
        <v>2.1999999999999886</v>
      </c>
      <c r="N12" s="162">
        <f t="shared" si="7"/>
        <v>101.1111111111111</v>
      </c>
      <c r="O12" s="322">
        <v>64.3</v>
      </c>
      <c r="P12" s="322">
        <v>64.5</v>
      </c>
      <c r="Q12" s="162">
        <f t="shared" si="8"/>
        <v>0.20000000000000284</v>
      </c>
      <c r="R12" s="162">
        <f>P12/O12%</f>
        <v>100.31104199066874</v>
      </c>
      <c r="S12" s="322">
        <v>47.2</v>
      </c>
      <c r="T12" s="322">
        <v>47.3</v>
      </c>
      <c r="U12" s="162">
        <f t="shared" si="9"/>
        <v>0.09999999999999432</v>
      </c>
      <c r="V12" s="162">
        <f t="shared" si="10"/>
        <v>100.21186440677965</v>
      </c>
      <c r="W12" s="322">
        <v>145.1</v>
      </c>
      <c r="X12" s="322">
        <v>175.1</v>
      </c>
      <c r="Y12" s="162">
        <f t="shared" si="11"/>
        <v>30</v>
      </c>
      <c r="Z12" s="162">
        <f t="shared" si="12"/>
        <v>120.67539627842868</v>
      </c>
      <c r="AA12" s="322">
        <v>68.5</v>
      </c>
      <c r="AB12" s="322">
        <v>68.8</v>
      </c>
      <c r="AC12" s="162">
        <f t="shared" si="13"/>
        <v>0.29999999999999716</v>
      </c>
      <c r="AD12" s="162">
        <f t="shared" si="14"/>
        <v>100.43795620437955</v>
      </c>
      <c r="AE12" s="322">
        <v>55.4</v>
      </c>
      <c r="AF12" s="322">
        <v>53.1</v>
      </c>
      <c r="AG12" s="162">
        <f t="shared" si="15"/>
        <v>-2.299999999999997</v>
      </c>
      <c r="AH12" s="162">
        <f t="shared" si="16"/>
        <v>95.84837545126355</v>
      </c>
      <c r="AI12" s="322">
        <v>573.4</v>
      </c>
      <c r="AJ12" s="322">
        <v>585.1</v>
      </c>
      <c r="AK12" s="162">
        <f t="shared" si="0"/>
        <v>11.700000000000045</v>
      </c>
      <c r="AL12" s="162">
        <f t="shared" si="1"/>
        <v>102.04046041158006</v>
      </c>
      <c r="AM12" s="323">
        <v>43.1</v>
      </c>
      <c r="AN12" s="322">
        <v>43.5</v>
      </c>
      <c r="AO12" s="162">
        <f t="shared" si="17"/>
        <v>0.3999999999999986</v>
      </c>
      <c r="AP12" s="162">
        <f t="shared" si="18"/>
        <v>100.92807424593968</v>
      </c>
      <c r="AQ12" s="322">
        <v>213</v>
      </c>
      <c r="AR12" s="322">
        <v>214.9</v>
      </c>
      <c r="AS12" s="162">
        <f t="shared" si="19"/>
        <v>1.9000000000000057</v>
      </c>
      <c r="AT12" s="162">
        <f t="shared" si="20"/>
        <v>100.89201877934273</v>
      </c>
      <c r="AU12" s="322">
        <v>393.1</v>
      </c>
      <c r="AV12" s="322">
        <v>397.3</v>
      </c>
      <c r="AW12" s="162">
        <f t="shared" si="21"/>
        <v>4.199999999999989</v>
      </c>
      <c r="AX12" s="162">
        <f t="shared" si="22"/>
        <v>101.06843042482829</v>
      </c>
      <c r="AY12" s="174">
        <f t="shared" si="23"/>
        <v>6219.7</v>
      </c>
      <c r="AZ12" s="174">
        <f t="shared" si="23"/>
        <v>6418.400000000001</v>
      </c>
      <c r="BA12" s="162">
        <f t="shared" si="24"/>
        <v>198.70000000000073</v>
      </c>
      <c r="BB12" s="162">
        <f t="shared" si="25"/>
        <v>103.19468784668072</v>
      </c>
    </row>
    <row r="13" spans="1:54" ht="12.75">
      <c r="A13" s="166" t="s">
        <v>75</v>
      </c>
      <c r="B13" s="167"/>
      <c r="C13" s="168">
        <v>25636.4</v>
      </c>
      <c r="D13" s="168">
        <v>25920.4</v>
      </c>
      <c r="E13" s="162">
        <f t="shared" si="2"/>
        <v>284</v>
      </c>
      <c r="F13" s="162">
        <f t="shared" si="3"/>
        <v>101.10779984709241</v>
      </c>
      <c r="G13" s="168">
        <v>2237.6</v>
      </c>
      <c r="H13" s="168">
        <v>2240.4</v>
      </c>
      <c r="I13" s="162">
        <f t="shared" si="4"/>
        <v>2.800000000000182</v>
      </c>
      <c r="J13" s="162">
        <f t="shared" si="5"/>
        <v>100.12513407222025</v>
      </c>
      <c r="K13" s="168">
        <v>2871.2</v>
      </c>
      <c r="L13" s="168">
        <v>2885.9</v>
      </c>
      <c r="M13" s="162">
        <f t="shared" si="6"/>
        <v>14.700000000000273</v>
      </c>
      <c r="N13" s="162">
        <f t="shared" si="7"/>
        <v>100.51198105321816</v>
      </c>
      <c r="O13" s="168">
        <v>2656.7</v>
      </c>
      <c r="P13" s="168">
        <v>2709.4</v>
      </c>
      <c r="Q13" s="162">
        <f t="shared" si="8"/>
        <v>52.70000000000027</v>
      </c>
      <c r="R13" s="162">
        <f>P13/O13%</f>
        <v>101.98366394399068</v>
      </c>
      <c r="S13" s="168">
        <v>4718.5</v>
      </c>
      <c r="T13" s="168">
        <v>4768.8</v>
      </c>
      <c r="U13" s="162">
        <f t="shared" si="9"/>
        <v>50.30000000000018</v>
      </c>
      <c r="V13" s="162">
        <f t="shared" si="10"/>
        <v>101.06601674260888</v>
      </c>
      <c r="W13" s="168">
        <v>927.6</v>
      </c>
      <c r="X13" s="168">
        <v>995.7</v>
      </c>
      <c r="Y13" s="162">
        <f t="shared" si="11"/>
        <v>68.10000000000002</v>
      </c>
      <c r="Z13" s="162">
        <f t="shared" si="12"/>
        <v>107.34152652005176</v>
      </c>
      <c r="AA13" s="168">
        <v>1793.5</v>
      </c>
      <c r="AB13" s="168">
        <v>1805.6</v>
      </c>
      <c r="AC13" s="162">
        <f t="shared" si="13"/>
        <v>12.099999999999909</v>
      </c>
      <c r="AD13" s="162">
        <f t="shared" si="14"/>
        <v>100.67465848898802</v>
      </c>
      <c r="AE13" s="168">
        <v>2170.6</v>
      </c>
      <c r="AF13" s="168">
        <v>2177.3</v>
      </c>
      <c r="AG13" s="162">
        <f t="shared" si="15"/>
        <v>6.700000000000273</v>
      </c>
      <c r="AH13" s="162">
        <f t="shared" si="16"/>
        <v>100.3086704137105</v>
      </c>
      <c r="AI13" s="168">
        <v>2937.2</v>
      </c>
      <c r="AJ13" s="168">
        <v>2951.7</v>
      </c>
      <c r="AK13" s="162">
        <f t="shared" si="0"/>
        <v>14.5</v>
      </c>
      <c r="AL13" s="162">
        <f t="shared" si="1"/>
        <v>100.49366743837668</v>
      </c>
      <c r="AM13" s="324">
        <v>899.6</v>
      </c>
      <c r="AN13" s="168">
        <v>959.1</v>
      </c>
      <c r="AO13" s="162">
        <f t="shared" si="17"/>
        <v>59.5</v>
      </c>
      <c r="AP13" s="162">
        <f t="shared" si="18"/>
        <v>106.6140506891952</v>
      </c>
      <c r="AQ13" s="168">
        <v>1421.7</v>
      </c>
      <c r="AR13" s="168">
        <v>1439.5</v>
      </c>
      <c r="AS13" s="162">
        <f t="shared" si="19"/>
        <v>17.799999999999955</v>
      </c>
      <c r="AT13" s="162">
        <f t="shared" si="20"/>
        <v>101.25202222691144</v>
      </c>
      <c r="AU13" s="168">
        <v>3650.6</v>
      </c>
      <c r="AV13" s="168">
        <v>3672</v>
      </c>
      <c r="AW13" s="162">
        <f t="shared" si="21"/>
        <v>21.40000000000009</v>
      </c>
      <c r="AX13" s="162">
        <f t="shared" si="22"/>
        <v>100.58620500739605</v>
      </c>
      <c r="AY13" s="174">
        <f t="shared" si="23"/>
        <v>51921.19999999999</v>
      </c>
      <c r="AZ13" s="174">
        <f t="shared" si="23"/>
        <v>52525.8</v>
      </c>
      <c r="BA13" s="162">
        <f t="shared" si="24"/>
        <v>604.6000000000131</v>
      </c>
      <c r="BB13" s="162">
        <f t="shared" si="25"/>
        <v>101.16445690777566</v>
      </c>
    </row>
    <row r="14" spans="1:54" ht="25.5" customHeight="1">
      <c r="A14" s="169" t="s">
        <v>76</v>
      </c>
      <c r="B14" s="170"/>
      <c r="C14" s="325"/>
      <c r="D14" s="325"/>
      <c r="E14" s="334">
        <f t="shared" si="2"/>
        <v>0</v>
      </c>
      <c r="F14" s="334"/>
      <c r="G14" s="325">
        <v>25.7</v>
      </c>
      <c r="H14" s="325">
        <v>26.4</v>
      </c>
      <c r="I14" s="334">
        <f t="shared" si="4"/>
        <v>0.6999999999999993</v>
      </c>
      <c r="J14" s="334">
        <f t="shared" si="5"/>
        <v>102.7237354085603</v>
      </c>
      <c r="K14" s="325">
        <v>132.1</v>
      </c>
      <c r="L14" s="325">
        <v>133.3</v>
      </c>
      <c r="M14" s="334">
        <f t="shared" si="6"/>
        <v>1.200000000000017</v>
      </c>
      <c r="N14" s="334">
        <f t="shared" si="7"/>
        <v>100.90840272520819</v>
      </c>
      <c r="O14" s="325">
        <v>16.1</v>
      </c>
      <c r="P14" s="325">
        <v>16.1</v>
      </c>
      <c r="Q14" s="334">
        <f t="shared" si="8"/>
        <v>0</v>
      </c>
      <c r="R14" s="334">
        <f>P14/O14%</f>
        <v>100</v>
      </c>
      <c r="S14" s="325">
        <v>33.6</v>
      </c>
      <c r="T14" s="325">
        <v>41.2</v>
      </c>
      <c r="U14" s="334">
        <f t="shared" si="9"/>
        <v>7.600000000000001</v>
      </c>
      <c r="V14" s="334">
        <f t="shared" si="10"/>
        <v>122.61904761904762</v>
      </c>
      <c r="W14" s="325">
        <v>82.5</v>
      </c>
      <c r="X14" s="325">
        <v>96.5</v>
      </c>
      <c r="Y14" s="334">
        <f t="shared" si="11"/>
        <v>14</v>
      </c>
      <c r="Z14" s="334">
        <f t="shared" si="12"/>
        <v>116.96969696969698</v>
      </c>
      <c r="AA14" s="325">
        <v>21.4</v>
      </c>
      <c r="AB14" s="325">
        <v>21.4</v>
      </c>
      <c r="AC14" s="334">
        <f t="shared" si="13"/>
        <v>0</v>
      </c>
      <c r="AD14" s="334">
        <f t="shared" si="14"/>
        <v>100</v>
      </c>
      <c r="AE14" s="325">
        <v>40</v>
      </c>
      <c r="AF14" s="325">
        <v>39.9</v>
      </c>
      <c r="AG14" s="334">
        <f t="shared" si="15"/>
        <v>-0.10000000000000142</v>
      </c>
      <c r="AH14" s="334">
        <f t="shared" si="16"/>
        <v>99.74999999999999</v>
      </c>
      <c r="AI14" s="325">
        <v>15</v>
      </c>
      <c r="AJ14" s="325">
        <v>17.8</v>
      </c>
      <c r="AK14" s="334">
        <f t="shared" si="0"/>
        <v>2.8000000000000007</v>
      </c>
      <c r="AL14" s="334">
        <f t="shared" si="1"/>
        <v>118.66666666666667</v>
      </c>
      <c r="AM14" s="335">
        <v>29.6</v>
      </c>
      <c r="AN14" s="325">
        <v>30</v>
      </c>
      <c r="AO14" s="334">
        <f t="shared" si="17"/>
        <v>0.3999999999999986</v>
      </c>
      <c r="AP14" s="334">
        <f t="shared" si="18"/>
        <v>101.35135135135134</v>
      </c>
      <c r="AQ14" s="325">
        <v>76.5</v>
      </c>
      <c r="AR14" s="325">
        <v>88.3</v>
      </c>
      <c r="AS14" s="334">
        <f t="shared" si="19"/>
        <v>11.799999999999997</v>
      </c>
      <c r="AT14" s="334">
        <f t="shared" si="20"/>
        <v>115.42483660130718</v>
      </c>
      <c r="AU14" s="325">
        <v>93.5</v>
      </c>
      <c r="AV14" s="325">
        <v>96.3</v>
      </c>
      <c r="AW14" s="334">
        <f t="shared" si="21"/>
        <v>2.799999999999997</v>
      </c>
      <c r="AX14" s="334">
        <f t="shared" si="22"/>
        <v>102.9946524064171</v>
      </c>
      <c r="AY14" s="173">
        <f t="shared" si="23"/>
        <v>566</v>
      </c>
      <c r="AZ14" s="173">
        <f t="shared" si="23"/>
        <v>607.1999999999999</v>
      </c>
      <c r="BA14" s="334">
        <f t="shared" si="24"/>
        <v>41.19999999999993</v>
      </c>
      <c r="BB14" s="334">
        <f t="shared" si="25"/>
        <v>107.27915194346288</v>
      </c>
    </row>
    <row r="15" spans="1:54" ht="26.25" customHeight="1">
      <c r="A15" s="169" t="s">
        <v>77</v>
      </c>
      <c r="B15" s="170"/>
      <c r="C15" s="168"/>
      <c r="D15" s="325">
        <v>-0.3</v>
      </c>
      <c r="E15" s="162">
        <f t="shared" si="2"/>
        <v>-0.3</v>
      </c>
      <c r="F15" s="162"/>
      <c r="G15" s="168"/>
      <c r="H15" s="325"/>
      <c r="I15" s="162">
        <f t="shared" si="4"/>
        <v>0</v>
      </c>
      <c r="J15" s="162"/>
      <c r="K15" s="168"/>
      <c r="L15" s="325"/>
      <c r="M15" s="162">
        <f t="shared" si="6"/>
        <v>0</v>
      </c>
      <c r="N15" s="162"/>
      <c r="O15" s="168"/>
      <c r="P15" s="325"/>
      <c r="Q15" s="162">
        <f t="shared" si="8"/>
        <v>0</v>
      </c>
      <c r="R15" s="162"/>
      <c r="S15" s="168"/>
      <c r="T15" s="325"/>
      <c r="U15" s="162">
        <f t="shared" si="9"/>
        <v>0</v>
      </c>
      <c r="V15" s="162"/>
      <c r="W15" s="168"/>
      <c r="X15" s="325"/>
      <c r="Y15" s="162">
        <f t="shared" si="11"/>
        <v>0</v>
      </c>
      <c r="Z15" s="162"/>
      <c r="AA15" s="168"/>
      <c r="AB15" s="325"/>
      <c r="AC15" s="162">
        <f t="shared" si="13"/>
        <v>0</v>
      </c>
      <c r="AD15" s="162"/>
      <c r="AE15" s="168"/>
      <c r="AF15" s="325"/>
      <c r="AG15" s="162">
        <f t="shared" si="15"/>
        <v>0</v>
      </c>
      <c r="AH15" s="162"/>
      <c r="AI15" s="168"/>
      <c r="AJ15" s="325"/>
      <c r="AK15" s="162">
        <f t="shared" si="0"/>
        <v>0</v>
      </c>
      <c r="AL15" s="162"/>
      <c r="AM15" s="324"/>
      <c r="AN15" s="325"/>
      <c r="AO15" s="162">
        <f t="shared" si="17"/>
        <v>0</v>
      </c>
      <c r="AP15" s="162"/>
      <c r="AQ15" s="168"/>
      <c r="AR15" s="325"/>
      <c r="AS15" s="162">
        <f t="shared" si="19"/>
        <v>0</v>
      </c>
      <c r="AT15" s="162"/>
      <c r="AU15" s="168"/>
      <c r="AV15" s="325"/>
      <c r="AW15" s="162">
        <f t="shared" si="21"/>
        <v>0</v>
      </c>
      <c r="AX15" s="162"/>
      <c r="AY15" s="174">
        <f t="shared" si="23"/>
        <v>0</v>
      </c>
      <c r="AZ15" s="174">
        <f t="shared" si="23"/>
        <v>-0.3</v>
      </c>
      <c r="BA15" s="162">
        <f t="shared" si="24"/>
        <v>-0.3</v>
      </c>
      <c r="BB15" s="162"/>
    </row>
    <row r="16" spans="1:54" ht="12.75">
      <c r="A16" s="171" t="s">
        <v>78</v>
      </c>
      <c r="B16" s="172"/>
      <c r="C16" s="173">
        <f>SUM(C17:C24)</f>
        <v>11487.400000000001</v>
      </c>
      <c r="D16" s="173">
        <f>SUM(D17:D24)</f>
        <v>11931.400000000001</v>
      </c>
      <c r="E16" s="162">
        <f t="shared" si="2"/>
        <v>444</v>
      </c>
      <c r="F16" s="162">
        <f t="shared" si="3"/>
        <v>103.86510437522851</v>
      </c>
      <c r="G16" s="173">
        <f>SUM(G17:G24)</f>
        <v>734.8</v>
      </c>
      <c r="H16" s="173">
        <f>SUM(H17:H24)</f>
        <v>854.4</v>
      </c>
      <c r="I16" s="162">
        <f t="shared" si="4"/>
        <v>119.60000000000002</v>
      </c>
      <c r="J16" s="162">
        <f t="shared" si="5"/>
        <v>116.27653783342406</v>
      </c>
      <c r="K16" s="173">
        <f>SUM(K17:K24)</f>
        <v>765.6999999999999</v>
      </c>
      <c r="L16" s="173">
        <f>SUM(L17:L24)</f>
        <v>768.1999999999999</v>
      </c>
      <c r="M16" s="162">
        <f t="shared" si="6"/>
        <v>2.5</v>
      </c>
      <c r="N16" s="162">
        <f t="shared" si="7"/>
        <v>100.32649862870576</v>
      </c>
      <c r="O16" s="173">
        <f>SUM(O17:O24)</f>
        <v>2455.8</v>
      </c>
      <c r="P16" s="173">
        <f>SUM(P17:P24)</f>
        <v>2494.5</v>
      </c>
      <c r="Q16" s="162">
        <f t="shared" si="8"/>
        <v>38.69999999999982</v>
      </c>
      <c r="R16" s="162">
        <f>P16/O16%</f>
        <v>101.57586122648422</v>
      </c>
      <c r="S16" s="173">
        <f>SUM(S17:S24)</f>
        <v>721.2</v>
      </c>
      <c r="T16" s="173">
        <f>SUM(T17:T24)</f>
        <v>744</v>
      </c>
      <c r="U16" s="162">
        <f t="shared" si="9"/>
        <v>22.799999999999955</v>
      </c>
      <c r="V16" s="162">
        <f t="shared" si="10"/>
        <v>103.16139767054908</v>
      </c>
      <c r="W16" s="173">
        <f>SUM(W17:W24)</f>
        <v>1427.1000000000001</v>
      </c>
      <c r="X16" s="173">
        <f>SUM(X17:X24)</f>
        <v>1727.1000000000001</v>
      </c>
      <c r="Y16" s="162">
        <f t="shared" si="11"/>
        <v>300</v>
      </c>
      <c r="Z16" s="162">
        <f t="shared" si="12"/>
        <v>121.02165230187093</v>
      </c>
      <c r="AA16" s="173">
        <f>SUM(AA17:AA24)</f>
        <v>1208.8</v>
      </c>
      <c r="AB16" s="173">
        <f>SUM(AB17:AB24)</f>
        <v>1208.8999999999999</v>
      </c>
      <c r="AC16" s="162">
        <f t="shared" si="13"/>
        <v>0.09999999999990905</v>
      </c>
      <c r="AD16" s="162">
        <f t="shared" si="14"/>
        <v>100.00827266710787</v>
      </c>
      <c r="AE16" s="173">
        <f>SUM(AE17:AE24)</f>
        <v>150.8</v>
      </c>
      <c r="AF16" s="173">
        <f>SUM(AF17:AF24)</f>
        <v>150.4</v>
      </c>
      <c r="AG16" s="162">
        <f t="shared" si="15"/>
        <v>-0.4000000000000057</v>
      </c>
      <c r="AH16" s="162">
        <f t="shared" si="16"/>
        <v>99.73474801061008</v>
      </c>
      <c r="AI16" s="173">
        <f>SUM(AI17:AI24)</f>
        <v>2291.2</v>
      </c>
      <c r="AJ16" s="173">
        <f>SUM(AJ17:AJ24)</f>
        <v>3959.8</v>
      </c>
      <c r="AK16" s="174">
        <f t="shared" si="0"/>
        <v>1668.6000000000004</v>
      </c>
      <c r="AL16" s="174">
        <f>AJ16/AI16%</f>
        <v>172.82646648044695</v>
      </c>
      <c r="AM16" s="326">
        <f>SUM(AM17:AM24)</f>
        <v>84.9</v>
      </c>
      <c r="AN16" s="173">
        <f>SUM(AN17:AN24)</f>
        <v>85</v>
      </c>
      <c r="AO16" s="162">
        <f t="shared" si="17"/>
        <v>0.09999999999999432</v>
      </c>
      <c r="AP16" s="162">
        <f t="shared" si="18"/>
        <v>100.11778563015311</v>
      </c>
      <c r="AQ16" s="173">
        <f>SUM(AQ17:AQ24)</f>
        <v>1550.9</v>
      </c>
      <c r="AR16" s="173">
        <f>SUM(AR17:AR24)</f>
        <v>1639.6</v>
      </c>
      <c r="AS16" s="162">
        <f t="shared" si="19"/>
        <v>88.69999999999982</v>
      </c>
      <c r="AT16" s="162">
        <f t="shared" si="20"/>
        <v>105.71925978464117</v>
      </c>
      <c r="AU16" s="173">
        <f>SUM(AU17:AU24)</f>
        <v>2148.7000000000003</v>
      </c>
      <c r="AV16" s="173">
        <f>SUM(AV17:AV24)</f>
        <v>1968.1</v>
      </c>
      <c r="AW16" s="162">
        <f t="shared" si="21"/>
        <v>-180.60000000000036</v>
      </c>
      <c r="AX16" s="162">
        <f t="shared" si="22"/>
        <v>91.59491785730906</v>
      </c>
      <c r="AY16" s="174">
        <f t="shared" si="23"/>
        <v>25027.300000000003</v>
      </c>
      <c r="AZ16" s="174">
        <f t="shared" si="23"/>
        <v>27531.399999999998</v>
      </c>
      <c r="BA16" s="174">
        <f t="shared" si="24"/>
        <v>2504.099999999995</v>
      </c>
      <c r="BB16" s="174">
        <f t="shared" si="25"/>
        <v>110.00547402236755</v>
      </c>
    </row>
    <row r="17" spans="1:54" ht="14.25" customHeight="1">
      <c r="A17" s="175" t="s">
        <v>79</v>
      </c>
      <c r="B17" s="176"/>
      <c r="C17" s="179">
        <v>4620.5</v>
      </c>
      <c r="D17" s="179">
        <v>5009.4</v>
      </c>
      <c r="E17" s="162">
        <f t="shared" si="2"/>
        <v>388.89999999999964</v>
      </c>
      <c r="F17" s="162">
        <f t="shared" si="3"/>
        <v>108.41683800454496</v>
      </c>
      <c r="G17" s="179">
        <v>659.8</v>
      </c>
      <c r="H17" s="179">
        <v>777.3</v>
      </c>
      <c r="I17" s="162">
        <f t="shared" si="4"/>
        <v>117.5</v>
      </c>
      <c r="J17" s="162">
        <f t="shared" si="5"/>
        <v>117.80842679599878</v>
      </c>
      <c r="K17" s="179">
        <v>454.5</v>
      </c>
      <c r="L17" s="179">
        <v>454.5</v>
      </c>
      <c r="M17" s="162">
        <f t="shared" si="6"/>
        <v>0</v>
      </c>
      <c r="N17" s="162">
        <f t="shared" si="7"/>
        <v>100</v>
      </c>
      <c r="O17" s="179">
        <v>2455.8</v>
      </c>
      <c r="P17" s="179">
        <v>2468</v>
      </c>
      <c r="Q17" s="162">
        <f t="shared" si="8"/>
        <v>12.199999999999818</v>
      </c>
      <c r="R17" s="162">
        <f>P17/O17%</f>
        <v>100.49678312566168</v>
      </c>
      <c r="S17" s="179">
        <v>701.1</v>
      </c>
      <c r="T17" s="179">
        <v>701.2</v>
      </c>
      <c r="U17" s="162">
        <f t="shared" si="9"/>
        <v>0.10000000000002274</v>
      </c>
      <c r="V17" s="162">
        <f t="shared" si="10"/>
        <v>100.01426330052774</v>
      </c>
      <c r="W17" s="179">
        <v>1105.7</v>
      </c>
      <c r="X17" s="179">
        <v>1372.9</v>
      </c>
      <c r="Y17" s="162">
        <f t="shared" si="11"/>
        <v>267.20000000000005</v>
      </c>
      <c r="Z17" s="162">
        <f t="shared" si="12"/>
        <v>124.16568689517953</v>
      </c>
      <c r="AA17" s="179">
        <v>1089.7</v>
      </c>
      <c r="AB17" s="179">
        <v>1089.8</v>
      </c>
      <c r="AC17" s="162">
        <f t="shared" si="13"/>
        <v>0.09999999999990905</v>
      </c>
      <c r="AD17" s="162">
        <f t="shared" si="14"/>
        <v>100.00917683766174</v>
      </c>
      <c r="AE17" s="179">
        <v>112.3</v>
      </c>
      <c r="AF17" s="179">
        <v>112</v>
      </c>
      <c r="AG17" s="162">
        <f t="shared" si="15"/>
        <v>-0.29999999999999716</v>
      </c>
      <c r="AH17" s="162">
        <f t="shared" si="16"/>
        <v>99.73285841495994</v>
      </c>
      <c r="AI17" s="179">
        <v>2287.2</v>
      </c>
      <c r="AJ17" s="179">
        <v>3074.5</v>
      </c>
      <c r="AK17" s="162">
        <f t="shared" si="0"/>
        <v>787.3000000000002</v>
      </c>
      <c r="AL17" s="162">
        <f>AJ17/AI17%</f>
        <v>134.4220006995453</v>
      </c>
      <c r="AM17" s="327">
        <v>35.2</v>
      </c>
      <c r="AN17" s="179">
        <v>35.3</v>
      </c>
      <c r="AO17" s="162">
        <f t="shared" si="17"/>
        <v>0.09999999999999432</v>
      </c>
      <c r="AP17" s="162">
        <f t="shared" si="18"/>
        <v>100.28409090909089</v>
      </c>
      <c r="AQ17" s="179">
        <v>1195.3</v>
      </c>
      <c r="AR17" s="179">
        <v>1282.9</v>
      </c>
      <c r="AS17" s="162">
        <f t="shared" si="19"/>
        <v>87.60000000000014</v>
      </c>
      <c r="AT17" s="162">
        <f t="shared" si="20"/>
        <v>107.32870409102318</v>
      </c>
      <c r="AU17" s="179">
        <v>302.5</v>
      </c>
      <c r="AV17" s="179">
        <v>304.2</v>
      </c>
      <c r="AW17" s="162">
        <f t="shared" si="21"/>
        <v>1.6999999999999886</v>
      </c>
      <c r="AX17" s="162">
        <f t="shared" si="22"/>
        <v>100.56198347107438</v>
      </c>
      <c r="AY17" s="174">
        <f t="shared" si="23"/>
        <v>15019.600000000002</v>
      </c>
      <c r="AZ17" s="174">
        <f t="shared" si="23"/>
        <v>16682</v>
      </c>
      <c r="BA17" s="162">
        <f t="shared" si="24"/>
        <v>1662.3999999999978</v>
      </c>
      <c r="BB17" s="162">
        <f t="shared" si="25"/>
        <v>111.06820421316145</v>
      </c>
    </row>
    <row r="18" spans="1:54" ht="21" customHeight="1">
      <c r="A18" s="177" t="s">
        <v>44</v>
      </c>
      <c r="B18" s="178"/>
      <c r="C18" s="336">
        <v>602.9</v>
      </c>
      <c r="D18" s="336">
        <v>572.6</v>
      </c>
      <c r="E18" s="334">
        <f t="shared" si="2"/>
        <v>-30.299999999999955</v>
      </c>
      <c r="F18" s="334">
        <f t="shared" si="3"/>
        <v>94.97429092718528</v>
      </c>
      <c r="G18" s="336"/>
      <c r="H18" s="336"/>
      <c r="I18" s="334">
        <f t="shared" si="4"/>
        <v>0</v>
      </c>
      <c r="J18" s="334"/>
      <c r="K18" s="336">
        <v>145.9</v>
      </c>
      <c r="L18" s="336">
        <v>145.9</v>
      </c>
      <c r="M18" s="334">
        <f t="shared" si="6"/>
        <v>0</v>
      </c>
      <c r="N18" s="334">
        <f t="shared" si="7"/>
        <v>100</v>
      </c>
      <c r="O18" s="336"/>
      <c r="P18" s="336"/>
      <c r="Q18" s="334">
        <f t="shared" si="8"/>
        <v>0</v>
      </c>
      <c r="R18" s="334"/>
      <c r="S18" s="336"/>
      <c r="T18" s="336"/>
      <c r="U18" s="334">
        <f t="shared" si="9"/>
        <v>0</v>
      </c>
      <c r="V18" s="334"/>
      <c r="W18" s="336">
        <v>81.3</v>
      </c>
      <c r="X18" s="336">
        <v>81.3</v>
      </c>
      <c r="Y18" s="334">
        <f t="shared" si="11"/>
        <v>0</v>
      </c>
      <c r="Z18" s="334">
        <f t="shared" si="12"/>
        <v>100</v>
      </c>
      <c r="AA18" s="336"/>
      <c r="AB18" s="336"/>
      <c r="AC18" s="334">
        <f t="shared" si="13"/>
        <v>0</v>
      </c>
      <c r="AD18" s="334"/>
      <c r="AE18" s="336"/>
      <c r="AF18" s="336"/>
      <c r="AG18" s="334">
        <f t="shared" si="15"/>
        <v>0</v>
      </c>
      <c r="AH18" s="334"/>
      <c r="AI18" s="336"/>
      <c r="AJ18" s="336"/>
      <c r="AK18" s="334">
        <f t="shared" si="0"/>
        <v>0</v>
      </c>
      <c r="AL18" s="334"/>
      <c r="AM18" s="337">
        <v>21</v>
      </c>
      <c r="AN18" s="336">
        <v>21</v>
      </c>
      <c r="AO18" s="334">
        <f t="shared" si="17"/>
        <v>0</v>
      </c>
      <c r="AP18" s="334"/>
      <c r="AQ18" s="336">
        <v>29.8</v>
      </c>
      <c r="AR18" s="336">
        <v>29.8</v>
      </c>
      <c r="AS18" s="334">
        <f t="shared" si="19"/>
        <v>0</v>
      </c>
      <c r="AT18" s="334">
        <f t="shared" si="20"/>
        <v>100</v>
      </c>
      <c r="AU18" s="336">
        <v>140.5</v>
      </c>
      <c r="AV18" s="336">
        <v>247.7</v>
      </c>
      <c r="AW18" s="334">
        <f t="shared" si="21"/>
        <v>107.19999999999999</v>
      </c>
      <c r="AX18" s="334">
        <f t="shared" si="22"/>
        <v>176.2989323843416</v>
      </c>
      <c r="AY18" s="173">
        <f t="shared" si="23"/>
        <v>1021.3999999999999</v>
      </c>
      <c r="AZ18" s="173">
        <f t="shared" si="23"/>
        <v>1098.3</v>
      </c>
      <c r="BA18" s="334">
        <f t="shared" si="24"/>
        <v>76.90000000000009</v>
      </c>
      <c r="BB18" s="334">
        <f t="shared" si="25"/>
        <v>107.5288819267672</v>
      </c>
    </row>
    <row r="19" spans="1:54" ht="21.75" customHeight="1">
      <c r="A19" s="177" t="s">
        <v>80</v>
      </c>
      <c r="B19" s="178"/>
      <c r="C19" s="179">
        <v>41.6</v>
      </c>
      <c r="D19" s="179">
        <v>41.6</v>
      </c>
      <c r="E19" s="162">
        <f t="shared" si="2"/>
        <v>0</v>
      </c>
      <c r="F19" s="162">
        <f t="shared" si="3"/>
        <v>100</v>
      </c>
      <c r="G19" s="179"/>
      <c r="H19" s="179"/>
      <c r="I19" s="162">
        <f t="shared" si="4"/>
        <v>0</v>
      </c>
      <c r="J19" s="162"/>
      <c r="K19" s="179"/>
      <c r="L19" s="179"/>
      <c r="M19" s="162">
        <f t="shared" si="6"/>
        <v>0</v>
      </c>
      <c r="N19" s="162"/>
      <c r="O19" s="179"/>
      <c r="P19" s="179"/>
      <c r="Q19" s="162">
        <f t="shared" si="8"/>
        <v>0</v>
      </c>
      <c r="R19" s="162"/>
      <c r="S19" s="179"/>
      <c r="T19" s="179"/>
      <c r="U19" s="162">
        <f t="shared" si="9"/>
        <v>0</v>
      </c>
      <c r="V19" s="162"/>
      <c r="W19" s="179"/>
      <c r="X19" s="179"/>
      <c r="Y19" s="162">
        <f t="shared" si="11"/>
        <v>0</v>
      </c>
      <c r="Z19" s="162"/>
      <c r="AA19" s="179"/>
      <c r="AB19" s="179"/>
      <c r="AC19" s="162">
        <f t="shared" si="13"/>
        <v>0</v>
      </c>
      <c r="AD19" s="162"/>
      <c r="AE19" s="179"/>
      <c r="AF19" s="179"/>
      <c r="AG19" s="162">
        <f t="shared" si="15"/>
        <v>0</v>
      </c>
      <c r="AH19" s="162"/>
      <c r="AI19" s="179"/>
      <c r="AJ19" s="179"/>
      <c r="AK19" s="162">
        <f t="shared" si="0"/>
        <v>0</v>
      </c>
      <c r="AL19" s="162"/>
      <c r="AM19" s="327"/>
      <c r="AN19" s="179"/>
      <c r="AO19" s="162">
        <f t="shared" si="17"/>
        <v>0</v>
      </c>
      <c r="AP19" s="162"/>
      <c r="AQ19" s="179"/>
      <c r="AR19" s="179"/>
      <c r="AS19" s="162">
        <f t="shared" si="19"/>
        <v>0</v>
      </c>
      <c r="AT19" s="162"/>
      <c r="AU19" s="179"/>
      <c r="AV19" s="179"/>
      <c r="AW19" s="162">
        <f t="shared" si="21"/>
        <v>0</v>
      </c>
      <c r="AX19" s="162"/>
      <c r="AY19" s="174">
        <f t="shared" si="23"/>
        <v>41.6</v>
      </c>
      <c r="AZ19" s="174">
        <f t="shared" si="23"/>
        <v>41.6</v>
      </c>
      <c r="BA19" s="162">
        <f t="shared" si="24"/>
        <v>0</v>
      </c>
      <c r="BB19" s="162">
        <f>AZ19/AY19%</f>
        <v>100</v>
      </c>
    </row>
    <row r="20" spans="1:54" ht="12.75">
      <c r="A20" s="180" t="s">
        <v>81</v>
      </c>
      <c r="B20" s="178"/>
      <c r="C20" s="179">
        <v>21.5</v>
      </c>
      <c r="D20" s="179">
        <v>21.5</v>
      </c>
      <c r="E20" s="162">
        <f t="shared" si="2"/>
        <v>0</v>
      </c>
      <c r="F20" s="162">
        <f t="shared" si="3"/>
        <v>100</v>
      </c>
      <c r="G20" s="179"/>
      <c r="H20" s="179"/>
      <c r="I20" s="162">
        <f t="shared" si="4"/>
        <v>0</v>
      </c>
      <c r="J20" s="162"/>
      <c r="K20" s="179">
        <v>1.9</v>
      </c>
      <c r="L20" s="179">
        <v>2.3</v>
      </c>
      <c r="M20" s="162">
        <f t="shared" si="6"/>
        <v>0.3999999999999999</v>
      </c>
      <c r="N20" s="162">
        <f t="shared" si="7"/>
        <v>121.05263157894736</v>
      </c>
      <c r="O20" s="179"/>
      <c r="P20" s="179"/>
      <c r="Q20" s="162">
        <f t="shared" si="8"/>
        <v>0</v>
      </c>
      <c r="R20" s="162"/>
      <c r="S20" s="179"/>
      <c r="T20" s="179"/>
      <c r="U20" s="162">
        <f t="shared" si="9"/>
        <v>0</v>
      </c>
      <c r="V20" s="162"/>
      <c r="W20" s="179">
        <v>3.4</v>
      </c>
      <c r="X20" s="179">
        <v>3.1</v>
      </c>
      <c r="Y20" s="162">
        <f t="shared" si="11"/>
        <v>-0.2999999999999998</v>
      </c>
      <c r="Z20" s="162">
        <f t="shared" si="12"/>
        <v>91.17647058823529</v>
      </c>
      <c r="AA20" s="179"/>
      <c r="AB20" s="179"/>
      <c r="AC20" s="162">
        <f t="shared" si="13"/>
        <v>0</v>
      </c>
      <c r="AD20" s="162"/>
      <c r="AE20" s="179"/>
      <c r="AF20" s="179"/>
      <c r="AG20" s="162">
        <f t="shared" si="15"/>
        <v>0</v>
      </c>
      <c r="AH20" s="162"/>
      <c r="AI20" s="179"/>
      <c r="AJ20" s="179"/>
      <c r="AK20" s="162">
        <f t="shared" si="0"/>
        <v>0</v>
      </c>
      <c r="AL20" s="162"/>
      <c r="AM20" s="327"/>
      <c r="AN20" s="179"/>
      <c r="AO20" s="162">
        <f t="shared" si="17"/>
        <v>0</v>
      </c>
      <c r="AP20" s="162"/>
      <c r="AQ20" s="179">
        <v>3.9</v>
      </c>
      <c r="AR20" s="179">
        <v>5</v>
      </c>
      <c r="AS20" s="162">
        <f t="shared" si="19"/>
        <v>1.1</v>
      </c>
      <c r="AT20" s="162">
        <f t="shared" si="20"/>
        <v>128.2051282051282</v>
      </c>
      <c r="AU20" s="179">
        <v>6</v>
      </c>
      <c r="AV20" s="179">
        <v>5.4</v>
      </c>
      <c r="AW20" s="162">
        <f t="shared" si="21"/>
        <v>-0.5999999999999996</v>
      </c>
      <c r="AX20" s="162">
        <f t="shared" si="22"/>
        <v>90.00000000000001</v>
      </c>
      <c r="AY20" s="174">
        <f t="shared" si="23"/>
        <v>36.699999999999996</v>
      </c>
      <c r="AZ20" s="174">
        <f t="shared" si="23"/>
        <v>37.300000000000004</v>
      </c>
      <c r="BA20" s="162">
        <f t="shared" si="24"/>
        <v>0.6000000000000085</v>
      </c>
      <c r="BB20" s="162">
        <f>AZ20/AY20%</f>
        <v>101.63487738419622</v>
      </c>
    </row>
    <row r="21" spans="1:54" ht="12.75" customHeight="1">
      <c r="A21" s="177" t="s">
        <v>82</v>
      </c>
      <c r="B21" s="178"/>
      <c r="C21" s="179">
        <v>673.8</v>
      </c>
      <c r="D21" s="179">
        <v>673.8</v>
      </c>
      <c r="E21" s="162">
        <f t="shared" si="2"/>
        <v>0</v>
      </c>
      <c r="F21" s="162">
        <f t="shared" si="3"/>
        <v>100</v>
      </c>
      <c r="G21" s="179">
        <v>1.3</v>
      </c>
      <c r="H21" s="179">
        <v>1.3</v>
      </c>
      <c r="I21" s="162">
        <f t="shared" si="4"/>
        <v>0</v>
      </c>
      <c r="J21" s="162"/>
      <c r="K21" s="179">
        <v>62</v>
      </c>
      <c r="L21" s="179">
        <v>62</v>
      </c>
      <c r="M21" s="162">
        <f t="shared" si="6"/>
        <v>0</v>
      </c>
      <c r="N21" s="162">
        <f t="shared" si="7"/>
        <v>100</v>
      </c>
      <c r="O21" s="179"/>
      <c r="P21" s="179"/>
      <c r="Q21" s="162">
        <f t="shared" si="8"/>
        <v>0</v>
      </c>
      <c r="R21" s="162"/>
      <c r="S21" s="179"/>
      <c r="T21" s="179"/>
      <c r="U21" s="162">
        <f t="shared" si="9"/>
        <v>0</v>
      </c>
      <c r="V21" s="162"/>
      <c r="W21" s="179"/>
      <c r="X21" s="179"/>
      <c r="Y21" s="162">
        <f t="shared" si="11"/>
        <v>0</v>
      </c>
      <c r="Z21" s="162"/>
      <c r="AA21" s="179"/>
      <c r="AB21" s="179"/>
      <c r="AC21" s="162">
        <f t="shared" si="13"/>
        <v>0</v>
      </c>
      <c r="AD21" s="162"/>
      <c r="AE21" s="179"/>
      <c r="AF21" s="179"/>
      <c r="AG21" s="162">
        <f t="shared" si="15"/>
        <v>0</v>
      </c>
      <c r="AH21" s="162"/>
      <c r="AI21" s="179"/>
      <c r="AJ21" s="179"/>
      <c r="AK21" s="162">
        <f t="shared" si="0"/>
        <v>0</v>
      </c>
      <c r="AL21" s="162"/>
      <c r="AM21" s="327"/>
      <c r="AN21" s="179"/>
      <c r="AO21" s="162">
        <f t="shared" si="17"/>
        <v>0</v>
      </c>
      <c r="AP21" s="162"/>
      <c r="AQ21" s="179"/>
      <c r="AR21" s="179"/>
      <c r="AS21" s="162">
        <f t="shared" si="19"/>
        <v>0</v>
      </c>
      <c r="AT21" s="162"/>
      <c r="AU21" s="179">
        <v>1587.2</v>
      </c>
      <c r="AV21" s="179">
        <v>1297.8</v>
      </c>
      <c r="AW21" s="162">
        <f t="shared" si="21"/>
        <v>-289.4000000000001</v>
      </c>
      <c r="AX21" s="162">
        <f t="shared" si="22"/>
        <v>81.76663306451613</v>
      </c>
      <c r="AY21" s="174">
        <f t="shared" si="23"/>
        <v>2324.3</v>
      </c>
      <c r="AZ21" s="174">
        <f t="shared" si="23"/>
        <v>2034.8999999999999</v>
      </c>
      <c r="BA21" s="162">
        <f t="shared" si="24"/>
        <v>-289.4000000000003</v>
      </c>
      <c r="BB21" s="162">
        <f>AZ21/AY21%</f>
        <v>87.54893946564556</v>
      </c>
    </row>
    <row r="22" spans="1:54" ht="24" customHeight="1">
      <c r="A22" s="181" t="s">
        <v>83</v>
      </c>
      <c r="B22" s="182"/>
      <c r="C22" s="328">
        <v>2108.4</v>
      </c>
      <c r="D22" s="328">
        <v>2106.4</v>
      </c>
      <c r="E22" s="162">
        <f t="shared" si="2"/>
        <v>-2</v>
      </c>
      <c r="F22" s="162">
        <f t="shared" si="3"/>
        <v>99.9051413394043</v>
      </c>
      <c r="G22" s="328">
        <v>51.5</v>
      </c>
      <c r="H22" s="328">
        <v>53.1</v>
      </c>
      <c r="I22" s="162">
        <f t="shared" si="4"/>
        <v>1.6000000000000014</v>
      </c>
      <c r="J22" s="162">
        <f t="shared" si="5"/>
        <v>103.10679611650485</v>
      </c>
      <c r="K22" s="328">
        <v>4.6</v>
      </c>
      <c r="L22" s="328">
        <v>5.2</v>
      </c>
      <c r="M22" s="162">
        <f t="shared" si="6"/>
        <v>0.6000000000000005</v>
      </c>
      <c r="N22" s="162">
        <f t="shared" si="7"/>
        <v>113.04347826086958</v>
      </c>
      <c r="O22" s="328"/>
      <c r="P22" s="328">
        <v>1.2</v>
      </c>
      <c r="Q22" s="162">
        <f t="shared" si="8"/>
        <v>1.2</v>
      </c>
      <c r="R22" s="162"/>
      <c r="S22" s="328"/>
      <c r="T22" s="328">
        <v>3.5</v>
      </c>
      <c r="U22" s="162">
        <f t="shared" si="9"/>
        <v>3.5</v>
      </c>
      <c r="V22" s="162"/>
      <c r="W22" s="328">
        <v>233.9</v>
      </c>
      <c r="X22" s="328">
        <v>233.9</v>
      </c>
      <c r="Y22" s="162">
        <f t="shared" si="11"/>
        <v>0</v>
      </c>
      <c r="Z22" s="162">
        <f t="shared" si="12"/>
        <v>100</v>
      </c>
      <c r="AA22" s="328">
        <v>74.1</v>
      </c>
      <c r="AB22" s="328">
        <v>74.1</v>
      </c>
      <c r="AC22" s="162">
        <f t="shared" si="13"/>
        <v>0</v>
      </c>
      <c r="AD22" s="162"/>
      <c r="AE22" s="328">
        <v>6.7</v>
      </c>
      <c r="AF22" s="328">
        <v>6.7</v>
      </c>
      <c r="AG22" s="162">
        <f t="shared" si="15"/>
        <v>0</v>
      </c>
      <c r="AH22" s="162"/>
      <c r="AI22" s="328"/>
      <c r="AJ22" s="328">
        <v>864.5</v>
      </c>
      <c r="AK22" s="162">
        <f t="shared" si="0"/>
        <v>864.5</v>
      </c>
      <c r="AL22" s="162"/>
      <c r="AM22" s="329">
        <v>1.8</v>
      </c>
      <c r="AN22" s="328">
        <v>1.8</v>
      </c>
      <c r="AO22" s="162">
        <f t="shared" si="17"/>
        <v>0</v>
      </c>
      <c r="AP22" s="162"/>
      <c r="AQ22" s="328">
        <v>274.9</v>
      </c>
      <c r="AR22" s="328">
        <v>274.9</v>
      </c>
      <c r="AS22" s="162">
        <f t="shared" si="19"/>
        <v>0</v>
      </c>
      <c r="AT22" s="162">
        <f t="shared" si="20"/>
        <v>100</v>
      </c>
      <c r="AU22" s="328">
        <v>1.7</v>
      </c>
      <c r="AV22" s="328">
        <v>1.7</v>
      </c>
      <c r="AW22" s="162">
        <f t="shared" si="21"/>
        <v>0</v>
      </c>
      <c r="AX22" s="162">
        <f t="shared" si="22"/>
        <v>99.99999999999999</v>
      </c>
      <c r="AY22" s="174">
        <f t="shared" si="23"/>
        <v>2757.6</v>
      </c>
      <c r="AZ22" s="174">
        <f t="shared" si="23"/>
        <v>3626.9999999999995</v>
      </c>
      <c r="BA22" s="162">
        <f t="shared" si="24"/>
        <v>869.3999999999996</v>
      </c>
      <c r="BB22" s="162">
        <f>AZ22/AY22%</f>
        <v>131.52741514360312</v>
      </c>
    </row>
    <row r="23" spans="1:54" ht="12.75">
      <c r="A23" s="180" t="s">
        <v>84</v>
      </c>
      <c r="B23" s="183"/>
      <c r="C23" s="320">
        <v>2989.6</v>
      </c>
      <c r="D23" s="320">
        <v>2989.6</v>
      </c>
      <c r="E23" s="162">
        <f t="shared" si="2"/>
        <v>0</v>
      </c>
      <c r="F23" s="162">
        <f t="shared" si="3"/>
        <v>100</v>
      </c>
      <c r="G23" s="320"/>
      <c r="H23" s="320"/>
      <c r="I23" s="162">
        <f t="shared" si="4"/>
        <v>0</v>
      </c>
      <c r="J23" s="162"/>
      <c r="K23" s="320"/>
      <c r="L23" s="320"/>
      <c r="M23" s="162">
        <f t="shared" si="6"/>
        <v>0</v>
      </c>
      <c r="N23" s="162"/>
      <c r="O23" s="320"/>
      <c r="P23" s="320"/>
      <c r="Q23" s="162">
        <f t="shared" si="8"/>
        <v>0</v>
      </c>
      <c r="R23" s="162"/>
      <c r="S23" s="320"/>
      <c r="T23" s="320">
        <v>0</v>
      </c>
      <c r="U23" s="162">
        <f t="shared" si="9"/>
        <v>0</v>
      </c>
      <c r="V23" s="162"/>
      <c r="W23" s="320"/>
      <c r="X23" s="320"/>
      <c r="Y23" s="162">
        <f t="shared" si="11"/>
        <v>0</v>
      </c>
      <c r="Z23" s="162"/>
      <c r="AA23" s="320"/>
      <c r="AB23" s="320"/>
      <c r="AC23" s="162">
        <f t="shared" si="13"/>
        <v>0</v>
      </c>
      <c r="AD23" s="162"/>
      <c r="AE23" s="320"/>
      <c r="AF23" s="320"/>
      <c r="AG23" s="162">
        <f t="shared" si="15"/>
        <v>0</v>
      </c>
      <c r="AH23" s="162"/>
      <c r="AI23" s="320"/>
      <c r="AJ23" s="320"/>
      <c r="AK23" s="162">
        <f t="shared" si="0"/>
        <v>0</v>
      </c>
      <c r="AL23" s="162"/>
      <c r="AM23" s="321"/>
      <c r="AN23" s="320"/>
      <c r="AO23" s="162">
        <f t="shared" si="17"/>
        <v>0</v>
      </c>
      <c r="AP23" s="162"/>
      <c r="AQ23" s="320"/>
      <c r="AR23" s="320"/>
      <c r="AS23" s="162">
        <f t="shared" si="19"/>
        <v>0</v>
      </c>
      <c r="AT23" s="162"/>
      <c r="AU23" s="320"/>
      <c r="AV23" s="320"/>
      <c r="AW23" s="162">
        <f t="shared" si="21"/>
        <v>0</v>
      </c>
      <c r="AX23" s="162"/>
      <c r="AY23" s="174">
        <f t="shared" si="23"/>
        <v>2989.6</v>
      </c>
      <c r="AZ23" s="174">
        <f t="shared" si="23"/>
        <v>2989.6</v>
      </c>
      <c r="BA23" s="162">
        <f>AZ23-AY23</f>
        <v>0</v>
      </c>
      <c r="BB23" s="162">
        <f>AZ23/AY23%</f>
        <v>100</v>
      </c>
    </row>
    <row r="24" spans="1:54" ht="12.75">
      <c r="A24" s="180" t="s">
        <v>85</v>
      </c>
      <c r="B24" s="183"/>
      <c r="C24" s="320">
        <v>429.1</v>
      </c>
      <c r="D24" s="320">
        <v>516.5</v>
      </c>
      <c r="E24" s="162">
        <f t="shared" si="2"/>
        <v>87.39999999999998</v>
      </c>
      <c r="F24" s="162">
        <f t="shared" si="3"/>
        <v>120.36821253786995</v>
      </c>
      <c r="G24" s="320">
        <v>22.2</v>
      </c>
      <c r="H24" s="320">
        <v>22.7</v>
      </c>
      <c r="I24" s="162">
        <f t="shared" si="4"/>
        <v>0.5</v>
      </c>
      <c r="J24" s="162">
        <f t="shared" si="5"/>
        <v>102.25225225225225</v>
      </c>
      <c r="K24" s="320">
        <v>96.8</v>
      </c>
      <c r="L24" s="320">
        <v>98.3</v>
      </c>
      <c r="M24" s="162">
        <f t="shared" si="6"/>
        <v>1.5</v>
      </c>
      <c r="N24" s="162">
        <f t="shared" si="7"/>
        <v>101.5495867768595</v>
      </c>
      <c r="O24" s="320">
        <v>0</v>
      </c>
      <c r="P24" s="320">
        <v>25.3</v>
      </c>
      <c r="Q24" s="162">
        <f t="shared" si="8"/>
        <v>25.3</v>
      </c>
      <c r="R24" s="162"/>
      <c r="S24" s="320">
        <v>20.1</v>
      </c>
      <c r="T24" s="320">
        <v>39.3</v>
      </c>
      <c r="U24" s="162">
        <f t="shared" si="9"/>
        <v>19.199999999999996</v>
      </c>
      <c r="V24" s="162">
        <f t="shared" si="10"/>
        <v>195.52238805970146</v>
      </c>
      <c r="W24" s="320">
        <v>2.8</v>
      </c>
      <c r="X24" s="320">
        <v>35.9</v>
      </c>
      <c r="Y24" s="162">
        <f t="shared" si="11"/>
        <v>33.1</v>
      </c>
      <c r="Z24" s="162">
        <f t="shared" si="12"/>
        <v>1282.1428571428573</v>
      </c>
      <c r="AA24" s="320">
        <v>45</v>
      </c>
      <c r="AB24" s="320">
        <v>45</v>
      </c>
      <c r="AC24" s="162">
        <f t="shared" si="13"/>
        <v>0</v>
      </c>
      <c r="AD24" s="162">
        <f t="shared" si="14"/>
        <v>100</v>
      </c>
      <c r="AE24" s="320">
        <v>31.8</v>
      </c>
      <c r="AF24" s="320">
        <v>31.7</v>
      </c>
      <c r="AG24" s="162">
        <f t="shared" si="15"/>
        <v>-0.10000000000000142</v>
      </c>
      <c r="AH24" s="162">
        <f t="shared" si="16"/>
        <v>99.68553459119497</v>
      </c>
      <c r="AI24" s="320">
        <v>4</v>
      </c>
      <c r="AJ24" s="320">
        <v>20.8</v>
      </c>
      <c r="AK24" s="162">
        <f t="shared" si="0"/>
        <v>16.8</v>
      </c>
      <c r="AL24" s="162">
        <f>AJ24/AI24%</f>
        <v>520</v>
      </c>
      <c r="AM24" s="321">
        <v>26.9</v>
      </c>
      <c r="AN24" s="320">
        <v>26.9</v>
      </c>
      <c r="AO24" s="162">
        <f t="shared" si="17"/>
        <v>0</v>
      </c>
      <c r="AP24" s="162">
        <f t="shared" si="18"/>
        <v>100.00000000000001</v>
      </c>
      <c r="AQ24" s="320">
        <v>47</v>
      </c>
      <c r="AR24" s="320">
        <v>47</v>
      </c>
      <c r="AS24" s="162">
        <f t="shared" si="19"/>
        <v>0</v>
      </c>
      <c r="AT24" s="162">
        <f t="shared" si="20"/>
        <v>100</v>
      </c>
      <c r="AU24" s="320">
        <v>110.8</v>
      </c>
      <c r="AV24" s="320">
        <v>111.3</v>
      </c>
      <c r="AW24" s="162">
        <f t="shared" si="21"/>
        <v>0.5</v>
      </c>
      <c r="AX24" s="162">
        <f t="shared" si="22"/>
        <v>100.45126353790614</v>
      </c>
      <c r="AY24" s="174">
        <f t="shared" si="23"/>
        <v>836.4999999999999</v>
      </c>
      <c r="AZ24" s="174">
        <f t="shared" si="23"/>
        <v>1020.6999999999998</v>
      </c>
      <c r="BA24" s="162">
        <f t="shared" si="24"/>
        <v>184.19999999999993</v>
      </c>
      <c r="BB24" s="162">
        <f t="shared" si="25"/>
        <v>122.02032277346085</v>
      </c>
    </row>
    <row r="25" spans="1:54" ht="12.75">
      <c r="A25" s="157" t="s">
        <v>86</v>
      </c>
      <c r="B25" s="158"/>
      <c r="C25" s="184">
        <f>SUM(C26:C29)</f>
        <v>91947.09999999999</v>
      </c>
      <c r="D25" s="184">
        <f>SUM(D26:D29)</f>
        <v>81382</v>
      </c>
      <c r="E25" s="184">
        <f t="shared" si="2"/>
        <v>-10565.099999999991</v>
      </c>
      <c r="F25" s="184">
        <f>D25/C25%</f>
        <v>88.50958866565668</v>
      </c>
      <c r="G25" s="184">
        <f>SUM(G26:G29)</f>
        <v>9731.7</v>
      </c>
      <c r="H25" s="184">
        <f>SUM(H26:H29)</f>
        <v>9725.8</v>
      </c>
      <c r="I25" s="184">
        <f t="shared" si="4"/>
        <v>-5.900000000001455</v>
      </c>
      <c r="J25" s="184">
        <f>H25/G25%</f>
        <v>99.93937338800002</v>
      </c>
      <c r="K25" s="184">
        <f>SUM(K26:K29)</f>
        <v>243031.90000000002</v>
      </c>
      <c r="L25" s="184">
        <f>SUM(L26:L29)</f>
        <v>174350.40000000002</v>
      </c>
      <c r="M25" s="184">
        <f t="shared" si="6"/>
        <v>-68681.5</v>
      </c>
      <c r="N25" s="184">
        <f t="shared" si="7"/>
        <v>71.73971811930862</v>
      </c>
      <c r="O25" s="184">
        <f>SUM(O26:O29)</f>
        <v>4137.6</v>
      </c>
      <c r="P25" s="184">
        <f>SUM(P26:P29)</f>
        <v>4137.3</v>
      </c>
      <c r="Q25" s="184">
        <f>P25-O25</f>
        <v>-0.3000000000001819</v>
      </c>
      <c r="R25" s="184">
        <f>P25/O25%</f>
        <v>99.99274941995358</v>
      </c>
      <c r="S25" s="184">
        <f>SUM(S26:S29)</f>
        <v>18395.8</v>
      </c>
      <c r="T25" s="184">
        <f>SUM(T26:T29)</f>
        <v>18037.100000000002</v>
      </c>
      <c r="U25" s="184">
        <f>T25-S25</f>
        <v>-358.6999999999971</v>
      </c>
      <c r="V25" s="184">
        <f>T25/S25%</f>
        <v>98.05009839202428</v>
      </c>
      <c r="W25" s="184">
        <f>SUM(W26:W29)</f>
        <v>102823.3</v>
      </c>
      <c r="X25" s="184">
        <f>SUM(X26:X29)</f>
        <v>46649.7</v>
      </c>
      <c r="Y25" s="184">
        <f>X25-W25</f>
        <v>-56173.600000000006</v>
      </c>
      <c r="Z25" s="184">
        <f>X25/W25%</f>
        <v>45.3688025962987</v>
      </c>
      <c r="AA25" s="184">
        <f>SUM(AA26:AA29)</f>
        <v>7915.4</v>
      </c>
      <c r="AB25" s="184">
        <f>SUM(AB26:AB29)</f>
        <v>7912.4</v>
      </c>
      <c r="AC25" s="184">
        <f>AB25-AA25</f>
        <v>-3</v>
      </c>
      <c r="AD25" s="184">
        <f>AB25/AA25%</f>
        <v>99.96209919902974</v>
      </c>
      <c r="AE25" s="184">
        <f>SUM(AE26:AE29)</f>
        <v>6642.3</v>
      </c>
      <c r="AF25" s="184">
        <f>SUM(AF26:AF29)</f>
        <v>6626.6</v>
      </c>
      <c r="AG25" s="184">
        <f>AF25-AE25</f>
        <v>-15.699999999999818</v>
      </c>
      <c r="AH25" s="184">
        <f>AF25/AE25%</f>
        <v>99.76363608990862</v>
      </c>
      <c r="AI25" s="184">
        <f>SUM(AI26:AI29)</f>
        <v>1372.5</v>
      </c>
      <c r="AJ25" s="184">
        <f>SUM(AJ26:AJ29)</f>
        <v>1372.5</v>
      </c>
      <c r="AK25" s="184">
        <f t="shared" si="0"/>
        <v>0</v>
      </c>
      <c r="AL25" s="184">
        <f>AJ25/AI25%</f>
        <v>100</v>
      </c>
      <c r="AM25" s="319">
        <f>SUM(AM26:AM29)</f>
        <v>5269</v>
      </c>
      <c r="AN25" s="184">
        <f>SUM(AN26:AN29)</f>
        <v>5253.299999999999</v>
      </c>
      <c r="AO25" s="184">
        <f>AN25-AM25</f>
        <v>-15.700000000000728</v>
      </c>
      <c r="AP25" s="184">
        <f>AN25/AM25%</f>
        <v>99.70203074587208</v>
      </c>
      <c r="AQ25" s="184">
        <f>SUM(AQ26:AQ29)</f>
        <v>108151.9</v>
      </c>
      <c r="AR25" s="184">
        <f>SUM(AR26:AR29)</f>
        <v>95200.5</v>
      </c>
      <c r="AS25" s="184">
        <f>AR25-AQ25</f>
        <v>-12951.399999999994</v>
      </c>
      <c r="AT25" s="184">
        <f>AR25/AQ25%</f>
        <v>88.0248058517696</v>
      </c>
      <c r="AU25" s="184">
        <f>SUM(AU26:AU29)</f>
        <v>147850</v>
      </c>
      <c r="AV25" s="184">
        <f>SUM(AV26:AV29)</f>
        <v>122731.4</v>
      </c>
      <c r="AW25" s="184">
        <f>AV25-AU25</f>
        <v>-25118.600000000006</v>
      </c>
      <c r="AX25" s="184">
        <f>AV25/AU25%</f>
        <v>83.0107541427122</v>
      </c>
      <c r="AY25" s="184">
        <f>SUM(AY26:AY29)</f>
        <v>747268.5</v>
      </c>
      <c r="AZ25" s="184">
        <f>SUM(AZ26:AZ29)</f>
        <v>573379</v>
      </c>
      <c r="BA25" s="330">
        <f t="shared" si="24"/>
        <v>-173889.5</v>
      </c>
      <c r="BB25" s="330">
        <f t="shared" si="25"/>
        <v>76.72998393482396</v>
      </c>
    </row>
    <row r="26" spans="1:54" ht="12.75">
      <c r="A26" s="185" t="s">
        <v>87</v>
      </c>
      <c r="B26" s="186"/>
      <c r="C26" s="320"/>
      <c r="D26" s="320"/>
      <c r="E26" s="162">
        <f t="shared" si="2"/>
        <v>0</v>
      </c>
      <c r="F26" s="162"/>
      <c r="G26" s="320">
        <v>7408</v>
      </c>
      <c r="H26" s="320">
        <v>7408</v>
      </c>
      <c r="I26" s="162">
        <f t="shared" si="4"/>
        <v>0</v>
      </c>
      <c r="J26" s="162">
        <f>H26/G26%</f>
        <v>100</v>
      </c>
      <c r="K26" s="320">
        <v>13237.2</v>
      </c>
      <c r="L26" s="320">
        <v>13237.2</v>
      </c>
      <c r="M26" s="162">
        <f t="shared" si="6"/>
        <v>0</v>
      </c>
      <c r="N26" s="162">
        <f t="shared" si="7"/>
        <v>100</v>
      </c>
      <c r="O26" s="320"/>
      <c r="P26" s="320"/>
      <c r="Q26" s="162">
        <f t="shared" si="8"/>
        <v>0</v>
      </c>
      <c r="R26" s="162"/>
      <c r="S26" s="320">
        <v>3711.9</v>
      </c>
      <c r="T26" s="320">
        <v>3711.9</v>
      </c>
      <c r="U26" s="162">
        <f t="shared" si="9"/>
        <v>0</v>
      </c>
      <c r="V26" s="162">
        <f t="shared" si="10"/>
        <v>100</v>
      </c>
      <c r="W26" s="320">
        <v>8033.5</v>
      </c>
      <c r="X26" s="320">
        <v>8033.5</v>
      </c>
      <c r="Y26" s="162">
        <f>X26-W26</f>
        <v>0</v>
      </c>
      <c r="Z26" s="162">
        <f>X26/W26%</f>
        <v>100.00000000000001</v>
      </c>
      <c r="AA26" s="320">
        <v>4878.2</v>
      </c>
      <c r="AB26" s="320">
        <v>4878.2</v>
      </c>
      <c r="AC26" s="162">
        <f t="shared" si="13"/>
        <v>0</v>
      </c>
      <c r="AD26" s="162">
        <f t="shared" si="14"/>
        <v>100</v>
      </c>
      <c r="AE26" s="320">
        <v>5243.3</v>
      </c>
      <c r="AF26" s="320">
        <v>5243.3</v>
      </c>
      <c r="AG26" s="162">
        <f t="shared" si="15"/>
        <v>0</v>
      </c>
      <c r="AH26" s="162">
        <f t="shared" si="16"/>
        <v>100</v>
      </c>
      <c r="AI26" s="320"/>
      <c r="AJ26" s="320"/>
      <c r="AK26" s="162"/>
      <c r="AL26" s="162"/>
      <c r="AM26" s="321">
        <v>4038.2</v>
      </c>
      <c r="AN26" s="320">
        <v>4038.2</v>
      </c>
      <c r="AO26" s="162">
        <f t="shared" si="17"/>
        <v>0</v>
      </c>
      <c r="AP26" s="162">
        <f t="shared" si="18"/>
        <v>100</v>
      </c>
      <c r="AQ26" s="320">
        <v>11055.2</v>
      </c>
      <c r="AR26" s="320">
        <v>11055.2</v>
      </c>
      <c r="AS26" s="162">
        <f t="shared" si="19"/>
        <v>0</v>
      </c>
      <c r="AT26" s="162">
        <f t="shared" si="20"/>
        <v>100</v>
      </c>
      <c r="AU26" s="320">
        <v>7014.6</v>
      </c>
      <c r="AV26" s="320">
        <v>7014.6</v>
      </c>
      <c r="AW26" s="162">
        <f t="shared" si="21"/>
        <v>0</v>
      </c>
      <c r="AX26" s="162">
        <f t="shared" si="22"/>
        <v>100</v>
      </c>
      <c r="AY26" s="174">
        <f aca="true" t="shared" si="26" ref="AY26:AZ29">C26+G26+K26+O26+S26+W26+AA26+AE26+AI26+AM26+AU26+AQ26</f>
        <v>64620.100000000006</v>
      </c>
      <c r="AZ26" s="174">
        <f t="shared" si="26"/>
        <v>64620.100000000006</v>
      </c>
      <c r="BA26" s="162">
        <f t="shared" si="24"/>
        <v>0</v>
      </c>
      <c r="BB26" s="162">
        <f t="shared" si="25"/>
        <v>100</v>
      </c>
    </row>
    <row r="27" spans="1:54" ht="12.75">
      <c r="A27" s="187" t="s">
        <v>88</v>
      </c>
      <c r="B27" s="186"/>
      <c r="C27" s="320">
        <v>0.2</v>
      </c>
      <c r="D27" s="320">
        <v>0.2</v>
      </c>
      <c r="E27" s="162">
        <f t="shared" si="2"/>
        <v>0</v>
      </c>
      <c r="F27" s="162">
        <f>D27/C27%</f>
        <v>100</v>
      </c>
      <c r="G27" s="320">
        <v>149.5</v>
      </c>
      <c r="H27" s="320">
        <v>149.5</v>
      </c>
      <c r="I27" s="162">
        <f t="shared" si="4"/>
        <v>0</v>
      </c>
      <c r="J27" s="162">
        <f>H27/G27%</f>
        <v>99.99999999999999</v>
      </c>
      <c r="K27" s="320">
        <v>298.8</v>
      </c>
      <c r="L27" s="320">
        <v>298.8</v>
      </c>
      <c r="M27" s="162">
        <f t="shared" si="6"/>
        <v>0</v>
      </c>
      <c r="N27" s="162">
        <f t="shared" si="7"/>
        <v>100</v>
      </c>
      <c r="O27" s="320">
        <v>149.5</v>
      </c>
      <c r="P27" s="320">
        <v>149.5</v>
      </c>
      <c r="Q27" s="162">
        <f t="shared" si="8"/>
        <v>0</v>
      </c>
      <c r="R27" s="162">
        <f>P27/O27%</f>
        <v>99.99999999999999</v>
      </c>
      <c r="S27" s="320">
        <v>149.5</v>
      </c>
      <c r="T27" s="320">
        <v>149.5</v>
      </c>
      <c r="U27" s="162">
        <f t="shared" si="9"/>
        <v>0</v>
      </c>
      <c r="V27" s="162">
        <f t="shared" si="10"/>
        <v>99.99999999999999</v>
      </c>
      <c r="W27" s="320">
        <v>298.8</v>
      </c>
      <c r="X27" s="320">
        <v>298.8</v>
      </c>
      <c r="Y27" s="162">
        <f>X27-W27</f>
        <v>0</v>
      </c>
      <c r="Z27" s="162">
        <f>X27/W27%</f>
        <v>100</v>
      </c>
      <c r="AA27" s="320">
        <v>149.5</v>
      </c>
      <c r="AB27" s="320">
        <v>149.5</v>
      </c>
      <c r="AC27" s="162">
        <f t="shared" si="13"/>
        <v>0</v>
      </c>
      <c r="AD27" s="162">
        <f t="shared" si="14"/>
        <v>99.99999999999999</v>
      </c>
      <c r="AE27" s="320">
        <v>149.5</v>
      </c>
      <c r="AF27" s="320">
        <v>149.5</v>
      </c>
      <c r="AG27" s="162">
        <f t="shared" si="15"/>
        <v>0</v>
      </c>
      <c r="AH27" s="162">
        <f t="shared" si="16"/>
        <v>99.99999999999999</v>
      </c>
      <c r="AI27" s="320">
        <v>149.5</v>
      </c>
      <c r="AJ27" s="320">
        <v>149.5</v>
      </c>
      <c r="AK27" s="162">
        <f t="shared" si="0"/>
        <v>0</v>
      </c>
      <c r="AL27" s="162">
        <f>AJ27/AI27%</f>
        <v>99.99999999999999</v>
      </c>
      <c r="AM27" s="321">
        <v>149.5</v>
      </c>
      <c r="AN27" s="320">
        <v>149.5</v>
      </c>
      <c r="AO27" s="162">
        <f t="shared" si="17"/>
        <v>0</v>
      </c>
      <c r="AP27" s="162">
        <f t="shared" si="18"/>
        <v>99.99999999999999</v>
      </c>
      <c r="AQ27" s="320">
        <v>298.8</v>
      </c>
      <c r="AR27" s="320">
        <v>298.8</v>
      </c>
      <c r="AS27" s="162">
        <f t="shared" si="19"/>
        <v>0</v>
      </c>
      <c r="AT27" s="162">
        <f t="shared" si="20"/>
        <v>100</v>
      </c>
      <c r="AU27" s="320">
        <v>298.8</v>
      </c>
      <c r="AV27" s="320">
        <v>298.8</v>
      </c>
      <c r="AW27" s="162">
        <f t="shared" si="21"/>
        <v>0</v>
      </c>
      <c r="AX27" s="162">
        <f t="shared" si="22"/>
        <v>100</v>
      </c>
      <c r="AY27" s="174">
        <f t="shared" si="26"/>
        <v>2241.9</v>
      </c>
      <c r="AZ27" s="174">
        <f t="shared" si="26"/>
        <v>2241.9</v>
      </c>
      <c r="BA27" s="162">
        <f t="shared" si="24"/>
        <v>0</v>
      </c>
      <c r="BB27" s="162">
        <f t="shared" si="25"/>
        <v>100</v>
      </c>
    </row>
    <row r="28" spans="1:54" ht="12.75">
      <c r="A28" s="185" t="s">
        <v>89</v>
      </c>
      <c r="B28" s="186"/>
      <c r="C28" s="320">
        <v>91946.9</v>
      </c>
      <c r="D28" s="320">
        <v>81381.8</v>
      </c>
      <c r="E28" s="162">
        <f t="shared" si="2"/>
        <v>-10565.099999999991</v>
      </c>
      <c r="F28" s="162">
        <f>D28/C28%</f>
        <v>88.50956367207596</v>
      </c>
      <c r="G28" s="320">
        <v>2174.2</v>
      </c>
      <c r="H28" s="320">
        <v>2168.3</v>
      </c>
      <c r="I28" s="162">
        <f t="shared" si="4"/>
        <v>-5.899999999999636</v>
      </c>
      <c r="J28" s="162">
        <f>H28/G28%</f>
        <v>99.72863582007177</v>
      </c>
      <c r="K28" s="320">
        <v>229176.7</v>
      </c>
      <c r="L28" s="320">
        <v>160495.2</v>
      </c>
      <c r="M28" s="162">
        <f t="shared" si="6"/>
        <v>-68681.5</v>
      </c>
      <c r="N28" s="162">
        <f t="shared" si="7"/>
        <v>70.0312029975124</v>
      </c>
      <c r="O28" s="320">
        <v>3988.1</v>
      </c>
      <c r="P28" s="320">
        <v>3987.8</v>
      </c>
      <c r="Q28" s="162">
        <f t="shared" si="8"/>
        <v>-0.29999999999972715</v>
      </c>
      <c r="R28" s="162">
        <f>P28/O28%</f>
        <v>99.99247762092224</v>
      </c>
      <c r="S28" s="320">
        <v>14534.4</v>
      </c>
      <c r="T28" s="320">
        <v>14175.7</v>
      </c>
      <c r="U28" s="162">
        <f t="shared" si="9"/>
        <v>-358.6999999999989</v>
      </c>
      <c r="V28" s="162">
        <f t="shared" si="10"/>
        <v>97.53206186701894</v>
      </c>
      <c r="W28" s="320">
        <v>94491</v>
      </c>
      <c r="X28" s="320">
        <v>38317.4</v>
      </c>
      <c r="Y28" s="162">
        <f>X28-W28</f>
        <v>-56173.6</v>
      </c>
      <c r="Z28" s="162">
        <f>X28/W28%</f>
        <v>40.55137526325259</v>
      </c>
      <c r="AA28" s="320">
        <v>2887.7</v>
      </c>
      <c r="AB28" s="320">
        <v>2884.7</v>
      </c>
      <c r="AC28" s="162">
        <f t="shared" si="13"/>
        <v>-3</v>
      </c>
      <c r="AD28" s="162">
        <f t="shared" si="14"/>
        <v>99.89611109187243</v>
      </c>
      <c r="AE28" s="320">
        <v>1249.5</v>
      </c>
      <c r="AF28" s="320">
        <v>1233.8</v>
      </c>
      <c r="AG28" s="162">
        <f t="shared" si="15"/>
        <v>-15.700000000000045</v>
      </c>
      <c r="AH28" s="162">
        <f t="shared" si="16"/>
        <v>98.74349739895959</v>
      </c>
      <c r="AI28" s="320">
        <v>1223</v>
      </c>
      <c r="AJ28" s="320">
        <v>1223</v>
      </c>
      <c r="AK28" s="162">
        <f t="shared" si="0"/>
        <v>0</v>
      </c>
      <c r="AL28" s="162">
        <f>AJ28/AI28%</f>
        <v>100</v>
      </c>
      <c r="AM28" s="321">
        <v>1081.3</v>
      </c>
      <c r="AN28" s="320">
        <v>1065.6</v>
      </c>
      <c r="AO28" s="162">
        <f t="shared" si="17"/>
        <v>-15.700000000000045</v>
      </c>
      <c r="AP28" s="162">
        <f t="shared" si="18"/>
        <v>98.54804402108573</v>
      </c>
      <c r="AQ28" s="320">
        <v>96797.9</v>
      </c>
      <c r="AR28" s="320">
        <v>83846.5</v>
      </c>
      <c r="AS28" s="162">
        <f t="shared" si="19"/>
        <v>-12951.399999999994</v>
      </c>
      <c r="AT28" s="162">
        <f t="shared" si="20"/>
        <v>86.62016428042345</v>
      </c>
      <c r="AU28" s="320">
        <v>140486.6</v>
      </c>
      <c r="AV28" s="320">
        <v>115368</v>
      </c>
      <c r="AW28" s="162">
        <f t="shared" si="21"/>
        <v>-25118.600000000006</v>
      </c>
      <c r="AX28" s="162">
        <f t="shared" si="22"/>
        <v>82.1202876288557</v>
      </c>
      <c r="AY28" s="174">
        <f t="shared" si="26"/>
        <v>680037.3</v>
      </c>
      <c r="AZ28" s="174">
        <f t="shared" si="26"/>
        <v>506147.8</v>
      </c>
      <c r="BA28" s="162">
        <f t="shared" si="24"/>
        <v>-173889.50000000006</v>
      </c>
      <c r="BB28" s="162">
        <f t="shared" si="25"/>
        <v>74.42941732754953</v>
      </c>
    </row>
    <row r="29" spans="1:54" ht="12.75">
      <c r="A29" s="185" t="s">
        <v>90</v>
      </c>
      <c r="B29" s="186"/>
      <c r="C29" s="320"/>
      <c r="D29" s="320"/>
      <c r="E29" s="162">
        <f t="shared" si="2"/>
        <v>0</v>
      </c>
      <c r="F29" s="162"/>
      <c r="G29" s="320"/>
      <c r="H29" s="320"/>
      <c r="I29" s="162">
        <f t="shared" si="4"/>
        <v>0</v>
      </c>
      <c r="J29" s="162"/>
      <c r="K29" s="320">
        <v>319.2</v>
      </c>
      <c r="L29" s="320">
        <v>319.2</v>
      </c>
      <c r="M29" s="162">
        <f t="shared" si="6"/>
        <v>0</v>
      </c>
      <c r="N29" s="162">
        <f t="shared" si="7"/>
        <v>100</v>
      </c>
      <c r="O29" s="320"/>
      <c r="P29" s="320"/>
      <c r="Q29" s="162">
        <f t="shared" si="8"/>
        <v>0</v>
      </c>
      <c r="R29" s="162"/>
      <c r="S29" s="320"/>
      <c r="T29" s="320"/>
      <c r="U29" s="162">
        <f t="shared" si="9"/>
        <v>0</v>
      </c>
      <c r="V29" s="162"/>
      <c r="W29" s="320"/>
      <c r="X29" s="320"/>
      <c r="Y29" s="162"/>
      <c r="Z29" s="162"/>
      <c r="AA29" s="320"/>
      <c r="AB29" s="320"/>
      <c r="AC29" s="162">
        <f t="shared" si="13"/>
        <v>0</v>
      </c>
      <c r="AD29" s="162"/>
      <c r="AE29" s="320"/>
      <c r="AF29" s="320"/>
      <c r="AG29" s="162">
        <f t="shared" si="15"/>
        <v>0</v>
      </c>
      <c r="AH29" s="162"/>
      <c r="AI29" s="320"/>
      <c r="AJ29" s="320"/>
      <c r="AK29" s="162"/>
      <c r="AL29" s="162"/>
      <c r="AM29" s="321"/>
      <c r="AN29" s="320"/>
      <c r="AO29" s="162"/>
      <c r="AP29" s="162"/>
      <c r="AQ29" s="320"/>
      <c r="AR29" s="320"/>
      <c r="AS29" s="162">
        <f t="shared" si="19"/>
        <v>0</v>
      </c>
      <c r="AT29" s="162"/>
      <c r="AU29" s="320">
        <v>50</v>
      </c>
      <c r="AV29" s="320">
        <v>50</v>
      </c>
      <c r="AW29" s="162">
        <f t="shared" si="21"/>
        <v>0</v>
      </c>
      <c r="AX29" s="162">
        <f t="shared" si="22"/>
        <v>100</v>
      </c>
      <c r="AY29" s="174">
        <f t="shared" si="26"/>
        <v>369.2</v>
      </c>
      <c r="AZ29" s="174">
        <f t="shared" si="26"/>
        <v>369.2</v>
      </c>
      <c r="BA29" s="162">
        <f t="shared" si="24"/>
        <v>0</v>
      </c>
      <c r="BB29" s="162">
        <f t="shared" si="25"/>
        <v>100</v>
      </c>
    </row>
    <row r="30" spans="1:54" ht="13.5" thickBot="1">
      <c r="A30" s="188" t="s">
        <v>91</v>
      </c>
      <c r="B30" s="189"/>
      <c r="C30" s="184">
        <f>C8+C25</f>
        <v>184766.3</v>
      </c>
      <c r="D30" s="184">
        <f>D8+D25</f>
        <v>175762</v>
      </c>
      <c r="E30" s="184">
        <f t="shared" si="2"/>
        <v>-9004.299999999988</v>
      </c>
      <c r="F30" s="184">
        <f>D30/C30%</f>
        <v>95.12665459014984</v>
      </c>
      <c r="G30" s="184">
        <f>G8+G25</f>
        <v>13783.7</v>
      </c>
      <c r="H30" s="184">
        <f>H8+H25</f>
        <v>13985.3</v>
      </c>
      <c r="I30" s="184">
        <f t="shared" si="4"/>
        <v>201.59999999999854</v>
      </c>
      <c r="J30" s="184">
        <f>H30/G30%</f>
        <v>101.46259712559035</v>
      </c>
      <c r="K30" s="184">
        <f>K8+K25</f>
        <v>248867.90000000002</v>
      </c>
      <c r="L30" s="184">
        <f>L8+L25</f>
        <v>180261.90000000002</v>
      </c>
      <c r="M30" s="184">
        <f t="shared" si="6"/>
        <v>-68606</v>
      </c>
      <c r="N30" s="184">
        <f t="shared" si="7"/>
        <v>72.43276453090174</v>
      </c>
      <c r="O30" s="184">
        <f>O8+O25</f>
        <v>14696.2</v>
      </c>
      <c r="P30" s="184">
        <f>P8+P25</f>
        <v>14794.8</v>
      </c>
      <c r="Q30" s="184">
        <f>P30-O30</f>
        <v>98.59999999999854</v>
      </c>
      <c r="R30" s="184">
        <f>P30/O30%</f>
        <v>100.67092173487022</v>
      </c>
      <c r="S30" s="184">
        <f>S8+S25</f>
        <v>25355.4</v>
      </c>
      <c r="T30" s="184">
        <f>T8+T25</f>
        <v>25343.2</v>
      </c>
      <c r="U30" s="184">
        <f>T30-S30</f>
        <v>-12.200000000000728</v>
      </c>
      <c r="V30" s="184">
        <f>T30/S30%</f>
        <v>99.95188401681693</v>
      </c>
      <c r="W30" s="184">
        <f>W8+W25</f>
        <v>107085.2</v>
      </c>
      <c r="X30" s="184">
        <f>X8+X25</f>
        <v>51655.2</v>
      </c>
      <c r="Y30" s="184">
        <f>X30-W30</f>
        <v>-55430</v>
      </c>
      <c r="Z30" s="184">
        <f>X30/W30%</f>
        <v>48.237478194932635</v>
      </c>
      <c r="AA30" s="184">
        <f>AA8+AA25</f>
        <v>11827.9</v>
      </c>
      <c r="AB30" s="184">
        <f>AB8+AB25</f>
        <v>11847.9</v>
      </c>
      <c r="AC30" s="184">
        <f>AB30-AA30</f>
        <v>20</v>
      </c>
      <c r="AD30" s="184">
        <f>AB30/AA30%</f>
        <v>100.16909172380558</v>
      </c>
      <c r="AE30" s="184">
        <f>AE8+AE25</f>
        <v>10112.8</v>
      </c>
      <c r="AF30" s="184">
        <f>AF8+AF25</f>
        <v>10106.300000000001</v>
      </c>
      <c r="AG30" s="184">
        <f>AF30-AE30</f>
        <v>-6.499999999998181</v>
      </c>
      <c r="AH30" s="184">
        <f>AF30/AE30%</f>
        <v>99.93572502175464</v>
      </c>
      <c r="AI30" s="184">
        <f>AI8+AI25</f>
        <v>10569.5</v>
      </c>
      <c r="AJ30" s="184">
        <f>AJ8+AJ25</f>
        <v>12431</v>
      </c>
      <c r="AK30" s="184">
        <f>AJ30-AI30</f>
        <v>1861.5</v>
      </c>
      <c r="AL30" s="184">
        <f>AJ30/AI30%</f>
        <v>117.61199678319694</v>
      </c>
      <c r="AM30" s="331">
        <f>AM8+AM25</f>
        <v>6820.8</v>
      </c>
      <c r="AN30" s="184">
        <f>AN8+AN25</f>
        <v>6942.9</v>
      </c>
      <c r="AO30" s="184">
        <f>AN30-AM30</f>
        <v>122.09999999999945</v>
      </c>
      <c r="AP30" s="184">
        <f>AN30/AM30%</f>
        <v>101.79011259676284</v>
      </c>
      <c r="AQ30" s="184">
        <f>AQ8+AQ25</f>
        <v>112911</v>
      </c>
      <c r="AR30" s="184">
        <f>AR8+AR25</f>
        <v>100303.3</v>
      </c>
      <c r="AS30" s="184">
        <f>AR30-AQ30</f>
        <v>-12607.699999999997</v>
      </c>
      <c r="AT30" s="184">
        <f>AR30/AQ30%</f>
        <v>88.83394886237835</v>
      </c>
      <c r="AU30" s="184">
        <f>AU8+AU25</f>
        <v>158310.2</v>
      </c>
      <c r="AV30" s="184">
        <f>AV8+AV25</f>
        <v>133203.1</v>
      </c>
      <c r="AW30" s="184">
        <f>AV30-AU30</f>
        <v>-25107.100000000006</v>
      </c>
      <c r="AX30" s="184">
        <f>AV30/AU30%</f>
        <v>84.14056706390365</v>
      </c>
      <c r="AY30" s="184">
        <f>AY8+AY25</f>
        <v>905106.9</v>
      </c>
      <c r="AZ30" s="184">
        <f>AZ8+AZ25</f>
        <v>736636.9</v>
      </c>
      <c r="BA30" s="330">
        <f t="shared" si="24"/>
        <v>-168470</v>
      </c>
      <c r="BB30" s="330">
        <f t="shared" si="25"/>
        <v>81.38672901510309</v>
      </c>
    </row>
  </sheetData>
  <sheetProtection/>
  <mergeCells count="40">
    <mergeCell ref="AS6:AT6"/>
    <mergeCell ref="AW6:AX6"/>
    <mergeCell ref="BA6:BB6"/>
    <mergeCell ref="AQ6:AR6"/>
    <mergeCell ref="AU6:AV6"/>
    <mergeCell ref="AY6:AZ6"/>
    <mergeCell ref="AG6:AH6"/>
    <mergeCell ref="AK6:AL6"/>
    <mergeCell ref="AO6:AP6"/>
    <mergeCell ref="AE6:AF6"/>
    <mergeCell ref="AI6:AJ6"/>
    <mergeCell ref="AM6:AN6"/>
    <mergeCell ref="U6:V6"/>
    <mergeCell ref="Y6:Z6"/>
    <mergeCell ref="AC6:AD6"/>
    <mergeCell ref="C6:D6"/>
    <mergeCell ref="W6:X6"/>
    <mergeCell ref="AA6:AB6"/>
    <mergeCell ref="AU5:AX5"/>
    <mergeCell ref="AY5:BB5"/>
    <mergeCell ref="E6:F6"/>
    <mergeCell ref="I6:J6"/>
    <mergeCell ref="M6:N6"/>
    <mergeCell ref="Q6:R6"/>
    <mergeCell ref="G6:H6"/>
    <mergeCell ref="K6:L6"/>
    <mergeCell ref="O6:P6"/>
    <mergeCell ref="S6:T6"/>
    <mergeCell ref="W5:Z5"/>
    <mergeCell ref="AA5:AD5"/>
    <mergeCell ref="AE5:AH5"/>
    <mergeCell ref="AI5:AL5"/>
    <mergeCell ref="AM5:AP5"/>
    <mergeCell ref="AQ5:AT5"/>
    <mergeCell ref="D2:L2"/>
    <mergeCell ref="C5:F5"/>
    <mergeCell ref="G5:J5"/>
    <mergeCell ref="K5:N5"/>
    <mergeCell ref="O5:R5"/>
    <mergeCell ref="S5:V5"/>
  </mergeCells>
  <printOptions/>
  <pageMargins left="0.1968503937007874" right="0.1968503937007874" top="0.7480314960629921" bottom="0.7480314960629921" header="0.31496062992125984" footer="0.31496062992125984"/>
  <pageSetup fitToWidth="4" horizontalDpi="600" verticalDpi="600" orientation="landscape" paperSize="9" scale="70" r:id="rId1"/>
  <colBreaks count="4" manualBreakCount="4">
    <brk id="14" max="29" man="1"/>
    <brk id="26" max="29" man="1"/>
    <brk id="38" max="29" man="1"/>
    <brk id="50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C8" sqref="C8:N38"/>
    </sheetView>
  </sheetViews>
  <sheetFormatPr defaultColWidth="9.00390625" defaultRowHeight="12.75"/>
  <cols>
    <col min="1" max="1" width="45.375" style="0" customWidth="1"/>
    <col min="2" max="2" width="0.6171875" style="0" hidden="1" customWidth="1"/>
    <col min="3" max="3" width="16.625" style="0" customWidth="1"/>
    <col min="4" max="4" width="15.125" style="0" customWidth="1"/>
    <col min="5" max="5" width="16.375" style="0" customWidth="1"/>
    <col min="6" max="6" width="11.75390625" style="0" customWidth="1"/>
    <col min="7" max="7" width="15.625" style="0" customWidth="1"/>
    <col min="8" max="8" width="16.25390625" style="0" customWidth="1"/>
    <col min="9" max="9" width="15.875" style="0" customWidth="1"/>
    <col min="10" max="10" width="12.125" style="0" customWidth="1"/>
    <col min="11" max="11" width="12.75390625" style="0" customWidth="1"/>
    <col min="12" max="12" width="13.75390625" style="0" customWidth="1"/>
    <col min="13" max="13" width="14.25390625" style="0" customWidth="1"/>
  </cols>
  <sheetData>
    <row r="1" spans="1:12" ht="15.75">
      <c r="A1" s="190" t="s">
        <v>92</v>
      </c>
      <c r="B1" s="191"/>
      <c r="C1" s="192"/>
      <c r="D1" s="192"/>
      <c r="E1" s="192"/>
      <c r="F1" s="192"/>
      <c r="G1" s="193"/>
      <c r="H1" s="193"/>
      <c r="I1" s="193"/>
      <c r="J1" s="193"/>
      <c r="K1" s="193"/>
      <c r="L1" s="193"/>
    </row>
    <row r="2" spans="1:12" ht="15.75">
      <c r="A2" s="194" t="s">
        <v>150</v>
      </c>
      <c r="B2" s="191"/>
      <c r="C2" s="192"/>
      <c r="D2" s="192"/>
      <c r="E2" s="192"/>
      <c r="F2" s="192"/>
      <c r="G2" s="193"/>
      <c r="H2" s="193"/>
      <c r="I2" s="193"/>
      <c r="J2" s="193"/>
      <c r="K2" s="193"/>
      <c r="L2" s="193"/>
    </row>
    <row r="3" spans="1:12" ht="16.5" thickBot="1">
      <c r="A3" s="195"/>
      <c r="B3" s="196"/>
      <c r="C3" s="412"/>
      <c r="D3" s="412"/>
      <c r="E3" s="412"/>
      <c r="F3" s="412"/>
      <c r="G3" s="197"/>
      <c r="H3" s="197"/>
      <c r="I3" s="197"/>
      <c r="J3" s="197"/>
      <c r="K3" s="197"/>
      <c r="L3" s="198" t="s">
        <v>93</v>
      </c>
    </row>
    <row r="4" spans="1:14" ht="15">
      <c r="A4" s="199"/>
      <c r="B4" s="200" t="s">
        <v>94</v>
      </c>
      <c r="C4" s="413" t="s">
        <v>95</v>
      </c>
      <c r="D4" s="414"/>
      <c r="E4" s="414"/>
      <c r="F4" s="415"/>
      <c r="G4" s="419" t="s">
        <v>96</v>
      </c>
      <c r="H4" s="420"/>
      <c r="I4" s="420"/>
      <c r="J4" s="421"/>
      <c r="K4" s="425" t="s">
        <v>97</v>
      </c>
      <c r="L4" s="426"/>
      <c r="M4" s="426"/>
      <c r="N4" s="427"/>
    </row>
    <row r="5" spans="1:14" ht="15">
      <c r="A5" s="201" t="s">
        <v>0</v>
      </c>
      <c r="B5" s="201" t="s">
        <v>98</v>
      </c>
      <c r="C5" s="416"/>
      <c r="D5" s="417"/>
      <c r="E5" s="417"/>
      <c r="F5" s="418"/>
      <c r="G5" s="422"/>
      <c r="H5" s="423"/>
      <c r="I5" s="423"/>
      <c r="J5" s="424"/>
      <c r="K5" s="428"/>
      <c r="L5" s="429"/>
      <c r="M5" s="429"/>
      <c r="N5" s="430"/>
    </row>
    <row r="6" spans="1:14" ht="15" customHeight="1">
      <c r="A6" s="201"/>
      <c r="B6" s="201"/>
      <c r="C6" s="202" t="s">
        <v>99</v>
      </c>
      <c r="D6" s="203" t="s">
        <v>100</v>
      </c>
      <c r="E6" s="431" t="s">
        <v>101</v>
      </c>
      <c r="F6" s="432"/>
      <c r="G6" s="202" t="s">
        <v>99</v>
      </c>
      <c r="H6" s="204" t="s">
        <v>100</v>
      </c>
      <c r="I6" s="431" t="s">
        <v>101</v>
      </c>
      <c r="J6" s="432"/>
      <c r="K6" s="202" t="s">
        <v>99</v>
      </c>
      <c r="L6" s="203" t="s">
        <v>100</v>
      </c>
      <c r="M6" s="433" t="s">
        <v>101</v>
      </c>
      <c r="N6" s="434"/>
    </row>
    <row r="7" spans="1:14" ht="12.75">
      <c r="A7" s="205"/>
      <c r="B7" s="205" t="s">
        <v>102</v>
      </c>
      <c r="C7" s="206" t="s">
        <v>103</v>
      </c>
      <c r="D7" s="207"/>
      <c r="E7" s="205" t="s">
        <v>24</v>
      </c>
      <c r="F7" s="208" t="s">
        <v>25</v>
      </c>
      <c r="G7" s="206" t="s">
        <v>103</v>
      </c>
      <c r="H7" s="209"/>
      <c r="I7" s="205" t="s">
        <v>24</v>
      </c>
      <c r="J7" s="208" t="s">
        <v>25</v>
      </c>
      <c r="K7" s="206" t="s">
        <v>103</v>
      </c>
      <c r="L7" s="207"/>
      <c r="M7" s="210" t="s">
        <v>24</v>
      </c>
      <c r="N7" s="211" t="s">
        <v>25</v>
      </c>
    </row>
    <row r="8" spans="1:14" ht="15.75">
      <c r="A8" s="158" t="s">
        <v>104</v>
      </c>
      <c r="B8" s="212" t="s">
        <v>105</v>
      </c>
      <c r="C8" s="213">
        <f aca="true" t="shared" si="0" ref="C8:D23">G8+K8</f>
        <v>573535.8999999999</v>
      </c>
      <c r="D8" s="214">
        <f t="shared" si="0"/>
        <v>581323.2</v>
      </c>
      <c r="E8" s="214">
        <f aca="true" t="shared" si="1" ref="E8:E19">D8-C8</f>
        <v>7787.300000000047</v>
      </c>
      <c r="F8" s="215">
        <f aca="true" t="shared" si="2" ref="F8:F17">D8/C8%</f>
        <v>101.35777028081415</v>
      </c>
      <c r="G8" s="216">
        <f>SUM(G9:G19)+G25+G26+G27+G30+G31</f>
        <v>415697.49999999994</v>
      </c>
      <c r="H8" s="214">
        <f>SUM(H9:H19)+H25+H26+H27+H30+H31</f>
        <v>418065.3</v>
      </c>
      <c r="I8" s="214">
        <f>H8-G8</f>
        <v>2367.8000000000466</v>
      </c>
      <c r="J8" s="217">
        <f>H8/G8%</f>
        <v>100.56959688234835</v>
      </c>
      <c r="K8" s="216">
        <f>SUM(K9:K19)+K25+K26+K27+K30+K31</f>
        <v>157838.39999999997</v>
      </c>
      <c r="L8" s="214">
        <f>SUM(L9:L19)+L25+L26+L27+L30+L31</f>
        <v>163257.90000000002</v>
      </c>
      <c r="M8" s="214">
        <f>L8-K8</f>
        <v>5419.500000000058</v>
      </c>
      <c r="N8" s="215">
        <f>L8/K8%</f>
        <v>103.43357509959559</v>
      </c>
    </row>
    <row r="9" spans="1:14" ht="15">
      <c r="A9" s="218" t="s">
        <v>28</v>
      </c>
      <c r="B9" s="219"/>
      <c r="C9" s="220">
        <f t="shared" si="0"/>
        <v>2634</v>
      </c>
      <c r="D9" s="221">
        <f t="shared" si="0"/>
        <v>2737.6</v>
      </c>
      <c r="E9" s="221">
        <f>D9-C9</f>
        <v>103.59999999999991</v>
      </c>
      <c r="F9" s="222">
        <f>D9/C9%</f>
        <v>103.9331814730448</v>
      </c>
      <c r="G9" s="223">
        <v>2634</v>
      </c>
      <c r="H9" s="224">
        <v>2737.6</v>
      </c>
      <c r="I9" s="225">
        <f>H9-G9</f>
        <v>103.59999999999991</v>
      </c>
      <c r="J9" s="226">
        <f>H9/G9%</f>
        <v>103.9331814730448</v>
      </c>
      <c r="K9" s="223"/>
      <c r="L9" s="225"/>
      <c r="M9" s="225">
        <f>L9-K9</f>
        <v>0</v>
      </c>
      <c r="N9" s="226"/>
    </row>
    <row r="10" spans="1:14" ht="15">
      <c r="A10" s="227" t="s">
        <v>29</v>
      </c>
      <c r="B10" s="228" t="s">
        <v>106</v>
      </c>
      <c r="C10" s="220">
        <f t="shared" si="0"/>
        <v>388571.69999999995</v>
      </c>
      <c r="D10" s="221">
        <f t="shared" si="0"/>
        <v>390862.5</v>
      </c>
      <c r="E10" s="221">
        <f t="shared" si="1"/>
        <v>2290.8000000000466</v>
      </c>
      <c r="F10" s="222">
        <f t="shared" si="2"/>
        <v>100.58954370583345</v>
      </c>
      <c r="G10" s="223">
        <v>331114.6</v>
      </c>
      <c r="H10" s="229">
        <v>331577.1</v>
      </c>
      <c r="I10" s="225">
        <f aca="true" t="shared" si="3" ref="I10:I38">H10-G10</f>
        <v>462.5</v>
      </c>
      <c r="J10" s="226">
        <f aca="true" t="shared" si="4" ref="J10:J38">H10/G10%</f>
        <v>100.1396797362605</v>
      </c>
      <c r="K10" s="223">
        <v>57457.1</v>
      </c>
      <c r="L10" s="225">
        <v>59285.4</v>
      </c>
      <c r="M10" s="225">
        <f aca="true" t="shared" si="5" ref="M10:M38">L10-K10</f>
        <v>1828.300000000003</v>
      </c>
      <c r="N10" s="226">
        <f aca="true" t="shared" si="6" ref="N10:N38">L10/K10%</f>
        <v>103.18202624218765</v>
      </c>
    </row>
    <row r="11" spans="1:14" ht="25.5">
      <c r="A11" s="230" t="s">
        <v>31</v>
      </c>
      <c r="B11" s="228" t="s">
        <v>107</v>
      </c>
      <c r="C11" s="220">
        <f t="shared" si="0"/>
        <v>23920.6</v>
      </c>
      <c r="D11" s="221">
        <f t="shared" si="0"/>
        <v>24140.4</v>
      </c>
      <c r="E11" s="221">
        <f t="shared" si="1"/>
        <v>219.8000000000029</v>
      </c>
      <c r="F11" s="222">
        <f t="shared" si="2"/>
        <v>100.91887327240957</v>
      </c>
      <c r="G11" s="223">
        <v>8045.8</v>
      </c>
      <c r="H11" s="229">
        <v>8046.9</v>
      </c>
      <c r="I11" s="225">
        <f t="shared" si="3"/>
        <v>1.0999999999994543</v>
      </c>
      <c r="J11" s="226">
        <f t="shared" si="4"/>
        <v>100.01367172934947</v>
      </c>
      <c r="K11" s="223">
        <v>15874.8</v>
      </c>
      <c r="L11" s="225">
        <v>16093.5</v>
      </c>
      <c r="M11" s="225">
        <f t="shared" si="5"/>
        <v>218.70000000000073</v>
      </c>
      <c r="N11" s="226">
        <f t="shared" si="6"/>
        <v>101.37765515156097</v>
      </c>
    </row>
    <row r="12" spans="1:14" ht="25.5">
      <c r="A12" s="230" t="s">
        <v>32</v>
      </c>
      <c r="B12" s="228" t="s">
        <v>108</v>
      </c>
      <c r="C12" s="220">
        <f t="shared" si="0"/>
        <v>24547</v>
      </c>
      <c r="D12" s="221">
        <f t="shared" si="0"/>
        <v>24548.3</v>
      </c>
      <c r="E12" s="221">
        <f t="shared" si="1"/>
        <v>1.2999999999992724</v>
      </c>
      <c r="F12" s="222">
        <f t="shared" si="2"/>
        <v>100.00529596284679</v>
      </c>
      <c r="G12" s="223">
        <v>24547</v>
      </c>
      <c r="H12" s="229">
        <v>24548.3</v>
      </c>
      <c r="I12" s="225">
        <f t="shared" si="3"/>
        <v>1.2999999999992724</v>
      </c>
      <c r="J12" s="226">
        <f t="shared" si="4"/>
        <v>100.00529596284679</v>
      </c>
      <c r="K12" s="223"/>
      <c r="L12" s="225"/>
      <c r="M12" s="225">
        <f t="shared" si="5"/>
        <v>0</v>
      </c>
      <c r="N12" s="226"/>
    </row>
    <row r="13" spans="1:14" ht="15">
      <c r="A13" s="230" t="s">
        <v>33</v>
      </c>
      <c r="B13" s="228" t="s">
        <v>109</v>
      </c>
      <c r="C13" s="220">
        <f t="shared" si="0"/>
        <v>1561.9</v>
      </c>
      <c r="D13" s="221">
        <f t="shared" si="0"/>
        <v>1593.1</v>
      </c>
      <c r="E13" s="221">
        <f t="shared" si="1"/>
        <v>31.199999999999818</v>
      </c>
      <c r="F13" s="222">
        <f t="shared" si="2"/>
        <v>101.99756706575323</v>
      </c>
      <c r="G13" s="223">
        <v>789.6</v>
      </c>
      <c r="H13" s="229">
        <v>796.6</v>
      </c>
      <c r="I13" s="225">
        <f t="shared" si="3"/>
        <v>7</v>
      </c>
      <c r="J13" s="226">
        <f t="shared" si="4"/>
        <v>100.88652482269504</v>
      </c>
      <c r="K13" s="223">
        <v>772.3</v>
      </c>
      <c r="L13" s="225">
        <v>796.5</v>
      </c>
      <c r="M13" s="225">
        <f t="shared" si="5"/>
        <v>24.200000000000045</v>
      </c>
      <c r="N13" s="226">
        <f t="shared" si="6"/>
        <v>103.1334973455911</v>
      </c>
    </row>
    <row r="14" spans="1:14" ht="25.5">
      <c r="A14" s="230" t="s">
        <v>34</v>
      </c>
      <c r="B14" s="228"/>
      <c r="C14" s="220">
        <f t="shared" si="0"/>
        <v>921</v>
      </c>
      <c r="D14" s="221">
        <f t="shared" si="0"/>
        <v>921.2</v>
      </c>
      <c r="E14" s="221"/>
      <c r="F14" s="222"/>
      <c r="G14" s="223">
        <v>921</v>
      </c>
      <c r="H14" s="229">
        <v>921.2</v>
      </c>
      <c r="I14" s="225">
        <f t="shared" si="3"/>
        <v>0.20000000000004547</v>
      </c>
      <c r="J14" s="226">
        <f t="shared" si="4"/>
        <v>100.02171552660151</v>
      </c>
      <c r="K14" s="223"/>
      <c r="L14" s="225"/>
      <c r="M14" s="225"/>
      <c r="N14" s="226"/>
    </row>
    <row r="15" spans="1:14" ht="15">
      <c r="A15" s="230" t="s">
        <v>74</v>
      </c>
      <c r="B15" s="219" t="s">
        <v>110</v>
      </c>
      <c r="C15" s="220">
        <f t="shared" si="0"/>
        <v>6219.7</v>
      </c>
      <c r="D15" s="221">
        <f t="shared" si="0"/>
        <v>6418.4</v>
      </c>
      <c r="E15" s="221">
        <f t="shared" si="1"/>
        <v>198.69999999999982</v>
      </c>
      <c r="F15" s="222">
        <f t="shared" si="2"/>
        <v>103.19468784668071</v>
      </c>
      <c r="G15" s="223"/>
      <c r="H15" s="229"/>
      <c r="I15" s="225">
        <f t="shared" si="3"/>
        <v>0</v>
      </c>
      <c r="J15" s="226"/>
      <c r="K15" s="223">
        <v>6219.7</v>
      </c>
      <c r="L15" s="225">
        <v>6418.4</v>
      </c>
      <c r="M15" s="225">
        <f t="shared" si="5"/>
        <v>198.69999999999982</v>
      </c>
      <c r="N15" s="226">
        <f t="shared" si="6"/>
        <v>103.19468784668071</v>
      </c>
    </row>
    <row r="16" spans="1:14" ht="15">
      <c r="A16" s="231" t="s">
        <v>75</v>
      </c>
      <c r="B16" s="219" t="s">
        <v>111</v>
      </c>
      <c r="C16" s="220">
        <f t="shared" si="0"/>
        <v>51921.2</v>
      </c>
      <c r="D16" s="221">
        <f t="shared" si="0"/>
        <v>52525.8</v>
      </c>
      <c r="E16" s="221">
        <f t="shared" si="1"/>
        <v>604.6000000000058</v>
      </c>
      <c r="F16" s="222">
        <f t="shared" si="2"/>
        <v>101.16445690777563</v>
      </c>
      <c r="G16" s="223"/>
      <c r="H16" s="229"/>
      <c r="I16" s="225">
        <f t="shared" si="3"/>
        <v>0</v>
      </c>
      <c r="J16" s="226"/>
      <c r="K16" s="223">
        <v>51921.2</v>
      </c>
      <c r="L16" s="225">
        <v>52525.8</v>
      </c>
      <c r="M16" s="225">
        <f t="shared" si="5"/>
        <v>604.6000000000058</v>
      </c>
      <c r="N16" s="226">
        <f t="shared" si="6"/>
        <v>101.16445690777563</v>
      </c>
    </row>
    <row r="17" spans="1:14" ht="15">
      <c r="A17" s="232" t="s">
        <v>112</v>
      </c>
      <c r="B17" s="233" t="s">
        <v>113</v>
      </c>
      <c r="C17" s="220">
        <f t="shared" si="0"/>
        <v>5730.8</v>
      </c>
      <c r="D17" s="221">
        <f t="shared" si="0"/>
        <v>5774.599999999999</v>
      </c>
      <c r="E17" s="221">
        <f t="shared" si="1"/>
        <v>43.79999999999927</v>
      </c>
      <c r="F17" s="222">
        <f t="shared" si="2"/>
        <v>100.76429119843651</v>
      </c>
      <c r="G17" s="223">
        <v>5164.8</v>
      </c>
      <c r="H17" s="229">
        <v>5167.4</v>
      </c>
      <c r="I17" s="225">
        <f t="shared" si="3"/>
        <v>2.5999999999994543</v>
      </c>
      <c r="J17" s="226">
        <f t="shared" si="4"/>
        <v>100.05034076827756</v>
      </c>
      <c r="K17" s="234">
        <v>566</v>
      </c>
      <c r="L17" s="225">
        <v>607.2</v>
      </c>
      <c r="M17" s="225">
        <f t="shared" si="5"/>
        <v>41.200000000000045</v>
      </c>
      <c r="N17" s="226">
        <f t="shared" si="6"/>
        <v>107.2791519434629</v>
      </c>
    </row>
    <row r="18" spans="1:14" ht="15">
      <c r="A18" s="230" t="s">
        <v>114</v>
      </c>
      <c r="B18" s="233" t="s">
        <v>115</v>
      </c>
      <c r="C18" s="220">
        <f t="shared" si="0"/>
        <v>0</v>
      </c>
      <c r="D18" s="221">
        <f t="shared" si="0"/>
        <v>-0.3</v>
      </c>
      <c r="E18" s="221">
        <f t="shared" si="1"/>
        <v>-0.3</v>
      </c>
      <c r="F18" s="222"/>
      <c r="G18" s="223"/>
      <c r="H18" s="224"/>
      <c r="I18" s="225"/>
      <c r="J18" s="226"/>
      <c r="K18" s="234"/>
      <c r="L18" s="225">
        <v>-0.3</v>
      </c>
      <c r="M18" s="225">
        <f t="shared" si="5"/>
        <v>-0.3</v>
      </c>
      <c r="N18" s="226"/>
    </row>
    <row r="19" spans="1:14" ht="38.25">
      <c r="A19" s="235" t="s">
        <v>116</v>
      </c>
      <c r="B19" s="236" t="s">
        <v>117</v>
      </c>
      <c r="C19" s="220">
        <f t="shared" si="0"/>
        <v>39177.100000000006</v>
      </c>
      <c r="D19" s="221">
        <f t="shared" si="0"/>
        <v>42288.59999999999</v>
      </c>
      <c r="E19" s="221">
        <f t="shared" si="1"/>
        <v>3111.4999999999854</v>
      </c>
      <c r="F19" s="222">
        <f>D19/C19%</f>
        <v>107.9421396683266</v>
      </c>
      <c r="G19" s="237">
        <f>SUM(G20:G24)</f>
        <v>23057.800000000003</v>
      </c>
      <c r="H19" s="225">
        <f>SUM(H20:H24)</f>
        <v>24429.399999999998</v>
      </c>
      <c r="I19" s="225">
        <f t="shared" si="3"/>
        <v>1371.599999999995</v>
      </c>
      <c r="J19" s="226">
        <f t="shared" si="4"/>
        <v>105.94852934798634</v>
      </c>
      <c r="K19" s="223">
        <f>SUM(K20:K24)</f>
        <v>16119.300000000001</v>
      </c>
      <c r="L19" s="225">
        <f>SUM(L20:L24)</f>
        <v>17859.199999999997</v>
      </c>
      <c r="M19" s="225">
        <f t="shared" si="5"/>
        <v>1739.899999999996</v>
      </c>
      <c r="N19" s="226">
        <f t="shared" si="6"/>
        <v>110.79389303505732</v>
      </c>
    </row>
    <row r="20" spans="1:14" ht="25.5">
      <c r="A20" s="238" t="s">
        <v>42</v>
      </c>
      <c r="B20" s="239"/>
      <c r="C20" s="240">
        <f t="shared" si="0"/>
        <v>0</v>
      </c>
      <c r="D20" s="241">
        <f t="shared" si="0"/>
        <v>0</v>
      </c>
      <c r="E20" s="241"/>
      <c r="F20" s="242"/>
      <c r="G20" s="240"/>
      <c r="H20" s="243"/>
      <c r="I20" s="241">
        <f t="shared" si="3"/>
        <v>0</v>
      </c>
      <c r="J20" s="242"/>
      <c r="K20" s="240"/>
      <c r="L20" s="241"/>
      <c r="M20" s="241">
        <f t="shared" si="5"/>
        <v>0</v>
      </c>
      <c r="N20" s="242"/>
    </row>
    <row r="21" spans="1:14" ht="15">
      <c r="A21" s="238" t="s">
        <v>118</v>
      </c>
      <c r="B21" s="244" t="s">
        <v>119</v>
      </c>
      <c r="C21" s="240">
        <f t="shared" si="0"/>
        <v>29952.300000000003</v>
      </c>
      <c r="D21" s="241">
        <f t="shared" si="0"/>
        <v>32961.4</v>
      </c>
      <c r="E21" s="241">
        <f aca="true" t="shared" si="7" ref="E21:E37">D21-C21</f>
        <v>3009.0999999999985</v>
      </c>
      <c r="F21" s="242">
        <f aca="true" t="shared" si="8" ref="F21:F29">D21/C21%</f>
        <v>110.04630696140195</v>
      </c>
      <c r="G21" s="240">
        <v>14932.7</v>
      </c>
      <c r="H21" s="243">
        <v>16279.4</v>
      </c>
      <c r="I21" s="241">
        <f t="shared" si="3"/>
        <v>1346.699999999999</v>
      </c>
      <c r="J21" s="242">
        <f t="shared" si="4"/>
        <v>109.01846283659351</v>
      </c>
      <c r="K21" s="240">
        <v>15019.6</v>
      </c>
      <c r="L21" s="241">
        <v>16682</v>
      </c>
      <c r="M21" s="241">
        <f t="shared" si="5"/>
        <v>1662.3999999999996</v>
      </c>
      <c r="N21" s="242">
        <f t="shared" si="6"/>
        <v>111.06820421316147</v>
      </c>
    </row>
    <row r="22" spans="1:14" ht="15">
      <c r="A22" s="245" t="s">
        <v>44</v>
      </c>
      <c r="B22" s="244" t="s">
        <v>120</v>
      </c>
      <c r="C22" s="240">
        <f t="shared" si="0"/>
        <v>9016.1</v>
      </c>
      <c r="D22" s="241">
        <f t="shared" si="0"/>
        <v>9117.5</v>
      </c>
      <c r="E22" s="241">
        <f t="shared" si="7"/>
        <v>101.39999999999964</v>
      </c>
      <c r="F22" s="242">
        <f t="shared" si="8"/>
        <v>101.12465478421935</v>
      </c>
      <c r="G22" s="240">
        <v>7994.7</v>
      </c>
      <c r="H22" s="243">
        <v>8019.2</v>
      </c>
      <c r="I22" s="241">
        <f t="shared" si="3"/>
        <v>24.5</v>
      </c>
      <c r="J22" s="242">
        <f t="shared" si="4"/>
        <v>100.30645302512914</v>
      </c>
      <c r="K22" s="240">
        <v>1021.4</v>
      </c>
      <c r="L22" s="241">
        <v>1098.3</v>
      </c>
      <c r="M22" s="241">
        <f t="shared" si="5"/>
        <v>76.89999999999998</v>
      </c>
      <c r="N22" s="242">
        <f t="shared" si="6"/>
        <v>107.52888192676717</v>
      </c>
    </row>
    <row r="23" spans="1:14" ht="25.5">
      <c r="A23" s="245" t="s">
        <v>121</v>
      </c>
      <c r="B23" s="239" t="s">
        <v>122</v>
      </c>
      <c r="C23" s="240">
        <f t="shared" si="0"/>
        <v>172</v>
      </c>
      <c r="D23" s="241">
        <f t="shared" si="0"/>
        <v>172.4</v>
      </c>
      <c r="E23" s="241">
        <f t="shared" si="7"/>
        <v>0.4000000000000057</v>
      </c>
      <c r="F23" s="242">
        <f t="shared" si="8"/>
        <v>100.23255813953489</v>
      </c>
      <c r="G23" s="240">
        <v>130.4</v>
      </c>
      <c r="H23" s="243">
        <v>130.8</v>
      </c>
      <c r="I23" s="241">
        <f t="shared" si="3"/>
        <v>0.4000000000000057</v>
      </c>
      <c r="J23" s="242">
        <f t="shared" si="4"/>
        <v>100.30674846625767</v>
      </c>
      <c r="K23" s="246">
        <v>41.6</v>
      </c>
      <c r="L23" s="241">
        <v>41.6</v>
      </c>
      <c r="M23" s="241">
        <f t="shared" si="5"/>
        <v>0</v>
      </c>
      <c r="N23" s="242">
        <f t="shared" si="6"/>
        <v>100</v>
      </c>
    </row>
    <row r="24" spans="1:14" ht="25.5">
      <c r="A24" s="247" t="s">
        <v>123</v>
      </c>
      <c r="B24" s="239"/>
      <c r="C24" s="240">
        <f aca="true" t="shared" si="9" ref="C24:D31">G24+K24</f>
        <v>36.7</v>
      </c>
      <c r="D24" s="241">
        <f t="shared" si="9"/>
        <v>37.3</v>
      </c>
      <c r="E24" s="241">
        <f>D24-C24</f>
        <v>0.5999999999999943</v>
      </c>
      <c r="F24" s="242">
        <f>D24/C24%</f>
        <v>101.63487738419616</v>
      </c>
      <c r="G24" s="240"/>
      <c r="H24" s="243"/>
      <c r="I24" s="241"/>
      <c r="J24" s="242"/>
      <c r="K24" s="248">
        <v>36.7</v>
      </c>
      <c r="L24" s="241">
        <v>37.3</v>
      </c>
      <c r="M24" s="241">
        <f t="shared" si="5"/>
        <v>0.5999999999999943</v>
      </c>
      <c r="N24" s="242">
        <f t="shared" si="6"/>
        <v>101.63487738419616</v>
      </c>
    </row>
    <row r="25" spans="1:14" ht="25.5">
      <c r="A25" s="230" t="s">
        <v>47</v>
      </c>
      <c r="B25" s="228" t="s">
        <v>124</v>
      </c>
      <c r="C25" s="220">
        <f t="shared" si="9"/>
        <v>3301.9</v>
      </c>
      <c r="D25" s="221">
        <f t="shared" si="9"/>
        <v>3305.3</v>
      </c>
      <c r="E25" s="221">
        <f t="shared" si="7"/>
        <v>3.400000000000091</v>
      </c>
      <c r="F25" s="222">
        <f t="shared" si="8"/>
        <v>100.10297101668738</v>
      </c>
      <c r="G25" s="223">
        <v>3301.9</v>
      </c>
      <c r="H25" s="224">
        <v>3305.3</v>
      </c>
      <c r="I25" s="225">
        <f t="shared" si="3"/>
        <v>3.400000000000091</v>
      </c>
      <c r="J25" s="226">
        <f t="shared" si="4"/>
        <v>100.10297101668738</v>
      </c>
      <c r="K25" s="249"/>
      <c r="L25" s="225"/>
      <c r="M25" s="225">
        <f t="shared" si="5"/>
        <v>0</v>
      </c>
      <c r="N25" s="226"/>
    </row>
    <row r="26" spans="1:14" ht="15">
      <c r="A26" s="230" t="s">
        <v>125</v>
      </c>
      <c r="B26" s="228"/>
      <c r="C26" s="220">
        <f t="shared" si="9"/>
        <v>4718.8</v>
      </c>
      <c r="D26" s="221">
        <f t="shared" si="9"/>
        <v>4915.6</v>
      </c>
      <c r="E26" s="221">
        <f t="shared" si="7"/>
        <v>196.80000000000018</v>
      </c>
      <c r="F26" s="222"/>
      <c r="G26" s="223">
        <v>1729.2</v>
      </c>
      <c r="H26" s="229">
        <v>1926</v>
      </c>
      <c r="I26" s="225">
        <f t="shared" si="3"/>
        <v>196.79999999999995</v>
      </c>
      <c r="J26" s="226">
        <f t="shared" si="4"/>
        <v>111.38098542678695</v>
      </c>
      <c r="K26" s="249">
        <v>2989.6</v>
      </c>
      <c r="L26" s="225">
        <v>2989.6</v>
      </c>
      <c r="M26" s="225">
        <f t="shared" si="5"/>
        <v>0</v>
      </c>
      <c r="N26" s="226">
        <f t="shared" si="6"/>
        <v>100</v>
      </c>
    </row>
    <row r="27" spans="1:14" ht="25.5">
      <c r="A27" s="250" t="s">
        <v>51</v>
      </c>
      <c r="B27" s="233" t="s">
        <v>126</v>
      </c>
      <c r="C27" s="220">
        <f t="shared" si="9"/>
        <v>10226.9</v>
      </c>
      <c r="D27" s="221">
        <f t="shared" si="9"/>
        <v>10820.4</v>
      </c>
      <c r="E27" s="221">
        <f t="shared" si="7"/>
        <v>593.5</v>
      </c>
      <c r="F27" s="222">
        <f t="shared" si="8"/>
        <v>105.80332260997957</v>
      </c>
      <c r="G27" s="237">
        <f>SUM(G28:G29)</f>
        <v>5145</v>
      </c>
      <c r="H27" s="225">
        <f>SUM(H28:H29)</f>
        <v>5158.5</v>
      </c>
      <c r="I27" s="225">
        <f t="shared" si="3"/>
        <v>13.5</v>
      </c>
      <c r="J27" s="226">
        <f t="shared" si="4"/>
        <v>100.26239067055393</v>
      </c>
      <c r="K27" s="237">
        <f>SUM(K28:K29)</f>
        <v>5081.9</v>
      </c>
      <c r="L27" s="225">
        <f>SUM(L28:L29)</f>
        <v>5661.9</v>
      </c>
      <c r="M27" s="225">
        <f t="shared" si="5"/>
        <v>580</v>
      </c>
      <c r="N27" s="448" t="s">
        <v>49</v>
      </c>
    </row>
    <row r="28" spans="1:14" ht="15">
      <c r="A28" s="251" t="s">
        <v>52</v>
      </c>
      <c r="B28" s="252" t="s">
        <v>127</v>
      </c>
      <c r="C28" s="253">
        <f t="shared" si="9"/>
        <v>4224.3</v>
      </c>
      <c r="D28" s="254">
        <f t="shared" si="9"/>
        <v>3947.3</v>
      </c>
      <c r="E28" s="241">
        <f t="shared" si="7"/>
        <v>-277</v>
      </c>
      <c r="F28" s="242">
        <f t="shared" si="8"/>
        <v>93.44270056577422</v>
      </c>
      <c r="G28" s="253">
        <v>1900</v>
      </c>
      <c r="H28" s="255">
        <v>1912.4</v>
      </c>
      <c r="I28" s="241">
        <f t="shared" si="3"/>
        <v>12.400000000000091</v>
      </c>
      <c r="J28" s="242">
        <f t="shared" si="4"/>
        <v>100.65263157894738</v>
      </c>
      <c r="K28" s="253">
        <v>2324.3</v>
      </c>
      <c r="L28" s="254">
        <v>2034.9</v>
      </c>
      <c r="M28" s="241">
        <f t="shared" si="5"/>
        <v>-289.4000000000001</v>
      </c>
      <c r="N28" s="226">
        <f t="shared" si="6"/>
        <v>87.54893946564556</v>
      </c>
    </row>
    <row r="29" spans="1:14" ht="15">
      <c r="A29" s="251" t="s">
        <v>83</v>
      </c>
      <c r="B29" s="252" t="s">
        <v>128</v>
      </c>
      <c r="C29" s="256">
        <f t="shared" si="9"/>
        <v>6002.6</v>
      </c>
      <c r="D29" s="254">
        <f t="shared" si="9"/>
        <v>6873.1</v>
      </c>
      <c r="E29" s="241">
        <f t="shared" si="7"/>
        <v>870.5</v>
      </c>
      <c r="F29" s="242">
        <f t="shared" si="8"/>
        <v>114.50204911205144</v>
      </c>
      <c r="G29" s="253">
        <v>3245</v>
      </c>
      <c r="H29" s="255">
        <v>3246.1</v>
      </c>
      <c r="I29" s="241">
        <f t="shared" si="3"/>
        <v>1.099999999999909</v>
      </c>
      <c r="J29" s="242">
        <f t="shared" si="4"/>
        <v>100.03389830508473</v>
      </c>
      <c r="K29" s="253">
        <v>2757.6</v>
      </c>
      <c r="L29" s="254">
        <v>3627</v>
      </c>
      <c r="M29" s="241">
        <f t="shared" si="5"/>
        <v>869.4000000000001</v>
      </c>
      <c r="N29" s="449" t="s">
        <v>49</v>
      </c>
    </row>
    <row r="30" spans="1:14" ht="15">
      <c r="A30" s="250" t="s">
        <v>129</v>
      </c>
      <c r="B30" s="233" t="s">
        <v>130</v>
      </c>
      <c r="C30" s="257">
        <f t="shared" si="9"/>
        <v>10083.3</v>
      </c>
      <c r="D30" s="221">
        <f t="shared" si="9"/>
        <v>10457.7</v>
      </c>
      <c r="E30" s="221">
        <f t="shared" si="7"/>
        <v>374.40000000000146</v>
      </c>
      <c r="F30" s="222">
        <f>D30/C30%</f>
        <v>103.71307012585166</v>
      </c>
      <c r="G30" s="223">
        <v>9246.8</v>
      </c>
      <c r="H30" s="229">
        <v>9437</v>
      </c>
      <c r="I30" s="225">
        <f t="shared" si="3"/>
        <v>190.20000000000073</v>
      </c>
      <c r="J30" s="226">
        <f t="shared" si="4"/>
        <v>102.05692780205045</v>
      </c>
      <c r="K30" s="258">
        <v>836.5</v>
      </c>
      <c r="L30" s="225">
        <v>1020.7</v>
      </c>
      <c r="M30" s="225">
        <f t="shared" si="5"/>
        <v>184.20000000000005</v>
      </c>
      <c r="N30" s="226">
        <f t="shared" si="6"/>
        <v>122.02032277346085</v>
      </c>
    </row>
    <row r="31" spans="1:14" ht="15">
      <c r="A31" s="232" t="s">
        <v>56</v>
      </c>
      <c r="B31" s="233" t="s">
        <v>131</v>
      </c>
      <c r="C31" s="220">
        <f t="shared" si="9"/>
        <v>0</v>
      </c>
      <c r="D31" s="221">
        <f t="shared" si="9"/>
        <v>14</v>
      </c>
      <c r="E31" s="221">
        <f t="shared" si="7"/>
        <v>14</v>
      </c>
      <c r="F31" s="222"/>
      <c r="G31" s="223"/>
      <c r="H31" s="229">
        <v>14</v>
      </c>
      <c r="I31" s="225">
        <f t="shared" si="3"/>
        <v>14</v>
      </c>
      <c r="J31" s="226"/>
      <c r="K31" s="249"/>
      <c r="L31" s="225"/>
      <c r="M31" s="225">
        <f t="shared" si="5"/>
        <v>0</v>
      </c>
      <c r="N31" s="226"/>
    </row>
    <row r="32" spans="1:14" ht="15.75">
      <c r="A32" s="259" t="s">
        <v>86</v>
      </c>
      <c r="B32" s="260"/>
      <c r="C32" s="261">
        <f>SUM(C33:C37)</f>
        <v>3304021.9000000004</v>
      </c>
      <c r="D32" s="262">
        <f>SUM(D33:D37)</f>
        <v>2860234.6</v>
      </c>
      <c r="E32" s="263">
        <f t="shared" si="7"/>
        <v>-443787.3000000003</v>
      </c>
      <c r="F32" s="264">
        <f aca="true" t="shared" si="10" ref="F32:F37">D32/C32%</f>
        <v>86.5682700226654</v>
      </c>
      <c r="G32" s="261">
        <f>SUM(G33:G37)</f>
        <v>2556753.4</v>
      </c>
      <c r="H32" s="265">
        <f>SUM(H33:H37)</f>
        <v>2286855.6</v>
      </c>
      <c r="I32" s="263">
        <f t="shared" si="3"/>
        <v>-269897.7999999998</v>
      </c>
      <c r="J32" s="264">
        <f t="shared" si="4"/>
        <v>89.4437296925077</v>
      </c>
      <c r="K32" s="266">
        <f>SUM(K33:K37)</f>
        <v>747268.5</v>
      </c>
      <c r="L32" s="262">
        <f>SUM(L33:L37)</f>
        <v>573379</v>
      </c>
      <c r="M32" s="263">
        <f t="shared" si="5"/>
        <v>-173889.5</v>
      </c>
      <c r="N32" s="264">
        <f t="shared" si="6"/>
        <v>76.72998393482396</v>
      </c>
    </row>
    <row r="33" spans="1:14" ht="15">
      <c r="A33" s="161" t="s">
        <v>87</v>
      </c>
      <c r="B33" s="267" t="s">
        <v>132</v>
      </c>
      <c r="C33" s="220">
        <f aca="true" t="shared" si="11" ref="C33:D37">G33+K33</f>
        <v>291812.3</v>
      </c>
      <c r="D33" s="221">
        <f t="shared" si="11"/>
        <v>291812.3</v>
      </c>
      <c r="E33" s="221">
        <f t="shared" si="7"/>
        <v>0</v>
      </c>
      <c r="F33" s="222">
        <f t="shared" si="10"/>
        <v>100</v>
      </c>
      <c r="G33" s="268">
        <v>227192.2</v>
      </c>
      <c r="H33" s="269">
        <v>227192.2</v>
      </c>
      <c r="I33" s="225">
        <f t="shared" si="3"/>
        <v>0</v>
      </c>
      <c r="J33" s="226">
        <f t="shared" si="4"/>
        <v>100</v>
      </c>
      <c r="K33" s="268">
        <v>64620.1</v>
      </c>
      <c r="L33" s="270">
        <v>64620.1</v>
      </c>
      <c r="M33" s="225">
        <f t="shared" si="5"/>
        <v>0</v>
      </c>
      <c r="N33" s="226">
        <f t="shared" si="6"/>
        <v>100</v>
      </c>
    </row>
    <row r="34" spans="1:14" ht="15">
      <c r="A34" s="161" t="s">
        <v>133</v>
      </c>
      <c r="B34" s="267" t="s">
        <v>134</v>
      </c>
      <c r="C34" s="220">
        <f t="shared" si="11"/>
        <v>828454</v>
      </c>
      <c r="D34" s="221">
        <f t="shared" si="11"/>
        <v>567909.6</v>
      </c>
      <c r="E34" s="221">
        <f t="shared" si="7"/>
        <v>-260544.40000000002</v>
      </c>
      <c r="F34" s="222">
        <f t="shared" si="10"/>
        <v>68.55052905773886</v>
      </c>
      <c r="G34" s="268">
        <v>828454</v>
      </c>
      <c r="H34" s="269">
        <v>567909.6</v>
      </c>
      <c r="I34" s="225">
        <f t="shared" si="3"/>
        <v>-260544.40000000002</v>
      </c>
      <c r="J34" s="226">
        <f t="shared" si="4"/>
        <v>68.55052905773886</v>
      </c>
      <c r="K34" s="268"/>
      <c r="L34" s="270"/>
      <c r="M34" s="225">
        <f t="shared" si="5"/>
        <v>0</v>
      </c>
      <c r="N34" s="226"/>
    </row>
    <row r="35" spans="1:14" ht="15">
      <c r="A35" s="161" t="s">
        <v>135</v>
      </c>
      <c r="B35" s="267" t="s">
        <v>136</v>
      </c>
      <c r="C35" s="220">
        <f t="shared" si="11"/>
        <v>1279416.5999999999</v>
      </c>
      <c r="D35" s="221">
        <f t="shared" si="11"/>
        <v>1274733.5999999999</v>
      </c>
      <c r="E35" s="221">
        <f t="shared" si="7"/>
        <v>-4683</v>
      </c>
      <c r="F35" s="222">
        <f t="shared" si="10"/>
        <v>99.63397379711971</v>
      </c>
      <c r="G35" s="271">
        <v>1277174.7</v>
      </c>
      <c r="H35" s="272">
        <v>1272491.7</v>
      </c>
      <c r="I35" s="225">
        <f t="shared" si="3"/>
        <v>-4683</v>
      </c>
      <c r="J35" s="226">
        <f t="shared" si="4"/>
        <v>99.63333128976012</v>
      </c>
      <c r="K35" s="271">
        <v>2241.9</v>
      </c>
      <c r="L35" s="273">
        <v>2241.9</v>
      </c>
      <c r="M35" s="225">
        <f t="shared" si="5"/>
        <v>0</v>
      </c>
      <c r="N35" s="226">
        <f t="shared" si="6"/>
        <v>100</v>
      </c>
    </row>
    <row r="36" spans="1:14" ht="15">
      <c r="A36" s="274" t="s">
        <v>89</v>
      </c>
      <c r="B36" s="267"/>
      <c r="C36" s="220">
        <f t="shared" si="11"/>
        <v>903969.8</v>
      </c>
      <c r="D36" s="221">
        <f t="shared" si="11"/>
        <v>725409.9</v>
      </c>
      <c r="E36" s="221">
        <f t="shared" si="7"/>
        <v>-178559.90000000002</v>
      </c>
      <c r="F36" s="222">
        <f t="shared" si="10"/>
        <v>80.24713878715859</v>
      </c>
      <c r="G36" s="271">
        <v>223932.5</v>
      </c>
      <c r="H36" s="272">
        <v>219262.1</v>
      </c>
      <c r="I36" s="225">
        <f t="shared" si="3"/>
        <v>-4670.399999999994</v>
      </c>
      <c r="J36" s="226">
        <f t="shared" si="4"/>
        <v>97.91437151820304</v>
      </c>
      <c r="K36" s="271">
        <v>680037.3</v>
      </c>
      <c r="L36" s="273">
        <v>506147.8</v>
      </c>
      <c r="M36" s="225">
        <f t="shared" si="5"/>
        <v>-173889.50000000006</v>
      </c>
      <c r="N36" s="226">
        <f t="shared" si="6"/>
        <v>74.42941732754953</v>
      </c>
    </row>
    <row r="37" spans="1:14" ht="15">
      <c r="A37" s="274" t="s">
        <v>90</v>
      </c>
      <c r="B37" s="267" t="s">
        <v>137</v>
      </c>
      <c r="C37" s="220">
        <f t="shared" si="11"/>
        <v>369.2</v>
      </c>
      <c r="D37" s="221">
        <f t="shared" si="11"/>
        <v>369.2</v>
      </c>
      <c r="E37" s="221">
        <f t="shared" si="7"/>
        <v>0</v>
      </c>
      <c r="F37" s="222">
        <f t="shared" si="10"/>
        <v>100</v>
      </c>
      <c r="G37" s="271"/>
      <c r="H37" s="272"/>
      <c r="I37" s="225"/>
      <c r="J37" s="226"/>
      <c r="K37" s="275">
        <v>369.2</v>
      </c>
      <c r="L37" s="273">
        <v>369.2</v>
      </c>
      <c r="M37" s="225">
        <f t="shared" si="5"/>
        <v>0</v>
      </c>
      <c r="N37" s="226">
        <f t="shared" si="6"/>
        <v>100</v>
      </c>
    </row>
    <row r="38" spans="1:14" ht="16.5" thickBot="1">
      <c r="A38" s="276" t="s">
        <v>91</v>
      </c>
      <c r="B38" s="277"/>
      <c r="C38" s="278">
        <f>C8+C32</f>
        <v>3877557.8000000003</v>
      </c>
      <c r="D38" s="278">
        <f>D8+D32</f>
        <v>3441557.8</v>
      </c>
      <c r="E38" s="279">
        <f>D38-C38</f>
        <v>-436000.00000000047</v>
      </c>
      <c r="F38" s="280">
        <f>D38/C38%</f>
        <v>88.75580913326424</v>
      </c>
      <c r="G38" s="278">
        <f>G8+G32</f>
        <v>2972450.9</v>
      </c>
      <c r="H38" s="278">
        <f>H8+H32</f>
        <v>2704920.9</v>
      </c>
      <c r="I38" s="279">
        <f t="shared" si="3"/>
        <v>-267530</v>
      </c>
      <c r="J38" s="280">
        <f t="shared" si="4"/>
        <v>90.99968312344537</v>
      </c>
      <c r="K38" s="278">
        <f>K8+K32</f>
        <v>905106.8999999999</v>
      </c>
      <c r="L38" s="278">
        <f>L8+L32</f>
        <v>736636.9</v>
      </c>
      <c r="M38" s="279">
        <f t="shared" si="5"/>
        <v>-168469.99999999988</v>
      </c>
      <c r="N38" s="280">
        <f t="shared" si="6"/>
        <v>81.38672901510309</v>
      </c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4"/>
  <sheetViews>
    <sheetView showZeros="0" tabSelected="1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"/>
    </sheetView>
  </sheetViews>
  <sheetFormatPr defaultColWidth="9.00390625" defaultRowHeight="12.75"/>
  <cols>
    <col min="1" max="1" width="25.125" style="281" customWidth="1"/>
    <col min="2" max="2" width="14.25390625" style="281" customWidth="1"/>
    <col min="3" max="3" width="13.875" style="281" customWidth="1"/>
    <col min="4" max="4" width="14.125" style="281" customWidth="1"/>
    <col min="5" max="5" width="16.75390625" style="281" customWidth="1"/>
    <col min="6" max="6" width="13.00390625" style="281" customWidth="1"/>
    <col min="7" max="7" width="12.875" style="281" customWidth="1"/>
    <col min="8" max="8" width="13.75390625" style="281" customWidth="1"/>
    <col min="9" max="9" width="15.375" style="281" customWidth="1"/>
    <col min="10" max="10" width="15.00390625" style="281" customWidth="1"/>
    <col min="11" max="11" width="16.875" style="281" customWidth="1"/>
    <col min="12" max="12" width="16.00390625" style="281" customWidth="1"/>
    <col min="13" max="13" width="15.125" style="281" customWidth="1"/>
    <col min="14" max="14" width="15.00390625" style="281" bestFit="1" customWidth="1"/>
    <col min="15" max="15" width="16.375" style="281" customWidth="1"/>
    <col min="16" max="16" width="16.00390625" style="281" bestFit="1" customWidth="1"/>
    <col min="17" max="17" width="7.375" style="281" customWidth="1"/>
    <col min="18" max="16384" width="9.125" style="281" customWidth="1"/>
  </cols>
  <sheetData>
    <row r="1" spans="2:9" ht="18.75">
      <c r="B1" s="435" t="s">
        <v>151</v>
      </c>
      <c r="C1" s="435"/>
      <c r="D1" s="435"/>
      <c r="E1" s="435"/>
      <c r="F1" s="435"/>
      <c r="G1" s="435"/>
      <c r="H1" s="435"/>
      <c r="I1" s="435"/>
    </row>
    <row r="2" spans="1:4" ht="18.75">
      <c r="A2" s="282" t="s">
        <v>152</v>
      </c>
      <c r="C2" s="283"/>
      <c r="D2" s="283"/>
    </row>
    <row r="3" spans="1:9" ht="19.5" thickBot="1">
      <c r="A3" s="284"/>
      <c r="C3" s="283"/>
      <c r="D3" s="285"/>
      <c r="E3" s="283"/>
      <c r="I3" s="283" t="s">
        <v>24</v>
      </c>
    </row>
    <row r="4" spans="2:17" s="286" customFormat="1" ht="18.75">
      <c r="B4" s="436" t="s">
        <v>138</v>
      </c>
      <c r="C4" s="437"/>
      <c r="D4" s="437"/>
      <c r="E4" s="438"/>
      <c r="F4" s="439" t="s">
        <v>139</v>
      </c>
      <c r="G4" s="437"/>
      <c r="H4" s="437"/>
      <c r="I4" s="438"/>
      <c r="J4" s="436" t="s">
        <v>89</v>
      </c>
      <c r="K4" s="437"/>
      <c r="L4" s="437"/>
      <c r="M4" s="438"/>
      <c r="N4" s="436" t="s">
        <v>140</v>
      </c>
      <c r="O4" s="437"/>
      <c r="P4" s="437"/>
      <c r="Q4" s="438"/>
    </row>
    <row r="5" spans="1:17" s="287" customFormat="1" ht="30.75" customHeight="1">
      <c r="A5" s="440" t="s">
        <v>141</v>
      </c>
      <c r="B5" s="441" t="s">
        <v>142</v>
      </c>
      <c r="C5" s="442" t="s">
        <v>100</v>
      </c>
      <c r="D5" s="443" t="s">
        <v>143</v>
      </c>
      <c r="E5" s="444"/>
      <c r="F5" s="445" t="s">
        <v>142</v>
      </c>
      <c r="G5" s="446" t="s">
        <v>100</v>
      </c>
      <c r="H5" s="443" t="s">
        <v>143</v>
      </c>
      <c r="I5" s="444"/>
      <c r="J5" s="445" t="s">
        <v>142</v>
      </c>
      <c r="K5" s="446" t="s">
        <v>100</v>
      </c>
      <c r="L5" s="443" t="s">
        <v>143</v>
      </c>
      <c r="M5" s="444"/>
      <c r="N5" s="445" t="s">
        <v>142</v>
      </c>
      <c r="O5" s="446" t="s">
        <v>21</v>
      </c>
      <c r="P5" s="443" t="s">
        <v>143</v>
      </c>
      <c r="Q5" s="444"/>
    </row>
    <row r="6" spans="1:17" s="287" customFormat="1" ht="21.75" customHeight="1">
      <c r="A6" s="440"/>
      <c r="B6" s="441"/>
      <c r="C6" s="442"/>
      <c r="D6" s="338" t="s">
        <v>24</v>
      </c>
      <c r="E6" s="339" t="s">
        <v>25</v>
      </c>
      <c r="F6" s="445"/>
      <c r="G6" s="447"/>
      <c r="H6" s="338" t="s">
        <v>24</v>
      </c>
      <c r="I6" s="339" t="s">
        <v>25</v>
      </c>
      <c r="J6" s="445"/>
      <c r="K6" s="447"/>
      <c r="L6" s="338" t="s">
        <v>24</v>
      </c>
      <c r="M6" s="339" t="s">
        <v>25</v>
      </c>
      <c r="N6" s="445"/>
      <c r="O6" s="447"/>
      <c r="P6" s="338" t="s">
        <v>24</v>
      </c>
      <c r="Q6" s="339" t="s">
        <v>25</v>
      </c>
    </row>
    <row r="7" spans="1:17" s="286" customFormat="1" ht="37.5">
      <c r="A7" s="294" t="s">
        <v>144</v>
      </c>
      <c r="B7" s="295">
        <f>B8+B9</f>
        <v>573535.9</v>
      </c>
      <c r="C7" s="296">
        <f>C8+C9</f>
        <v>581323.2</v>
      </c>
      <c r="D7" s="296">
        <f>C7-B7</f>
        <v>7787.29999999993</v>
      </c>
      <c r="E7" s="297">
        <f>C7/B7%</f>
        <v>101.35777028081414</v>
      </c>
      <c r="F7" s="298">
        <f>F8+F9</f>
        <v>291812.3</v>
      </c>
      <c r="G7" s="296">
        <f>G8+G9</f>
        <v>291812.3</v>
      </c>
      <c r="H7" s="296">
        <f aca="true" t="shared" si="0" ref="H7:H22">G7-F7</f>
        <v>0</v>
      </c>
      <c r="I7" s="297">
        <f>G7/F7%</f>
        <v>100</v>
      </c>
      <c r="J7" s="295">
        <f aca="true" t="shared" si="1" ref="J7:K9">N7-B7-F7</f>
        <v>3012209.6</v>
      </c>
      <c r="K7" s="296">
        <f t="shared" si="1"/>
        <v>2568422.3</v>
      </c>
      <c r="L7" s="296">
        <f aca="true" t="shared" si="2" ref="L7:L22">K7-J7</f>
        <v>-443787.3000000003</v>
      </c>
      <c r="M7" s="297">
        <f>K7/J7%</f>
        <v>85.26705113747728</v>
      </c>
      <c r="N7" s="295">
        <f>N8+N9</f>
        <v>3877557.8</v>
      </c>
      <c r="O7" s="296">
        <f>O8+O9</f>
        <v>3441557.8</v>
      </c>
      <c r="P7" s="296">
        <f aca="true" t="shared" si="3" ref="P7:P22">O7-N7</f>
        <v>-436000</v>
      </c>
      <c r="Q7" s="297">
        <f>O7/N7%</f>
        <v>88.75580913326424</v>
      </c>
    </row>
    <row r="8" spans="1:17" s="288" customFormat="1" ht="18.75">
      <c r="A8" s="299" t="s">
        <v>96</v>
      </c>
      <c r="B8" s="93">
        <v>415697.5</v>
      </c>
      <c r="C8" s="91">
        <v>418065.3</v>
      </c>
      <c r="D8" s="296">
        <f aca="true" t="shared" si="4" ref="D8:D22">C8-B8</f>
        <v>2367.7999999999884</v>
      </c>
      <c r="E8" s="297">
        <f aca="true" t="shared" si="5" ref="E8:E22">C8/B8%</f>
        <v>100.56959688234834</v>
      </c>
      <c r="F8" s="92">
        <v>227192.2</v>
      </c>
      <c r="G8" s="91">
        <v>227192.2</v>
      </c>
      <c r="H8" s="91">
        <f t="shared" si="0"/>
        <v>0</v>
      </c>
      <c r="I8" s="300">
        <f>G8/F8%</f>
        <v>100</v>
      </c>
      <c r="J8" s="301">
        <f t="shared" si="1"/>
        <v>2329561.1999999997</v>
      </c>
      <c r="K8" s="91">
        <f t="shared" si="1"/>
        <v>2059663.4000000001</v>
      </c>
      <c r="L8" s="91">
        <f t="shared" si="2"/>
        <v>-269897.7999999996</v>
      </c>
      <c r="M8" s="300">
        <f>K8/J8%</f>
        <v>88.41422152807148</v>
      </c>
      <c r="N8" s="301">
        <v>2972450.9</v>
      </c>
      <c r="O8" s="91">
        <v>2704920.9</v>
      </c>
      <c r="P8" s="91">
        <f t="shared" si="3"/>
        <v>-267530</v>
      </c>
      <c r="Q8" s="300">
        <f>O8/N8%</f>
        <v>90.99968312344537</v>
      </c>
    </row>
    <row r="9" spans="1:17" s="286" customFormat="1" ht="18.75">
      <c r="A9" s="302" t="s">
        <v>145</v>
      </c>
      <c r="B9" s="93">
        <f>SUM(B11:B22)</f>
        <v>157838.4</v>
      </c>
      <c r="C9" s="296">
        <f>SUM(C11:C22)</f>
        <v>163257.90000000002</v>
      </c>
      <c r="D9" s="296">
        <f t="shared" si="4"/>
        <v>5419.500000000029</v>
      </c>
      <c r="E9" s="297">
        <f t="shared" si="5"/>
        <v>103.43357509959554</v>
      </c>
      <c r="F9" s="92">
        <f>SUM(F11:F22)</f>
        <v>64620.1</v>
      </c>
      <c r="G9" s="296">
        <f>SUM(G11:G22)</f>
        <v>64620.1</v>
      </c>
      <c r="H9" s="296">
        <f t="shared" si="0"/>
        <v>0</v>
      </c>
      <c r="I9" s="297">
        <f>G9/F9%</f>
        <v>100</v>
      </c>
      <c r="J9" s="295">
        <f t="shared" si="1"/>
        <v>682648.4000000001</v>
      </c>
      <c r="K9" s="296">
        <f t="shared" si="1"/>
        <v>508758.9</v>
      </c>
      <c r="L9" s="296">
        <f t="shared" si="2"/>
        <v>-173889.50000000012</v>
      </c>
      <c r="M9" s="297">
        <f>K9/J9%</f>
        <v>74.52722367766481</v>
      </c>
      <c r="N9" s="295">
        <f>SUM(N11:N22)</f>
        <v>905106.9000000001</v>
      </c>
      <c r="O9" s="296">
        <f>SUM(O11:O22)</f>
        <v>736636.9</v>
      </c>
      <c r="P9" s="296">
        <f t="shared" si="3"/>
        <v>-168470.00000000012</v>
      </c>
      <c r="Q9" s="297">
        <f>O9/N9%</f>
        <v>81.38672901510307</v>
      </c>
    </row>
    <row r="10" spans="1:17" s="289" customFormat="1" ht="18.75">
      <c r="A10" s="303" t="s">
        <v>146</v>
      </c>
      <c r="B10" s="304"/>
      <c r="C10" s="306"/>
      <c r="D10" s="296"/>
      <c r="E10" s="297"/>
      <c r="F10" s="305"/>
      <c r="G10" s="87"/>
      <c r="H10" s="296">
        <f t="shared" si="0"/>
        <v>0</v>
      </c>
      <c r="I10" s="297"/>
      <c r="J10" s="304"/>
      <c r="K10" s="307"/>
      <c r="L10" s="296">
        <f t="shared" si="2"/>
        <v>0</v>
      </c>
      <c r="M10" s="297"/>
      <c r="N10" s="308">
        <f>B10+F10+J10</f>
        <v>0</v>
      </c>
      <c r="O10" s="296">
        <f>C10+G10+K10</f>
        <v>0</v>
      </c>
      <c r="P10" s="296">
        <f t="shared" si="3"/>
        <v>0</v>
      </c>
      <c r="Q10" s="297"/>
    </row>
    <row r="11" spans="1:17" s="289" customFormat="1" ht="18.75">
      <c r="A11" s="303" t="s">
        <v>58</v>
      </c>
      <c r="B11" s="304">
        <v>92819.2</v>
      </c>
      <c r="C11" s="87">
        <v>94380</v>
      </c>
      <c r="D11" s="307">
        <f t="shared" si="4"/>
        <v>1560.800000000003</v>
      </c>
      <c r="E11" s="309">
        <f t="shared" si="5"/>
        <v>101.68154864510791</v>
      </c>
      <c r="F11" s="305"/>
      <c r="G11" s="87"/>
      <c r="H11" s="307">
        <f t="shared" si="0"/>
        <v>0</v>
      </c>
      <c r="I11" s="309"/>
      <c r="J11" s="310">
        <f aca="true" t="shared" si="6" ref="J11:K22">N11-B11-F11</f>
        <v>91947.09999999999</v>
      </c>
      <c r="K11" s="307">
        <f t="shared" si="6"/>
        <v>81382</v>
      </c>
      <c r="L11" s="307">
        <f t="shared" si="2"/>
        <v>-10565.099999999991</v>
      </c>
      <c r="M11" s="309">
        <f aca="true" t="shared" si="7" ref="M11:M22">K11/J11%</f>
        <v>88.50958866565668</v>
      </c>
      <c r="N11" s="304">
        <v>184766.3</v>
      </c>
      <c r="O11" s="307">
        <v>175762</v>
      </c>
      <c r="P11" s="307">
        <f t="shared" si="3"/>
        <v>-9004.299999999988</v>
      </c>
      <c r="Q11" s="309">
        <f aca="true" t="shared" si="8" ref="Q11:Q22">O11/N11%</f>
        <v>95.12665459014984</v>
      </c>
    </row>
    <row r="12" spans="1:17" s="289" customFormat="1" ht="18.75">
      <c r="A12" s="303" t="s">
        <v>59</v>
      </c>
      <c r="B12" s="304">
        <v>4052</v>
      </c>
      <c r="C12" s="87">
        <v>4259.5</v>
      </c>
      <c r="D12" s="307">
        <f t="shared" si="4"/>
        <v>207.5</v>
      </c>
      <c r="E12" s="309">
        <f t="shared" si="5"/>
        <v>105.12092793682132</v>
      </c>
      <c r="F12" s="311">
        <v>7408</v>
      </c>
      <c r="G12" s="307">
        <v>7408</v>
      </c>
      <c r="H12" s="307">
        <f t="shared" si="0"/>
        <v>0</v>
      </c>
      <c r="I12" s="309">
        <f>G12/F12%</f>
        <v>100</v>
      </c>
      <c r="J12" s="310">
        <f t="shared" si="6"/>
        <v>2323.7000000000007</v>
      </c>
      <c r="K12" s="307">
        <f t="shared" si="6"/>
        <v>2317.7999999999993</v>
      </c>
      <c r="L12" s="307">
        <f t="shared" si="2"/>
        <v>-5.900000000001455</v>
      </c>
      <c r="M12" s="309">
        <f t="shared" si="7"/>
        <v>99.74609459052367</v>
      </c>
      <c r="N12" s="304">
        <v>13783.7</v>
      </c>
      <c r="O12" s="307">
        <v>13985.3</v>
      </c>
      <c r="P12" s="307">
        <f t="shared" si="3"/>
        <v>201.59999999999854</v>
      </c>
      <c r="Q12" s="309">
        <f t="shared" si="8"/>
        <v>101.46259712559035</v>
      </c>
    </row>
    <row r="13" spans="1:17" s="289" customFormat="1" ht="18.75">
      <c r="A13" s="303" t="s">
        <v>60</v>
      </c>
      <c r="B13" s="304">
        <v>5836</v>
      </c>
      <c r="C13" s="87">
        <v>5911.5</v>
      </c>
      <c r="D13" s="307">
        <f t="shared" si="4"/>
        <v>75.5</v>
      </c>
      <c r="E13" s="309">
        <f t="shared" si="5"/>
        <v>101.29369431117203</v>
      </c>
      <c r="F13" s="311">
        <v>13237.2</v>
      </c>
      <c r="G13" s="307">
        <v>13237.2</v>
      </c>
      <c r="H13" s="307">
        <f t="shared" si="0"/>
        <v>0</v>
      </c>
      <c r="I13" s="309">
        <f>G13/F13%</f>
        <v>100</v>
      </c>
      <c r="J13" s="310">
        <f t="shared" si="6"/>
        <v>229794.69999999998</v>
      </c>
      <c r="K13" s="307">
        <f t="shared" si="6"/>
        <v>161113.19999999998</v>
      </c>
      <c r="L13" s="307">
        <f t="shared" si="2"/>
        <v>-68681.5</v>
      </c>
      <c r="M13" s="309">
        <f t="shared" si="7"/>
        <v>70.11179979346782</v>
      </c>
      <c r="N13" s="304">
        <v>248867.9</v>
      </c>
      <c r="O13" s="307">
        <v>180261.9</v>
      </c>
      <c r="P13" s="307">
        <f t="shared" si="3"/>
        <v>-68606</v>
      </c>
      <c r="Q13" s="309">
        <f t="shared" si="8"/>
        <v>72.43276453090174</v>
      </c>
    </row>
    <row r="14" spans="1:17" s="289" customFormat="1" ht="18.75">
      <c r="A14" s="303" t="s">
        <v>61</v>
      </c>
      <c r="B14" s="304">
        <v>10558.6</v>
      </c>
      <c r="C14" s="87">
        <v>10657.5</v>
      </c>
      <c r="D14" s="307">
        <f t="shared" si="4"/>
        <v>98.89999999999964</v>
      </c>
      <c r="E14" s="309">
        <f t="shared" si="5"/>
        <v>100.93667721099388</v>
      </c>
      <c r="F14" s="311"/>
      <c r="G14" s="307"/>
      <c r="H14" s="307">
        <f t="shared" si="0"/>
        <v>0</v>
      </c>
      <c r="I14" s="309"/>
      <c r="J14" s="310">
        <f t="shared" si="6"/>
        <v>4137.6</v>
      </c>
      <c r="K14" s="307">
        <f t="shared" si="6"/>
        <v>4137.299999999999</v>
      </c>
      <c r="L14" s="307">
        <f t="shared" si="2"/>
        <v>-0.3000000000010914</v>
      </c>
      <c r="M14" s="309">
        <f t="shared" si="7"/>
        <v>99.99274941995357</v>
      </c>
      <c r="N14" s="304">
        <v>14696.2</v>
      </c>
      <c r="O14" s="307">
        <v>14794.8</v>
      </c>
      <c r="P14" s="307">
        <f t="shared" si="3"/>
        <v>98.59999999999854</v>
      </c>
      <c r="Q14" s="309">
        <f t="shared" si="8"/>
        <v>100.67092173487022</v>
      </c>
    </row>
    <row r="15" spans="1:17" s="289" customFormat="1" ht="18.75">
      <c r="A15" s="303" t="s">
        <v>62</v>
      </c>
      <c r="B15" s="304">
        <v>6959.6</v>
      </c>
      <c r="C15" s="87">
        <v>7306.1</v>
      </c>
      <c r="D15" s="307">
        <f t="shared" si="4"/>
        <v>346.5</v>
      </c>
      <c r="E15" s="309">
        <f t="shared" si="5"/>
        <v>104.97873441002356</v>
      </c>
      <c r="F15" s="311">
        <v>3711.9</v>
      </c>
      <c r="G15" s="307">
        <v>3711.9</v>
      </c>
      <c r="H15" s="307">
        <f t="shared" si="0"/>
        <v>0</v>
      </c>
      <c r="I15" s="309">
        <f>G15/F15%</f>
        <v>100</v>
      </c>
      <c r="J15" s="310">
        <f t="shared" si="6"/>
        <v>14683.900000000003</v>
      </c>
      <c r="K15" s="307">
        <f t="shared" si="6"/>
        <v>14325.199999999999</v>
      </c>
      <c r="L15" s="307">
        <f t="shared" si="2"/>
        <v>-358.70000000000437</v>
      </c>
      <c r="M15" s="309">
        <f t="shared" si="7"/>
        <v>97.55718848534788</v>
      </c>
      <c r="N15" s="304">
        <v>25355.4</v>
      </c>
      <c r="O15" s="307">
        <v>25343.2</v>
      </c>
      <c r="P15" s="307">
        <f t="shared" si="3"/>
        <v>-12.200000000000728</v>
      </c>
      <c r="Q15" s="309">
        <f t="shared" si="8"/>
        <v>99.95188401681693</v>
      </c>
    </row>
    <row r="16" spans="1:17" s="289" customFormat="1" ht="18.75">
      <c r="A16" s="303" t="s">
        <v>63</v>
      </c>
      <c r="B16" s="304">
        <v>4261.9</v>
      </c>
      <c r="C16" s="87">
        <v>5005.5</v>
      </c>
      <c r="D16" s="307">
        <f t="shared" si="4"/>
        <v>743.6000000000004</v>
      </c>
      <c r="E16" s="309">
        <f t="shared" si="5"/>
        <v>117.44761725990756</v>
      </c>
      <c r="F16" s="311">
        <v>8033.5</v>
      </c>
      <c r="G16" s="307">
        <v>8033.5</v>
      </c>
      <c r="H16" s="307">
        <f t="shared" si="0"/>
        <v>0</v>
      </c>
      <c r="I16" s="309">
        <f>G16/F16%</f>
        <v>100.00000000000001</v>
      </c>
      <c r="J16" s="310">
        <f t="shared" si="6"/>
        <v>94789.8</v>
      </c>
      <c r="K16" s="307">
        <f t="shared" si="6"/>
        <v>38616.2</v>
      </c>
      <c r="L16" s="307">
        <f t="shared" si="2"/>
        <v>-56173.600000000006</v>
      </c>
      <c r="M16" s="309">
        <f t="shared" si="7"/>
        <v>40.738771471192045</v>
      </c>
      <c r="N16" s="304">
        <v>107085.2</v>
      </c>
      <c r="O16" s="307">
        <v>51655.2</v>
      </c>
      <c r="P16" s="307">
        <f t="shared" si="3"/>
        <v>-55430</v>
      </c>
      <c r="Q16" s="309">
        <f t="shared" si="8"/>
        <v>48.237478194932635</v>
      </c>
    </row>
    <row r="17" spans="1:17" s="289" customFormat="1" ht="18.75">
      <c r="A17" s="303" t="s">
        <v>64</v>
      </c>
      <c r="B17" s="304">
        <v>3912.5</v>
      </c>
      <c r="C17" s="87">
        <v>3935.5</v>
      </c>
      <c r="D17" s="307">
        <f t="shared" si="4"/>
        <v>23</v>
      </c>
      <c r="E17" s="309">
        <f t="shared" si="5"/>
        <v>100.58785942492013</v>
      </c>
      <c r="F17" s="311">
        <v>4878.2</v>
      </c>
      <c r="G17" s="307">
        <v>4878.2</v>
      </c>
      <c r="H17" s="307">
        <f t="shared" si="0"/>
        <v>0</v>
      </c>
      <c r="I17" s="309">
        <f>G17/F17%</f>
        <v>100</v>
      </c>
      <c r="J17" s="310">
        <f t="shared" si="6"/>
        <v>3037.2</v>
      </c>
      <c r="K17" s="307">
        <f t="shared" si="6"/>
        <v>3034.2</v>
      </c>
      <c r="L17" s="307">
        <f t="shared" si="2"/>
        <v>-3</v>
      </c>
      <c r="M17" s="309">
        <f t="shared" si="7"/>
        <v>99.90122481232714</v>
      </c>
      <c r="N17" s="304">
        <v>11827.9</v>
      </c>
      <c r="O17" s="307">
        <v>11847.9</v>
      </c>
      <c r="P17" s="307">
        <f t="shared" si="3"/>
        <v>20</v>
      </c>
      <c r="Q17" s="309">
        <f t="shared" si="8"/>
        <v>100.16909172380558</v>
      </c>
    </row>
    <row r="18" spans="1:17" s="289" customFormat="1" ht="18.75">
      <c r="A18" s="303" t="s">
        <v>65</v>
      </c>
      <c r="B18" s="304">
        <v>3470.5</v>
      </c>
      <c r="C18" s="87">
        <v>3479.7</v>
      </c>
      <c r="D18" s="307">
        <f t="shared" si="4"/>
        <v>9.199999999999818</v>
      </c>
      <c r="E18" s="309">
        <f t="shared" si="5"/>
        <v>100.26509148537674</v>
      </c>
      <c r="F18" s="311">
        <v>5243.3</v>
      </c>
      <c r="G18" s="307">
        <v>5243.3</v>
      </c>
      <c r="H18" s="307">
        <f t="shared" si="0"/>
        <v>0</v>
      </c>
      <c r="I18" s="309">
        <f>G18/F18%</f>
        <v>100</v>
      </c>
      <c r="J18" s="310">
        <f t="shared" si="6"/>
        <v>1398.999999999999</v>
      </c>
      <c r="K18" s="307">
        <f t="shared" si="6"/>
        <v>1383.2999999999993</v>
      </c>
      <c r="L18" s="307">
        <f t="shared" si="2"/>
        <v>-15.699999999999818</v>
      </c>
      <c r="M18" s="309">
        <f t="shared" si="7"/>
        <v>98.87776983559687</v>
      </c>
      <c r="N18" s="304">
        <v>10112.8</v>
      </c>
      <c r="O18" s="307">
        <v>10106.3</v>
      </c>
      <c r="P18" s="307">
        <f t="shared" si="3"/>
        <v>-6.5</v>
      </c>
      <c r="Q18" s="309">
        <f t="shared" si="8"/>
        <v>99.93572502175462</v>
      </c>
    </row>
    <row r="19" spans="1:17" s="289" customFormat="1" ht="18.75">
      <c r="A19" s="303" t="s">
        <v>66</v>
      </c>
      <c r="B19" s="304">
        <v>9197</v>
      </c>
      <c r="C19" s="87">
        <v>11058.5</v>
      </c>
      <c r="D19" s="307">
        <f t="shared" si="4"/>
        <v>1861.5</v>
      </c>
      <c r="E19" s="309">
        <f t="shared" si="5"/>
        <v>120.24029574861368</v>
      </c>
      <c r="F19" s="311"/>
      <c r="G19" s="307"/>
      <c r="H19" s="307">
        <f t="shared" si="0"/>
        <v>0</v>
      </c>
      <c r="I19" s="309"/>
      <c r="J19" s="310">
        <f t="shared" si="6"/>
        <v>1372.5</v>
      </c>
      <c r="K19" s="307">
        <f t="shared" si="6"/>
        <v>1372.5</v>
      </c>
      <c r="L19" s="307">
        <f t="shared" si="2"/>
        <v>0</v>
      </c>
      <c r="M19" s="309">
        <f t="shared" si="7"/>
        <v>100</v>
      </c>
      <c r="N19" s="304">
        <v>10569.5</v>
      </c>
      <c r="O19" s="307">
        <v>12431</v>
      </c>
      <c r="P19" s="307">
        <f t="shared" si="3"/>
        <v>1861.5</v>
      </c>
      <c r="Q19" s="309">
        <f t="shared" si="8"/>
        <v>117.61199678319694</v>
      </c>
    </row>
    <row r="20" spans="1:17" s="289" customFormat="1" ht="18.75">
      <c r="A20" s="303" t="s">
        <v>67</v>
      </c>
      <c r="B20" s="304">
        <v>1551.8</v>
      </c>
      <c r="C20" s="87">
        <v>1689.6</v>
      </c>
      <c r="D20" s="307">
        <f t="shared" si="4"/>
        <v>137.79999999999995</v>
      </c>
      <c r="E20" s="309">
        <f t="shared" si="5"/>
        <v>108.88001031060703</v>
      </c>
      <c r="F20" s="311">
        <v>4038.2</v>
      </c>
      <c r="G20" s="307">
        <v>4038.2</v>
      </c>
      <c r="H20" s="307">
        <f t="shared" si="0"/>
        <v>0</v>
      </c>
      <c r="I20" s="309">
        <f>G20/F20%</f>
        <v>100</v>
      </c>
      <c r="J20" s="310">
        <f t="shared" si="6"/>
        <v>1230.8000000000002</v>
      </c>
      <c r="K20" s="307">
        <f t="shared" si="6"/>
        <v>1215.0999999999995</v>
      </c>
      <c r="L20" s="307">
        <f t="shared" si="2"/>
        <v>-15.700000000000728</v>
      </c>
      <c r="M20" s="309">
        <f t="shared" si="7"/>
        <v>98.72440688982769</v>
      </c>
      <c r="N20" s="304">
        <v>6820.8</v>
      </c>
      <c r="O20" s="307">
        <v>6942.9</v>
      </c>
      <c r="P20" s="307">
        <f t="shared" si="3"/>
        <v>122.09999999999945</v>
      </c>
      <c r="Q20" s="309">
        <f t="shared" si="8"/>
        <v>101.79011259676284</v>
      </c>
    </row>
    <row r="21" spans="1:17" s="289" customFormat="1" ht="18.75">
      <c r="A21" s="303" t="s">
        <v>68</v>
      </c>
      <c r="B21" s="304">
        <v>4759.1</v>
      </c>
      <c r="C21" s="87">
        <v>5102.8</v>
      </c>
      <c r="D21" s="307">
        <f t="shared" si="4"/>
        <v>343.6999999999998</v>
      </c>
      <c r="E21" s="309">
        <f t="shared" si="5"/>
        <v>107.22195373074742</v>
      </c>
      <c r="F21" s="311">
        <v>11055.2</v>
      </c>
      <c r="G21" s="307">
        <v>11055.2</v>
      </c>
      <c r="H21" s="307">
        <f t="shared" si="0"/>
        <v>0</v>
      </c>
      <c r="I21" s="309">
        <f>G21/F21%</f>
        <v>100</v>
      </c>
      <c r="J21" s="310">
        <f t="shared" si="6"/>
        <v>97096.7</v>
      </c>
      <c r="K21" s="307">
        <f t="shared" si="6"/>
        <v>84145.3</v>
      </c>
      <c r="L21" s="307">
        <f t="shared" si="2"/>
        <v>-12951.399999999994</v>
      </c>
      <c r="M21" s="309">
        <f t="shared" si="7"/>
        <v>86.66133864487671</v>
      </c>
      <c r="N21" s="304">
        <v>112911</v>
      </c>
      <c r="O21" s="307">
        <v>100303.3</v>
      </c>
      <c r="P21" s="307">
        <f t="shared" si="3"/>
        <v>-12607.699999999997</v>
      </c>
      <c r="Q21" s="309">
        <f t="shared" si="8"/>
        <v>88.83394886237835</v>
      </c>
    </row>
    <row r="22" spans="1:17" s="289" customFormat="1" ht="19.5" thickBot="1">
      <c r="A22" s="303" t="s">
        <v>69</v>
      </c>
      <c r="B22" s="312">
        <v>10460.2</v>
      </c>
      <c r="C22" s="314">
        <v>10471.7</v>
      </c>
      <c r="D22" s="307">
        <f t="shared" si="4"/>
        <v>11.5</v>
      </c>
      <c r="E22" s="309">
        <f t="shared" si="5"/>
        <v>100.10994053650982</v>
      </c>
      <c r="F22" s="313">
        <v>7014.6</v>
      </c>
      <c r="G22" s="312">
        <v>7014.6</v>
      </c>
      <c r="H22" s="316">
        <f t="shared" si="0"/>
        <v>0</v>
      </c>
      <c r="I22" s="315">
        <f>G22/F22%</f>
        <v>100</v>
      </c>
      <c r="J22" s="317">
        <f t="shared" si="6"/>
        <v>140835.4</v>
      </c>
      <c r="K22" s="316">
        <f t="shared" si="6"/>
        <v>115716.8</v>
      </c>
      <c r="L22" s="316">
        <f t="shared" si="2"/>
        <v>-25118.59999999999</v>
      </c>
      <c r="M22" s="315">
        <f t="shared" si="7"/>
        <v>82.16456941933633</v>
      </c>
      <c r="N22" s="312">
        <v>158310.2</v>
      </c>
      <c r="O22" s="316">
        <v>133203.1</v>
      </c>
      <c r="P22" s="316">
        <f t="shared" si="3"/>
        <v>-25107.100000000006</v>
      </c>
      <c r="Q22" s="315">
        <f t="shared" si="8"/>
        <v>84.14056706390365</v>
      </c>
    </row>
    <row r="23" spans="3:6" ht="12.75">
      <c r="C23" s="290"/>
      <c r="D23" s="290"/>
      <c r="E23" s="290"/>
      <c r="F23" s="290"/>
    </row>
    <row r="24" spans="3:6" ht="12.75">
      <c r="C24" s="290"/>
      <c r="D24" s="290"/>
      <c r="E24" s="290"/>
      <c r="F24" s="290"/>
    </row>
  </sheetData>
  <sheetProtection/>
  <mergeCells count="18">
    <mergeCell ref="O5:O6"/>
    <mergeCell ref="P5:Q5"/>
    <mergeCell ref="F5:F6"/>
    <mergeCell ref="G5:G6"/>
    <mergeCell ref="H5:I5"/>
    <mergeCell ref="J5:J6"/>
    <mergeCell ref="K5:K6"/>
    <mergeCell ref="L5:M5"/>
    <mergeCell ref="B1:I1"/>
    <mergeCell ref="B4:E4"/>
    <mergeCell ref="F4:I4"/>
    <mergeCell ref="J4:M4"/>
    <mergeCell ref="N4:Q4"/>
    <mergeCell ref="A5:A6"/>
    <mergeCell ref="B5:B6"/>
    <mergeCell ref="C5:C6"/>
    <mergeCell ref="D5:E5"/>
    <mergeCell ref="N5:N6"/>
  </mergeCells>
  <printOptions/>
  <pageMargins left="0.1968503937007874" right="0.1968503937007874" top="0.8267716535433072" bottom="0.984251968503937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dcterms:created xsi:type="dcterms:W3CDTF">2013-09-03T12:48:50Z</dcterms:created>
  <dcterms:modified xsi:type="dcterms:W3CDTF">2014-02-10T12:25:49Z</dcterms:modified>
  <cp:category/>
  <cp:version/>
  <cp:contentType/>
  <cp:contentStatus/>
</cp:coreProperties>
</file>