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3"/>
  </bookViews>
  <sheets>
    <sheet name="район" sheetId="1" r:id="rId1"/>
    <sheet name="поселения" sheetId="2" r:id="rId2"/>
    <sheet name="консолидированный" sheetId="3" r:id="rId3"/>
    <sheet name="свод" sheetId="4" r:id="rId4"/>
  </sheets>
  <definedNames>
    <definedName name="_xlnm.Print_Titles" localSheetId="1">'поселения'!$A:$A,'поселения'!$2:$2</definedName>
    <definedName name="_xlnm.Print_Titles" localSheetId="0">'район'!$A:$A,'район'!$3:$5</definedName>
    <definedName name="_xlnm.Print_Titles" localSheetId="3">'свод'!$A:$A</definedName>
    <definedName name="_xlnm.Print_Area" localSheetId="2">'консолидированный'!$A$1:$M$39</definedName>
    <definedName name="_xlnm.Print_Area" localSheetId="1">'поселения'!$A$1:$CB$33</definedName>
    <definedName name="_xlnm.Print_Area" localSheetId="0">'район'!$A$1:$BY$33</definedName>
  </definedNames>
  <calcPr fullCalcOnLoad="1"/>
</workbook>
</file>

<file path=xl/sharedStrings.xml><?xml version="1.0" encoding="utf-8"?>
<sst xmlns="http://schemas.openxmlformats.org/spreadsheetml/2006/main" count="428" uniqueCount="137">
  <si>
    <t xml:space="preserve">  </t>
  </si>
  <si>
    <t>Наименование показателей</t>
  </si>
  <si>
    <t>2015 год</t>
  </si>
  <si>
    <t>I полугодие</t>
  </si>
  <si>
    <t>I квартал</t>
  </si>
  <si>
    <t>январь</t>
  </si>
  <si>
    <t>февраль</t>
  </si>
  <si>
    <t>март</t>
  </si>
  <si>
    <t>II квартал</t>
  </si>
  <si>
    <t>апрель 2015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</si>
  <si>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</si>
  <si>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</si>
  <si>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</si>
  <si>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</si>
  <si>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</si>
  <si>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</si>
  <si>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</si>
  <si>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</si>
  <si>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октябрь</t>
  </si>
  <si>
    <t>ноябрь</t>
  </si>
  <si>
    <t>декабрь</t>
  </si>
  <si>
    <t>план</t>
  </si>
  <si>
    <t>факт</t>
  </si>
  <si>
    <t>Отклонение</t>
  </si>
  <si>
    <t>т.р.</t>
  </si>
  <si>
    <t>%</t>
  </si>
  <si>
    <t>ДОХОДЫ</t>
  </si>
  <si>
    <t>НАЛОГ НА ДОХОДЫ ФИЗИЧЕСКИХ ЛИЦ</t>
  </si>
  <si>
    <t>АКЦИЗЫ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</si>
  <si>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</si>
  <si>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</si>
  <si>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</si>
  <si>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</si>
  <si>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&gt;100%</t>
  </si>
  <si>
    <t>Налог, взимаемый в связи с применением патентной системы налогообложения</t>
  </si>
  <si>
    <t>ГОСУДАРСТВЕННАЯ ПОШЛИНА</t>
  </si>
  <si>
    <t xml:space="preserve"> - по делам, рассматриваемым в судах общей юрисдикции, мировыми судьями </t>
  </si>
  <si>
    <t>- за выдачу разрешения на установку рекламной конструкции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</si>
  <si>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</si>
  <si>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</si>
  <si>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</si>
  <si>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</si>
  <si>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</si>
  <si>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</si>
  <si>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</si>
  <si>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МУП</t>
  </si>
  <si>
    <t>Прочие доходы от использования имущества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</si>
  <si>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</si>
  <si>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</si>
  <si>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</si>
  <si>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 xml:space="preserve">Прочие доходы от компенсации затрат бюджетов </t>
  </si>
  <si>
    <t>ДОХОДЫ ОТ ПРОДАЖИ МАТЕРИАЛЬНЫХ И НЕМАТЕРИАЛЬНЫХ АКТИВОВ</t>
  </si>
  <si>
    <t>Доходы от реализации  имущества</t>
  </si>
  <si>
    <t xml:space="preserve">Доходы от продажи земельных участков </t>
  </si>
  <si>
    <t>ШТРАФЫ, САНКЦИИ, ВОЗМЕЩЕНИЕ УЩЕРБА</t>
  </si>
  <si>
    <t>ПРОЧИЕ НЕНАЛОГОВЫЕ ДОХОДЫ</t>
  </si>
  <si>
    <r>
      <t xml:space="preserve">Доходы бюджетов поселений Белокалитвинского района за </t>
    </r>
    <r>
      <rPr>
        <b/>
        <sz val="12"/>
        <rFont val="Arial Cyr"/>
        <family val="0"/>
      </rPr>
      <t>январь</t>
    </r>
    <r>
      <rPr>
        <sz val="10"/>
        <rFont val="Arial Cyr"/>
        <family val="0"/>
      </rPr>
      <t xml:space="preserve"> 2006 года</t>
    </r>
  </si>
  <si>
    <t>Белокалитвинского района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</si>
  <si>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</si>
  <si>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</si>
  <si>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</si>
  <si>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</si>
  <si>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</si>
  <si>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</si>
  <si>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</si>
  <si>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</si>
  <si>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</si>
  <si>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</si>
  <si>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</si>
  <si>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</si>
  <si>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</si>
  <si>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 xml:space="preserve">   2015 год</t>
  </si>
  <si>
    <t>9 месяцев 2015 года</t>
  </si>
  <si>
    <t>Откл. к пл. 9 мес.</t>
  </si>
  <si>
    <t>% исп.</t>
  </si>
  <si>
    <t>т.р</t>
  </si>
  <si>
    <t>год. плана</t>
  </si>
  <si>
    <t>Собственные доходы</t>
  </si>
  <si>
    <t>Налог на доходы физических лиц</t>
  </si>
  <si>
    <t>Акцизы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</si>
  <si>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</si>
  <si>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</si>
  <si>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</si>
  <si>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Задолженность по отмененным налогам (земельный налог)</t>
  </si>
  <si>
    <t>Неналоговые доходы</t>
  </si>
  <si>
    <t>Арендная плата  за земли</t>
  </si>
  <si>
    <t>Доходы от перечисления части прибыли</t>
  </si>
  <si>
    <t>Прочие поступления от использов. имущества</t>
  </si>
  <si>
    <t>Доходы от оказания платных услуг</t>
  </si>
  <si>
    <t xml:space="preserve">Доходы от реализации имущества </t>
  </si>
  <si>
    <t>Доходы от продажи земельных участков</t>
  </si>
  <si>
    <t>Невыясненные поступления</t>
  </si>
  <si>
    <t>Прочие неналоговые доходы, штрафы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</si>
  <si>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</si>
  <si>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</si>
  <si>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</si>
  <si>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</si>
  <si>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</si>
  <si>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</si>
  <si>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Поступление доходов в консолидированный бюджет Белокалитвинского района</t>
  </si>
  <si>
    <t>тыс.руб.</t>
  </si>
  <si>
    <t>Консолидированный бюджет</t>
  </si>
  <si>
    <t>Районный бюджет</t>
  </si>
  <si>
    <t>Бюджеты поселений, всего</t>
  </si>
  <si>
    <t xml:space="preserve">план                    </t>
  </si>
  <si>
    <t xml:space="preserve">факт </t>
  </si>
  <si>
    <t>отклон. от годового плана</t>
  </si>
  <si>
    <t>отклон. от годов. плана</t>
  </si>
  <si>
    <t>года</t>
  </si>
  <si>
    <t>СОБСТВЕННЫЕ  ДОХОДЫ</t>
  </si>
  <si>
    <t>Налог на прибыль организаций</t>
  </si>
  <si>
    <t>Государственная пошлина</t>
  </si>
  <si>
    <t xml:space="preserve">Задолженность по отмененным налогам </t>
  </si>
  <si>
    <t>ДОХОДЫ ОТ ИСПОЛЬЗОВАНИЯ ИМУЩЕСТВА, НАХОДЯЩЕГОСЯ В МУНИЦИПАЛЬНОЙ СОБСТВЕННОСТИ</t>
  </si>
  <si>
    <t>Арендная плата  за землю</t>
  </si>
  <si>
    <t>Доходы от перечисления части прибыли муниципальных унитарных предприятий</t>
  </si>
  <si>
    <t>Прочие поступления от использования имущества</t>
  </si>
  <si>
    <t>Прочие доходы от компенсации затрат бюджета</t>
  </si>
  <si>
    <t>ШТРАФЫ, САНКЦИИ</t>
  </si>
  <si>
    <t>Субсидия</t>
  </si>
  <si>
    <t xml:space="preserve">Субвенция </t>
  </si>
  <si>
    <t>СОБСТВЕННЫЕ ДОХОДЫ</t>
  </si>
  <si>
    <t>ДОТАЦИИ</t>
  </si>
  <si>
    <t>ВСЕГО ДОХОДОВ</t>
  </si>
  <si>
    <t>Наименование бюджетов</t>
  </si>
  <si>
    <t>план               2015 года</t>
  </si>
  <si>
    <t>план               9 месяцев</t>
  </si>
  <si>
    <t>Отклонение от годового плана</t>
  </si>
  <si>
    <t>Консолидиров. бюджет района</t>
  </si>
  <si>
    <t>Бюджеты поселений</t>
  </si>
  <si>
    <t>в том числе:</t>
  </si>
  <si>
    <t xml:space="preserve">по состоянию на 01.09.2015. </t>
  </si>
  <si>
    <t>Исполнение  бюджета Белокалитвинского района по доходам на 1 сентября 2015 года</t>
  </si>
  <si>
    <t>по состоянию на 01.09.2015 года</t>
  </si>
  <si>
    <t xml:space="preserve">Информация о выполнении плановых назначений по доходам за январь-август 2015 года по поселениям </t>
  </si>
  <si>
    <t xml:space="preserve">по  состоянию на 01.09.2015г.  </t>
  </si>
  <si>
    <t>Выполнение плана  доходов за январь-август 2015 года.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</si>
</sst>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61">
    <font>
      <sz val="10"/>
      <name val="Arial Cyr"/>
      <family val="0"/>
    </font>
    <font>
      <sz val="11"/>
      <color indexed="8"/>
      <name val="Calibri"/>
      <family val="2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5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44" fillId="31" borderId="8" applyNumberFormat="0" applyFont="0" applyAlignment="0" applyProtection="0"/>
    <xf numFmtId="9" fontId="44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Continuous" vertical="top"/>
    </xf>
    <xf numFmtId="0" fontId="4" fillId="0" borderId="0" xfId="0" applyFont="1" applyFill="1" applyBorder="1" applyAlignment="1">
      <alignment horizontal="centerContinuous" vertical="top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13" borderId="10" xfId="0" applyFont="1" applyFill="1" applyBorder="1" applyAlignment="1">
      <alignment horizontal="center"/>
    </xf>
    <xf numFmtId="0" fontId="3" fillId="13" borderId="11" xfId="0" applyFont="1" applyFill="1" applyBorder="1" applyAlignment="1">
      <alignment horizontal="center"/>
    </xf>
    <xf numFmtId="0" fontId="3" fillId="12" borderId="10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9" fontId="6" fillId="0" borderId="13" xfId="0" applyNumberFormat="1" applyFont="1" applyBorder="1" applyAlignment="1">
      <alignment vertical="top"/>
    </xf>
    <xf numFmtId="164" fontId="4" fillId="0" borderId="14" xfId="0" applyNumberFormat="1" applyFont="1" applyFill="1" applyBorder="1" applyAlignment="1" applyProtection="1">
      <alignment horizontal="right"/>
      <protection/>
    </xf>
    <xf numFmtId="164" fontId="4" fillId="0" borderId="10" xfId="0" applyNumberFormat="1" applyFont="1" applyFill="1" applyBorder="1" applyAlignment="1" applyProtection="1">
      <alignment horizontal="right"/>
      <protection/>
    </xf>
    <xf numFmtId="164" fontId="4" fillId="0" borderId="10" xfId="0" applyNumberFormat="1" applyFont="1" applyBorder="1" applyAlignment="1" applyProtection="1">
      <alignment horizontal="right"/>
      <protection/>
    </xf>
    <xf numFmtId="164" fontId="4" fillId="34" borderId="15" xfId="0" applyNumberFormat="1" applyFont="1" applyFill="1" applyBorder="1" applyAlignment="1" applyProtection="1">
      <alignment horizontal="right"/>
      <protection/>
    </xf>
    <xf numFmtId="164" fontId="4" fillId="34" borderId="10" xfId="0" applyNumberFormat="1" applyFont="1" applyFill="1" applyBorder="1" applyAlignment="1" applyProtection="1">
      <alignment horizontal="right"/>
      <protection/>
    </xf>
    <xf numFmtId="164" fontId="4" fillId="34" borderId="11" xfId="0" applyNumberFormat="1" applyFont="1" applyFill="1" applyBorder="1" applyAlignment="1" applyProtection="1">
      <alignment horizontal="right"/>
      <protection/>
    </xf>
    <xf numFmtId="164" fontId="4" fillId="35" borderId="10" xfId="0" applyNumberFormat="1" applyFont="1" applyFill="1" applyBorder="1" applyAlignment="1" applyProtection="1">
      <alignment horizontal="right"/>
      <protection/>
    </xf>
    <xf numFmtId="164" fontId="4" fillId="0" borderId="15" xfId="0" applyNumberFormat="1" applyFont="1" applyFill="1" applyBorder="1" applyAlignment="1" applyProtection="1">
      <alignment horizontal="right"/>
      <protection/>
    </xf>
    <xf numFmtId="164" fontId="4" fillId="7" borderId="15" xfId="0" applyNumberFormat="1" applyFont="1" applyFill="1" applyBorder="1" applyAlignment="1" applyProtection="1">
      <alignment horizontal="right"/>
      <protection/>
    </xf>
    <xf numFmtId="164" fontId="4" fillId="7" borderId="10" xfId="0" applyNumberFormat="1" applyFont="1" applyFill="1" applyBorder="1" applyAlignment="1" applyProtection="1">
      <alignment horizontal="right"/>
      <protection/>
    </xf>
    <xf numFmtId="164" fontId="4" fillId="7" borderId="12" xfId="0" applyNumberFormat="1" applyFont="1" applyFill="1" applyBorder="1" applyAlignment="1" applyProtection="1">
      <alignment horizontal="right"/>
      <protection/>
    </xf>
    <xf numFmtId="164" fontId="4" fillId="35" borderId="12" xfId="0" applyNumberFormat="1" applyFont="1" applyFill="1" applyBorder="1" applyAlignment="1" applyProtection="1">
      <alignment horizontal="right"/>
      <protection/>
    </xf>
    <xf numFmtId="164" fontId="4" fillId="0" borderId="12" xfId="0" applyNumberFormat="1" applyFont="1" applyFill="1" applyBorder="1" applyAlignment="1" applyProtection="1">
      <alignment horizontal="right"/>
      <protection/>
    </xf>
    <xf numFmtId="164" fontId="4" fillId="0" borderId="11" xfId="0" applyNumberFormat="1" applyFont="1" applyFill="1" applyBorder="1" applyAlignment="1" applyProtection="1">
      <alignment horizontal="right"/>
      <protection/>
    </xf>
    <xf numFmtId="164" fontId="4" fillId="0" borderId="12" xfId="0" applyNumberFormat="1" applyFont="1" applyBorder="1" applyAlignment="1" applyProtection="1">
      <alignment horizontal="right"/>
      <protection/>
    </xf>
    <xf numFmtId="0" fontId="4" fillId="0" borderId="0" xfId="0" applyFont="1" applyAlignment="1">
      <alignment/>
    </xf>
    <xf numFmtId="164" fontId="4" fillId="0" borderId="14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164" fontId="4" fillId="33" borderId="14" xfId="0" applyNumberFormat="1" applyFont="1" applyFill="1" applyBorder="1" applyAlignment="1" applyProtection="1">
      <alignment horizontal="right"/>
      <protection/>
    </xf>
    <xf numFmtId="164" fontId="4" fillId="0" borderId="15" xfId="0" applyNumberFormat="1" applyFont="1" applyFill="1" applyBorder="1" applyAlignment="1">
      <alignment horizontal="right"/>
    </xf>
    <xf numFmtId="164" fontId="4" fillId="33" borderId="15" xfId="0" applyNumberFormat="1" applyFont="1" applyFill="1" applyBorder="1" applyAlignment="1" applyProtection="1">
      <alignment horizontal="right"/>
      <protection/>
    </xf>
    <xf numFmtId="164" fontId="4" fillId="33" borderId="13" xfId="0" applyNumberFormat="1" applyFont="1" applyFill="1" applyBorder="1" applyAlignment="1" applyProtection="1">
      <alignment horizontal="right"/>
      <protection/>
    </xf>
    <xf numFmtId="164" fontId="4" fillId="7" borderId="15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 applyProtection="1">
      <alignment horizontal="right"/>
      <protection/>
    </xf>
    <xf numFmtId="49" fontId="3" fillId="0" borderId="13" xfId="0" applyNumberFormat="1" applyFont="1" applyFill="1" applyBorder="1" applyAlignment="1">
      <alignment vertical="top" wrapText="1"/>
    </xf>
    <xf numFmtId="164" fontId="3" fillId="0" borderId="14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 applyProtection="1">
      <alignment horizontal="right"/>
      <protection/>
    </xf>
    <xf numFmtId="164" fontId="3" fillId="0" borderId="10" xfId="0" applyNumberFormat="1" applyFont="1" applyBorder="1" applyAlignment="1" applyProtection="1">
      <alignment horizontal="right"/>
      <protection/>
    </xf>
    <xf numFmtId="164" fontId="3" fillId="34" borderId="15" xfId="0" applyNumberFormat="1" applyFont="1" applyFill="1" applyBorder="1" applyAlignment="1" applyProtection="1">
      <alignment horizontal="right"/>
      <protection/>
    </xf>
    <xf numFmtId="164" fontId="3" fillId="34" borderId="10" xfId="0" applyNumberFormat="1" applyFont="1" applyFill="1" applyBorder="1" applyAlignment="1" applyProtection="1">
      <alignment horizontal="right"/>
      <protection/>
    </xf>
    <xf numFmtId="164" fontId="3" fillId="34" borderId="11" xfId="0" applyNumberFormat="1" applyFont="1" applyFill="1" applyBorder="1" applyAlignment="1" applyProtection="1">
      <alignment horizontal="right"/>
      <protection/>
    </xf>
    <xf numFmtId="164" fontId="3" fillId="33" borderId="14" xfId="0" applyNumberFormat="1" applyFont="1" applyFill="1" applyBorder="1" applyAlignment="1" applyProtection="1">
      <alignment horizontal="right"/>
      <protection/>
    </xf>
    <xf numFmtId="164" fontId="3" fillId="33" borderId="10" xfId="0" applyNumberFormat="1" applyFont="1" applyFill="1" applyBorder="1" applyAlignment="1" applyProtection="1">
      <alignment horizontal="right"/>
      <protection/>
    </xf>
    <xf numFmtId="164" fontId="3" fillId="0" borderId="15" xfId="0" applyNumberFormat="1" applyFont="1" applyFill="1" applyBorder="1" applyAlignment="1">
      <alignment horizontal="right"/>
    </xf>
    <xf numFmtId="164" fontId="3" fillId="7" borderId="15" xfId="0" applyNumberFormat="1" applyFont="1" applyFill="1" applyBorder="1" applyAlignment="1" applyProtection="1">
      <alignment horizontal="right"/>
      <protection/>
    </xf>
    <xf numFmtId="164" fontId="3" fillId="7" borderId="10" xfId="0" applyNumberFormat="1" applyFont="1" applyFill="1" applyBorder="1" applyAlignment="1" applyProtection="1">
      <alignment horizontal="right"/>
      <protection/>
    </xf>
    <xf numFmtId="164" fontId="3" fillId="7" borderId="12" xfId="0" applyNumberFormat="1" applyFont="1" applyFill="1" applyBorder="1" applyAlignment="1" applyProtection="1">
      <alignment horizontal="right"/>
      <protection/>
    </xf>
    <xf numFmtId="164" fontId="3" fillId="33" borderId="12" xfId="0" applyNumberFormat="1" applyFont="1" applyFill="1" applyBorder="1" applyAlignment="1" applyProtection="1">
      <alignment horizontal="right"/>
      <protection/>
    </xf>
    <xf numFmtId="164" fontId="3" fillId="0" borderId="11" xfId="0" applyNumberFormat="1" applyFont="1" applyFill="1" applyBorder="1" applyAlignment="1" applyProtection="1">
      <alignment horizontal="right"/>
      <protection/>
    </xf>
    <xf numFmtId="164" fontId="3" fillId="33" borderId="15" xfId="0" applyNumberFormat="1" applyFont="1" applyFill="1" applyBorder="1" applyAlignment="1" applyProtection="1">
      <alignment horizontal="right"/>
      <protection/>
    </xf>
    <xf numFmtId="49" fontId="7" fillId="0" borderId="13" xfId="0" applyNumberFormat="1" applyFont="1" applyFill="1" applyBorder="1" applyAlignment="1">
      <alignment vertical="top" wrapText="1"/>
    </xf>
    <xf numFmtId="0" fontId="3" fillId="0" borderId="0" xfId="0" applyFont="1" applyAlignment="1">
      <alignment/>
    </xf>
    <xf numFmtId="49" fontId="3" fillId="0" borderId="13" xfId="0" applyNumberFormat="1" applyFont="1" applyBorder="1" applyAlignment="1">
      <alignment vertical="top"/>
    </xf>
    <xf numFmtId="164" fontId="3" fillId="36" borderId="12" xfId="0" applyNumberFormat="1" applyFont="1" applyFill="1" applyBorder="1" applyAlignment="1" applyProtection="1">
      <alignment horizontal="right"/>
      <protection/>
    </xf>
    <xf numFmtId="49" fontId="3" fillId="0" borderId="13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vertical="top" wrapText="1"/>
    </xf>
    <xf numFmtId="49" fontId="6" fillId="0" borderId="13" xfId="0" applyNumberFormat="1" applyFont="1" applyBorder="1" applyAlignment="1">
      <alignment vertical="top" wrapText="1"/>
    </xf>
    <xf numFmtId="49" fontId="3" fillId="37" borderId="13" xfId="0" applyNumberFormat="1" applyFont="1" applyFill="1" applyBorder="1" applyAlignment="1">
      <alignment vertical="top" wrapText="1"/>
    </xf>
    <xf numFmtId="0" fontId="3" fillId="0" borderId="1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164" fontId="3" fillId="37" borderId="10" xfId="0" applyNumberFormat="1" applyFont="1" applyFill="1" applyBorder="1" applyAlignment="1" applyProtection="1">
      <alignment horizontal="right"/>
      <protection/>
    </xf>
    <xf numFmtId="0" fontId="3" fillId="37" borderId="0" xfId="0" applyFont="1" applyFill="1" applyAlignment="1">
      <alignment/>
    </xf>
    <xf numFmtId="164" fontId="3" fillId="0" borderId="15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64" fontId="3" fillId="0" borderId="14" xfId="0" applyNumberFormat="1" applyFont="1" applyFill="1" applyBorder="1" applyAlignment="1">
      <alignment/>
    </xf>
    <xf numFmtId="164" fontId="4" fillId="0" borderId="14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164" fontId="4" fillId="0" borderId="15" xfId="0" applyNumberFormat="1" applyFont="1" applyFill="1" applyBorder="1" applyAlignment="1">
      <alignment/>
    </xf>
    <xf numFmtId="164" fontId="4" fillId="7" borderId="15" xfId="0" applyNumberFormat="1" applyFont="1" applyFill="1" applyBorder="1" applyAlignment="1">
      <alignment/>
    </xf>
    <xf numFmtId="49" fontId="7" fillId="0" borderId="13" xfId="0" applyNumberFormat="1" applyFont="1" applyBorder="1" applyAlignment="1">
      <alignment vertical="top" wrapText="1"/>
    </xf>
    <xf numFmtId="49" fontId="8" fillId="0" borderId="13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164" fontId="3" fillId="35" borderId="12" xfId="0" applyNumberFormat="1" applyFont="1" applyFill="1" applyBorder="1" applyAlignment="1" applyProtection="1">
      <alignment horizontal="right"/>
      <protection/>
    </xf>
    <xf numFmtId="164" fontId="4" fillId="0" borderId="16" xfId="0" applyNumberFormat="1" applyFont="1" applyFill="1" applyBorder="1" applyAlignment="1">
      <alignment horizontal="right"/>
    </xf>
    <xf numFmtId="164" fontId="4" fillId="0" borderId="17" xfId="0" applyNumberFormat="1" applyFont="1" applyFill="1" applyBorder="1" applyAlignment="1">
      <alignment horizontal="right"/>
    </xf>
    <xf numFmtId="164" fontId="4" fillId="0" borderId="17" xfId="0" applyNumberFormat="1" applyFont="1" applyBorder="1" applyAlignment="1" applyProtection="1">
      <alignment horizontal="right"/>
      <protection/>
    </xf>
    <xf numFmtId="164" fontId="4" fillId="0" borderId="16" xfId="0" applyNumberFormat="1" applyFont="1" applyFill="1" applyBorder="1" applyAlignment="1">
      <alignment/>
    </xf>
    <xf numFmtId="164" fontId="4" fillId="0" borderId="17" xfId="0" applyNumberFormat="1" applyFont="1" applyFill="1" applyBorder="1" applyAlignment="1">
      <alignment/>
    </xf>
    <xf numFmtId="164" fontId="3" fillId="0" borderId="17" xfId="0" applyNumberFormat="1" applyFont="1" applyFill="1" applyBorder="1" applyAlignment="1" applyProtection="1">
      <alignment horizontal="right"/>
      <protection/>
    </xf>
    <xf numFmtId="164" fontId="4" fillId="0" borderId="18" xfId="0" applyNumberFormat="1" applyFont="1" applyFill="1" applyBorder="1" applyAlignment="1" applyProtection="1">
      <alignment horizontal="right"/>
      <protection/>
    </xf>
    <xf numFmtId="49" fontId="4" fillId="0" borderId="19" xfId="0" applyNumberFormat="1" applyFont="1" applyBorder="1" applyAlignment="1">
      <alignment vertical="top" wrapText="1"/>
    </xf>
    <xf numFmtId="164" fontId="3" fillId="0" borderId="20" xfId="0" applyNumberFormat="1" applyFont="1" applyFill="1" applyBorder="1" applyAlignment="1">
      <alignment horizontal="right"/>
    </xf>
    <xf numFmtId="164" fontId="4" fillId="0" borderId="21" xfId="0" applyNumberFormat="1" applyFont="1" applyFill="1" applyBorder="1" applyAlignment="1">
      <alignment horizontal="right"/>
    </xf>
    <xf numFmtId="164" fontId="4" fillId="0" borderId="21" xfId="0" applyNumberFormat="1" applyFont="1" applyBorder="1" applyAlignment="1" applyProtection="1">
      <alignment horizontal="right"/>
      <protection/>
    </xf>
    <xf numFmtId="164" fontId="3" fillId="0" borderId="22" xfId="0" applyNumberFormat="1" applyFont="1" applyBorder="1" applyAlignment="1" applyProtection="1">
      <alignment horizontal="right"/>
      <protection/>
    </xf>
    <xf numFmtId="164" fontId="3" fillId="34" borderId="23" xfId="0" applyNumberFormat="1" applyFont="1" applyFill="1" applyBorder="1" applyAlignment="1" applyProtection="1">
      <alignment horizontal="right"/>
      <protection/>
    </xf>
    <xf numFmtId="164" fontId="3" fillId="34" borderId="17" xfId="0" applyNumberFormat="1" applyFont="1" applyFill="1" applyBorder="1" applyAlignment="1" applyProtection="1">
      <alignment horizontal="right"/>
      <protection/>
    </xf>
    <xf numFmtId="164" fontId="3" fillId="34" borderId="24" xfId="0" applyNumberFormat="1" applyFont="1" applyFill="1" applyBorder="1" applyAlignment="1" applyProtection="1">
      <alignment horizontal="right"/>
      <protection/>
    </xf>
    <xf numFmtId="164" fontId="4" fillId="33" borderId="16" xfId="0" applyNumberFormat="1" applyFont="1" applyFill="1" applyBorder="1" applyAlignment="1" applyProtection="1">
      <alignment horizontal="right"/>
      <protection/>
    </xf>
    <xf numFmtId="164" fontId="4" fillId="33" borderId="17" xfId="0" applyNumberFormat="1" applyFont="1" applyFill="1" applyBorder="1" applyAlignment="1" applyProtection="1">
      <alignment horizontal="right"/>
      <protection/>
    </xf>
    <xf numFmtId="164" fontId="4" fillId="0" borderId="23" xfId="0" applyNumberFormat="1" applyFont="1" applyFill="1" applyBorder="1" applyAlignment="1">
      <alignment/>
    </xf>
    <xf numFmtId="164" fontId="4" fillId="0" borderId="17" xfId="0" applyNumberFormat="1" applyFont="1" applyFill="1" applyBorder="1" applyAlignment="1" applyProtection="1">
      <alignment horizontal="right"/>
      <protection/>
    </xf>
    <xf numFmtId="164" fontId="4" fillId="7" borderId="23" xfId="0" applyNumberFormat="1" applyFont="1" applyFill="1" applyBorder="1" applyAlignment="1" applyProtection="1">
      <alignment horizontal="right"/>
      <protection/>
    </xf>
    <xf numFmtId="164" fontId="4" fillId="7" borderId="17" xfId="0" applyNumberFormat="1" applyFont="1" applyFill="1" applyBorder="1" applyAlignment="1" applyProtection="1">
      <alignment horizontal="right"/>
      <protection/>
    </xf>
    <xf numFmtId="164" fontId="4" fillId="7" borderId="18" xfId="0" applyNumberFormat="1" applyFont="1" applyFill="1" applyBorder="1" applyAlignment="1" applyProtection="1">
      <alignment horizontal="right"/>
      <protection/>
    </xf>
    <xf numFmtId="164" fontId="4" fillId="33" borderId="20" xfId="0" applyNumberFormat="1" applyFont="1" applyFill="1" applyBorder="1" applyAlignment="1" applyProtection="1">
      <alignment horizontal="right"/>
      <protection/>
    </xf>
    <xf numFmtId="164" fontId="4" fillId="33" borderId="21" xfId="0" applyNumberFormat="1" applyFont="1" applyFill="1" applyBorder="1" applyAlignment="1" applyProtection="1">
      <alignment horizontal="right"/>
      <protection/>
    </xf>
    <xf numFmtId="164" fontId="4" fillId="33" borderId="22" xfId="0" applyNumberFormat="1" applyFont="1" applyFill="1" applyBorder="1" applyAlignment="1" applyProtection="1">
      <alignment horizontal="right"/>
      <protection/>
    </xf>
    <xf numFmtId="164" fontId="4" fillId="0" borderId="20" xfId="0" applyNumberFormat="1" applyFont="1" applyFill="1" applyBorder="1" applyAlignment="1">
      <alignment/>
    </xf>
    <xf numFmtId="164" fontId="4" fillId="0" borderId="21" xfId="0" applyNumberFormat="1" applyFont="1" applyFill="1" applyBorder="1" applyAlignment="1">
      <alignment/>
    </xf>
    <xf numFmtId="164" fontId="4" fillId="0" borderId="21" xfId="0" applyNumberFormat="1" applyFont="1" applyFill="1" applyBorder="1" applyAlignment="1" applyProtection="1">
      <alignment horizontal="right"/>
      <protection/>
    </xf>
    <xf numFmtId="164" fontId="3" fillId="0" borderId="22" xfId="0" applyNumberFormat="1" applyFont="1" applyFill="1" applyBorder="1" applyAlignment="1" applyProtection="1">
      <alignment horizontal="right"/>
      <protection/>
    </xf>
    <xf numFmtId="164" fontId="3" fillId="0" borderId="25" xfId="0" applyNumberFormat="1" applyFont="1" applyFill="1" applyBorder="1" applyAlignment="1" applyProtection="1">
      <alignment horizontal="right"/>
      <protection/>
    </xf>
    <xf numFmtId="164" fontId="3" fillId="0" borderId="18" xfId="0" applyNumberFormat="1" applyFont="1" applyFill="1" applyBorder="1" applyAlignment="1" applyProtection="1">
      <alignment horizontal="right"/>
      <protection/>
    </xf>
    <xf numFmtId="164" fontId="4" fillId="33" borderId="23" xfId="0" applyNumberFormat="1" applyFont="1" applyFill="1" applyBorder="1" applyAlignment="1" applyProtection="1">
      <alignment horizontal="right"/>
      <protection/>
    </xf>
    <xf numFmtId="164" fontId="4" fillId="33" borderId="18" xfId="0" applyNumberFormat="1" applyFont="1" applyFill="1" applyBorder="1" applyAlignment="1" applyProtection="1">
      <alignment horizontal="right"/>
      <protection/>
    </xf>
    <xf numFmtId="164" fontId="4" fillId="0" borderId="24" xfId="0" applyNumberFormat="1" applyFont="1" applyFill="1" applyBorder="1" applyAlignment="1" applyProtection="1">
      <alignment horizontal="right"/>
      <protection/>
    </xf>
    <xf numFmtId="0" fontId="3" fillId="0" borderId="26" xfId="0" applyFont="1" applyBorder="1" applyAlignment="1">
      <alignment/>
    </xf>
    <xf numFmtId="49" fontId="3" fillId="0" borderId="0" xfId="0" applyNumberFormat="1" applyFont="1" applyAlignment="1">
      <alignment vertical="top"/>
    </xf>
    <xf numFmtId="164" fontId="3" fillId="0" borderId="0" xfId="0" applyNumberFormat="1" applyFont="1" applyFill="1" applyAlignment="1">
      <alignment/>
    </xf>
    <xf numFmtId="0" fontId="3" fillId="0" borderId="27" xfId="0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64" fontId="13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38" borderId="14" xfId="0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wrapText="1"/>
    </xf>
    <xf numFmtId="0" fontId="0" fillId="38" borderId="15" xfId="0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39" borderId="10" xfId="0" applyFont="1" applyFill="1" applyBorder="1" applyAlignment="1">
      <alignment/>
    </xf>
    <xf numFmtId="0" fontId="13" fillId="39" borderId="11" xfId="0" applyFont="1" applyFill="1" applyBorder="1" applyAlignment="1">
      <alignment/>
    </xf>
    <xf numFmtId="164" fontId="13" fillId="39" borderId="14" xfId="0" applyNumberFormat="1" applyFont="1" applyFill="1" applyBorder="1" applyAlignment="1">
      <alignment/>
    </xf>
    <xf numFmtId="164" fontId="13" fillId="39" borderId="10" xfId="0" applyNumberFormat="1" applyFont="1" applyFill="1" applyBorder="1" applyAlignment="1">
      <alignment/>
    </xf>
    <xf numFmtId="164" fontId="13" fillId="39" borderId="12" xfId="0" applyNumberFormat="1" applyFont="1" applyFill="1" applyBorder="1" applyAlignment="1">
      <alignment/>
    </xf>
    <xf numFmtId="164" fontId="13" fillId="39" borderId="15" xfId="0" applyNumberFormat="1" applyFont="1" applyFill="1" applyBorder="1" applyAlignment="1">
      <alignment/>
    </xf>
    <xf numFmtId="0" fontId="13" fillId="39" borderId="0" xfId="0" applyFont="1" applyFill="1" applyAlignment="1">
      <alignment/>
    </xf>
    <xf numFmtId="0" fontId="12" fillId="0" borderId="10" xfId="0" applyFont="1" applyBorder="1" applyAlignment="1">
      <alignment/>
    </xf>
    <xf numFmtId="0" fontId="14" fillId="0" borderId="11" xfId="0" applyFont="1" applyBorder="1" applyAlignment="1">
      <alignment/>
    </xf>
    <xf numFmtId="164" fontId="0" fillId="38" borderId="14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4" borderId="12" xfId="0" applyNumberFormat="1" applyFont="1" applyFill="1" applyBorder="1" applyAlignment="1">
      <alignment/>
    </xf>
    <xf numFmtId="164" fontId="0" fillId="38" borderId="15" xfId="0" applyNumberFormat="1" applyFont="1" applyFill="1" applyBorder="1" applyAlignment="1">
      <alignment/>
    </xf>
    <xf numFmtId="164" fontId="0" fillId="38" borderId="15" xfId="0" applyNumberFormat="1" applyFont="1" applyFill="1" applyBorder="1" applyAlignment="1">
      <alignment/>
    </xf>
    <xf numFmtId="164" fontId="15" fillId="0" borderId="10" xfId="0" applyNumberFormat="1" applyFont="1" applyFill="1" applyBorder="1" applyAlignment="1">
      <alignment/>
    </xf>
    <xf numFmtId="164" fontId="15" fillId="0" borderId="0" xfId="0" applyNumberFormat="1" applyFont="1" applyAlignment="1">
      <alignment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/>
    </xf>
    <xf numFmtId="164" fontId="0" fillId="38" borderId="14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38" borderId="15" xfId="0" applyNumberFormat="1" applyFont="1" applyFill="1" applyBorder="1" applyAlignment="1">
      <alignment/>
    </xf>
    <xf numFmtId="0" fontId="12" fillId="0" borderId="10" xfId="0" applyFont="1" applyBorder="1" applyAlignment="1">
      <alignment vertical="top"/>
    </xf>
    <xf numFmtId="0" fontId="12" fillId="0" borderId="10" xfId="0" applyFont="1" applyFill="1" applyBorder="1" applyAlignment="1">
      <alignment vertical="top"/>
    </xf>
    <xf numFmtId="0" fontId="12" fillId="0" borderId="11" xfId="0" applyFont="1" applyFill="1" applyBorder="1" applyAlignment="1">
      <alignment vertical="top"/>
    </xf>
    <xf numFmtId="164" fontId="0" fillId="38" borderId="14" xfId="0" applyNumberFormat="1" applyFont="1" applyFill="1" applyBorder="1" applyAlignment="1">
      <alignment vertical="top"/>
    </xf>
    <xf numFmtId="164" fontId="0" fillId="0" borderId="10" xfId="0" applyNumberFormat="1" applyFont="1" applyFill="1" applyBorder="1" applyAlignment="1">
      <alignment vertical="top"/>
    </xf>
    <xf numFmtId="164" fontId="0" fillId="38" borderId="15" xfId="0" applyNumberFormat="1" applyFont="1" applyFill="1" applyBorder="1" applyAlignment="1">
      <alignment vertical="top"/>
    </xf>
    <xf numFmtId="164" fontId="1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2" fillId="0" borderId="10" xfId="0" applyFont="1" applyBorder="1" applyAlignment="1">
      <alignment vertical="top" wrapText="1"/>
    </xf>
    <xf numFmtId="0" fontId="12" fillId="0" borderId="11" xfId="0" applyFont="1" applyBorder="1" applyAlignment="1">
      <alignment vertical="top"/>
    </xf>
    <xf numFmtId="164" fontId="0" fillId="0" borderId="10" xfId="0" applyNumberFormat="1" applyFont="1" applyBorder="1" applyAlignment="1">
      <alignment vertical="top"/>
    </xf>
    <xf numFmtId="164" fontId="0" fillId="0" borderId="10" xfId="0" applyNumberFormat="1" applyFont="1" applyBorder="1" applyAlignment="1">
      <alignment/>
    </xf>
    <xf numFmtId="0" fontId="13" fillId="0" borderId="10" xfId="0" applyFont="1" applyFill="1" applyBorder="1" applyAlignment="1">
      <alignment/>
    </xf>
    <xf numFmtId="0" fontId="16" fillId="0" borderId="11" xfId="0" applyFont="1" applyBorder="1" applyAlignment="1">
      <alignment/>
    </xf>
    <xf numFmtId="164" fontId="13" fillId="38" borderId="14" xfId="0" applyNumberFormat="1" applyFont="1" applyFill="1" applyBorder="1" applyAlignment="1">
      <alignment/>
    </xf>
    <xf numFmtId="164" fontId="13" fillId="0" borderId="10" xfId="0" applyNumberFormat="1" applyFont="1" applyFill="1" applyBorder="1" applyAlignment="1">
      <alignment/>
    </xf>
    <xf numFmtId="164" fontId="13" fillId="0" borderId="10" xfId="0" applyNumberFormat="1" applyFont="1" applyFill="1" applyBorder="1" applyAlignment="1">
      <alignment/>
    </xf>
    <xf numFmtId="164" fontId="13" fillId="4" borderId="12" xfId="0" applyNumberFormat="1" applyFont="1" applyFill="1" applyBorder="1" applyAlignment="1">
      <alignment/>
    </xf>
    <xf numFmtId="164" fontId="13" fillId="38" borderId="15" xfId="0" applyNumberFormat="1" applyFont="1" applyFill="1" applyBorder="1" applyAlignment="1">
      <alignment/>
    </xf>
    <xf numFmtId="164" fontId="17" fillId="0" borderId="10" xfId="0" applyNumberFormat="1" applyFont="1" applyFill="1" applyBorder="1" applyAlignment="1">
      <alignment/>
    </xf>
    <xf numFmtId="164" fontId="17" fillId="0" borderId="0" xfId="0" applyNumberFormat="1" applyFont="1" applyAlignment="1">
      <alignment/>
    </xf>
    <xf numFmtId="0" fontId="13" fillId="0" borderId="0" xfId="0" applyFont="1" applyAlignment="1">
      <alignment/>
    </xf>
    <xf numFmtId="0" fontId="18" fillId="0" borderId="10" xfId="0" applyFont="1" applyFill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164" fontId="15" fillId="38" borderId="14" xfId="0" applyNumberFormat="1" applyFont="1" applyFill="1" applyBorder="1" applyAlignment="1">
      <alignment vertical="top" wrapText="1"/>
    </xf>
    <xf numFmtId="164" fontId="15" fillId="0" borderId="10" xfId="0" applyNumberFormat="1" applyFont="1" applyBorder="1" applyAlignment="1">
      <alignment vertical="top" wrapText="1"/>
    </xf>
    <xf numFmtId="164" fontId="15" fillId="38" borderId="15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19" fillId="0" borderId="10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vertical="top" wrapText="1"/>
    </xf>
    <xf numFmtId="164" fontId="15" fillId="0" borderId="10" xfId="0" applyNumberFormat="1" applyFont="1" applyFill="1" applyBorder="1" applyAlignment="1">
      <alignment vertical="top" wrapText="1"/>
    </xf>
    <xf numFmtId="0" fontId="12" fillId="0" borderId="10" xfId="0" applyFont="1" applyBorder="1" applyAlignment="1">
      <alignment/>
    </xf>
    <xf numFmtId="0" fontId="20" fillId="0" borderId="10" xfId="0" applyFont="1" applyBorder="1" applyAlignment="1">
      <alignment wrapText="1"/>
    </xf>
    <xf numFmtId="0" fontId="20" fillId="0" borderId="11" xfId="0" applyFont="1" applyBorder="1" applyAlignment="1">
      <alignment wrapText="1"/>
    </xf>
    <xf numFmtId="164" fontId="21" fillId="38" borderId="14" xfId="0" applyNumberFormat="1" applyFont="1" applyFill="1" applyBorder="1" applyAlignment="1">
      <alignment wrapText="1"/>
    </xf>
    <xf numFmtId="164" fontId="21" fillId="0" borderId="10" xfId="0" applyNumberFormat="1" applyFont="1" applyBorder="1" applyAlignment="1">
      <alignment wrapText="1"/>
    </xf>
    <xf numFmtId="164" fontId="21" fillId="38" borderId="15" xfId="0" applyNumberFormat="1" applyFont="1" applyFill="1" applyBorder="1" applyAlignment="1">
      <alignment wrapText="1"/>
    </xf>
    <xf numFmtId="0" fontId="12" fillId="0" borderId="11" xfId="0" applyFont="1" applyBorder="1" applyAlignment="1">
      <alignment/>
    </xf>
    <xf numFmtId="164" fontId="0" fillId="0" borderId="0" xfId="0" applyNumberFormat="1" applyAlignment="1">
      <alignment/>
    </xf>
    <xf numFmtId="164" fontId="17" fillId="39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164" fontId="0" fillId="0" borderId="0" xfId="0" applyNumberFormat="1" applyFont="1" applyAlignment="1">
      <alignment/>
    </xf>
    <xf numFmtId="0" fontId="13" fillId="39" borderId="17" xfId="0" applyFont="1" applyFill="1" applyBorder="1" applyAlignment="1">
      <alignment/>
    </xf>
    <xf numFmtId="0" fontId="13" fillId="39" borderId="24" xfId="0" applyFont="1" applyFill="1" applyBorder="1" applyAlignment="1">
      <alignment/>
    </xf>
    <xf numFmtId="164" fontId="13" fillId="39" borderId="16" xfId="0" applyNumberFormat="1" applyFont="1" applyFill="1" applyBorder="1" applyAlignment="1">
      <alignment/>
    </xf>
    <xf numFmtId="164" fontId="13" fillId="39" borderId="17" xfId="0" applyNumberFormat="1" applyFont="1" applyFill="1" applyBorder="1" applyAlignment="1">
      <alignment/>
    </xf>
    <xf numFmtId="164" fontId="13" fillId="39" borderId="18" xfId="0" applyNumberFormat="1" applyFont="1" applyFill="1" applyBorder="1" applyAlignment="1">
      <alignment/>
    </xf>
    <xf numFmtId="164" fontId="13" fillId="39" borderId="23" xfId="0" applyNumberFormat="1" applyFont="1" applyFill="1" applyBorder="1" applyAlignment="1">
      <alignment/>
    </xf>
    <xf numFmtId="164" fontId="13" fillId="39" borderId="29" xfId="0" applyNumberFormat="1" applyFont="1" applyFill="1" applyBorder="1" applyAlignment="1">
      <alignment/>
    </xf>
    <xf numFmtId="0" fontId="13" fillId="39" borderId="29" xfId="0" applyFont="1" applyFill="1" applyBorder="1" applyAlignment="1">
      <alignment/>
    </xf>
    <xf numFmtId="164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1" fillId="0" borderId="0" xfId="0" applyFont="1" applyFill="1" applyAlignment="1">
      <alignment horizontal="left" vertical="top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 vertical="top"/>
    </xf>
    <xf numFmtId="0" fontId="12" fillId="0" borderId="26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0" xfId="0" applyFont="1" applyFill="1" applyBorder="1" applyAlignment="1">
      <alignment/>
    </xf>
    <xf numFmtId="0" fontId="11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64" fontId="9" fillId="38" borderId="14" xfId="0" applyNumberFormat="1" applyFont="1" applyFill="1" applyBorder="1" applyAlignment="1" applyProtection="1">
      <alignment horizontal="right"/>
      <protection/>
    </xf>
    <xf numFmtId="164" fontId="9" fillId="38" borderId="10" xfId="0" applyNumberFormat="1" applyFont="1" applyFill="1" applyBorder="1" applyAlignment="1" applyProtection="1">
      <alignment horizontal="right"/>
      <protection/>
    </xf>
    <xf numFmtId="164" fontId="9" fillId="38" borderId="12" xfId="0" applyNumberFormat="1" applyFont="1" applyFill="1" applyBorder="1" applyAlignment="1" applyProtection="1">
      <alignment horizontal="right"/>
      <protection/>
    </xf>
    <xf numFmtId="164" fontId="9" fillId="38" borderId="13" xfId="0" applyNumberFormat="1" applyFont="1" applyFill="1" applyBorder="1" applyAlignment="1" applyProtection="1">
      <alignment horizontal="right"/>
      <protection/>
    </xf>
    <xf numFmtId="164" fontId="9" fillId="38" borderId="38" xfId="0" applyNumberFormat="1" applyFont="1" applyFill="1" applyBorder="1" applyAlignment="1" applyProtection="1">
      <alignment horizontal="right"/>
      <protection/>
    </xf>
    <xf numFmtId="0" fontId="0" fillId="40" borderId="11" xfId="0" applyFont="1" applyFill="1" applyBorder="1" applyAlignment="1">
      <alignment/>
    </xf>
    <xf numFmtId="164" fontId="9" fillId="40" borderId="14" xfId="0" applyNumberFormat="1" applyFont="1" applyFill="1" applyBorder="1" applyAlignment="1" applyProtection="1">
      <alignment horizontal="right"/>
      <protection/>
    </xf>
    <xf numFmtId="164" fontId="9" fillId="40" borderId="10" xfId="0" applyNumberFormat="1" applyFont="1" applyFill="1" applyBorder="1" applyAlignment="1" applyProtection="1">
      <alignment horizontal="right"/>
      <protection/>
    </xf>
    <xf numFmtId="164" fontId="9" fillId="40" borderId="12" xfId="0" applyNumberFormat="1" applyFont="1" applyFill="1" applyBorder="1" applyAlignment="1" applyProtection="1">
      <alignment horizontal="right"/>
      <protection/>
    </xf>
    <xf numFmtId="164" fontId="9" fillId="40" borderId="13" xfId="0" applyNumberFormat="1" applyFont="1" applyFill="1" applyBorder="1" applyAlignment="1" applyProtection="1">
      <alignment horizontal="right"/>
      <protection/>
    </xf>
    <xf numFmtId="164" fontId="9" fillId="40" borderId="11" xfId="0" applyNumberFormat="1" applyFont="1" applyFill="1" applyBorder="1" applyAlignment="1" applyProtection="1">
      <alignment horizontal="right"/>
      <protection/>
    </xf>
    <xf numFmtId="164" fontId="9" fillId="40" borderId="38" xfId="0" applyNumberFormat="1" applyFont="1" applyFill="1" applyBorder="1" applyAlignment="1" applyProtection="1">
      <alignment horizontal="right"/>
      <protection/>
    </xf>
    <xf numFmtId="0" fontId="0" fillId="0" borderId="11" xfId="0" applyFont="1" applyBorder="1" applyAlignment="1">
      <alignment/>
    </xf>
    <xf numFmtId="164" fontId="11" fillId="0" borderId="14" xfId="0" applyNumberFormat="1" applyFont="1" applyBorder="1" applyAlignment="1" applyProtection="1">
      <alignment horizontal="right"/>
      <protection/>
    </xf>
    <xf numFmtId="164" fontId="11" fillId="0" borderId="10" xfId="0" applyNumberFormat="1" applyFont="1" applyBorder="1" applyAlignment="1" applyProtection="1">
      <alignment horizontal="right"/>
      <protection/>
    </xf>
    <xf numFmtId="164" fontId="11" fillId="0" borderId="12" xfId="0" applyNumberFormat="1" applyFont="1" applyBorder="1" applyAlignment="1" applyProtection="1">
      <alignment horizontal="right"/>
      <protection/>
    </xf>
    <xf numFmtId="164" fontId="11" fillId="0" borderId="14" xfId="0" applyNumberFormat="1" applyFont="1" applyFill="1" applyBorder="1" applyAlignment="1" applyProtection="1">
      <alignment horizontal="right"/>
      <protection/>
    </xf>
    <xf numFmtId="164" fontId="11" fillId="0" borderId="11" xfId="0" applyNumberFormat="1" applyFont="1" applyFill="1" applyBorder="1" applyAlignment="1" applyProtection="1">
      <alignment horizontal="right"/>
      <protection/>
    </xf>
    <xf numFmtId="164" fontId="11" fillId="0" borderId="10" xfId="0" applyNumberFormat="1" applyFont="1" applyFill="1" applyBorder="1" applyAlignment="1" applyProtection="1">
      <alignment horizontal="right"/>
      <protection/>
    </xf>
    <xf numFmtId="164" fontId="11" fillId="0" borderId="12" xfId="0" applyNumberFormat="1" applyFont="1" applyFill="1" applyBorder="1" applyAlignment="1" applyProtection="1">
      <alignment horizontal="right"/>
      <protection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/>
    </xf>
    <xf numFmtId="164" fontId="11" fillId="0" borderId="14" xfId="0" applyNumberFormat="1" applyFont="1" applyFill="1" applyBorder="1" applyAlignment="1" applyProtection="1">
      <alignment horizontal="right"/>
      <protection locked="0"/>
    </xf>
    <xf numFmtId="164" fontId="11" fillId="0" borderId="39" xfId="0" applyNumberFormat="1" applyFont="1" applyFill="1" applyBorder="1" applyAlignment="1" applyProtection="1">
      <alignment horizontal="right"/>
      <protection/>
    </xf>
    <xf numFmtId="0" fontId="15" fillId="0" borderId="11" xfId="0" applyFont="1" applyBorder="1" applyAlignment="1">
      <alignment vertical="top" wrapText="1"/>
    </xf>
    <xf numFmtId="164" fontId="11" fillId="0" borderId="13" xfId="0" applyNumberFormat="1" applyFont="1" applyFill="1" applyBorder="1" applyAlignment="1" applyProtection="1">
      <alignment horizontal="right"/>
      <protection/>
    </xf>
    <xf numFmtId="0" fontId="22" fillId="41" borderId="11" xfId="0" applyFont="1" applyFill="1" applyBorder="1" applyAlignment="1">
      <alignment vertical="top" wrapText="1"/>
    </xf>
    <xf numFmtId="164" fontId="11" fillId="41" borderId="14" xfId="0" applyNumberFormat="1" applyFont="1" applyFill="1" applyBorder="1" applyAlignment="1" applyProtection="1">
      <alignment horizontal="right"/>
      <protection/>
    </xf>
    <xf numFmtId="164" fontId="11" fillId="41" borderId="10" xfId="0" applyNumberFormat="1" applyFont="1" applyFill="1" applyBorder="1" applyAlignment="1" applyProtection="1">
      <alignment horizontal="right"/>
      <protection/>
    </xf>
    <xf numFmtId="164" fontId="11" fillId="41" borderId="12" xfId="0" applyNumberFormat="1" applyFont="1" applyFill="1" applyBorder="1" applyAlignment="1" applyProtection="1">
      <alignment horizontal="right"/>
      <protection/>
    </xf>
    <xf numFmtId="164" fontId="11" fillId="41" borderId="39" xfId="0" applyNumberFormat="1" applyFont="1" applyFill="1" applyBorder="1" applyAlignment="1" applyProtection="1">
      <alignment horizontal="right"/>
      <protection/>
    </xf>
    <xf numFmtId="0" fontId="23" fillId="41" borderId="11" xfId="0" applyFont="1" applyFill="1" applyBorder="1" applyAlignment="1">
      <alignment horizontal="left" vertical="top" wrapText="1"/>
    </xf>
    <xf numFmtId="165" fontId="11" fillId="41" borderId="14" xfId="0" applyNumberFormat="1" applyFont="1" applyFill="1" applyBorder="1" applyAlignment="1">
      <alignment horizontal="right"/>
    </xf>
    <xf numFmtId="0" fontId="24" fillId="41" borderId="11" xfId="0" applyFont="1" applyFill="1" applyBorder="1" applyAlignment="1">
      <alignment wrapText="1"/>
    </xf>
    <xf numFmtId="0" fontId="11" fillId="41" borderId="14" xfId="0" applyFont="1" applyFill="1" applyBorder="1" applyAlignment="1">
      <alignment horizontal="right"/>
    </xf>
    <xf numFmtId="0" fontId="11" fillId="0" borderId="14" xfId="0" applyFont="1" applyFill="1" applyBorder="1" applyAlignment="1">
      <alignment/>
    </xf>
    <xf numFmtId="0" fontId="21" fillId="0" borderId="11" xfId="0" applyFont="1" applyBorder="1" applyAlignment="1">
      <alignment wrapText="1"/>
    </xf>
    <xf numFmtId="0" fontId="24" fillId="41" borderId="11" xfId="0" applyFont="1" applyFill="1" applyBorder="1" applyAlignment="1">
      <alignment wrapText="1"/>
    </xf>
    <xf numFmtId="164" fontId="11" fillId="41" borderId="14" xfId="0" applyNumberFormat="1" applyFont="1" applyFill="1" applyBorder="1" applyAlignment="1" applyProtection="1">
      <alignment horizontal="right"/>
      <protection/>
    </xf>
    <xf numFmtId="164" fontId="11" fillId="41" borderId="10" xfId="0" applyNumberFormat="1" applyFont="1" applyFill="1" applyBorder="1" applyAlignment="1" applyProtection="1">
      <alignment horizontal="right"/>
      <protection/>
    </xf>
    <xf numFmtId="164" fontId="11" fillId="41" borderId="11" xfId="0" applyNumberFormat="1" applyFont="1" applyFill="1" applyBorder="1" applyAlignment="1" applyProtection="1">
      <alignment horizontal="right"/>
      <protection/>
    </xf>
    <xf numFmtId="164" fontId="11" fillId="41" borderId="13" xfId="0" applyNumberFormat="1" applyFont="1" applyFill="1" applyBorder="1" applyAlignment="1" applyProtection="1">
      <alignment horizontal="right"/>
      <protection/>
    </xf>
    <xf numFmtId="164" fontId="11" fillId="0" borderId="13" xfId="0" applyNumberFormat="1" applyFont="1" applyBorder="1" applyAlignment="1" applyProtection="1">
      <alignment horizontal="right"/>
      <protection/>
    </xf>
    <xf numFmtId="165" fontId="11" fillId="0" borderId="14" xfId="0" applyNumberFormat="1" applyFont="1" applyFill="1" applyBorder="1" applyAlignment="1">
      <alignment/>
    </xf>
    <xf numFmtId="0" fontId="9" fillId="16" borderId="10" xfId="0" applyFont="1" applyFill="1" applyBorder="1" applyAlignment="1">
      <alignment/>
    </xf>
    <xf numFmtId="164" fontId="9" fillId="16" borderId="14" xfId="0" applyNumberFormat="1" applyFont="1" applyFill="1" applyBorder="1" applyAlignment="1">
      <alignment/>
    </xf>
    <xf numFmtId="164" fontId="9" fillId="16" borderId="10" xfId="0" applyNumberFormat="1" applyFont="1" applyFill="1" applyBorder="1" applyAlignment="1">
      <alignment/>
    </xf>
    <xf numFmtId="164" fontId="9" fillId="16" borderId="10" xfId="0" applyNumberFormat="1" applyFont="1" applyFill="1" applyBorder="1" applyAlignment="1" applyProtection="1">
      <alignment horizontal="right"/>
      <protection/>
    </xf>
    <xf numFmtId="164" fontId="9" fillId="16" borderId="12" xfId="0" applyNumberFormat="1" applyFont="1" applyFill="1" applyBorder="1" applyAlignment="1" applyProtection="1">
      <alignment horizontal="right"/>
      <protection/>
    </xf>
    <xf numFmtId="164" fontId="9" fillId="16" borderId="11" xfId="0" applyNumberFormat="1" applyFont="1" applyFill="1" applyBorder="1" applyAlignment="1">
      <alignment/>
    </xf>
    <xf numFmtId="164" fontId="9" fillId="16" borderId="13" xfId="0" applyNumberFormat="1" applyFont="1" applyFill="1" applyBorder="1" applyAlignment="1">
      <alignment/>
    </xf>
    <xf numFmtId="164" fontId="11" fillId="0" borderId="14" xfId="0" applyNumberFormat="1" applyFont="1" applyFill="1" applyBorder="1" applyAlignment="1">
      <alignment/>
    </xf>
    <xf numFmtId="164" fontId="11" fillId="0" borderId="11" xfId="0" applyNumberFormat="1" applyFont="1" applyFill="1" applyBorder="1" applyAlignment="1">
      <alignment/>
    </xf>
    <xf numFmtId="164" fontId="11" fillId="0" borderId="10" xfId="0" applyNumberFormat="1" applyFont="1" applyFill="1" applyBorder="1" applyAlignment="1">
      <alignment/>
    </xf>
    <xf numFmtId="164" fontId="11" fillId="0" borderId="14" xfId="0" applyNumberFormat="1" applyFont="1" applyFill="1" applyBorder="1" applyAlignment="1">
      <alignment/>
    </xf>
    <xf numFmtId="164" fontId="11" fillId="0" borderId="11" xfId="0" applyNumberFormat="1" applyFont="1" applyFill="1" applyBorder="1" applyAlignment="1">
      <alignment/>
    </xf>
    <xf numFmtId="164" fontId="11" fillId="0" borderId="1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 wrapText="1"/>
    </xf>
    <xf numFmtId="164" fontId="11" fillId="37" borderId="14" xfId="0" applyNumberFormat="1" applyFont="1" applyFill="1" applyBorder="1" applyAlignment="1">
      <alignment/>
    </xf>
    <xf numFmtId="164" fontId="9" fillId="18" borderId="10" xfId="0" applyNumberFormat="1" applyFont="1" applyFill="1" applyBorder="1" applyAlignment="1">
      <alignment/>
    </xf>
    <xf numFmtId="164" fontId="9" fillId="18" borderId="16" xfId="0" applyNumberFormat="1" applyFont="1" applyFill="1" applyBorder="1" applyAlignment="1">
      <alignment/>
    </xf>
    <xf numFmtId="164" fontId="9" fillId="18" borderId="17" xfId="0" applyNumberFormat="1" applyFont="1" applyFill="1" applyBorder="1" applyAlignment="1" applyProtection="1">
      <alignment horizontal="right"/>
      <protection/>
    </xf>
    <xf numFmtId="164" fontId="9" fillId="18" borderId="18" xfId="0" applyNumberFormat="1" applyFont="1" applyFill="1" applyBorder="1" applyAlignment="1" applyProtection="1">
      <alignment horizontal="right"/>
      <protection/>
    </xf>
    <xf numFmtId="164" fontId="11" fillId="0" borderId="0" xfId="0" applyNumberFormat="1" applyFont="1" applyFill="1" applyBorder="1" applyAlignment="1">
      <alignment/>
    </xf>
    <xf numFmtId="0" fontId="25" fillId="0" borderId="0" xfId="52">
      <alignment/>
      <protection/>
    </xf>
    <xf numFmtId="0" fontId="25" fillId="0" borderId="0" xfId="52" applyFont="1">
      <alignment/>
      <protection/>
    </xf>
    <xf numFmtId="0" fontId="3" fillId="0" borderId="0" xfId="52" applyFont="1">
      <alignment/>
      <protection/>
    </xf>
    <xf numFmtId="0" fontId="26" fillId="0" borderId="0" xfId="52" applyFont="1">
      <alignment/>
      <protection/>
    </xf>
    <xf numFmtId="164" fontId="4" fillId="0" borderId="0" xfId="52" applyNumberFormat="1" applyFont="1">
      <alignment/>
      <protection/>
    </xf>
    <xf numFmtId="164" fontId="27" fillId="0" borderId="0" xfId="52" applyNumberFormat="1" applyFont="1">
      <alignment/>
      <protection/>
    </xf>
    <xf numFmtId="164" fontId="4" fillId="0" borderId="11" xfId="52" applyNumberFormat="1" applyFont="1" applyBorder="1" applyAlignment="1">
      <alignment wrapText="1"/>
      <protection/>
    </xf>
    <xf numFmtId="164" fontId="4" fillId="0" borderId="11" xfId="52" applyNumberFormat="1" applyFont="1" applyFill="1" applyBorder="1">
      <alignment/>
      <protection/>
    </xf>
    <xf numFmtId="164" fontId="4" fillId="0" borderId="0" xfId="52" applyNumberFormat="1" applyFont="1" applyFill="1">
      <alignment/>
      <protection/>
    </xf>
    <xf numFmtId="164" fontId="4" fillId="0" borderId="11" xfId="52" applyNumberFormat="1" applyFont="1" applyBorder="1">
      <alignment/>
      <protection/>
    </xf>
    <xf numFmtId="164" fontId="3" fillId="0" borderId="11" xfId="52" applyNumberFormat="1" applyFont="1" applyBorder="1">
      <alignment/>
      <protection/>
    </xf>
    <xf numFmtId="164" fontId="3" fillId="0" borderId="0" xfId="52" applyNumberFormat="1" applyFont="1">
      <alignment/>
      <protection/>
    </xf>
    <xf numFmtId="164" fontId="3" fillId="36" borderId="11" xfId="52" applyNumberFormat="1" applyFont="1" applyFill="1" applyBorder="1">
      <alignment/>
      <protection/>
    </xf>
    <xf numFmtId="164" fontId="25" fillId="0" borderId="0" xfId="52" applyNumberFormat="1">
      <alignment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164" fontId="4" fillId="35" borderId="32" xfId="0" applyNumberFormat="1" applyFont="1" applyFill="1" applyBorder="1" applyAlignment="1" applyProtection="1">
      <alignment horizontal="center" vertical="center"/>
      <protection/>
    </xf>
    <xf numFmtId="164" fontId="4" fillId="35" borderId="35" xfId="0" applyNumberFormat="1" applyFont="1" applyFill="1" applyBorder="1" applyAlignment="1" applyProtection="1">
      <alignment horizontal="center" vertical="center"/>
      <protection/>
    </xf>
    <xf numFmtId="164" fontId="4" fillId="35" borderId="33" xfId="0" applyNumberFormat="1" applyFont="1" applyFill="1" applyBorder="1" applyAlignment="1" applyProtection="1">
      <alignment horizontal="center" vertical="center"/>
      <protection/>
    </xf>
    <xf numFmtId="164" fontId="4" fillId="35" borderId="36" xfId="0" applyNumberFormat="1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7" borderId="40" xfId="0" applyFont="1" applyFill="1" applyBorder="1" applyAlignment="1">
      <alignment horizontal="center" vertical="center"/>
    </xf>
    <xf numFmtId="0" fontId="3" fillId="7" borderId="41" xfId="0" applyFont="1" applyFill="1" applyBorder="1" applyAlignment="1">
      <alignment horizontal="center" vertical="center"/>
    </xf>
    <xf numFmtId="0" fontId="3" fillId="7" borderId="33" xfId="0" applyFont="1" applyFill="1" applyBorder="1" applyAlignment="1">
      <alignment horizontal="center" vertical="center"/>
    </xf>
    <xf numFmtId="0" fontId="3" fillId="7" borderId="36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/>
    </xf>
    <xf numFmtId="0" fontId="3" fillId="7" borderId="38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34" borderId="15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13" borderId="11" xfId="0" applyFont="1" applyFill="1" applyBorder="1" applyAlignment="1">
      <alignment horizontal="center"/>
    </xf>
    <xf numFmtId="0" fontId="3" fillId="13" borderId="39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39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3" fillId="7" borderId="43" xfId="0" applyFont="1" applyFill="1" applyBorder="1" applyAlignment="1">
      <alignment horizontal="center"/>
    </xf>
    <xf numFmtId="0" fontId="3" fillId="7" borderId="44" xfId="0" applyFont="1" applyFill="1" applyBorder="1" applyAlignment="1">
      <alignment horizontal="center"/>
    </xf>
    <xf numFmtId="49" fontId="3" fillId="0" borderId="4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/>
    </xf>
    <xf numFmtId="0" fontId="5" fillId="0" borderId="46" xfId="0" applyFont="1" applyBorder="1" applyAlignment="1">
      <alignment/>
    </xf>
    <xf numFmtId="0" fontId="3" fillId="34" borderId="15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12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9" fillId="0" borderId="47" xfId="0" applyFont="1" applyFill="1" applyBorder="1" applyAlignment="1">
      <alignment horizontal="center" wrapText="1"/>
    </xf>
    <xf numFmtId="0" fontId="9" fillId="0" borderId="46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64" fontId="27" fillId="0" borderId="11" xfId="52" applyNumberFormat="1" applyFont="1" applyBorder="1" applyAlignment="1">
      <alignment horizontal="center" vertical="center" wrapText="1"/>
      <protection/>
    </xf>
    <xf numFmtId="0" fontId="4" fillId="0" borderId="0" xfId="52" applyFont="1" applyAlignment="1">
      <alignment horizontal="center"/>
      <protection/>
    </xf>
    <xf numFmtId="0" fontId="5" fillId="0" borderId="28" xfId="0" applyFont="1" applyBorder="1" applyAlignment="1">
      <alignment/>
    </xf>
    <xf numFmtId="0" fontId="3" fillId="0" borderId="47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 applyProtection="1">
      <alignment horizontal="right"/>
      <protection/>
    </xf>
    <xf numFmtId="164" fontId="4" fillId="33" borderId="12" xfId="0" applyNumberFormat="1" applyFont="1" applyFill="1" applyBorder="1" applyAlignment="1" applyProtection="1">
      <alignment horizontal="right"/>
      <protection/>
    </xf>
    <xf numFmtId="164" fontId="3" fillId="0" borderId="12" xfId="0" applyNumberFormat="1" applyFont="1" applyBorder="1" applyAlignment="1" applyProtection="1">
      <alignment horizontal="right"/>
      <protection/>
    </xf>
    <xf numFmtId="164" fontId="4" fillId="0" borderId="18" xfId="0" applyNumberFormat="1" applyFont="1" applyBorder="1" applyAlignment="1" applyProtection="1">
      <alignment horizontal="right"/>
      <protection/>
    </xf>
    <xf numFmtId="0" fontId="9" fillId="36" borderId="45" xfId="0" applyFont="1" applyFill="1" applyBorder="1" applyAlignment="1">
      <alignment horizontal="center" wrapText="1"/>
    </xf>
    <xf numFmtId="0" fontId="9" fillId="36" borderId="46" xfId="0" applyFont="1" applyFill="1" applyBorder="1" applyAlignment="1">
      <alignment horizontal="center" wrapText="1"/>
    </xf>
    <xf numFmtId="0" fontId="9" fillId="36" borderId="28" xfId="0" applyFont="1" applyFill="1" applyBorder="1" applyAlignment="1">
      <alignment horizontal="center" wrapText="1"/>
    </xf>
    <xf numFmtId="0" fontId="9" fillId="36" borderId="47" xfId="0" applyFont="1" applyFill="1" applyBorder="1" applyAlignment="1">
      <alignment horizontal="center" wrapText="1"/>
    </xf>
    <xf numFmtId="164" fontId="13" fillId="38" borderId="10" xfId="0" applyNumberFormat="1" applyFont="1" applyFill="1" applyBorder="1" applyAlignment="1">
      <alignment/>
    </xf>
    <xf numFmtId="164" fontId="13" fillId="38" borderId="15" xfId="0" applyNumberFormat="1" applyFont="1" applyFill="1" applyBorder="1" applyAlignment="1">
      <alignment/>
    </xf>
    <xf numFmtId="164" fontId="4" fillId="0" borderId="45" xfId="0" applyNumberFormat="1" applyFont="1" applyBorder="1" applyAlignment="1">
      <alignment horizontal="center"/>
    </xf>
    <xf numFmtId="164" fontId="4" fillId="0" borderId="47" xfId="0" applyNumberFormat="1" applyFont="1" applyBorder="1" applyAlignment="1">
      <alignment horizontal="center"/>
    </xf>
    <xf numFmtId="164" fontId="4" fillId="0" borderId="46" xfId="0" applyNumberFormat="1" applyFont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164" fontId="27" fillId="0" borderId="14" xfId="0" applyNumberFormat="1" applyFont="1" applyBorder="1" applyAlignment="1">
      <alignment horizontal="center" vertical="center" wrapText="1"/>
    </xf>
    <xf numFmtId="164" fontId="27" fillId="0" borderId="10" xfId="0" applyNumberFormat="1" applyFont="1" applyBorder="1" applyAlignment="1">
      <alignment horizontal="center" vertical="center" wrapText="1"/>
    </xf>
    <xf numFmtId="164" fontId="27" fillId="0" borderId="11" xfId="0" applyNumberFormat="1" applyFont="1" applyBorder="1" applyAlignment="1">
      <alignment horizontal="center" vertical="center" wrapText="1"/>
    </xf>
    <xf numFmtId="164" fontId="27" fillId="0" borderId="38" xfId="0" applyNumberFormat="1" applyFont="1" applyBorder="1" applyAlignment="1">
      <alignment horizontal="center" vertical="center" wrapText="1"/>
    </xf>
    <xf numFmtId="164" fontId="27" fillId="0" borderId="33" xfId="0" applyNumberFormat="1" applyFont="1" applyBorder="1" applyAlignment="1">
      <alignment horizontal="center" vertical="center" wrapText="1"/>
    </xf>
    <xf numFmtId="164" fontId="27" fillId="0" borderId="10" xfId="0" applyNumberFormat="1" applyFont="1" applyBorder="1" applyAlignment="1">
      <alignment horizontal="center"/>
    </xf>
    <xf numFmtId="164" fontId="27" fillId="0" borderId="12" xfId="0" applyNumberFormat="1" applyFont="1" applyBorder="1" applyAlignment="1">
      <alignment horizontal="center"/>
    </xf>
    <xf numFmtId="164" fontId="27" fillId="0" borderId="36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64" fontId="4" fillId="0" borderId="12" xfId="0" applyNumberFormat="1" applyFont="1" applyFill="1" applyBorder="1" applyAlignment="1">
      <alignment/>
    </xf>
    <xf numFmtId="164" fontId="4" fillId="0" borderId="13" xfId="0" applyNumberFormat="1" applyFont="1" applyFill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27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4" fillId="0" borderId="14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3" fillId="0" borderId="39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64" fontId="3" fillId="0" borderId="23" xfId="0" applyNumberFormat="1" applyFont="1" applyBorder="1" applyAlignment="1">
      <alignment/>
    </xf>
    <xf numFmtId="164" fontId="3" fillId="0" borderId="17" xfId="0" applyNumberFormat="1" applyFont="1" applyFill="1" applyBorder="1" applyAlignment="1">
      <alignment/>
    </xf>
    <xf numFmtId="164" fontId="3" fillId="0" borderId="17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64" fontId="3" fillId="0" borderId="53" xfId="0" applyNumberFormat="1" applyFont="1" applyBorder="1" applyAlignment="1">
      <alignment/>
    </xf>
    <xf numFmtId="164" fontId="3" fillId="0" borderId="54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54"/>
  <sheetViews>
    <sheetView showZeros="0" zoomScale="70" zoomScaleNormal="70" zoomScaleSheetLayoutView="55" zoomScalePageLayoutView="0" workbookViewId="0" topLeftCell="A1">
      <pane xSplit="1" ySplit="5" topLeftCell="AP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F1" sqref="BF1:BY16384"/>
    </sheetView>
  </sheetViews>
  <sheetFormatPr defaultColWidth="9.00390625" defaultRowHeight="12.75"/>
  <cols>
    <col min="1" max="1" width="48.625" style="123" customWidth="1"/>
    <col min="2" max="2" width="13.75390625" style="65" hidden="1" customWidth="1"/>
    <col min="3" max="3" width="14.125" style="2" hidden="1" customWidth="1"/>
    <col min="4" max="4" width="13.75390625" style="65" hidden="1" customWidth="1"/>
    <col min="5" max="5" width="9.125" style="65" hidden="1" customWidth="1"/>
    <col min="6" max="7" width="12.625" style="65" hidden="1" customWidth="1"/>
    <col min="8" max="8" width="14.125" style="65" hidden="1" customWidth="1"/>
    <col min="9" max="9" width="9.00390625" style="65" hidden="1" customWidth="1"/>
    <col min="10" max="11" width="13.75390625" style="65" hidden="1" customWidth="1"/>
    <col min="12" max="12" width="15.875" style="65" hidden="1" customWidth="1"/>
    <col min="13" max="13" width="8.125" style="65" hidden="1" customWidth="1"/>
    <col min="14" max="15" width="13.625" style="2" hidden="1" customWidth="1"/>
    <col min="16" max="16" width="11.625" style="2" hidden="1" customWidth="1"/>
    <col min="17" max="17" width="10.75390625" style="2" hidden="1" customWidth="1"/>
    <col min="18" max="20" width="12.375" style="2" hidden="1" customWidth="1"/>
    <col min="21" max="21" width="11.125" style="2" hidden="1" customWidth="1"/>
    <col min="22" max="22" width="12.375" style="2" hidden="1" customWidth="1"/>
    <col min="23" max="23" width="12.125" style="2" hidden="1" customWidth="1"/>
    <col min="24" max="24" width="12.625" style="2" hidden="1" customWidth="1"/>
    <col min="25" max="25" width="10.375" style="3" hidden="1" customWidth="1"/>
    <col min="26" max="26" width="13.875" style="65" hidden="1" customWidth="1"/>
    <col min="27" max="27" width="14.00390625" style="65" hidden="1" customWidth="1"/>
    <col min="28" max="28" width="12.375" style="65" hidden="1" customWidth="1"/>
    <col min="29" max="29" width="10.00390625" style="65" hidden="1" customWidth="1"/>
    <col min="30" max="31" width="11.625" style="2" hidden="1" customWidth="1"/>
    <col min="32" max="32" width="12.25390625" style="2" hidden="1" customWidth="1"/>
    <col min="33" max="33" width="11.125" style="2" hidden="1" customWidth="1"/>
    <col min="34" max="34" width="13.25390625" style="2" hidden="1" customWidth="1"/>
    <col min="35" max="35" width="12.875" style="2" hidden="1" customWidth="1"/>
    <col min="36" max="36" width="12.375" style="2" hidden="1" customWidth="1"/>
    <col min="37" max="37" width="10.125" style="2" hidden="1" customWidth="1"/>
    <col min="38" max="39" width="11.375" style="2" hidden="1" customWidth="1"/>
    <col min="40" max="40" width="12.375" style="2" hidden="1" customWidth="1"/>
    <col min="41" max="41" width="11.625" style="2" hidden="1" customWidth="1"/>
    <col min="42" max="43" width="13.00390625" style="2" customWidth="1"/>
    <col min="44" max="44" width="13.375" style="2" customWidth="1"/>
    <col min="45" max="45" width="8.625" style="2" customWidth="1"/>
    <col min="46" max="46" width="12.875" style="65" customWidth="1"/>
    <col min="47" max="47" width="12.375" style="65" customWidth="1"/>
    <col min="48" max="48" width="12.25390625" style="65" customWidth="1"/>
    <col min="49" max="49" width="9.00390625" style="125" customWidth="1"/>
    <col min="50" max="50" width="11.375" style="2" hidden="1" customWidth="1"/>
    <col min="51" max="51" width="11.875" style="2" hidden="1" customWidth="1"/>
    <col min="52" max="52" width="10.00390625" style="2" hidden="1" customWidth="1"/>
    <col min="53" max="53" width="9.625" style="2" hidden="1" customWidth="1"/>
    <col min="54" max="54" width="12.75390625" style="2" customWidth="1"/>
    <col min="55" max="55" width="11.25390625" style="2" bestFit="1" customWidth="1"/>
    <col min="56" max="56" width="12.25390625" style="2" customWidth="1"/>
    <col min="57" max="57" width="9.625" style="2" customWidth="1"/>
    <col min="58" max="58" width="11.375" style="2" hidden="1" customWidth="1"/>
    <col min="59" max="59" width="11.625" style="2" hidden="1" customWidth="1"/>
    <col min="60" max="60" width="12.625" style="2" hidden="1" customWidth="1"/>
    <col min="61" max="61" width="9.375" style="2" hidden="1" customWidth="1"/>
    <col min="62" max="62" width="13.75390625" style="2" hidden="1" customWidth="1"/>
    <col min="63" max="63" width="13.75390625" style="65" hidden="1" customWidth="1"/>
    <col min="64" max="64" width="10.75390625" style="65" hidden="1" customWidth="1"/>
    <col min="65" max="65" width="10.25390625" style="65" hidden="1" customWidth="1"/>
    <col min="66" max="67" width="11.625" style="2" hidden="1" customWidth="1"/>
    <col min="68" max="68" width="11.125" style="2" hidden="1" customWidth="1"/>
    <col min="69" max="69" width="9.375" style="2" hidden="1" customWidth="1"/>
    <col min="70" max="71" width="11.625" style="2" hidden="1" customWidth="1"/>
    <col min="72" max="72" width="11.125" style="2" hidden="1" customWidth="1"/>
    <col min="73" max="73" width="9.875" style="2" hidden="1" customWidth="1"/>
    <col min="74" max="75" width="11.625" style="2" hidden="1" customWidth="1"/>
    <col min="76" max="76" width="11.125" style="2" hidden="1" customWidth="1"/>
    <col min="77" max="77" width="9.375" style="2" hidden="1" customWidth="1"/>
    <col min="78" max="78" width="11.625" style="65" customWidth="1"/>
    <col min="79" max="16384" width="9.125" style="65" customWidth="1"/>
  </cols>
  <sheetData>
    <row r="1" spans="1:49" s="2" customFormat="1" ht="18.75">
      <c r="A1" s="1" t="s">
        <v>132</v>
      </c>
      <c r="V1" s="3"/>
      <c r="W1" s="3"/>
      <c r="X1" s="3"/>
      <c r="Y1" s="3"/>
      <c r="AW1" s="3"/>
    </row>
    <row r="2" spans="1:77" s="2" customFormat="1" ht="21" customHeight="1" thickBot="1">
      <c r="A2" s="4" t="s">
        <v>0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  <c r="W2" s="7"/>
      <c r="X2" s="7"/>
      <c r="Y2" s="8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8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9"/>
      <c r="BR2" s="5"/>
      <c r="BS2" s="5"/>
      <c r="BT2" s="5"/>
      <c r="BU2" s="5"/>
      <c r="BV2" s="5"/>
      <c r="BW2" s="5"/>
      <c r="BX2" s="5"/>
      <c r="BY2" s="5"/>
    </row>
    <row r="3" spans="1:77" s="12" customFormat="1" ht="21" customHeight="1">
      <c r="A3" s="379" t="s">
        <v>1</v>
      </c>
      <c r="B3" s="381" t="s">
        <v>2</v>
      </c>
      <c r="C3" s="382"/>
      <c r="D3" s="382"/>
      <c r="E3" s="420"/>
      <c r="F3" s="383" t="s">
        <v>3</v>
      </c>
      <c r="G3" s="384"/>
      <c r="H3" s="384"/>
      <c r="I3" s="346"/>
      <c r="J3" s="385" t="s">
        <v>4</v>
      </c>
      <c r="K3" s="385"/>
      <c r="L3" s="385"/>
      <c r="M3" s="385"/>
      <c r="N3" s="357" t="s">
        <v>5</v>
      </c>
      <c r="O3" s="328"/>
      <c r="P3" s="328"/>
      <c r="Q3" s="328"/>
      <c r="R3" s="328" t="s">
        <v>6</v>
      </c>
      <c r="S3" s="328"/>
      <c r="T3" s="328"/>
      <c r="U3" s="328"/>
      <c r="V3" s="328" t="s">
        <v>7</v>
      </c>
      <c r="W3" s="328"/>
      <c r="X3" s="328"/>
      <c r="Y3" s="328"/>
      <c r="Z3" s="340" t="s">
        <v>8</v>
      </c>
      <c r="AA3" s="373"/>
      <c r="AB3" s="373"/>
      <c r="AC3" s="354"/>
      <c r="AD3" s="374" t="s">
        <v>9</v>
      </c>
      <c r="AE3" s="375"/>
      <c r="AF3" s="375"/>
      <c r="AG3" s="376"/>
      <c r="AH3" s="328" t="s">
        <v>10</v>
      </c>
      <c r="AI3" s="328"/>
      <c r="AJ3" s="328"/>
      <c r="AK3" s="328"/>
      <c r="AL3" s="328" t="s">
        <v>11</v>
      </c>
      <c r="AM3" s="328"/>
      <c r="AN3" s="328"/>
      <c r="AO3" s="328"/>
      <c r="AP3" s="377" t="s">
        <v>12</v>
      </c>
      <c r="AQ3" s="377"/>
      <c r="AR3" s="377"/>
      <c r="AS3" s="378"/>
      <c r="AT3" s="369" t="s">
        <v>13</v>
      </c>
      <c r="AU3" s="370"/>
      <c r="AV3" s="370"/>
      <c r="AW3" s="371"/>
      <c r="AX3" s="358" t="s">
        <v>14</v>
      </c>
      <c r="AY3" s="359"/>
      <c r="AZ3" s="359"/>
      <c r="BA3" s="372"/>
      <c r="BB3" s="358" t="s">
        <v>15</v>
      </c>
      <c r="BC3" s="359"/>
      <c r="BD3" s="359"/>
      <c r="BE3" s="421"/>
      <c r="BF3" s="359" t="s">
        <v>16</v>
      </c>
      <c r="BG3" s="359"/>
      <c r="BH3" s="359"/>
      <c r="BI3" s="372"/>
      <c r="BJ3" s="370" t="s">
        <v>17</v>
      </c>
      <c r="BK3" s="370"/>
      <c r="BL3" s="370"/>
      <c r="BM3" s="371"/>
      <c r="BN3" s="358" t="s">
        <v>18</v>
      </c>
      <c r="BO3" s="359"/>
      <c r="BP3" s="359"/>
      <c r="BQ3" s="372"/>
      <c r="BR3" s="358" t="s">
        <v>19</v>
      </c>
      <c r="BS3" s="359"/>
      <c r="BT3" s="359"/>
      <c r="BU3" s="359"/>
      <c r="BV3" s="328" t="s">
        <v>20</v>
      </c>
      <c r="BW3" s="328"/>
      <c r="BX3" s="328"/>
      <c r="BY3" s="328"/>
    </row>
    <row r="4" spans="1:77" s="12" customFormat="1" ht="19.5" customHeight="1">
      <c r="A4" s="380"/>
      <c r="B4" s="360" t="s">
        <v>21</v>
      </c>
      <c r="C4" s="327" t="s">
        <v>22</v>
      </c>
      <c r="D4" s="363" t="s">
        <v>23</v>
      </c>
      <c r="E4" s="422"/>
      <c r="F4" s="364" t="s">
        <v>21</v>
      </c>
      <c r="G4" s="365" t="s">
        <v>22</v>
      </c>
      <c r="H4" s="366" t="s">
        <v>23</v>
      </c>
      <c r="I4" s="367"/>
      <c r="J4" s="368" t="s">
        <v>21</v>
      </c>
      <c r="K4" s="368" t="s">
        <v>22</v>
      </c>
      <c r="L4" s="386" t="s">
        <v>23</v>
      </c>
      <c r="M4" s="386"/>
      <c r="N4" s="387" t="s">
        <v>21</v>
      </c>
      <c r="O4" s="327" t="s">
        <v>22</v>
      </c>
      <c r="P4" s="328" t="s">
        <v>23</v>
      </c>
      <c r="Q4" s="328"/>
      <c r="R4" s="327" t="s">
        <v>21</v>
      </c>
      <c r="S4" s="327" t="s">
        <v>22</v>
      </c>
      <c r="T4" s="328" t="s">
        <v>23</v>
      </c>
      <c r="U4" s="328"/>
      <c r="V4" s="327" t="s">
        <v>21</v>
      </c>
      <c r="W4" s="327" t="s">
        <v>22</v>
      </c>
      <c r="X4" s="328" t="s">
        <v>23</v>
      </c>
      <c r="Y4" s="328"/>
      <c r="Z4" s="352" t="s">
        <v>21</v>
      </c>
      <c r="AA4" s="350" t="s">
        <v>22</v>
      </c>
      <c r="AB4" s="340" t="s">
        <v>23</v>
      </c>
      <c r="AC4" s="354"/>
      <c r="AD4" s="355" t="s">
        <v>21</v>
      </c>
      <c r="AE4" s="331" t="s">
        <v>22</v>
      </c>
      <c r="AF4" s="333" t="s">
        <v>23</v>
      </c>
      <c r="AG4" s="357"/>
      <c r="AH4" s="327" t="s">
        <v>21</v>
      </c>
      <c r="AI4" s="327" t="s">
        <v>22</v>
      </c>
      <c r="AJ4" s="328" t="s">
        <v>23</v>
      </c>
      <c r="AK4" s="328"/>
      <c r="AL4" s="327" t="s">
        <v>21</v>
      </c>
      <c r="AM4" s="327" t="s">
        <v>22</v>
      </c>
      <c r="AN4" s="328" t="s">
        <v>23</v>
      </c>
      <c r="AO4" s="328"/>
      <c r="AP4" s="342" t="s">
        <v>21</v>
      </c>
      <c r="AQ4" s="344" t="s">
        <v>22</v>
      </c>
      <c r="AR4" s="346" t="s">
        <v>23</v>
      </c>
      <c r="AS4" s="347"/>
      <c r="AT4" s="348" t="s">
        <v>21</v>
      </c>
      <c r="AU4" s="350" t="s">
        <v>22</v>
      </c>
      <c r="AV4" s="340" t="s">
        <v>23</v>
      </c>
      <c r="AW4" s="341"/>
      <c r="AX4" s="329" t="s">
        <v>21</v>
      </c>
      <c r="AY4" s="331" t="s">
        <v>22</v>
      </c>
      <c r="AZ4" s="333" t="s">
        <v>23</v>
      </c>
      <c r="BA4" s="334"/>
      <c r="BB4" s="329" t="s">
        <v>21</v>
      </c>
      <c r="BC4" s="331" t="s">
        <v>22</v>
      </c>
      <c r="BD4" s="333" t="s">
        <v>23</v>
      </c>
      <c r="BE4" s="357"/>
      <c r="BF4" s="423" t="s">
        <v>21</v>
      </c>
      <c r="BG4" s="331" t="s">
        <v>22</v>
      </c>
      <c r="BH4" s="333" t="s">
        <v>23</v>
      </c>
      <c r="BI4" s="334"/>
      <c r="BJ4" s="336" t="s">
        <v>21</v>
      </c>
      <c r="BK4" s="338" t="s">
        <v>22</v>
      </c>
      <c r="BL4" s="340" t="s">
        <v>23</v>
      </c>
      <c r="BM4" s="341"/>
      <c r="BN4" s="329" t="s">
        <v>21</v>
      </c>
      <c r="BO4" s="331" t="s">
        <v>22</v>
      </c>
      <c r="BP4" s="333" t="s">
        <v>23</v>
      </c>
      <c r="BQ4" s="334"/>
      <c r="BR4" s="329" t="s">
        <v>21</v>
      </c>
      <c r="BS4" s="331" t="s">
        <v>22</v>
      </c>
      <c r="BT4" s="333" t="s">
        <v>23</v>
      </c>
      <c r="BU4" s="335"/>
      <c r="BV4" s="327" t="s">
        <v>21</v>
      </c>
      <c r="BW4" s="327" t="s">
        <v>22</v>
      </c>
      <c r="BX4" s="328" t="s">
        <v>23</v>
      </c>
      <c r="BY4" s="328"/>
    </row>
    <row r="5" spans="1:77" s="12" customFormat="1" ht="18.75">
      <c r="A5" s="380"/>
      <c r="B5" s="361"/>
      <c r="C5" s="362"/>
      <c r="D5" s="11" t="s">
        <v>24</v>
      </c>
      <c r="E5" s="21" t="s">
        <v>25</v>
      </c>
      <c r="F5" s="364"/>
      <c r="G5" s="365"/>
      <c r="H5" s="15" t="s">
        <v>24</v>
      </c>
      <c r="I5" s="16" t="s">
        <v>25</v>
      </c>
      <c r="J5" s="368"/>
      <c r="K5" s="368"/>
      <c r="L5" s="17" t="s">
        <v>24</v>
      </c>
      <c r="M5" s="17" t="s">
        <v>25</v>
      </c>
      <c r="N5" s="387"/>
      <c r="O5" s="327"/>
      <c r="P5" s="11" t="s">
        <v>24</v>
      </c>
      <c r="Q5" s="11" t="s">
        <v>25</v>
      </c>
      <c r="R5" s="327"/>
      <c r="S5" s="327"/>
      <c r="T5" s="11" t="s">
        <v>24</v>
      </c>
      <c r="U5" s="11" t="s">
        <v>25</v>
      </c>
      <c r="V5" s="327"/>
      <c r="W5" s="327"/>
      <c r="X5" s="11" t="s">
        <v>24</v>
      </c>
      <c r="Y5" s="11" t="s">
        <v>25</v>
      </c>
      <c r="Z5" s="353"/>
      <c r="AA5" s="351"/>
      <c r="AB5" s="10" t="s">
        <v>24</v>
      </c>
      <c r="AC5" s="10" t="s">
        <v>25</v>
      </c>
      <c r="AD5" s="356"/>
      <c r="AE5" s="332"/>
      <c r="AF5" s="11" t="s">
        <v>24</v>
      </c>
      <c r="AG5" s="11" t="s">
        <v>25</v>
      </c>
      <c r="AH5" s="327"/>
      <c r="AI5" s="327"/>
      <c r="AJ5" s="11" t="s">
        <v>24</v>
      </c>
      <c r="AK5" s="11" t="s">
        <v>25</v>
      </c>
      <c r="AL5" s="327"/>
      <c r="AM5" s="327"/>
      <c r="AN5" s="11" t="s">
        <v>24</v>
      </c>
      <c r="AO5" s="11" t="s">
        <v>25</v>
      </c>
      <c r="AP5" s="343"/>
      <c r="AQ5" s="345"/>
      <c r="AR5" s="18" t="s">
        <v>24</v>
      </c>
      <c r="AS5" s="19" t="s">
        <v>25</v>
      </c>
      <c r="AT5" s="349"/>
      <c r="AU5" s="351"/>
      <c r="AV5" s="10" t="s">
        <v>24</v>
      </c>
      <c r="AW5" s="20" t="s">
        <v>25</v>
      </c>
      <c r="AX5" s="330"/>
      <c r="AY5" s="332"/>
      <c r="AZ5" s="11" t="s">
        <v>24</v>
      </c>
      <c r="BA5" s="21" t="s">
        <v>25</v>
      </c>
      <c r="BB5" s="330"/>
      <c r="BC5" s="332"/>
      <c r="BD5" s="11" t="s">
        <v>24</v>
      </c>
      <c r="BE5" s="11" t="s">
        <v>25</v>
      </c>
      <c r="BF5" s="424"/>
      <c r="BG5" s="332"/>
      <c r="BH5" s="11" t="s">
        <v>24</v>
      </c>
      <c r="BI5" s="21" t="s">
        <v>25</v>
      </c>
      <c r="BJ5" s="337"/>
      <c r="BK5" s="339"/>
      <c r="BL5" s="10" t="s">
        <v>24</v>
      </c>
      <c r="BM5" s="20" t="s">
        <v>25</v>
      </c>
      <c r="BN5" s="330"/>
      <c r="BO5" s="332"/>
      <c r="BP5" s="11" t="s">
        <v>24</v>
      </c>
      <c r="BQ5" s="21" t="s">
        <v>25</v>
      </c>
      <c r="BR5" s="330"/>
      <c r="BS5" s="332"/>
      <c r="BT5" s="11" t="s">
        <v>24</v>
      </c>
      <c r="BU5" s="14" t="s">
        <v>25</v>
      </c>
      <c r="BV5" s="327"/>
      <c r="BW5" s="327"/>
      <c r="BX5" s="11" t="s">
        <v>24</v>
      </c>
      <c r="BY5" s="11" t="s">
        <v>25</v>
      </c>
    </row>
    <row r="6" spans="1:77" s="38" customFormat="1" ht="18.75">
      <c r="A6" s="22" t="s">
        <v>26</v>
      </c>
      <c r="B6" s="23">
        <f>B7+B8+B9+B14+B17+B20+B26+B28+B30+B33+B34</f>
        <v>382881.9</v>
      </c>
      <c r="C6" s="24">
        <f>C7+C8+C9+C14+C17+C20+C26+C28+C30+C33+C34</f>
        <v>216017.20000000004</v>
      </c>
      <c r="D6" s="25">
        <f aca="true" t="shared" si="0" ref="D6:D34">C6-B6</f>
        <v>-166864.69999999998</v>
      </c>
      <c r="E6" s="37">
        <f aca="true" t="shared" si="1" ref="E6:E33">C6/B6%</f>
        <v>56.41875471261504</v>
      </c>
      <c r="F6" s="26">
        <f aca="true" t="shared" si="2" ref="F6:G34">J6+Z6</f>
        <v>152550</v>
      </c>
      <c r="G6" s="27">
        <f t="shared" si="2"/>
        <v>152601.39999999997</v>
      </c>
      <c r="H6" s="27">
        <f aca="true" t="shared" si="3" ref="H6:H32">G6-F6</f>
        <v>51.399999999965075</v>
      </c>
      <c r="I6" s="28">
        <f aca="true" t="shared" si="4" ref="I6:I13">G6/F6%</f>
        <v>100.033693870862</v>
      </c>
      <c r="J6" s="29">
        <f>J7+J8+J9+J14+J17+J20+J26+J28+J30+J33+J34</f>
        <v>68678.90000000001</v>
      </c>
      <c r="K6" s="29">
        <f>K7+K8+K9+K14+K17+K20+K26+K28+K30+K33+K34</f>
        <v>69812.9</v>
      </c>
      <c r="L6" s="13">
        <f>K6-J6</f>
        <v>1133.9999999999854</v>
      </c>
      <c r="M6" s="13">
        <f>K6/J6%</f>
        <v>101.65116214732616</v>
      </c>
      <c r="N6" s="30">
        <f>N7+N8+N9+N14+N17+N20+N26+N28+N30+N33+N34</f>
        <v>22653.600000000002</v>
      </c>
      <c r="O6" s="30">
        <f>O7+O8+O9+O14+O17+O20+O26+O28+O30+O33+O34</f>
        <v>20197.1</v>
      </c>
      <c r="P6" s="24">
        <f aca="true" t="shared" si="5" ref="P6:P17">O6-N6</f>
        <v>-2456.5000000000036</v>
      </c>
      <c r="Q6" s="24">
        <f aca="true" t="shared" si="6" ref="Q6:Q15">O6/N6%</f>
        <v>89.15624889642262</v>
      </c>
      <c r="R6" s="30">
        <f>R7+R8+R9+R14+R17+R20+R26+R28+R30+R33+R34</f>
        <v>27783.5</v>
      </c>
      <c r="S6" s="30">
        <f>S7+S8+S9+S14+S17+S20+S26+S28+S30+S33+S34</f>
        <v>20669.799999999992</v>
      </c>
      <c r="T6" s="24">
        <f aca="true" t="shared" si="7" ref="T6:T33">S6-R6</f>
        <v>-7113.700000000008</v>
      </c>
      <c r="U6" s="24">
        <f aca="true" t="shared" si="8" ref="U6:U23">S6/R6%</f>
        <v>74.3959544333867</v>
      </c>
      <c r="V6" s="30">
        <f>V7+V8+V9+V14+V17+V20+V26+V28+V30+V33+V34</f>
        <v>18241.799999999996</v>
      </c>
      <c r="W6" s="30">
        <f>W7+W8+W9+W14+W17+W20+W26+W28+W30+W33+W34</f>
        <v>28946</v>
      </c>
      <c r="X6" s="24">
        <f aca="true" t="shared" si="9" ref="X6:X33">W6-V6</f>
        <v>10704.200000000004</v>
      </c>
      <c r="Y6" s="24">
        <f aca="true" t="shared" si="10" ref="Y6:Y32">W6/V6%</f>
        <v>158.67951627580615</v>
      </c>
      <c r="Z6" s="29">
        <f>Z7+Z8+Z9+Z14+Z17+Z20+Z26+Z28+Z30+Z33+Z34</f>
        <v>83871.1</v>
      </c>
      <c r="AA6" s="29">
        <f>AA7+AA8+AA9+AA14+AA17+AA20+AA26+AA28+AA30+AA33+AA34</f>
        <v>82788.49999999999</v>
      </c>
      <c r="AB6" s="425">
        <f>AA6-Z6</f>
        <v>-1082.6000000000204</v>
      </c>
      <c r="AC6" s="425">
        <f>AA6/Z6%</f>
        <v>98.70920972778464</v>
      </c>
      <c r="AD6" s="30">
        <f>AD7+AD8+AD9+AD14+AD17+AD20+AD26+AD28+AD30+AD33+AD34</f>
        <v>30427.2</v>
      </c>
      <c r="AE6" s="30">
        <f>AE7+AE8+AE9+AE14+AE17+AE20+AE26+AE28+AE30+AE33+AE34</f>
        <v>30459.8</v>
      </c>
      <c r="AF6" s="24">
        <f>AE6-AD6</f>
        <v>32.599999999998545</v>
      </c>
      <c r="AG6" s="24">
        <f>AE6/AD6%</f>
        <v>100.10714097912394</v>
      </c>
      <c r="AH6" s="24">
        <f>AH7+AH8+AH9+AH14+AH17+AH20+AH26+AH28+AH30+AH33+AH34</f>
        <v>24093.499999999996</v>
      </c>
      <c r="AI6" s="24">
        <f>AI7+AI8+AI9+AI14+AI17+AI20+AI26+AI28+AI30+AI33+AI34</f>
        <v>24312.700000000004</v>
      </c>
      <c r="AJ6" s="24">
        <f>AI6-AH6</f>
        <v>219.200000000008</v>
      </c>
      <c r="AK6" s="24">
        <f>AI6/AH6%</f>
        <v>100.90978894722646</v>
      </c>
      <c r="AL6" s="30">
        <f>AL7+AL8+AL9+AL14+AL17+AL20+AL26+AL28+AL30+AL33+AL34</f>
        <v>29350.400000000005</v>
      </c>
      <c r="AM6" s="30">
        <f>AM7+AM8+AM9+AM14+AM17+AM20+AM26+AM28+AM30+AM33+AM34</f>
        <v>28016.000000000004</v>
      </c>
      <c r="AN6" s="24">
        <f>SUM(AN9,AN7,AN14,AN20,AN26,AN33,AN30)</f>
        <v>-2703.400000000001</v>
      </c>
      <c r="AO6" s="24">
        <f aca="true" t="shared" si="11" ref="AO6:AO23">AM6/AL6%</f>
        <v>95.4535542956825</v>
      </c>
      <c r="AP6" s="31">
        <f>J6+Z6+AT6</f>
        <v>243493</v>
      </c>
      <c r="AQ6" s="31">
        <f>K6+AA6+AU6</f>
        <v>216017.19999999995</v>
      </c>
      <c r="AR6" s="32">
        <f aca="true" t="shared" si="12" ref="AR6:AR32">AQ6-AP6</f>
        <v>-27475.800000000047</v>
      </c>
      <c r="AS6" s="33">
        <f aca="true" t="shared" si="13" ref="AS6:AS13">AQ6/AP6%</f>
        <v>88.71597951481151</v>
      </c>
      <c r="AT6" s="29">
        <f>AT7+AT8+AT9+AT14+AT17+AT20+AT26+AT28+AT30+AT33+AT34</f>
        <v>90943</v>
      </c>
      <c r="AU6" s="29">
        <f>AU7+AU8+AU9+AU14+AU17+AU20+AU26+AU28+AU30+AU33+AU34</f>
        <v>63415.799999999996</v>
      </c>
      <c r="AV6" s="425">
        <f>AU6-AT6</f>
        <v>-27527.200000000004</v>
      </c>
      <c r="AW6" s="34">
        <f aca="true" t="shared" si="14" ref="AW6:AW12">AU6/AT6%</f>
        <v>69.7313701989158</v>
      </c>
      <c r="AX6" s="30">
        <f>AX7+AX8+AX9+AX14+AX17+AX20+AX26+AX28+AX30+AX33+AX34</f>
        <v>32251.1</v>
      </c>
      <c r="AY6" s="30">
        <f>AY7+AY8+AY9+AY14+AY17+AY20+AY26+AY28+AY30+AY33+AY34</f>
        <v>36790.799999999996</v>
      </c>
      <c r="AZ6" s="24">
        <f>AY6-AX6</f>
        <v>4539.699999999997</v>
      </c>
      <c r="BA6" s="35">
        <f>AY6/AX6%</f>
        <v>114.07610903193999</v>
      </c>
      <c r="BB6" s="30">
        <f>BB7+BB8+BB9+BB14+BB17+BB20+BB26+BB28+BB30+BB33+BB34</f>
        <v>29359.300000000003</v>
      </c>
      <c r="BC6" s="30">
        <f>BC7+BC8+BC9+BC14+BC17+BC20+BC26+BC28+BC30+BC33+BC34</f>
        <v>26625</v>
      </c>
      <c r="BD6" s="24">
        <f aca="true" t="shared" si="15" ref="BD6:BD18">BC6-BB6</f>
        <v>-2734.300000000003</v>
      </c>
      <c r="BE6" s="24">
        <f aca="true" t="shared" si="16" ref="BE6:BE12">BC6/BB6%</f>
        <v>90.68676705507283</v>
      </c>
      <c r="BF6" s="30">
        <f>BF7+BF8+BF9+BF14+BF17+BF20+BF26+BF28+BF30+BF33+BF34</f>
        <v>29332.599999999995</v>
      </c>
      <c r="BG6" s="30">
        <f>BG7+BG8+BG9+BG14+BG17+BG20+BG26+BG28+BG30+BG33+BG34</f>
        <v>0</v>
      </c>
      <c r="BH6" s="24">
        <f>SUM(BH9,BH7,BH14,BH20,BH26,BH33,BH30)</f>
        <v>-26950.099999999995</v>
      </c>
      <c r="BI6" s="35">
        <f aca="true" t="shared" si="17" ref="BI6:BI12">BG6/BF6%</f>
        <v>0</v>
      </c>
      <c r="BJ6" s="29">
        <f>BJ7+BJ8+BJ9+BJ14+BJ17+BJ20+BJ26+BJ28+BJ30+BJ33+BJ34</f>
        <v>139388.9</v>
      </c>
      <c r="BK6" s="29">
        <f>BK7+BK8+BK9+BK14+BK17+BK20+BK26+BK28+BK30+BK33+BK34</f>
        <v>0</v>
      </c>
      <c r="BL6" s="29">
        <f>SUM(BL9,BL7,BL14,BL20,BL26,BL33,BL30)</f>
        <v>-132299.8</v>
      </c>
      <c r="BM6" s="426">
        <f>BK6/BJ6%</f>
        <v>0</v>
      </c>
      <c r="BN6" s="30">
        <f>BN7+BN8+BN9+BN14+BN17+BN20+BN26+BN28+BN30+BN33+BN34</f>
        <v>38818.399999999994</v>
      </c>
      <c r="BO6" s="30">
        <f>BO7+BO8+BO9+BO14+BO17+BO20+BO26+BO28+BO30+BO33+BO34</f>
        <v>0</v>
      </c>
      <c r="BP6" s="24">
        <f>SUM(BP9,BP7,BP14,BP20,BP26,BP33,BP30)</f>
        <v>-36250.299999999996</v>
      </c>
      <c r="BQ6" s="37">
        <f>BO6/BN6%</f>
        <v>0</v>
      </c>
      <c r="BR6" s="30">
        <f>BR7+BR8+BR9+BR14+BR17+BR20+BR26+BR28+BR30+BR33+BR34</f>
        <v>29582.200000000008</v>
      </c>
      <c r="BS6" s="30">
        <f>BS7+BS8+BS9+BS14+BS17+BS20+BS26+BS28+BS30+BS33+BS34</f>
        <v>0</v>
      </c>
      <c r="BT6" s="24">
        <f aca="true" t="shared" si="18" ref="BT6:BT17">BS6-BR6</f>
        <v>-29582.200000000008</v>
      </c>
      <c r="BU6" s="36">
        <f aca="true" t="shared" si="19" ref="BU6:BU12">BS6/BR6%</f>
        <v>0</v>
      </c>
      <c r="BV6" s="30">
        <f>BV7+BV8+BV9+BV14+BV17+BV20+BV26+BV28+BV30+BV33+BV34</f>
        <v>70988.3</v>
      </c>
      <c r="BW6" s="30">
        <f>BW7+BW8+BW9+BW14+BW17+BW20+BW26+BW28+BW30+BW33+BW34</f>
        <v>0</v>
      </c>
      <c r="BX6" s="24">
        <f>SUM(BX9,BX7,BX14,BX20,BX26,BX33,BX30)</f>
        <v>-68705</v>
      </c>
      <c r="BY6" s="24">
        <f aca="true" t="shared" si="20" ref="BY6:BY13">BW6/BV6%</f>
        <v>0</v>
      </c>
    </row>
    <row r="7" spans="1:77" s="38" customFormat="1" ht="18.75">
      <c r="A7" s="22" t="s">
        <v>27</v>
      </c>
      <c r="B7" s="39">
        <f>J7+Z7+AT7+BJ7</f>
        <v>256574.80000000002</v>
      </c>
      <c r="C7" s="40">
        <f>K7+AA7+AU7+BK7</f>
        <v>138723.2</v>
      </c>
      <c r="D7" s="25">
        <f t="shared" si="0"/>
        <v>-117851.6</v>
      </c>
      <c r="E7" s="37">
        <f t="shared" si="1"/>
        <v>54.067351898939414</v>
      </c>
      <c r="F7" s="26">
        <f t="shared" si="2"/>
        <v>101666.80000000002</v>
      </c>
      <c r="G7" s="27">
        <f t="shared" si="2"/>
        <v>98198.8</v>
      </c>
      <c r="H7" s="27">
        <f t="shared" si="3"/>
        <v>-3468.0000000000146</v>
      </c>
      <c r="I7" s="28">
        <f t="shared" si="4"/>
        <v>96.58885693264664</v>
      </c>
      <c r="J7" s="41">
        <f aca="true" t="shared" si="21" ref="J7:J34">N7+R7+V7</f>
        <v>44376.100000000006</v>
      </c>
      <c r="K7" s="425">
        <f>SUM(O7+S7+W7)</f>
        <v>44395.600000000006</v>
      </c>
      <c r="L7" s="13">
        <f aca="true" t="shared" si="22" ref="L7:L34">K7-J7</f>
        <v>19.5</v>
      </c>
      <c r="M7" s="13">
        <f aca="true" t="shared" si="23" ref="M7:M34">K7/J7%</f>
        <v>100.04394257269115</v>
      </c>
      <c r="N7" s="42">
        <v>9969.1</v>
      </c>
      <c r="O7" s="40">
        <v>9159.8</v>
      </c>
      <c r="P7" s="24">
        <f t="shared" si="5"/>
        <v>-809.3000000000011</v>
      </c>
      <c r="Q7" s="24">
        <f t="shared" si="6"/>
        <v>91.88191511771373</v>
      </c>
      <c r="R7" s="40">
        <v>20674.7</v>
      </c>
      <c r="S7" s="40">
        <v>16260.6</v>
      </c>
      <c r="T7" s="24">
        <f t="shared" si="7"/>
        <v>-4414.1</v>
      </c>
      <c r="U7" s="24">
        <f t="shared" si="8"/>
        <v>78.64975066143644</v>
      </c>
      <c r="V7" s="40">
        <v>13732.3</v>
      </c>
      <c r="W7" s="40">
        <v>18975.2</v>
      </c>
      <c r="X7" s="24">
        <f t="shared" si="9"/>
        <v>5242.9000000000015</v>
      </c>
      <c r="Y7" s="24">
        <f t="shared" si="10"/>
        <v>138.1793290271841</v>
      </c>
      <c r="Z7" s="425">
        <f aca="true" t="shared" si="24" ref="Z7:Z34">AD7+AH7+AL7</f>
        <v>57290.700000000004</v>
      </c>
      <c r="AA7" s="425">
        <f aca="true" t="shared" si="25" ref="AA7:AA34">SUM(AE7+AI7+AM7)</f>
        <v>53803.2</v>
      </c>
      <c r="AB7" s="425">
        <f aca="true" t="shared" si="26" ref="AB7:AB34">AA7-Z7</f>
        <v>-3487.5000000000073</v>
      </c>
      <c r="AC7" s="425">
        <f aca="true" t="shared" si="27" ref="AC7:AC34">AA7/Z7%</f>
        <v>93.9126245621017</v>
      </c>
      <c r="AD7" s="40">
        <v>16348.2</v>
      </c>
      <c r="AE7" s="40">
        <v>16396.5</v>
      </c>
      <c r="AF7" s="24">
        <f aca="true" t="shared" si="28" ref="AF7:AF33">AE7-AD7</f>
        <v>48.29999999999927</v>
      </c>
      <c r="AG7" s="24">
        <f aca="true" t="shared" si="29" ref="AG7:AG33">AE7/AD7%</f>
        <v>100.2954453701325</v>
      </c>
      <c r="AH7" s="40">
        <v>17378.1</v>
      </c>
      <c r="AI7" s="40">
        <v>17386</v>
      </c>
      <c r="AJ7" s="24">
        <f aca="true" t="shared" si="30" ref="AJ7:AJ33">AI7-AH7</f>
        <v>7.900000000001455</v>
      </c>
      <c r="AK7" s="24">
        <f aca="true" t="shared" si="31" ref="AK7:AK23">AI7/AH7%</f>
        <v>100.04545951513688</v>
      </c>
      <c r="AL7" s="40">
        <v>23564.4</v>
      </c>
      <c r="AM7" s="40">
        <v>20020.7</v>
      </c>
      <c r="AN7" s="24">
        <f aca="true" t="shared" si="32" ref="AN7:AN33">AM7-AL7</f>
        <v>-3543.7000000000007</v>
      </c>
      <c r="AO7" s="24">
        <f t="shared" si="11"/>
        <v>84.96163704571302</v>
      </c>
      <c r="AP7" s="31">
        <f>J7+Z7+AT7</f>
        <v>162771.80000000002</v>
      </c>
      <c r="AQ7" s="32">
        <f aca="true" t="shared" si="33" ref="AQ7:AQ27">K7+AA7+AU7</f>
        <v>138723.2</v>
      </c>
      <c r="AR7" s="32">
        <f t="shared" si="12"/>
        <v>-24048.600000000006</v>
      </c>
      <c r="AS7" s="33">
        <f t="shared" si="13"/>
        <v>85.22557347157186</v>
      </c>
      <c r="AT7" s="41">
        <f aca="true" t="shared" si="34" ref="AT7:AT34">AX7+BB7+BF7</f>
        <v>61105</v>
      </c>
      <c r="AU7" s="425">
        <f aca="true" t="shared" si="35" ref="AU7:AU34">SUM(AY7+BC7+BG7)</f>
        <v>40524.4</v>
      </c>
      <c r="AV7" s="425">
        <f>AU7-AT7</f>
        <v>-20580.6</v>
      </c>
      <c r="AW7" s="34">
        <f t="shared" si="14"/>
        <v>66.31928647410196</v>
      </c>
      <c r="AX7" s="39">
        <v>18500</v>
      </c>
      <c r="AY7" s="40">
        <v>21332.2</v>
      </c>
      <c r="AZ7" s="24">
        <f>AY7-AX7</f>
        <v>2832.2000000000007</v>
      </c>
      <c r="BA7" s="35">
        <f>AY7/AX7%</f>
        <v>115.3091891891892</v>
      </c>
      <c r="BB7" s="39">
        <v>21897.5</v>
      </c>
      <c r="BC7" s="40">
        <v>19192.2</v>
      </c>
      <c r="BD7" s="24">
        <f t="shared" si="15"/>
        <v>-2705.2999999999993</v>
      </c>
      <c r="BE7" s="24">
        <f t="shared" si="16"/>
        <v>87.64562164630667</v>
      </c>
      <c r="BF7" s="42">
        <v>20707.5</v>
      </c>
      <c r="BG7" s="40"/>
      <c r="BH7" s="24">
        <f aca="true" t="shared" si="36" ref="BH7:BH18">BG7-BF7</f>
        <v>-20707.5</v>
      </c>
      <c r="BI7" s="35">
        <f t="shared" si="17"/>
        <v>0</v>
      </c>
      <c r="BJ7" s="29">
        <f aca="true" t="shared" si="37" ref="BJ7:BJ34">BN7+BR7+BV7</f>
        <v>93803</v>
      </c>
      <c r="BK7" s="29">
        <f aca="true" t="shared" si="38" ref="BK7:BK34">SUM(BO7+BS7+BW7)</f>
        <v>0</v>
      </c>
      <c r="BL7" s="425">
        <f aca="true" t="shared" si="39" ref="BL7:BL30">BK7-BJ7</f>
        <v>-93803</v>
      </c>
      <c r="BM7" s="426">
        <f aca="true" t="shared" si="40" ref="BM7:BM13">BK7/BJ7%</f>
        <v>0</v>
      </c>
      <c r="BN7" s="39">
        <v>22387.2</v>
      </c>
      <c r="BO7" s="40"/>
      <c r="BP7" s="24">
        <f aca="true" t="shared" si="41" ref="BP7:BP17">BO7-BN7</f>
        <v>-22387.2</v>
      </c>
      <c r="BQ7" s="35">
        <f aca="true" t="shared" si="42" ref="BQ7:BQ13">BO7/BN7%</f>
        <v>0</v>
      </c>
      <c r="BR7" s="39">
        <v>20843.2</v>
      </c>
      <c r="BS7" s="40"/>
      <c r="BT7" s="24">
        <f t="shared" si="18"/>
        <v>-20843.2</v>
      </c>
      <c r="BU7" s="36">
        <f t="shared" si="19"/>
        <v>0</v>
      </c>
      <c r="BV7" s="40">
        <v>50572.6</v>
      </c>
      <c r="BW7" s="40"/>
      <c r="BX7" s="24">
        <f aca="true" t="shared" si="43" ref="BX7:BX17">BW7-BV7</f>
        <v>-50572.6</v>
      </c>
      <c r="BY7" s="24">
        <f t="shared" si="20"/>
        <v>0</v>
      </c>
    </row>
    <row r="8" spans="1:77" s="38" customFormat="1" ht="18.75">
      <c r="A8" s="22" t="s">
        <v>28</v>
      </c>
      <c r="B8" s="39">
        <f>J8+Z8+AT8+BJ8</f>
        <v>26313.1</v>
      </c>
      <c r="C8" s="40">
        <f>K8+AA8+AU8+BK8</f>
        <v>20051.9</v>
      </c>
      <c r="D8" s="25">
        <f>C8-B8</f>
        <v>-6261.199999999997</v>
      </c>
      <c r="E8" s="37">
        <f>C8/B8%</f>
        <v>76.20500815183313</v>
      </c>
      <c r="F8" s="26">
        <f t="shared" si="2"/>
        <v>11941.3</v>
      </c>
      <c r="G8" s="27">
        <f t="shared" si="2"/>
        <v>14248.5</v>
      </c>
      <c r="H8" s="27">
        <f>G8-F8</f>
        <v>2307.2000000000007</v>
      </c>
      <c r="I8" s="28">
        <f>G8/F8%</f>
        <v>119.3211794360748</v>
      </c>
      <c r="J8" s="41">
        <f>N8+R8+V8</f>
        <v>7724.6</v>
      </c>
      <c r="K8" s="425">
        <f>O8+S8+W8</f>
        <v>8162.2</v>
      </c>
      <c r="L8" s="13">
        <f t="shared" si="22"/>
        <v>437.59999999999945</v>
      </c>
      <c r="M8" s="13">
        <f t="shared" si="23"/>
        <v>105.66501825337232</v>
      </c>
      <c r="N8" s="42">
        <v>2492.6</v>
      </c>
      <c r="O8" s="40">
        <v>2576.3</v>
      </c>
      <c r="P8" s="24">
        <f>O8-N8</f>
        <v>83.70000000000027</v>
      </c>
      <c r="Q8" s="24">
        <f>O8/N8%</f>
        <v>103.35793950092274</v>
      </c>
      <c r="R8" s="40">
        <v>2130.6</v>
      </c>
      <c r="S8" s="40">
        <v>905</v>
      </c>
      <c r="T8" s="24">
        <f>S8-R8</f>
        <v>-1225.6</v>
      </c>
      <c r="U8" s="24">
        <f>S8/R8%</f>
        <v>42.47629775650052</v>
      </c>
      <c r="V8" s="40">
        <v>3101.4</v>
      </c>
      <c r="W8" s="40">
        <v>4680.9</v>
      </c>
      <c r="X8" s="24">
        <f>W8-V8</f>
        <v>1579.4999999999995</v>
      </c>
      <c r="Y8" s="24">
        <f>W8/V8%</f>
        <v>150.92861288450376</v>
      </c>
      <c r="Z8" s="425">
        <f t="shared" si="24"/>
        <v>4216.7</v>
      </c>
      <c r="AA8" s="425">
        <f t="shared" si="25"/>
        <v>6086.299999999999</v>
      </c>
      <c r="AB8" s="425">
        <f t="shared" si="26"/>
        <v>1869.5999999999995</v>
      </c>
      <c r="AC8" s="425">
        <f t="shared" si="27"/>
        <v>144.33798942300848</v>
      </c>
      <c r="AD8" s="40">
        <v>1937.9</v>
      </c>
      <c r="AE8" s="40">
        <v>1939.5</v>
      </c>
      <c r="AF8" s="24">
        <f t="shared" si="28"/>
        <v>1.599999999999909</v>
      </c>
      <c r="AG8" s="24">
        <f t="shared" si="29"/>
        <v>100.08256359977294</v>
      </c>
      <c r="AH8" s="40">
        <v>2227.6</v>
      </c>
      <c r="AI8" s="40">
        <v>2721.9</v>
      </c>
      <c r="AJ8" s="24">
        <f>AI8-AH8</f>
        <v>494.3000000000002</v>
      </c>
      <c r="AK8" s="24">
        <f>AI8/AH8%</f>
        <v>122.18980068234872</v>
      </c>
      <c r="AL8" s="40">
        <v>51.2</v>
      </c>
      <c r="AM8" s="40">
        <v>1424.9</v>
      </c>
      <c r="AN8" s="24">
        <f>AM8-AL8</f>
        <v>1373.7</v>
      </c>
      <c r="AO8" s="24">
        <f>AM8/AL8%</f>
        <v>2783.0078125</v>
      </c>
      <c r="AP8" s="31">
        <f>J8+Z8+AT8</f>
        <v>19224</v>
      </c>
      <c r="AQ8" s="32">
        <f t="shared" si="33"/>
        <v>20051.9</v>
      </c>
      <c r="AR8" s="32">
        <f>AQ8-AP8</f>
        <v>827.9000000000015</v>
      </c>
      <c r="AS8" s="33">
        <f>AQ8/AP8%</f>
        <v>104.30659592176447</v>
      </c>
      <c r="AT8" s="41">
        <f t="shared" si="34"/>
        <v>7282.7</v>
      </c>
      <c r="AU8" s="425">
        <f>SUM(AY8+BC8+BG8)</f>
        <v>5803.4</v>
      </c>
      <c r="AV8" s="425">
        <f>AU8-AT8</f>
        <v>-1479.3000000000002</v>
      </c>
      <c r="AW8" s="426">
        <f>AU8/AT8%</f>
        <v>79.68747854504511</v>
      </c>
      <c r="AX8" s="39">
        <v>2330.7</v>
      </c>
      <c r="AY8" s="42">
        <v>3273.1</v>
      </c>
      <c r="AZ8" s="24">
        <f>AY8-AX8</f>
        <v>942.4000000000001</v>
      </c>
      <c r="BA8" s="35">
        <f>AY8/AX8%</f>
        <v>140.43420431629983</v>
      </c>
      <c r="BB8" s="42">
        <v>2569.5</v>
      </c>
      <c r="BC8" s="42">
        <v>2530.3</v>
      </c>
      <c r="BD8" s="24">
        <f>BC8-BB8</f>
        <v>-39.19999999999982</v>
      </c>
      <c r="BE8" s="24">
        <f>BC8/BB8%</f>
        <v>98.47441136407862</v>
      </c>
      <c r="BF8" s="42">
        <v>2382.5</v>
      </c>
      <c r="BG8" s="40"/>
      <c r="BH8" s="24">
        <f>BG8-BF8</f>
        <v>-2382.5</v>
      </c>
      <c r="BI8" s="35">
        <f>BG8/BF8%</f>
        <v>0</v>
      </c>
      <c r="BJ8" s="43">
        <f>BN8+BR8+BV8</f>
        <v>7089.099999999999</v>
      </c>
      <c r="BK8" s="425">
        <f>SUM(BO8+BS8+BW8)</f>
        <v>0</v>
      </c>
      <c r="BL8" s="425">
        <f>BK8-BJ8</f>
        <v>-7089.099999999999</v>
      </c>
      <c r="BM8" s="426">
        <f>BK8/BJ8%</f>
        <v>0</v>
      </c>
      <c r="BN8" s="42">
        <v>2568.1</v>
      </c>
      <c r="BO8" s="40"/>
      <c r="BP8" s="24">
        <f>BO8-BN8</f>
        <v>-2568.1</v>
      </c>
      <c r="BQ8" s="35">
        <f>BO8/BN8%</f>
        <v>0</v>
      </c>
      <c r="BR8" s="42">
        <v>2237.7</v>
      </c>
      <c r="BS8" s="40"/>
      <c r="BT8" s="24">
        <f>BS8-BR8</f>
        <v>-2237.7</v>
      </c>
      <c r="BU8" s="36">
        <f t="shared" si="19"/>
        <v>0</v>
      </c>
      <c r="BV8" s="40">
        <v>2283.3</v>
      </c>
      <c r="BW8" s="40"/>
      <c r="BX8" s="24">
        <f>BW8-BV8</f>
        <v>-2283.3</v>
      </c>
      <c r="BY8" s="24">
        <f>BW8/BV8%</f>
        <v>0</v>
      </c>
    </row>
    <row r="9" spans="1:77" s="38" customFormat="1" ht="18.75">
      <c r="A9" s="22" t="s">
        <v>29</v>
      </c>
      <c r="B9" s="39">
        <f>B11+B12+B10+B13</f>
        <v>43481.7</v>
      </c>
      <c r="C9" s="40">
        <f>C11+C12+C10+C13</f>
        <v>27455.5</v>
      </c>
      <c r="D9" s="25">
        <f t="shared" si="0"/>
        <v>-16026.199999999997</v>
      </c>
      <c r="E9" s="37">
        <f t="shared" si="1"/>
        <v>63.142655415956604</v>
      </c>
      <c r="F9" s="26">
        <f t="shared" si="2"/>
        <v>18795.699999999997</v>
      </c>
      <c r="G9" s="27">
        <f t="shared" si="2"/>
        <v>19413.2</v>
      </c>
      <c r="H9" s="27">
        <f t="shared" si="3"/>
        <v>617.5000000000036</v>
      </c>
      <c r="I9" s="28">
        <f t="shared" si="4"/>
        <v>103.28532589900884</v>
      </c>
      <c r="J9" s="44">
        <f>SUM(J10:J13)</f>
        <v>7885.4</v>
      </c>
      <c r="K9" s="425">
        <f>SUM(K10:K13)</f>
        <v>8130</v>
      </c>
      <c r="L9" s="13">
        <f t="shared" si="22"/>
        <v>244.60000000000036</v>
      </c>
      <c r="M9" s="13">
        <f t="shared" si="23"/>
        <v>103.10193522205596</v>
      </c>
      <c r="N9" s="40">
        <f>N11+N12+N10+N13</f>
        <v>6757.1</v>
      </c>
      <c r="O9" s="40">
        <f>O11+O12+O10+O13</f>
        <v>5697.799999999999</v>
      </c>
      <c r="P9" s="24">
        <f t="shared" si="5"/>
        <v>-1059.300000000001</v>
      </c>
      <c r="Q9" s="24">
        <f t="shared" si="6"/>
        <v>84.3231563836557</v>
      </c>
      <c r="R9" s="40">
        <f>SUM(R10:R13)</f>
        <v>990.6999999999999</v>
      </c>
      <c r="S9" s="40">
        <f>SUM(S10:S13)</f>
        <v>1049.8</v>
      </c>
      <c r="T9" s="24">
        <f t="shared" si="7"/>
        <v>59.10000000000002</v>
      </c>
      <c r="U9" s="24">
        <f t="shared" si="8"/>
        <v>105.96547895427474</v>
      </c>
      <c r="V9" s="40">
        <f>SUM(V10:V13)</f>
        <v>137.6</v>
      </c>
      <c r="W9" s="40">
        <f>SUM(W10:W13)</f>
        <v>1382.4</v>
      </c>
      <c r="X9" s="24">
        <f t="shared" si="9"/>
        <v>1244.8000000000002</v>
      </c>
      <c r="Y9" s="24">
        <f t="shared" si="10"/>
        <v>1004.6511627906979</v>
      </c>
      <c r="Z9" s="425">
        <f t="shared" si="24"/>
        <v>10910.3</v>
      </c>
      <c r="AA9" s="425">
        <f t="shared" si="25"/>
        <v>11283.2</v>
      </c>
      <c r="AB9" s="425">
        <f t="shared" si="26"/>
        <v>372.90000000000146</v>
      </c>
      <c r="AC9" s="425">
        <f t="shared" si="27"/>
        <v>103.41787118594357</v>
      </c>
      <c r="AD9" s="40">
        <f>SUM(AD10:AD13)</f>
        <v>7608.4</v>
      </c>
      <c r="AE9" s="40">
        <f aca="true" t="shared" si="44" ref="AE9:AL9">SUM(AE10:AE13)</f>
        <v>7686.5</v>
      </c>
      <c r="AF9" s="24">
        <f t="shared" si="28"/>
        <v>78.10000000000036</v>
      </c>
      <c r="AG9" s="24">
        <f t="shared" si="29"/>
        <v>101.02649702959886</v>
      </c>
      <c r="AH9" s="40">
        <f t="shared" si="44"/>
        <v>1941.3999999999999</v>
      </c>
      <c r="AI9" s="40">
        <f t="shared" si="44"/>
        <v>1626.2</v>
      </c>
      <c r="AJ9" s="40">
        <f t="shared" si="44"/>
        <v>-315.1999999999999</v>
      </c>
      <c r="AK9" s="24">
        <f>AI9/AH9%</f>
        <v>83.76429380859175</v>
      </c>
      <c r="AL9" s="40">
        <f t="shared" si="44"/>
        <v>1360.5000000000002</v>
      </c>
      <c r="AM9" s="40">
        <f>AM11+AM12+AM10+AM13</f>
        <v>1970.5</v>
      </c>
      <c r="AN9" s="24">
        <f t="shared" si="32"/>
        <v>609.9999999999998</v>
      </c>
      <c r="AO9" s="24">
        <f t="shared" si="11"/>
        <v>144.8364571848585</v>
      </c>
      <c r="AP9" s="45">
        <f>AP11+AP12+AP10</f>
        <v>27628.1</v>
      </c>
      <c r="AQ9" s="32">
        <f t="shared" si="33"/>
        <v>27455.5</v>
      </c>
      <c r="AR9" s="32">
        <f t="shared" si="12"/>
        <v>-172.59999999999854</v>
      </c>
      <c r="AS9" s="33">
        <f t="shared" si="13"/>
        <v>99.37527372493946</v>
      </c>
      <c r="AT9" s="41">
        <f t="shared" si="34"/>
        <v>9194.9</v>
      </c>
      <c r="AU9" s="425">
        <f t="shared" si="35"/>
        <v>8042.300000000001</v>
      </c>
      <c r="AV9" s="425">
        <f aca="true" t="shared" si="45" ref="AV9:AV34">AU9-AT9</f>
        <v>-1152.5999999999985</v>
      </c>
      <c r="AW9" s="34">
        <f t="shared" si="14"/>
        <v>87.4647902641682</v>
      </c>
      <c r="AX9" s="39">
        <f>SUM(AX10:AX13)</f>
        <v>7446.4</v>
      </c>
      <c r="AY9" s="42">
        <f aca="true" t="shared" si="46" ref="AY9:BD9">SUM(AY10:AY13)</f>
        <v>7179.700000000001</v>
      </c>
      <c r="AZ9" s="42">
        <f t="shared" si="46"/>
        <v>-266.6999999999998</v>
      </c>
      <c r="BA9" s="35">
        <f aca="true" t="shared" si="47" ref="BA9:BA33">AY9/AX9%</f>
        <v>96.41840352385046</v>
      </c>
      <c r="BB9" s="42">
        <f t="shared" si="46"/>
        <v>856.9</v>
      </c>
      <c r="BC9" s="42">
        <f t="shared" si="46"/>
        <v>862.5999999999999</v>
      </c>
      <c r="BD9" s="40">
        <f t="shared" si="46"/>
        <v>5.700000000000024</v>
      </c>
      <c r="BE9" s="24">
        <f t="shared" si="16"/>
        <v>100.66518847006652</v>
      </c>
      <c r="BF9" s="42">
        <f>SUM(BF10:BF13)</f>
        <v>891.6</v>
      </c>
      <c r="BG9" s="40">
        <f>BG11+BG12+BG10</f>
        <v>0</v>
      </c>
      <c r="BH9" s="24">
        <f t="shared" si="36"/>
        <v>-891.6</v>
      </c>
      <c r="BI9" s="35">
        <f t="shared" si="17"/>
        <v>0</v>
      </c>
      <c r="BJ9" s="43">
        <f t="shared" si="37"/>
        <v>15491.100000000002</v>
      </c>
      <c r="BK9" s="425">
        <f t="shared" si="38"/>
        <v>0</v>
      </c>
      <c r="BL9" s="425">
        <f t="shared" si="39"/>
        <v>-15491.100000000002</v>
      </c>
      <c r="BM9" s="426">
        <f t="shared" si="40"/>
        <v>0</v>
      </c>
      <c r="BN9" s="42">
        <f>SUM(BN10:BN13)</f>
        <v>8181.7</v>
      </c>
      <c r="BO9" s="40">
        <f>BO11+BO12+BO10+BO13</f>
        <v>0</v>
      </c>
      <c r="BP9" s="24">
        <f t="shared" si="41"/>
        <v>-8181.7</v>
      </c>
      <c r="BQ9" s="46">
        <f t="shared" si="42"/>
        <v>0</v>
      </c>
      <c r="BR9" s="42">
        <f>SUM(BR10:BR13)</f>
        <v>1573.9</v>
      </c>
      <c r="BS9" s="40">
        <f>BS11+BS12+BS10+BS13</f>
        <v>0</v>
      </c>
      <c r="BT9" s="24">
        <f t="shared" si="18"/>
        <v>-1573.9</v>
      </c>
      <c r="BU9" s="36">
        <f t="shared" si="19"/>
        <v>0</v>
      </c>
      <c r="BV9" s="40">
        <f>SUM(BV10:BV13)</f>
        <v>5735.500000000001</v>
      </c>
      <c r="BW9" s="40">
        <f>BW11+BW12+BW10</f>
        <v>0</v>
      </c>
      <c r="BX9" s="24">
        <f t="shared" si="43"/>
        <v>-5735.500000000001</v>
      </c>
      <c r="BY9" s="24">
        <f t="shared" si="20"/>
        <v>0</v>
      </c>
    </row>
    <row r="10" spans="1:77" s="2" customFormat="1" ht="39.75" customHeight="1">
      <c r="A10" s="47" t="s">
        <v>30</v>
      </c>
      <c r="B10" s="48">
        <f aca="true" t="shared" si="48" ref="B10:C16">J10+Z10+AT10+BJ10</f>
        <v>9592.2</v>
      </c>
      <c r="C10" s="49">
        <f t="shared" si="48"/>
        <v>6711</v>
      </c>
      <c r="D10" s="50">
        <f t="shared" si="0"/>
        <v>-2881.2000000000007</v>
      </c>
      <c r="E10" s="427">
        <f t="shared" si="1"/>
        <v>69.96309501469943</v>
      </c>
      <c r="F10" s="52">
        <f t="shared" si="2"/>
        <v>4774.5</v>
      </c>
      <c r="G10" s="53">
        <f t="shared" si="2"/>
        <v>5120.7</v>
      </c>
      <c r="H10" s="53">
        <f t="shared" si="3"/>
        <v>346.1999999999998</v>
      </c>
      <c r="I10" s="54">
        <f t="shared" si="4"/>
        <v>107.25102104932454</v>
      </c>
      <c r="J10" s="55">
        <f t="shared" si="21"/>
        <v>1244</v>
      </c>
      <c r="K10" s="56">
        <f aca="true" t="shared" si="49" ref="K10:K34">SUM(O10+S10+W10)</f>
        <v>1278.3</v>
      </c>
      <c r="L10" s="13">
        <f t="shared" si="22"/>
        <v>34.299999999999955</v>
      </c>
      <c r="M10" s="13">
        <f t="shared" si="23"/>
        <v>102.7572347266881</v>
      </c>
      <c r="N10" s="57">
        <v>723</v>
      </c>
      <c r="O10" s="49">
        <v>370.7</v>
      </c>
      <c r="P10" s="50">
        <f t="shared" si="5"/>
        <v>-352.3</v>
      </c>
      <c r="Q10" s="50">
        <f t="shared" si="6"/>
        <v>51.27247579529737</v>
      </c>
      <c r="R10" s="49">
        <v>353</v>
      </c>
      <c r="S10" s="49">
        <v>269.2</v>
      </c>
      <c r="T10" s="50">
        <f t="shared" si="7"/>
        <v>-83.80000000000001</v>
      </c>
      <c r="U10" s="50">
        <f t="shared" si="8"/>
        <v>76.26062322946176</v>
      </c>
      <c r="V10" s="49">
        <v>168</v>
      </c>
      <c r="W10" s="49">
        <v>638.4</v>
      </c>
      <c r="X10" s="50">
        <f t="shared" si="9"/>
        <v>470.4</v>
      </c>
      <c r="Y10" s="50">
        <f t="shared" si="10"/>
        <v>380</v>
      </c>
      <c r="Z10" s="56">
        <f t="shared" si="24"/>
        <v>3530.4999999999995</v>
      </c>
      <c r="AA10" s="56">
        <f t="shared" si="25"/>
        <v>3842.3999999999996</v>
      </c>
      <c r="AB10" s="425">
        <f t="shared" si="26"/>
        <v>311.9000000000001</v>
      </c>
      <c r="AC10" s="425">
        <f t="shared" si="27"/>
        <v>108.83444271349668</v>
      </c>
      <c r="AD10" s="49">
        <v>1885.3</v>
      </c>
      <c r="AE10" s="49">
        <v>1894.5</v>
      </c>
      <c r="AF10" s="24">
        <f t="shared" si="28"/>
        <v>9.200000000000045</v>
      </c>
      <c r="AG10" s="24">
        <f t="shared" si="29"/>
        <v>100.48798599692358</v>
      </c>
      <c r="AH10" s="49">
        <v>1064.1</v>
      </c>
      <c r="AI10" s="49">
        <v>1044.7</v>
      </c>
      <c r="AJ10" s="50">
        <f t="shared" si="30"/>
        <v>-19.399999999999864</v>
      </c>
      <c r="AK10" s="50">
        <f t="shared" si="31"/>
        <v>98.17686307677852</v>
      </c>
      <c r="AL10" s="49">
        <v>581.1</v>
      </c>
      <c r="AM10" s="49">
        <v>903.2</v>
      </c>
      <c r="AN10" s="50">
        <f t="shared" si="32"/>
        <v>322.1</v>
      </c>
      <c r="AO10" s="50">
        <f t="shared" si="11"/>
        <v>155.4293581139219</v>
      </c>
      <c r="AP10" s="58">
        <f aca="true" t="shared" si="50" ref="AP10:AQ34">J10+Z10+AT10</f>
        <v>7065.3</v>
      </c>
      <c r="AQ10" s="59">
        <f t="shared" si="33"/>
        <v>6711</v>
      </c>
      <c r="AR10" s="59">
        <f t="shared" si="12"/>
        <v>-354.3000000000002</v>
      </c>
      <c r="AS10" s="60">
        <f t="shared" si="13"/>
        <v>94.98535094051208</v>
      </c>
      <c r="AT10" s="55">
        <f t="shared" si="34"/>
        <v>2290.8</v>
      </c>
      <c r="AU10" s="56">
        <f t="shared" si="35"/>
        <v>1590.3000000000002</v>
      </c>
      <c r="AV10" s="56">
        <f t="shared" si="45"/>
        <v>-700.5</v>
      </c>
      <c r="AW10" s="61">
        <f t="shared" si="14"/>
        <v>69.42116291251965</v>
      </c>
      <c r="AX10" s="48">
        <v>1773.6</v>
      </c>
      <c r="AY10" s="49">
        <v>1363.4</v>
      </c>
      <c r="AZ10" s="50">
        <f aca="true" t="shared" si="51" ref="AZ10:AZ33">AY10-AX10</f>
        <v>-410.1999999999998</v>
      </c>
      <c r="BA10" s="46">
        <f t="shared" si="47"/>
        <v>76.87189896256203</v>
      </c>
      <c r="BB10" s="48">
        <v>339.9</v>
      </c>
      <c r="BC10" s="49">
        <v>226.9</v>
      </c>
      <c r="BD10" s="50">
        <f t="shared" si="15"/>
        <v>-112.99999999999997</v>
      </c>
      <c r="BE10" s="50">
        <f t="shared" si="16"/>
        <v>66.75492791997647</v>
      </c>
      <c r="BF10" s="57">
        <v>177.3</v>
      </c>
      <c r="BG10" s="49"/>
      <c r="BH10" s="50">
        <f t="shared" si="36"/>
        <v>-177.3</v>
      </c>
      <c r="BI10" s="46">
        <f t="shared" si="17"/>
        <v>0</v>
      </c>
      <c r="BJ10" s="63">
        <f t="shared" si="37"/>
        <v>2526.8999999999996</v>
      </c>
      <c r="BK10" s="56">
        <f t="shared" si="38"/>
        <v>0</v>
      </c>
      <c r="BL10" s="56">
        <f t="shared" si="39"/>
        <v>-2526.8999999999996</v>
      </c>
      <c r="BM10" s="61">
        <f t="shared" si="40"/>
        <v>0</v>
      </c>
      <c r="BN10" s="48">
        <v>1437</v>
      </c>
      <c r="BO10" s="49"/>
      <c r="BP10" s="24">
        <f t="shared" si="41"/>
        <v>-1437</v>
      </c>
      <c r="BQ10" s="46">
        <f t="shared" si="42"/>
        <v>0</v>
      </c>
      <c r="BR10" s="48">
        <v>238.6</v>
      </c>
      <c r="BS10" s="49"/>
      <c r="BT10" s="50">
        <f t="shared" si="18"/>
        <v>-238.6</v>
      </c>
      <c r="BU10" s="62">
        <f t="shared" si="19"/>
        <v>0</v>
      </c>
      <c r="BV10" s="49">
        <v>851.3</v>
      </c>
      <c r="BW10" s="49"/>
      <c r="BX10" s="50">
        <f t="shared" si="43"/>
        <v>-851.3</v>
      </c>
      <c r="BY10" s="50">
        <f t="shared" si="20"/>
        <v>0</v>
      </c>
    </row>
    <row r="11" spans="1:77" ht="40.5" customHeight="1">
      <c r="A11" s="64" t="s">
        <v>31</v>
      </c>
      <c r="B11" s="48">
        <f t="shared" si="48"/>
        <v>31964.1</v>
      </c>
      <c r="C11" s="49">
        <f t="shared" si="48"/>
        <v>19448.9</v>
      </c>
      <c r="D11" s="51">
        <f t="shared" si="0"/>
        <v>-12515.199999999997</v>
      </c>
      <c r="E11" s="427">
        <f t="shared" si="1"/>
        <v>60.846074189481335</v>
      </c>
      <c r="F11" s="52">
        <f t="shared" si="2"/>
        <v>13072.099999999999</v>
      </c>
      <c r="G11" s="53">
        <f t="shared" si="2"/>
        <v>13210.2</v>
      </c>
      <c r="H11" s="53">
        <f t="shared" si="3"/>
        <v>138.10000000000218</v>
      </c>
      <c r="I11" s="54">
        <f t="shared" si="4"/>
        <v>101.05644846658153</v>
      </c>
      <c r="J11" s="55">
        <f t="shared" si="21"/>
        <v>5979.2</v>
      </c>
      <c r="K11" s="56">
        <f t="shared" si="49"/>
        <v>6033.2</v>
      </c>
      <c r="L11" s="13">
        <f t="shared" si="22"/>
        <v>54</v>
      </c>
      <c r="M11" s="13">
        <f t="shared" si="23"/>
        <v>100.9031308536259</v>
      </c>
      <c r="N11" s="57">
        <v>5696.6</v>
      </c>
      <c r="O11" s="49">
        <v>4875.7</v>
      </c>
      <c r="P11" s="50">
        <f t="shared" si="5"/>
        <v>-820.9000000000005</v>
      </c>
      <c r="Q11" s="50">
        <f t="shared" si="6"/>
        <v>85.58964996664676</v>
      </c>
      <c r="R11" s="49">
        <v>529.4</v>
      </c>
      <c r="S11" s="49">
        <v>681.5</v>
      </c>
      <c r="T11" s="50">
        <f t="shared" si="7"/>
        <v>152.10000000000002</v>
      </c>
      <c r="U11" s="50">
        <f t="shared" si="8"/>
        <v>128.73063845863243</v>
      </c>
      <c r="V11" s="49">
        <v>-246.8</v>
      </c>
      <c r="W11" s="49">
        <v>476</v>
      </c>
      <c r="X11" s="50">
        <f t="shared" si="9"/>
        <v>722.8</v>
      </c>
      <c r="Y11" s="50">
        <f t="shared" si="10"/>
        <v>-192.86871961102108</v>
      </c>
      <c r="Z11" s="56">
        <f t="shared" si="24"/>
        <v>7092.9</v>
      </c>
      <c r="AA11" s="56">
        <f t="shared" si="25"/>
        <v>7177</v>
      </c>
      <c r="AB11" s="425">
        <f t="shared" si="26"/>
        <v>84.10000000000036</v>
      </c>
      <c r="AC11" s="425">
        <f t="shared" si="27"/>
        <v>101.1856927349885</v>
      </c>
      <c r="AD11" s="49">
        <v>5551.4</v>
      </c>
      <c r="AE11" s="49">
        <v>5614.9</v>
      </c>
      <c r="AF11" s="24">
        <f t="shared" si="28"/>
        <v>63.5</v>
      </c>
      <c r="AG11" s="24">
        <f t="shared" si="29"/>
        <v>101.14385560399178</v>
      </c>
      <c r="AH11" s="49">
        <v>784.8</v>
      </c>
      <c r="AI11" s="49">
        <v>549.3</v>
      </c>
      <c r="AJ11" s="50">
        <f t="shared" si="30"/>
        <v>-235.5</v>
      </c>
      <c r="AK11" s="50">
        <f t="shared" si="31"/>
        <v>69.99235474006116</v>
      </c>
      <c r="AL11" s="49">
        <v>756.7</v>
      </c>
      <c r="AM11" s="49">
        <v>1012.8</v>
      </c>
      <c r="AN11" s="50">
        <f t="shared" si="32"/>
        <v>256.0999999999999</v>
      </c>
      <c r="AO11" s="50">
        <f t="shared" si="11"/>
        <v>133.8443240385886</v>
      </c>
      <c r="AP11" s="58">
        <f t="shared" si="50"/>
        <v>19888.5</v>
      </c>
      <c r="AQ11" s="59">
        <f t="shared" si="33"/>
        <v>19448.9</v>
      </c>
      <c r="AR11" s="59">
        <f t="shared" si="12"/>
        <v>-439.59999999999854</v>
      </c>
      <c r="AS11" s="60">
        <f t="shared" si="13"/>
        <v>97.78967745179376</v>
      </c>
      <c r="AT11" s="55">
        <f t="shared" si="34"/>
        <v>6816.4</v>
      </c>
      <c r="AU11" s="56">
        <f t="shared" si="35"/>
        <v>6238.7</v>
      </c>
      <c r="AV11" s="56">
        <f t="shared" si="45"/>
        <v>-577.6999999999998</v>
      </c>
      <c r="AW11" s="61">
        <f t="shared" si="14"/>
        <v>91.52485182794436</v>
      </c>
      <c r="AX11" s="48">
        <v>5607.8</v>
      </c>
      <c r="AY11" s="49">
        <v>5637.8</v>
      </c>
      <c r="AZ11" s="50">
        <f t="shared" si="51"/>
        <v>30</v>
      </c>
      <c r="BA11" s="46">
        <f t="shared" si="47"/>
        <v>100.53496915011235</v>
      </c>
      <c r="BB11" s="48">
        <v>511.9</v>
      </c>
      <c r="BC11" s="49">
        <v>600.9</v>
      </c>
      <c r="BD11" s="50">
        <f t="shared" si="15"/>
        <v>89</v>
      </c>
      <c r="BE11" s="50">
        <f t="shared" si="16"/>
        <v>117.38620824379761</v>
      </c>
      <c r="BF11" s="57">
        <v>696.7</v>
      </c>
      <c r="BG11" s="49"/>
      <c r="BH11" s="50">
        <f t="shared" si="36"/>
        <v>-696.7</v>
      </c>
      <c r="BI11" s="46">
        <f t="shared" si="17"/>
        <v>0</v>
      </c>
      <c r="BJ11" s="63">
        <f t="shared" si="37"/>
        <v>12075.599999999999</v>
      </c>
      <c r="BK11" s="56">
        <f t="shared" si="38"/>
        <v>0</v>
      </c>
      <c r="BL11" s="56">
        <f t="shared" si="39"/>
        <v>-12075.599999999999</v>
      </c>
      <c r="BM11" s="61">
        <f t="shared" si="40"/>
        <v>0</v>
      </c>
      <c r="BN11" s="48">
        <v>6734.9</v>
      </c>
      <c r="BO11" s="49"/>
      <c r="BP11" s="24">
        <f t="shared" si="41"/>
        <v>-6734.9</v>
      </c>
      <c r="BQ11" s="46">
        <f t="shared" si="42"/>
        <v>0</v>
      </c>
      <c r="BR11" s="48">
        <v>682.4</v>
      </c>
      <c r="BS11" s="49"/>
      <c r="BT11" s="50">
        <f t="shared" si="18"/>
        <v>-682.4</v>
      </c>
      <c r="BU11" s="62">
        <f t="shared" si="19"/>
        <v>0</v>
      </c>
      <c r="BV11" s="49">
        <v>4658.3</v>
      </c>
      <c r="BW11" s="49"/>
      <c r="BX11" s="50">
        <f t="shared" si="43"/>
        <v>-4658.3</v>
      </c>
      <c r="BY11" s="50">
        <f t="shared" si="20"/>
        <v>0</v>
      </c>
    </row>
    <row r="12" spans="1:77" ht="24.75" customHeight="1">
      <c r="A12" s="66" t="s">
        <v>32</v>
      </c>
      <c r="B12" s="48">
        <f t="shared" si="48"/>
        <v>910.4</v>
      </c>
      <c r="C12" s="49">
        <f t="shared" si="48"/>
        <v>777.3</v>
      </c>
      <c r="D12" s="51">
        <f t="shared" si="0"/>
        <v>-133.10000000000002</v>
      </c>
      <c r="E12" s="427">
        <f t="shared" si="1"/>
        <v>85.38005272407733</v>
      </c>
      <c r="F12" s="52">
        <f t="shared" si="2"/>
        <v>586.5999999999999</v>
      </c>
      <c r="G12" s="53">
        <f t="shared" si="2"/>
        <v>564</v>
      </c>
      <c r="H12" s="53">
        <f t="shared" si="3"/>
        <v>-22.59999999999991</v>
      </c>
      <c r="I12" s="54">
        <f t="shared" si="4"/>
        <v>96.14728946471192</v>
      </c>
      <c r="J12" s="55">
        <f t="shared" si="21"/>
        <v>324.7</v>
      </c>
      <c r="K12" s="56">
        <f t="shared" si="49"/>
        <v>367.1</v>
      </c>
      <c r="L12" s="13">
        <f t="shared" si="22"/>
        <v>42.400000000000034</v>
      </c>
      <c r="M12" s="13">
        <f t="shared" si="23"/>
        <v>113.05820757622422</v>
      </c>
      <c r="N12" s="57">
        <v>0</v>
      </c>
      <c r="O12" s="49"/>
      <c r="P12" s="50">
        <f t="shared" si="5"/>
        <v>0</v>
      </c>
      <c r="Q12" s="50"/>
      <c r="R12" s="49">
        <v>108.3</v>
      </c>
      <c r="S12" s="49">
        <v>99.1</v>
      </c>
      <c r="T12" s="50">
        <f t="shared" si="7"/>
        <v>-9.200000000000003</v>
      </c>
      <c r="U12" s="50">
        <f t="shared" si="8"/>
        <v>91.5050784856879</v>
      </c>
      <c r="V12" s="49">
        <v>216.4</v>
      </c>
      <c r="W12" s="49">
        <v>268</v>
      </c>
      <c r="X12" s="50">
        <f t="shared" si="9"/>
        <v>51.599999999999994</v>
      </c>
      <c r="Y12" s="50">
        <f t="shared" si="10"/>
        <v>123.84473197781884</v>
      </c>
      <c r="Z12" s="56">
        <f t="shared" si="24"/>
        <v>261.9</v>
      </c>
      <c r="AA12" s="56">
        <f t="shared" si="25"/>
        <v>196.9</v>
      </c>
      <c r="AB12" s="425">
        <f t="shared" si="26"/>
        <v>-64.99999999999997</v>
      </c>
      <c r="AC12" s="425">
        <f t="shared" si="27"/>
        <v>75.18136693394426</v>
      </c>
      <c r="AD12" s="49">
        <v>146.7</v>
      </c>
      <c r="AE12" s="49">
        <v>150.8</v>
      </c>
      <c r="AF12" s="24">
        <f t="shared" si="28"/>
        <v>4.100000000000023</v>
      </c>
      <c r="AG12" s="24">
        <f t="shared" si="29"/>
        <v>102.79481935923656</v>
      </c>
      <c r="AH12" s="49">
        <v>92.5</v>
      </c>
      <c r="AI12" s="49">
        <v>20.4</v>
      </c>
      <c r="AJ12" s="50">
        <f t="shared" si="30"/>
        <v>-72.1</v>
      </c>
      <c r="AK12" s="50">
        <f t="shared" si="31"/>
        <v>22.054054054054053</v>
      </c>
      <c r="AL12" s="49">
        <v>22.7</v>
      </c>
      <c r="AM12" s="49">
        <v>25.7</v>
      </c>
      <c r="AN12" s="50">
        <f t="shared" si="32"/>
        <v>3</v>
      </c>
      <c r="AO12" s="50">
        <f t="shared" si="11"/>
        <v>113.21585903083701</v>
      </c>
      <c r="AP12" s="58">
        <f t="shared" si="50"/>
        <v>674.3</v>
      </c>
      <c r="AQ12" s="59">
        <f t="shared" si="33"/>
        <v>777.3</v>
      </c>
      <c r="AR12" s="59">
        <f t="shared" si="12"/>
        <v>103</v>
      </c>
      <c r="AS12" s="60">
        <f t="shared" si="13"/>
        <v>115.27510010381137</v>
      </c>
      <c r="AT12" s="55">
        <f t="shared" si="34"/>
        <v>87.69999999999999</v>
      </c>
      <c r="AU12" s="56">
        <f t="shared" si="35"/>
        <v>213.3</v>
      </c>
      <c r="AV12" s="56">
        <f t="shared" si="45"/>
        <v>125.60000000000002</v>
      </c>
      <c r="AW12" s="61">
        <f t="shared" si="14"/>
        <v>243.2155074116306</v>
      </c>
      <c r="AX12" s="48">
        <v>65</v>
      </c>
      <c r="AY12" s="49">
        <v>178.5</v>
      </c>
      <c r="AZ12" s="50">
        <f t="shared" si="51"/>
        <v>113.5</v>
      </c>
      <c r="BA12" s="67" t="s">
        <v>33</v>
      </c>
      <c r="BB12" s="48">
        <v>5.1</v>
      </c>
      <c r="BC12" s="49">
        <v>34.8</v>
      </c>
      <c r="BD12" s="50">
        <f t="shared" si="15"/>
        <v>29.699999999999996</v>
      </c>
      <c r="BE12" s="50">
        <f t="shared" si="16"/>
        <v>682.3529411764706</v>
      </c>
      <c r="BF12" s="57">
        <v>17.6</v>
      </c>
      <c r="BG12" s="49"/>
      <c r="BH12" s="50">
        <f t="shared" si="36"/>
        <v>-17.6</v>
      </c>
      <c r="BI12" s="46">
        <f t="shared" si="17"/>
        <v>0</v>
      </c>
      <c r="BJ12" s="63">
        <f t="shared" si="37"/>
        <v>236.10000000000002</v>
      </c>
      <c r="BK12" s="56">
        <f t="shared" si="38"/>
        <v>0</v>
      </c>
      <c r="BL12" s="56">
        <f t="shared" si="39"/>
        <v>-236.10000000000002</v>
      </c>
      <c r="BM12" s="61">
        <f t="shared" si="40"/>
        <v>0</v>
      </c>
      <c r="BN12" s="48">
        <v>9.8</v>
      </c>
      <c r="BO12" s="49"/>
      <c r="BP12" s="24">
        <f t="shared" si="41"/>
        <v>-9.8</v>
      </c>
      <c r="BQ12" s="46">
        <f t="shared" si="42"/>
        <v>0</v>
      </c>
      <c r="BR12" s="48">
        <v>3</v>
      </c>
      <c r="BS12" s="49"/>
      <c r="BT12" s="24">
        <f t="shared" si="18"/>
        <v>-3</v>
      </c>
      <c r="BU12" s="62">
        <f t="shared" si="19"/>
        <v>0</v>
      </c>
      <c r="BV12" s="49">
        <v>223.3</v>
      </c>
      <c r="BW12" s="49"/>
      <c r="BX12" s="50">
        <f t="shared" si="43"/>
        <v>-223.3</v>
      </c>
      <c r="BY12" s="50">
        <f t="shared" si="20"/>
        <v>0</v>
      </c>
    </row>
    <row r="13" spans="1:77" ht="39.75" customHeight="1">
      <c r="A13" s="47" t="s">
        <v>34</v>
      </c>
      <c r="B13" s="48">
        <f t="shared" si="48"/>
        <v>1015</v>
      </c>
      <c r="C13" s="49">
        <f t="shared" si="48"/>
        <v>518.3</v>
      </c>
      <c r="D13" s="51">
        <f t="shared" si="0"/>
        <v>-496.70000000000005</v>
      </c>
      <c r="E13" s="427">
        <f t="shared" si="1"/>
        <v>51.06403940886699</v>
      </c>
      <c r="F13" s="52">
        <f t="shared" si="2"/>
        <v>362.5</v>
      </c>
      <c r="G13" s="53">
        <f t="shared" si="2"/>
        <v>518.3</v>
      </c>
      <c r="H13" s="53">
        <f t="shared" si="3"/>
        <v>155.79999999999995</v>
      </c>
      <c r="I13" s="54">
        <f t="shared" si="4"/>
        <v>142.97931034482758</v>
      </c>
      <c r="J13" s="55">
        <f t="shared" si="21"/>
        <v>337.5</v>
      </c>
      <c r="K13" s="56">
        <f t="shared" si="49"/>
        <v>451.4</v>
      </c>
      <c r="L13" s="13">
        <f t="shared" si="22"/>
        <v>113.89999999999998</v>
      </c>
      <c r="M13" s="13">
        <f t="shared" si="23"/>
        <v>133.74814814814815</v>
      </c>
      <c r="N13" s="57">
        <v>337.5</v>
      </c>
      <c r="O13" s="49">
        <v>451.4</v>
      </c>
      <c r="P13" s="50">
        <f t="shared" si="5"/>
        <v>113.89999999999998</v>
      </c>
      <c r="Q13" s="50">
        <f t="shared" si="6"/>
        <v>133.74814814814815</v>
      </c>
      <c r="R13" s="49"/>
      <c r="S13" s="49"/>
      <c r="T13" s="50">
        <f t="shared" si="7"/>
        <v>0</v>
      </c>
      <c r="U13" s="50"/>
      <c r="V13" s="49"/>
      <c r="W13" s="49"/>
      <c r="X13" s="50">
        <f t="shared" si="9"/>
        <v>0</v>
      </c>
      <c r="Y13" s="50"/>
      <c r="Z13" s="56">
        <f t="shared" si="24"/>
        <v>25</v>
      </c>
      <c r="AA13" s="56">
        <f t="shared" si="25"/>
        <v>66.9</v>
      </c>
      <c r="AB13" s="425">
        <f t="shared" si="26"/>
        <v>41.900000000000006</v>
      </c>
      <c r="AC13" s="425">
        <f t="shared" si="27"/>
        <v>267.6</v>
      </c>
      <c r="AD13" s="49">
        <v>25</v>
      </c>
      <c r="AE13" s="49">
        <v>26.3</v>
      </c>
      <c r="AF13" s="24">
        <f t="shared" si="28"/>
        <v>1.3000000000000007</v>
      </c>
      <c r="AG13" s="24">
        <f t="shared" si="29"/>
        <v>105.2</v>
      </c>
      <c r="AH13" s="49"/>
      <c r="AI13" s="49">
        <v>11.8</v>
      </c>
      <c r="AJ13" s="50">
        <f t="shared" si="30"/>
        <v>11.8</v>
      </c>
      <c r="AK13" s="50"/>
      <c r="AL13" s="49"/>
      <c r="AM13" s="49">
        <v>28.8</v>
      </c>
      <c r="AN13" s="50">
        <f t="shared" si="32"/>
        <v>28.8</v>
      </c>
      <c r="AO13" s="50"/>
      <c r="AP13" s="58">
        <f t="shared" si="50"/>
        <v>362.5</v>
      </c>
      <c r="AQ13" s="59">
        <f t="shared" si="33"/>
        <v>518.3</v>
      </c>
      <c r="AR13" s="59">
        <f t="shared" si="12"/>
        <v>155.79999999999995</v>
      </c>
      <c r="AS13" s="60">
        <f t="shared" si="13"/>
        <v>142.97931034482758</v>
      </c>
      <c r="AT13" s="55">
        <f t="shared" si="34"/>
        <v>0</v>
      </c>
      <c r="AU13" s="56">
        <f>SUM(AY13+BC13+BG13)</f>
        <v>0</v>
      </c>
      <c r="AV13" s="56">
        <f>AU13-AT13</f>
        <v>0</v>
      </c>
      <c r="AW13" s="61"/>
      <c r="AX13" s="48"/>
      <c r="AY13" s="49"/>
      <c r="AZ13" s="50">
        <f t="shared" si="51"/>
        <v>0</v>
      </c>
      <c r="BA13" s="46"/>
      <c r="BB13" s="48"/>
      <c r="BC13" s="49"/>
      <c r="BD13" s="50">
        <f t="shared" si="15"/>
        <v>0</v>
      </c>
      <c r="BE13" s="50"/>
      <c r="BF13" s="57">
        <v>0</v>
      </c>
      <c r="BG13" s="49"/>
      <c r="BH13" s="50">
        <f t="shared" si="36"/>
        <v>0</v>
      </c>
      <c r="BI13" s="46"/>
      <c r="BJ13" s="63">
        <f t="shared" si="37"/>
        <v>652.5</v>
      </c>
      <c r="BK13" s="56">
        <f t="shared" si="38"/>
        <v>0</v>
      </c>
      <c r="BL13" s="56">
        <f t="shared" si="39"/>
        <v>-652.5</v>
      </c>
      <c r="BM13" s="61">
        <f t="shared" si="40"/>
        <v>0</v>
      </c>
      <c r="BN13" s="48"/>
      <c r="BO13" s="49"/>
      <c r="BP13" s="24">
        <f t="shared" si="41"/>
        <v>0</v>
      </c>
      <c r="BQ13" s="46" t="e">
        <f t="shared" si="42"/>
        <v>#DIV/0!</v>
      </c>
      <c r="BR13" s="48">
        <v>649.9</v>
      </c>
      <c r="BS13" s="49"/>
      <c r="BT13" s="50">
        <f t="shared" si="18"/>
        <v>-649.9</v>
      </c>
      <c r="BU13" s="62"/>
      <c r="BV13" s="49">
        <v>2.6</v>
      </c>
      <c r="BW13" s="49"/>
      <c r="BX13" s="50">
        <f t="shared" si="43"/>
        <v>-2.6</v>
      </c>
      <c r="BY13" s="50">
        <f t="shared" si="20"/>
        <v>0</v>
      </c>
    </row>
    <row r="14" spans="1:77" s="38" customFormat="1" ht="18.75">
      <c r="A14" s="22" t="s">
        <v>35</v>
      </c>
      <c r="B14" s="39">
        <f t="shared" si="48"/>
        <v>9819.2</v>
      </c>
      <c r="C14" s="40">
        <f t="shared" si="48"/>
        <v>5143.700000000001</v>
      </c>
      <c r="D14" s="25">
        <f t="shared" si="0"/>
        <v>-4675.5</v>
      </c>
      <c r="E14" s="37">
        <f t="shared" si="1"/>
        <v>52.38410461137364</v>
      </c>
      <c r="F14" s="26">
        <f t="shared" si="2"/>
        <v>4354</v>
      </c>
      <c r="G14" s="27">
        <f t="shared" si="2"/>
        <v>3627.1000000000004</v>
      </c>
      <c r="H14" s="27">
        <f t="shared" si="3"/>
        <v>-726.8999999999996</v>
      </c>
      <c r="I14" s="28">
        <f>G14/F14%</f>
        <v>83.3050068902159</v>
      </c>
      <c r="J14" s="41">
        <f t="shared" si="21"/>
        <v>1748.4</v>
      </c>
      <c r="K14" s="425">
        <f t="shared" si="49"/>
        <v>1758.7</v>
      </c>
      <c r="L14" s="13">
        <f t="shared" si="22"/>
        <v>10.299999999999955</v>
      </c>
      <c r="M14" s="13">
        <f t="shared" si="23"/>
        <v>100.58911004346831</v>
      </c>
      <c r="N14" s="42">
        <f>N15+N16</f>
        <v>352.9</v>
      </c>
      <c r="O14" s="42">
        <f>O15+O16</f>
        <v>240.4</v>
      </c>
      <c r="P14" s="24">
        <f t="shared" si="5"/>
        <v>-112.49999999999997</v>
      </c>
      <c r="Q14" s="24">
        <f t="shared" si="6"/>
        <v>68.12128081609521</v>
      </c>
      <c r="R14" s="42">
        <f>R15+R16</f>
        <v>710.9</v>
      </c>
      <c r="S14" s="42">
        <f>S15+S16</f>
        <v>590.1</v>
      </c>
      <c r="T14" s="24">
        <f t="shared" si="7"/>
        <v>-120.79999999999995</v>
      </c>
      <c r="U14" s="24">
        <f t="shared" si="8"/>
        <v>83.00745533830356</v>
      </c>
      <c r="V14" s="42">
        <f>SUM(V15:V16)</f>
        <v>684.6</v>
      </c>
      <c r="W14" s="42">
        <f>SUM(W15:W16)</f>
        <v>928.2</v>
      </c>
      <c r="X14" s="24">
        <f t="shared" si="9"/>
        <v>243.60000000000002</v>
      </c>
      <c r="Y14" s="24">
        <f t="shared" si="10"/>
        <v>135.58282208588957</v>
      </c>
      <c r="Z14" s="425">
        <f t="shared" si="24"/>
        <v>2605.6000000000004</v>
      </c>
      <c r="AA14" s="425">
        <f t="shared" si="25"/>
        <v>1868.4</v>
      </c>
      <c r="AB14" s="425">
        <f t="shared" si="26"/>
        <v>-737.2000000000003</v>
      </c>
      <c r="AC14" s="425">
        <f t="shared" si="27"/>
        <v>71.70709241633404</v>
      </c>
      <c r="AD14" s="42">
        <f>SUM(AD15:AD16)</f>
        <v>782.8</v>
      </c>
      <c r="AE14" s="42">
        <f>SUM(AE15:AE16)</f>
        <v>785.6</v>
      </c>
      <c r="AF14" s="24">
        <f t="shared" si="28"/>
        <v>2.800000000000068</v>
      </c>
      <c r="AG14" s="24">
        <f t="shared" si="29"/>
        <v>100.35769034236077</v>
      </c>
      <c r="AH14" s="40">
        <f>SUM(AH15:AH16)</f>
        <v>969.1</v>
      </c>
      <c r="AI14" s="40">
        <f>SUM(AI15:AI16)</f>
        <v>454.9</v>
      </c>
      <c r="AJ14" s="24">
        <f t="shared" si="30"/>
        <v>-514.2</v>
      </c>
      <c r="AK14" s="24">
        <f t="shared" si="31"/>
        <v>46.94046022082344</v>
      </c>
      <c r="AL14" s="40">
        <f>SUM(AL15:AL16)</f>
        <v>853.7</v>
      </c>
      <c r="AM14" s="40">
        <f>SUM(AM15:AM16)</f>
        <v>627.9</v>
      </c>
      <c r="AN14" s="24">
        <f t="shared" si="32"/>
        <v>-225.80000000000007</v>
      </c>
      <c r="AO14" s="24">
        <f t="shared" si="11"/>
        <v>73.55042755066181</v>
      </c>
      <c r="AP14" s="31">
        <f t="shared" si="50"/>
        <v>6672.8</v>
      </c>
      <c r="AQ14" s="32">
        <f t="shared" si="33"/>
        <v>5143.700000000001</v>
      </c>
      <c r="AR14" s="32">
        <f t="shared" si="12"/>
        <v>-1529.0999999999995</v>
      </c>
      <c r="AS14" s="33">
        <f>AQ14/AP14%</f>
        <v>77.08458218439036</v>
      </c>
      <c r="AT14" s="41">
        <f t="shared" si="34"/>
        <v>2318.8</v>
      </c>
      <c r="AU14" s="425">
        <f t="shared" si="35"/>
        <v>1516.6</v>
      </c>
      <c r="AV14" s="425">
        <f t="shared" si="45"/>
        <v>-802.2000000000003</v>
      </c>
      <c r="AW14" s="34">
        <f>AU14/AT14%</f>
        <v>65.40451957909262</v>
      </c>
      <c r="AX14" s="39">
        <f>SUM(AX15:AX16)</f>
        <v>620</v>
      </c>
      <c r="AY14" s="42">
        <f>SUM(AY15:AY16)</f>
        <v>958</v>
      </c>
      <c r="AZ14" s="24">
        <f t="shared" si="51"/>
        <v>338</v>
      </c>
      <c r="BA14" s="35">
        <f t="shared" si="47"/>
        <v>154.51612903225805</v>
      </c>
      <c r="BB14" s="42">
        <f>SUM(BB15:BB16)</f>
        <v>813.2</v>
      </c>
      <c r="BC14" s="42">
        <f>SUM(BC15:BC16)</f>
        <v>558.6</v>
      </c>
      <c r="BD14" s="24">
        <f t="shared" si="15"/>
        <v>-254.60000000000002</v>
      </c>
      <c r="BE14" s="24">
        <f>BC14/BB14%</f>
        <v>68.69158878504673</v>
      </c>
      <c r="BF14" s="42">
        <f>SUM(BF15:BF16)</f>
        <v>885.6</v>
      </c>
      <c r="BG14" s="42">
        <f>SUM(BG15:BG16)</f>
        <v>0</v>
      </c>
      <c r="BH14" s="24">
        <f t="shared" si="36"/>
        <v>-885.6</v>
      </c>
      <c r="BI14" s="35">
        <f>BG14/BF14%</f>
        <v>0</v>
      </c>
      <c r="BJ14" s="43">
        <f t="shared" si="37"/>
        <v>3146.4</v>
      </c>
      <c r="BK14" s="425">
        <f t="shared" si="38"/>
        <v>0</v>
      </c>
      <c r="BL14" s="425">
        <f t="shared" si="39"/>
        <v>-3146.4</v>
      </c>
      <c r="BM14" s="426">
        <f>BK14/BJ14%</f>
        <v>0</v>
      </c>
      <c r="BN14" s="42">
        <f>SUM(BN15:BN16)</f>
        <v>805.9</v>
      </c>
      <c r="BO14" s="42">
        <f>SUM(BO15:BO16)</f>
        <v>0</v>
      </c>
      <c r="BP14" s="24">
        <f t="shared" si="41"/>
        <v>-805.9</v>
      </c>
      <c r="BQ14" s="46">
        <f>BO14/BN14%</f>
        <v>0</v>
      </c>
      <c r="BR14" s="42">
        <f>SUM(BR15:BR16)</f>
        <v>776.9</v>
      </c>
      <c r="BS14" s="42">
        <f>SUM(BS15:BS16)</f>
        <v>0</v>
      </c>
      <c r="BT14" s="24">
        <f t="shared" si="18"/>
        <v>-776.9</v>
      </c>
      <c r="BU14" s="36">
        <f>BS14/BR14%</f>
        <v>0</v>
      </c>
      <c r="BV14" s="40">
        <f>SUM(BV15:BV16)</f>
        <v>1563.6000000000001</v>
      </c>
      <c r="BW14" s="40">
        <f>SUM(BW15:BW16)</f>
        <v>0</v>
      </c>
      <c r="BX14" s="24">
        <f t="shared" si="43"/>
        <v>-1563.6000000000001</v>
      </c>
      <c r="BY14" s="24">
        <f>BW14/BV14%</f>
        <v>0</v>
      </c>
    </row>
    <row r="15" spans="1:77" ht="41.25" customHeight="1">
      <c r="A15" s="64" t="s">
        <v>36</v>
      </c>
      <c r="B15" s="48">
        <f t="shared" si="48"/>
        <v>9218</v>
      </c>
      <c r="C15" s="49">
        <f t="shared" si="48"/>
        <v>4972.700000000001</v>
      </c>
      <c r="D15" s="51">
        <f t="shared" si="0"/>
        <v>-4245.299999999999</v>
      </c>
      <c r="E15" s="427">
        <f t="shared" si="1"/>
        <v>53.945541332176184</v>
      </c>
      <c r="F15" s="52">
        <f t="shared" si="2"/>
        <v>4164</v>
      </c>
      <c r="G15" s="53">
        <f t="shared" si="2"/>
        <v>3541.1000000000004</v>
      </c>
      <c r="H15" s="53">
        <f t="shared" si="3"/>
        <v>-622.8999999999996</v>
      </c>
      <c r="I15" s="54">
        <f>G15/F15%</f>
        <v>85.04082612872239</v>
      </c>
      <c r="J15" s="55">
        <f t="shared" si="21"/>
        <v>1698.4</v>
      </c>
      <c r="K15" s="56">
        <f t="shared" si="49"/>
        <v>1707.7</v>
      </c>
      <c r="L15" s="13">
        <f t="shared" si="22"/>
        <v>9.299999999999955</v>
      </c>
      <c r="M15" s="13">
        <f t="shared" si="23"/>
        <v>100.54757418747056</v>
      </c>
      <c r="N15" s="57">
        <v>352.9</v>
      </c>
      <c r="O15" s="49">
        <v>240.4</v>
      </c>
      <c r="P15" s="50">
        <f t="shared" si="5"/>
        <v>-112.49999999999997</v>
      </c>
      <c r="Q15" s="50">
        <f t="shared" si="6"/>
        <v>68.12128081609521</v>
      </c>
      <c r="R15" s="49">
        <v>675.9</v>
      </c>
      <c r="S15" s="49">
        <v>554.1</v>
      </c>
      <c r="T15" s="50">
        <f t="shared" si="7"/>
        <v>-121.79999999999995</v>
      </c>
      <c r="U15" s="50">
        <f t="shared" si="8"/>
        <v>81.97958277851754</v>
      </c>
      <c r="V15" s="49">
        <v>669.6</v>
      </c>
      <c r="W15" s="49">
        <v>913.2</v>
      </c>
      <c r="X15" s="50">
        <f t="shared" si="9"/>
        <v>243.60000000000002</v>
      </c>
      <c r="Y15" s="50">
        <f t="shared" si="10"/>
        <v>136.37992831541217</v>
      </c>
      <c r="Z15" s="56">
        <f t="shared" si="24"/>
        <v>2465.6000000000004</v>
      </c>
      <c r="AA15" s="56">
        <f t="shared" si="25"/>
        <v>1833.4</v>
      </c>
      <c r="AB15" s="425">
        <f t="shared" si="26"/>
        <v>-632.2000000000003</v>
      </c>
      <c r="AC15" s="425">
        <f t="shared" si="27"/>
        <v>74.35918234912394</v>
      </c>
      <c r="AD15" s="49">
        <v>782.8</v>
      </c>
      <c r="AE15" s="49">
        <v>785.6</v>
      </c>
      <c r="AF15" s="24">
        <f t="shared" si="28"/>
        <v>2.800000000000068</v>
      </c>
      <c r="AG15" s="24">
        <f t="shared" si="29"/>
        <v>100.35769034236077</v>
      </c>
      <c r="AH15" s="49">
        <v>904.1</v>
      </c>
      <c r="AI15" s="49">
        <v>434.9</v>
      </c>
      <c r="AJ15" s="50">
        <f t="shared" si="30"/>
        <v>-469.20000000000005</v>
      </c>
      <c r="AK15" s="50">
        <f t="shared" si="31"/>
        <v>48.10308594182059</v>
      </c>
      <c r="AL15" s="49">
        <v>778.7</v>
      </c>
      <c r="AM15" s="49">
        <v>612.9</v>
      </c>
      <c r="AN15" s="50">
        <f t="shared" si="32"/>
        <v>-165.80000000000007</v>
      </c>
      <c r="AO15" s="50">
        <f t="shared" si="11"/>
        <v>78.70810324900474</v>
      </c>
      <c r="AP15" s="58">
        <f t="shared" si="50"/>
        <v>6412.8</v>
      </c>
      <c r="AQ15" s="59">
        <f t="shared" si="33"/>
        <v>4972.700000000001</v>
      </c>
      <c r="AR15" s="59">
        <f t="shared" si="12"/>
        <v>-1440.0999999999995</v>
      </c>
      <c r="AS15" s="60">
        <f>AQ15/AP15%</f>
        <v>77.54335079840321</v>
      </c>
      <c r="AT15" s="55">
        <f t="shared" si="34"/>
        <v>2248.8</v>
      </c>
      <c r="AU15" s="56">
        <f t="shared" si="35"/>
        <v>1431.6</v>
      </c>
      <c r="AV15" s="56">
        <f t="shared" si="45"/>
        <v>-817.2000000000003</v>
      </c>
      <c r="AW15" s="61">
        <f>AU15/AT15%</f>
        <v>63.66061899679828</v>
      </c>
      <c r="AX15" s="48">
        <v>610</v>
      </c>
      <c r="AY15" s="49">
        <v>878</v>
      </c>
      <c r="AZ15" s="50">
        <f t="shared" si="51"/>
        <v>268</v>
      </c>
      <c r="BA15" s="46">
        <f t="shared" si="47"/>
        <v>143.9344262295082</v>
      </c>
      <c r="BB15" s="48">
        <v>783.2</v>
      </c>
      <c r="BC15" s="49">
        <v>553.6</v>
      </c>
      <c r="BD15" s="50">
        <f t="shared" si="15"/>
        <v>-229.60000000000002</v>
      </c>
      <c r="BE15" s="50">
        <f>BC15/BB15%</f>
        <v>70.68437180796731</v>
      </c>
      <c r="BF15" s="57">
        <v>855.6</v>
      </c>
      <c r="BG15" s="49"/>
      <c r="BH15" s="50">
        <f t="shared" si="36"/>
        <v>-855.6</v>
      </c>
      <c r="BI15" s="46">
        <f>BG15/BF15%</f>
        <v>0</v>
      </c>
      <c r="BJ15" s="63">
        <f t="shared" si="37"/>
        <v>2805.2</v>
      </c>
      <c r="BK15" s="56">
        <f t="shared" si="38"/>
        <v>0</v>
      </c>
      <c r="BL15" s="56">
        <f t="shared" si="39"/>
        <v>-2805.2</v>
      </c>
      <c r="BM15" s="61">
        <f>BK15/BJ15%</f>
        <v>0</v>
      </c>
      <c r="BN15" s="48">
        <v>770.9</v>
      </c>
      <c r="BO15" s="49"/>
      <c r="BP15" s="24">
        <f t="shared" si="41"/>
        <v>-770.9</v>
      </c>
      <c r="BQ15" s="46">
        <f>BO15/BN15%</f>
        <v>0</v>
      </c>
      <c r="BR15" s="48">
        <v>741.9</v>
      </c>
      <c r="BS15" s="49"/>
      <c r="BT15" s="50">
        <f t="shared" si="18"/>
        <v>-741.9</v>
      </c>
      <c r="BU15" s="62">
        <f>BS15/BR15%</f>
        <v>0</v>
      </c>
      <c r="BV15" s="49">
        <v>1292.4</v>
      </c>
      <c r="BW15" s="49"/>
      <c r="BX15" s="50">
        <f t="shared" si="43"/>
        <v>-1292.4</v>
      </c>
      <c r="BY15" s="50">
        <f>BW15/BV15%</f>
        <v>0</v>
      </c>
    </row>
    <row r="16" spans="1:77" ht="40.5" customHeight="1">
      <c r="A16" s="68" t="s">
        <v>37</v>
      </c>
      <c r="B16" s="48">
        <f t="shared" si="48"/>
        <v>601.2</v>
      </c>
      <c r="C16" s="49">
        <f t="shared" si="48"/>
        <v>171</v>
      </c>
      <c r="D16" s="51">
        <f t="shared" si="0"/>
        <v>-430.20000000000005</v>
      </c>
      <c r="E16" s="427">
        <f t="shared" si="1"/>
        <v>28.44311377245509</v>
      </c>
      <c r="F16" s="52">
        <f t="shared" si="2"/>
        <v>190</v>
      </c>
      <c r="G16" s="53">
        <f t="shared" si="2"/>
        <v>86</v>
      </c>
      <c r="H16" s="53">
        <f t="shared" si="3"/>
        <v>-104</v>
      </c>
      <c r="I16" s="54">
        <f>G16/F16%</f>
        <v>45.26315789473684</v>
      </c>
      <c r="J16" s="55">
        <f t="shared" si="21"/>
        <v>50</v>
      </c>
      <c r="K16" s="56">
        <f t="shared" si="49"/>
        <v>51</v>
      </c>
      <c r="L16" s="13">
        <f t="shared" si="22"/>
        <v>1</v>
      </c>
      <c r="M16" s="13">
        <f t="shared" si="23"/>
        <v>102</v>
      </c>
      <c r="N16" s="57"/>
      <c r="O16" s="49"/>
      <c r="P16" s="50">
        <f t="shared" si="5"/>
        <v>0</v>
      </c>
      <c r="Q16" s="50"/>
      <c r="R16" s="49">
        <v>35</v>
      </c>
      <c r="S16" s="49">
        <v>36</v>
      </c>
      <c r="T16" s="50">
        <f t="shared" si="7"/>
        <v>1</v>
      </c>
      <c r="U16" s="50">
        <f t="shared" si="8"/>
        <v>102.85714285714286</v>
      </c>
      <c r="V16" s="49">
        <v>15</v>
      </c>
      <c r="W16" s="49">
        <v>15</v>
      </c>
      <c r="X16" s="50">
        <f t="shared" si="9"/>
        <v>0</v>
      </c>
      <c r="Y16" s="50">
        <f t="shared" si="10"/>
        <v>100</v>
      </c>
      <c r="Z16" s="56">
        <f t="shared" si="24"/>
        <v>140</v>
      </c>
      <c r="AA16" s="56">
        <f t="shared" si="25"/>
        <v>35</v>
      </c>
      <c r="AB16" s="425">
        <f t="shared" si="26"/>
        <v>-105</v>
      </c>
      <c r="AC16" s="425">
        <f t="shared" si="27"/>
        <v>25</v>
      </c>
      <c r="AD16" s="49"/>
      <c r="AE16" s="49"/>
      <c r="AF16" s="24">
        <f t="shared" si="28"/>
        <v>0</v>
      </c>
      <c r="AG16" s="24"/>
      <c r="AH16" s="49">
        <v>65</v>
      </c>
      <c r="AI16" s="49">
        <v>20</v>
      </c>
      <c r="AJ16" s="50">
        <f t="shared" si="30"/>
        <v>-45</v>
      </c>
      <c r="AK16" s="50">
        <f t="shared" si="31"/>
        <v>30.769230769230766</v>
      </c>
      <c r="AL16" s="49">
        <v>75</v>
      </c>
      <c r="AM16" s="49">
        <v>15</v>
      </c>
      <c r="AN16" s="50">
        <f t="shared" si="32"/>
        <v>-60</v>
      </c>
      <c r="AO16" s="50">
        <f t="shared" si="11"/>
        <v>20</v>
      </c>
      <c r="AP16" s="58">
        <f t="shared" si="50"/>
        <v>260</v>
      </c>
      <c r="AQ16" s="59">
        <f t="shared" si="33"/>
        <v>171</v>
      </c>
      <c r="AR16" s="59">
        <f t="shared" si="12"/>
        <v>-89</v>
      </c>
      <c r="AS16" s="60">
        <f>AQ16/AP16%</f>
        <v>65.76923076923077</v>
      </c>
      <c r="AT16" s="55">
        <f t="shared" si="34"/>
        <v>70</v>
      </c>
      <c r="AU16" s="56">
        <f t="shared" si="35"/>
        <v>85</v>
      </c>
      <c r="AV16" s="56">
        <f t="shared" si="45"/>
        <v>15</v>
      </c>
      <c r="AW16" s="61">
        <f>AU16/AT16%</f>
        <v>121.42857142857143</v>
      </c>
      <c r="AX16" s="48">
        <v>10</v>
      </c>
      <c r="AY16" s="49">
        <v>80</v>
      </c>
      <c r="AZ16" s="50">
        <f t="shared" si="51"/>
        <v>70</v>
      </c>
      <c r="BA16" s="67" t="s">
        <v>33</v>
      </c>
      <c r="BB16" s="48">
        <v>30</v>
      </c>
      <c r="BC16" s="49">
        <v>5</v>
      </c>
      <c r="BD16" s="50">
        <f t="shared" si="15"/>
        <v>-25</v>
      </c>
      <c r="BE16" s="50">
        <f>BC16/BB16%</f>
        <v>16.666666666666668</v>
      </c>
      <c r="BF16" s="57">
        <v>30</v>
      </c>
      <c r="BG16" s="49"/>
      <c r="BH16" s="50">
        <f t="shared" si="36"/>
        <v>-30</v>
      </c>
      <c r="BI16" s="46">
        <f>BG16/BF16%</f>
        <v>0</v>
      </c>
      <c r="BJ16" s="63">
        <f t="shared" si="37"/>
        <v>341.2</v>
      </c>
      <c r="BK16" s="56">
        <f t="shared" si="38"/>
        <v>0</v>
      </c>
      <c r="BL16" s="56">
        <f t="shared" si="39"/>
        <v>-341.2</v>
      </c>
      <c r="BM16" s="61">
        <f>BK16/BJ16%</f>
        <v>0</v>
      </c>
      <c r="BN16" s="48">
        <v>35</v>
      </c>
      <c r="BO16" s="49"/>
      <c r="BP16" s="24">
        <f t="shared" si="41"/>
        <v>-35</v>
      </c>
      <c r="BQ16" s="46">
        <f>BO16/BN16%</f>
        <v>0</v>
      </c>
      <c r="BR16" s="48">
        <v>35</v>
      </c>
      <c r="BS16" s="49"/>
      <c r="BT16" s="50">
        <f t="shared" si="18"/>
        <v>-35</v>
      </c>
      <c r="BU16" s="62">
        <f>BS16/BR16%</f>
        <v>0</v>
      </c>
      <c r="BV16" s="49">
        <v>271.2</v>
      </c>
      <c r="BW16" s="49"/>
      <c r="BX16" s="50">
        <f t="shared" si="43"/>
        <v>-271.2</v>
      </c>
      <c r="BY16" s="50">
        <f>BW16/BV16%</f>
        <v>0</v>
      </c>
    </row>
    <row r="17" spans="1:77" ht="53.25" customHeight="1" hidden="1">
      <c r="A17" s="69" t="s">
        <v>38</v>
      </c>
      <c r="B17" s="39">
        <f>SUM(B18:B19)</f>
        <v>0</v>
      </c>
      <c r="C17" s="40">
        <f>SUM(C18:C19)</f>
        <v>0</v>
      </c>
      <c r="D17" s="25">
        <f t="shared" si="0"/>
        <v>0</v>
      </c>
      <c r="E17" s="427"/>
      <c r="F17" s="52">
        <f t="shared" si="2"/>
        <v>0</v>
      </c>
      <c r="G17" s="53">
        <f t="shared" si="2"/>
        <v>0</v>
      </c>
      <c r="H17" s="53">
        <f t="shared" si="3"/>
        <v>0</v>
      </c>
      <c r="I17" s="54"/>
      <c r="J17" s="41">
        <f t="shared" si="21"/>
        <v>0</v>
      </c>
      <c r="K17" s="425">
        <f t="shared" si="49"/>
        <v>0</v>
      </c>
      <c r="L17" s="13">
        <f t="shared" si="22"/>
        <v>0</v>
      </c>
      <c r="M17" s="13" t="e">
        <f t="shared" si="23"/>
        <v>#DIV/0!</v>
      </c>
      <c r="N17" s="42">
        <f>SUM(N18:N19)</f>
        <v>0</v>
      </c>
      <c r="O17" s="40">
        <f>SUM(O18:O19)</f>
        <v>0</v>
      </c>
      <c r="P17" s="24">
        <f t="shared" si="5"/>
        <v>0</v>
      </c>
      <c r="Q17" s="50"/>
      <c r="R17" s="40">
        <f>SUM(R18:R19)</f>
        <v>0</v>
      </c>
      <c r="S17" s="40">
        <f>SUM(S18:S19)</f>
        <v>0</v>
      </c>
      <c r="T17" s="50">
        <f t="shared" si="7"/>
        <v>0</v>
      </c>
      <c r="U17" s="50" t="e">
        <f t="shared" si="8"/>
        <v>#DIV/0!</v>
      </c>
      <c r="V17" s="40">
        <f>SUM(V18:V19)</f>
        <v>0</v>
      </c>
      <c r="W17" s="40">
        <f>SUM(W18:W19)</f>
        <v>0</v>
      </c>
      <c r="X17" s="50">
        <f t="shared" si="9"/>
        <v>0</v>
      </c>
      <c r="Y17" s="50" t="e">
        <f t="shared" si="10"/>
        <v>#DIV/0!</v>
      </c>
      <c r="Z17" s="425">
        <f t="shared" si="24"/>
        <v>0</v>
      </c>
      <c r="AA17" s="425">
        <f t="shared" si="25"/>
        <v>0</v>
      </c>
      <c r="AB17" s="425">
        <f t="shared" si="26"/>
        <v>0</v>
      </c>
      <c r="AC17" s="425" t="e">
        <f t="shared" si="27"/>
        <v>#DIV/0!</v>
      </c>
      <c r="AD17" s="40"/>
      <c r="AE17" s="40">
        <f>SUM(AE18:AE19)</f>
        <v>0</v>
      </c>
      <c r="AF17" s="24">
        <f t="shared" si="28"/>
        <v>0</v>
      </c>
      <c r="AG17" s="24" t="e">
        <f t="shared" si="29"/>
        <v>#DIV/0!</v>
      </c>
      <c r="AH17" s="40">
        <f>SUM(AH18:AH19)</f>
        <v>0</v>
      </c>
      <c r="AI17" s="40">
        <f>SUM(AI18:AI19)</f>
        <v>0</v>
      </c>
      <c r="AJ17" s="24">
        <f t="shared" si="30"/>
        <v>0</v>
      </c>
      <c r="AK17" s="24" t="e">
        <f t="shared" si="31"/>
        <v>#DIV/0!</v>
      </c>
      <c r="AL17" s="40">
        <f>SUM(AL18:AL19)</f>
        <v>0</v>
      </c>
      <c r="AM17" s="40">
        <f>SUM(AM18:AM19)</f>
        <v>0</v>
      </c>
      <c r="AN17" s="50">
        <f t="shared" si="32"/>
        <v>0</v>
      </c>
      <c r="AO17" s="50" t="e">
        <f t="shared" si="11"/>
        <v>#DIV/0!</v>
      </c>
      <c r="AP17" s="31">
        <f t="shared" si="50"/>
        <v>0</v>
      </c>
      <c r="AQ17" s="32">
        <f t="shared" si="33"/>
        <v>0</v>
      </c>
      <c r="AR17" s="32">
        <f t="shared" si="12"/>
        <v>0</v>
      </c>
      <c r="AS17" s="33"/>
      <c r="AT17" s="41">
        <f t="shared" si="34"/>
        <v>0</v>
      </c>
      <c r="AU17" s="43">
        <f>AY17+BC17+BG17</f>
        <v>0</v>
      </c>
      <c r="AV17" s="425">
        <f t="shared" si="45"/>
        <v>0</v>
      </c>
      <c r="AW17" s="34"/>
      <c r="AX17" s="39">
        <f>SUM(AX18:AX19)</f>
        <v>0</v>
      </c>
      <c r="AY17" s="40">
        <f>SUM(AY18:AY19)</f>
        <v>0</v>
      </c>
      <c r="AZ17" s="50">
        <f t="shared" si="51"/>
        <v>0</v>
      </c>
      <c r="BA17" s="46" t="e">
        <f t="shared" si="47"/>
        <v>#DIV/0!</v>
      </c>
      <c r="BB17" s="39">
        <f>SUM(BB18:BB19)</f>
        <v>0</v>
      </c>
      <c r="BC17" s="40">
        <f>SUM(BC18:BC19)</f>
        <v>0</v>
      </c>
      <c r="BD17" s="24">
        <f t="shared" si="15"/>
        <v>0</v>
      </c>
      <c r="BE17" s="50"/>
      <c r="BF17" s="42">
        <f>SUM(BF18:BF19)</f>
        <v>0</v>
      </c>
      <c r="BG17" s="39">
        <f>SUM(BG18:BG19)</f>
        <v>0</v>
      </c>
      <c r="BH17" s="24">
        <f t="shared" si="36"/>
        <v>0</v>
      </c>
      <c r="BI17" s="46"/>
      <c r="BJ17" s="43">
        <f t="shared" si="37"/>
        <v>0</v>
      </c>
      <c r="BK17" s="425">
        <f t="shared" si="38"/>
        <v>0</v>
      </c>
      <c r="BL17" s="425">
        <f t="shared" si="39"/>
        <v>0</v>
      </c>
      <c r="BM17" s="426"/>
      <c r="BN17" s="39">
        <f>SUM(BN18:BN19)</f>
        <v>0</v>
      </c>
      <c r="BO17" s="40">
        <f>SUM(BO18:BO19)</f>
        <v>0</v>
      </c>
      <c r="BP17" s="24">
        <f t="shared" si="41"/>
        <v>0</v>
      </c>
      <c r="BQ17" s="46"/>
      <c r="BR17" s="39">
        <f>SUM(BR18:BR19)</f>
        <v>0</v>
      </c>
      <c r="BS17" s="40">
        <f>SUM(BS18:BS19)</f>
        <v>0</v>
      </c>
      <c r="BT17" s="24">
        <f t="shared" si="18"/>
        <v>0</v>
      </c>
      <c r="BU17" s="62"/>
      <c r="BV17" s="40">
        <f>SUM(BV18:BV19)</f>
        <v>0</v>
      </c>
      <c r="BW17" s="40">
        <f>SUM(BW18:BW19)</f>
        <v>0</v>
      </c>
      <c r="BX17" s="24">
        <f t="shared" si="43"/>
        <v>0</v>
      </c>
      <c r="BY17" s="50"/>
    </row>
    <row r="18" spans="1:77" ht="21.75" customHeight="1" hidden="1">
      <c r="A18" s="68" t="s">
        <v>39</v>
      </c>
      <c r="B18" s="48"/>
      <c r="C18" s="49"/>
      <c r="D18" s="51">
        <f t="shared" si="0"/>
        <v>0</v>
      </c>
      <c r="E18" s="427"/>
      <c r="F18" s="52">
        <f t="shared" si="2"/>
        <v>0</v>
      </c>
      <c r="G18" s="53">
        <f t="shared" si="2"/>
        <v>0</v>
      </c>
      <c r="H18" s="53">
        <f t="shared" si="3"/>
        <v>0</v>
      </c>
      <c r="I18" s="54"/>
      <c r="J18" s="55">
        <f t="shared" si="21"/>
        <v>0</v>
      </c>
      <c r="K18" s="56">
        <f t="shared" si="49"/>
        <v>0</v>
      </c>
      <c r="L18" s="13">
        <f t="shared" si="22"/>
        <v>0</v>
      </c>
      <c r="M18" s="13" t="e">
        <f t="shared" si="23"/>
        <v>#DIV/0!</v>
      </c>
      <c r="N18" s="57"/>
      <c r="O18" s="49"/>
      <c r="P18" s="50">
        <f>O18-N18</f>
        <v>0</v>
      </c>
      <c r="Q18" s="50"/>
      <c r="R18" s="49"/>
      <c r="S18" s="49"/>
      <c r="T18" s="50">
        <f t="shared" si="7"/>
        <v>0</v>
      </c>
      <c r="U18" s="50" t="e">
        <f t="shared" si="8"/>
        <v>#DIV/0!</v>
      </c>
      <c r="V18" s="49"/>
      <c r="W18" s="49"/>
      <c r="X18" s="50">
        <f t="shared" si="9"/>
        <v>0</v>
      </c>
      <c r="Y18" s="50" t="e">
        <f t="shared" si="10"/>
        <v>#DIV/0!</v>
      </c>
      <c r="Z18" s="56">
        <f t="shared" si="24"/>
        <v>0</v>
      </c>
      <c r="AA18" s="56">
        <f t="shared" si="25"/>
        <v>0</v>
      </c>
      <c r="AB18" s="425">
        <f t="shared" si="26"/>
        <v>0</v>
      </c>
      <c r="AC18" s="425" t="e">
        <f t="shared" si="27"/>
        <v>#DIV/0!</v>
      </c>
      <c r="AD18" s="49"/>
      <c r="AE18" s="49"/>
      <c r="AF18" s="24">
        <f t="shared" si="28"/>
        <v>0</v>
      </c>
      <c r="AG18" s="24" t="e">
        <f t="shared" si="29"/>
        <v>#DIV/0!</v>
      </c>
      <c r="AH18" s="49"/>
      <c r="AI18" s="49"/>
      <c r="AJ18" s="24">
        <f t="shared" si="30"/>
        <v>0</v>
      </c>
      <c r="AK18" s="24" t="e">
        <f t="shared" si="31"/>
        <v>#DIV/0!</v>
      </c>
      <c r="AL18" s="49"/>
      <c r="AM18" s="49"/>
      <c r="AN18" s="50">
        <f t="shared" si="32"/>
        <v>0</v>
      </c>
      <c r="AO18" s="50" t="e">
        <f t="shared" si="11"/>
        <v>#DIV/0!</v>
      </c>
      <c r="AP18" s="58">
        <f t="shared" si="50"/>
        <v>0</v>
      </c>
      <c r="AQ18" s="59">
        <f t="shared" si="33"/>
        <v>0</v>
      </c>
      <c r="AR18" s="59">
        <f t="shared" si="12"/>
        <v>0</v>
      </c>
      <c r="AS18" s="60"/>
      <c r="AT18" s="55">
        <f t="shared" si="34"/>
        <v>0</v>
      </c>
      <c r="AU18" s="56">
        <f t="shared" si="35"/>
        <v>0</v>
      </c>
      <c r="AV18" s="56">
        <f t="shared" si="45"/>
        <v>0</v>
      </c>
      <c r="AW18" s="61"/>
      <c r="AX18" s="48"/>
      <c r="AY18" s="49"/>
      <c r="AZ18" s="50">
        <f t="shared" si="51"/>
        <v>0</v>
      </c>
      <c r="BA18" s="46" t="e">
        <f t="shared" si="47"/>
        <v>#DIV/0!</v>
      </c>
      <c r="BB18" s="48"/>
      <c r="BC18" s="49">
        <v>0</v>
      </c>
      <c r="BD18" s="50">
        <f t="shared" si="15"/>
        <v>0</v>
      </c>
      <c r="BE18" s="50"/>
      <c r="BF18" s="57"/>
      <c r="BG18" s="49"/>
      <c r="BH18" s="50">
        <f t="shared" si="36"/>
        <v>0</v>
      </c>
      <c r="BI18" s="46" t="e">
        <f>BG18/BF18%</f>
        <v>#DIV/0!</v>
      </c>
      <c r="BJ18" s="63">
        <f t="shared" si="37"/>
        <v>0</v>
      </c>
      <c r="BK18" s="56">
        <f t="shared" si="38"/>
        <v>0</v>
      </c>
      <c r="BL18" s="56">
        <f t="shared" si="39"/>
        <v>0</v>
      </c>
      <c r="BM18" s="61"/>
      <c r="BN18" s="48"/>
      <c r="BO18" s="49"/>
      <c r="BP18" s="50">
        <f>BO18-BN18</f>
        <v>0</v>
      </c>
      <c r="BQ18" s="46"/>
      <c r="BR18" s="48"/>
      <c r="BS18" s="49"/>
      <c r="BT18" s="50">
        <f>BS18-BR18</f>
        <v>0</v>
      </c>
      <c r="BU18" s="62"/>
      <c r="BV18" s="49"/>
      <c r="BW18" s="49"/>
      <c r="BX18" s="50">
        <f>BW18-BV18</f>
        <v>0</v>
      </c>
      <c r="BY18" s="50"/>
    </row>
    <row r="19" spans="1:77" ht="21" customHeight="1" hidden="1">
      <c r="A19" s="66" t="s">
        <v>40</v>
      </c>
      <c r="B19" s="48"/>
      <c r="C19" s="49"/>
      <c r="D19" s="51">
        <f t="shared" si="0"/>
        <v>0</v>
      </c>
      <c r="E19" s="427"/>
      <c r="F19" s="52">
        <f t="shared" si="2"/>
        <v>0</v>
      </c>
      <c r="G19" s="53">
        <f t="shared" si="2"/>
        <v>0</v>
      </c>
      <c r="H19" s="53">
        <f t="shared" si="3"/>
        <v>0</v>
      </c>
      <c r="I19" s="54"/>
      <c r="J19" s="55">
        <f t="shared" si="21"/>
        <v>0</v>
      </c>
      <c r="K19" s="56">
        <f t="shared" si="49"/>
        <v>0</v>
      </c>
      <c r="L19" s="13">
        <f t="shared" si="22"/>
        <v>0</v>
      </c>
      <c r="M19" s="13" t="e">
        <f t="shared" si="23"/>
        <v>#DIV/0!</v>
      </c>
      <c r="N19" s="57"/>
      <c r="O19" s="49"/>
      <c r="P19" s="50"/>
      <c r="Q19" s="50"/>
      <c r="R19" s="49"/>
      <c r="S19" s="49"/>
      <c r="T19" s="50">
        <f t="shared" si="7"/>
        <v>0</v>
      </c>
      <c r="U19" s="50" t="e">
        <f t="shared" si="8"/>
        <v>#DIV/0!</v>
      </c>
      <c r="V19" s="49"/>
      <c r="W19" s="49"/>
      <c r="X19" s="50">
        <f t="shared" si="9"/>
        <v>0</v>
      </c>
      <c r="Y19" s="50" t="e">
        <f t="shared" si="10"/>
        <v>#DIV/0!</v>
      </c>
      <c r="Z19" s="56">
        <f t="shared" si="24"/>
        <v>0</v>
      </c>
      <c r="AA19" s="56">
        <f t="shared" si="25"/>
        <v>0</v>
      </c>
      <c r="AB19" s="425">
        <f t="shared" si="26"/>
        <v>0</v>
      </c>
      <c r="AC19" s="425" t="e">
        <f t="shared" si="27"/>
        <v>#DIV/0!</v>
      </c>
      <c r="AD19" s="49"/>
      <c r="AE19" s="49"/>
      <c r="AF19" s="24">
        <f t="shared" si="28"/>
        <v>0</v>
      </c>
      <c r="AG19" s="24" t="e">
        <f t="shared" si="29"/>
        <v>#DIV/0!</v>
      </c>
      <c r="AH19" s="49"/>
      <c r="AI19" s="49"/>
      <c r="AJ19" s="24">
        <f t="shared" si="30"/>
        <v>0</v>
      </c>
      <c r="AK19" s="24" t="e">
        <f t="shared" si="31"/>
        <v>#DIV/0!</v>
      </c>
      <c r="AL19" s="49"/>
      <c r="AM19" s="49"/>
      <c r="AN19" s="50">
        <f t="shared" si="32"/>
        <v>0</v>
      </c>
      <c r="AO19" s="50" t="e">
        <f t="shared" si="11"/>
        <v>#DIV/0!</v>
      </c>
      <c r="AP19" s="58">
        <f t="shared" si="50"/>
        <v>0</v>
      </c>
      <c r="AQ19" s="59">
        <f t="shared" si="33"/>
        <v>0</v>
      </c>
      <c r="AR19" s="59">
        <f t="shared" si="12"/>
        <v>0</v>
      </c>
      <c r="AS19" s="60"/>
      <c r="AT19" s="55">
        <f t="shared" si="34"/>
        <v>0</v>
      </c>
      <c r="AU19" s="56">
        <f t="shared" si="35"/>
        <v>0</v>
      </c>
      <c r="AV19" s="56">
        <f t="shared" si="45"/>
        <v>0</v>
      </c>
      <c r="AW19" s="61"/>
      <c r="AX19" s="48"/>
      <c r="AY19" s="49"/>
      <c r="AZ19" s="50">
        <f t="shared" si="51"/>
        <v>0</v>
      </c>
      <c r="BA19" s="46" t="e">
        <f t="shared" si="47"/>
        <v>#DIV/0!</v>
      </c>
      <c r="BB19" s="48"/>
      <c r="BC19" s="49"/>
      <c r="BD19" s="50"/>
      <c r="BE19" s="50"/>
      <c r="BF19" s="57"/>
      <c r="BG19" s="49"/>
      <c r="BH19" s="50"/>
      <c r="BI19" s="46"/>
      <c r="BJ19" s="63">
        <f t="shared" si="37"/>
        <v>0</v>
      </c>
      <c r="BK19" s="56">
        <f t="shared" si="38"/>
        <v>0</v>
      </c>
      <c r="BL19" s="56">
        <f t="shared" si="39"/>
        <v>0</v>
      </c>
      <c r="BM19" s="61"/>
      <c r="BN19" s="48"/>
      <c r="BO19" s="49"/>
      <c r="BP19" s="50"/>
      <c r="BQ19" s="46"/>
      <c r="BR19" s="48"/>
      <c r="BS19" s="49"/>
      <c r="BT19" s="50"/>
      <c r="BU19" s="62"/>
      <c r="BV19" s="49"/>
      <c r="BW19" s="49"/>
      <c r="BX19" s="50"/>
      <c r="BY19" s="50"/>
    </row>
    <row r="20" spans="1:77" s="38" customFormat="1" ht="48" customHeight="1">
      <c r="A20" s="70" t="s">
        <v>41</v>
      </c>
      <c r="B20" s="39">
        <f>B21+B22+B23+B24</f>
        <v>34391.700000000004</v>
      </c>
      <c r="C20" s="40">
        <f>C21+C22+C23+C24+C25</f>
        <v>15489.6</v>
      </c>
      <c r="D20" s="25">
        <f t="shared" si="0"/>
        <v>-18902.100000000006</v>
      </c>
      <c r="E20" s="37">
        <f t="shared" si="1"/>
        <v>45.03877389021188</v>
      </c>
      <c r="F20" s="26">
        <f t="shared" si="2"/>
        <v>10841.4</v>
      </c>
      <c r="G20" s="27">
        <f t="shared" si="2"/>
        <v>11047.300000000001</v>
      </c>
      <c r="H20" s="27">
        <f t="shared" si="3"/>
        <v>205.90000000000146</v>
      </c>
      <c r="I20" s="28">
        <f>G20/F20%</f>
        <v>101.89920121017582</v>
      </c>
      <c r="J20" s="41">
        <f t="shared" si="21"/>
        <v>4736.9</v>
      </c>
      <c r="K20" s="425">
        <f t="shared" si="49"/>
        <v>4880.1</v>
      </c>
      <c r="L20" s="13">
        <f t="shared" si="22"/>
        <v>143.20000000000073</v>
      </c>
      <c r="M20" s="13">
        <f t="shared" si="23"/>
        <v>103.02307416242691</v>
      </c>
      <c r="N20" s="42">
        <f>N21+N22+N23+N24</f>
        <v>1598</v>
      </c>
      <c r="O20" s="40">
        <f>O21+O22+O23+O24</f>
        <v>1526.5</v>
      </c>
      <c r="P20" s="24">
        <f aca="true" t="shared" si="52" ref="P20:P33">O20-N20</f>
        <v>-71.5</v>
      </c>
      <c r="Q20" s="24">
        <f>O20/N20%</f>
        <v>95.52565707133917</v>
      </c>
      <c r="R20" s="40">
        <f>R21+R22+R23+R24</f>
        <v>2098.1</v>
      </c>
      <c r="S20" s="40">
        <f>S21+S22+S23+S24</f>
        <v>1333.1</v>
      </c>
      <c r="T20" s="24">
        <f t="shared" si="7"/>
        <v>-765</v>
      </c>
      <c r="U20" s="24">
        <f t="shared" si="8"/>
        <v>63.53843954053668</v>
      </c>
      <c r="V20" s="40">
        <f>V21+V22+V23+V24</f>
        <v>1040.8</v>
      </c>
      <c r="W20" s="40">
        <f>W21+W22+W23+W24</f>
        <v>2020.5000000000002</v>
      </c>
      <c r="X20" s="24">
        <f t="shared" si="9"/>
        <v>979.7000000000003</v>
      </c>
      <c r="Y20" s="24">
        <f t="shared" si="10"/>
        <v>194.12951575710994</v>
      </c>
      <c r="Z20" s="425">
        <f t="shared" si="24"/>
        <v>6104.5</v>
      </c>
      <c r="AA20" s="425">
        <f t="shared" si="25"/>
        <v>6167.200000000001</v>
      </c>
      <c r="AB20" s="425">
        <f t="shared" si="26"/>
        <v>62.70000000000073</v>
      </c>
      <c r="AC20" s="425">
        <f t="shared" si="27"/>
        <v>101.02711114751413</v>
      </c>
      <c r="AD20" s="40">
        <f>AD21+AD22+AD23+AD24</f>
        <v>1898.2</v>
      </c>
      <c r="AE20" s="40">
        <f>AE21+AE22+AE23+AE24</f>
        <v>1913.3000000000002</v>
      </c>
      <c r="AF20" s="24">
        <f t="shared" si="28"/>
        <v>15.100000000000136</v>
      </c>
      <c r="AG20" s="24">
        <f t="shared" si="29"/>
        <v>100.79549046465074</v>
      </c>
      <c r="AH20" s="40">
        <f>AH21+AH22+AH23+AH24</f>
        <v>1108.2</v>
      </c>
      <c r="AI20" s="40">
        <f>AI21+AI22+AI23+AI24</f>
        <v>1027.8000000000002</v>
      </c>
      <c r="AJ20" s="24">
        <f t="shared" si="30"/>
        <v>-80.39999999999986</v>
      </c>
      <c r="AK20" s="24">
        <f t="shared" si="31"/>
        <v>92.74499187872226</v>
      </c>
      <c r="AL20" s="40">
        <f>AL21+AL22+AL23+AL24</f>
        <v>3098.1</v>
      </c>
      <c r="AM20" s="40">
        <f>AM21+AM22+AM23+AM24</f>
        <v>3226.1</v>
      </c>
      <c r="AN20" s="24">
        <f t="shared" si="32"/>
        <v>128</v>
      </c>
      <c r="AO20" s="24">
        <f t="shared" si="11"/>
        <v>104.13156450727865</v>
      </c>
      <c r="AP20" s="31">
        <f t="shared" si="50"/>
        <v>18949.699999999997</v>
      </c>
      <c r="AQ20" s="32">
        <f t="shared" si="33"/>
        <v>15489.6</v>
      </c>
      <c r="AR20" s="32">
        <f t="shared" si="12"/>
        <v>-3460.0999999999967</v>
      </c>
      <c r="AS20" s="33">
        <f>AQ20/AP20%</f>
        <v>81.74060803073401</v>
      </c>
      <c r="AT20" s="41">
        <f t="shared" si="34"/>
        <v>8108.299999999999</v>
      </c>
      <c r="AU20" s="425">
        <f>SUM(AY20+BC20+BG20)</f>
        <v>4442.299999999999</v>
      </c>
      <c r="AV20" s="425">
        <f t="shared" si="45"/>
        <v>-3666</v>
      </c>
      <c r="AW20" s="34">
        <f>AU20/AT20%</f>
        <v>54.787070039342396</v>
      </c>
      <c r="AX20" s="39">
        <f>AX21+AX22+AX23+AX24</f>
        <v>1912</v>
      </c>
      <c r="AY20" s="40">
        <f>AY21+AY22+AY23+AY24+AY25</f>
        <v>2312.1</v>
      </c>
      <c r="AZ20" s="24">
        <f t="shared" si="51"/>
        <v>400.0999999999999</v>
      </c>
      <c r="BA20" s="35">
        <f t="shared" si="47"/>
        <v>120.92573221757321</v>
      </c>
      <c r="BB20" s="40">
        <f>BB21+BB22+BB23+BB24+BB25</f>
        <v>2598.2</v>
      </c>
      <c r="BC20" s="40">
        <f>BC21+BC22+BC23+BC24+BC25</f>
        <v>2130.2</v>
      </c>
      <c r="BD20" s="24">
        <f>BC20-BB20</f>
        <v>-468</v>
      </c>
      <c r="BE20" s="24">
        <f>BC20/BB20%</f>
        <v>81.98752982834269</v>
      </c>
      <c r="BF20" s="42">
        <f>BF21+BF22+BF23+BF24</f>
        <v>3598.1</v>
      </c>
      <c r="BG20" s="40">
        <f>BG21+BG22+BG23+BG24</f>
        <v>0</v>
      </c>
      <c r="BH20" s="24">
        <f>BG20-BF20</f>
        <v>-3598.1</v>
      </c>
      <c r="BI20" s="35">
        <f>BG20/BF20%</f>
        <v>0</v>
      </c>
      <c r="BJ20" s="43">
        <f t="shared" si="37"/>
        <v>15442</v>
      </c>
      <c r="BK20" s="425">
        <f t="shared" si="38"/>
        <v>0</v>
      </c>
      <c r="BL20" s="425">
        <f t="shared" si="39"/>
        <v>-15442</v>
      </c>
      <c r="BM20" s="426">
        <f>BK20/BJ20%</f>
        <v>0</v>
      </c>
      <c r="BN20" s="39">
        <f>BN21+BN22+BN23+BN24</f>
        <v>3098.2</v>
      </c>
      <c r="BO20" s="40">
        <f>BO21+BO22+BO23+BO24</f>
        <v>0</v>
      </c>
      <c r="BP20" s="24">
        <f>BO20-BN20</f>
        <v>-3098.2</v>
      </c>
      <c r="BQ20" s="46">
        <f>BO20/BN20%</f>
        <v>0</v>
      </c>
      <c r="BR20" s="39">
        <f>BR21+BR22+BR23+BR24</f>
        <v>3598.2</v>
      </c>
      <c r="BS20" s="40">
        <f>BS21+BS22+BS23+BS24</f>
        <v>0</v>
      </c>
      <c r="BT20" s="24">
        <f>BS20-BR20</f>
        <v>-3598.2</v>
      </c>
      <c r="BU20" s="36">
        <f>BS20/BR20%</f>
        <v>0</v>
      </c>
      <c r="BV20" s="40">
        <f>BV21+BV22+BV23+BV24</f>
        <v>8745.6</v>
      </c>
      <c r="BW20" s="40">
        <f>BW21+BW22+BW23+BW24</f>
        <v>0</v>
      </c>
      <c r="BX20" s="24">
        <f>BW20-BV20</f>
        <v>-8745.6</v>
      </c>
      <c r="BY20" s="24">
        <f>BW20/BV20%</f>
        <v>0</v>
      </c>
    </row>
    <row r="21" spans="1:77" ht="37.5" customHeight="1" hidden="1">
      <c r="A21" s="71" t="s">
        <v>42</v>
      </c>
      <c r="B21" s="72"/>
      <c r="C21" s="73"/>
      <c r="D21" s="51">
        <f t="shared" si="0"/>
        <v>0</v>
      </c>
      <c r="E21" s="427"/>
      <c r="F21" s="52">
        <f t="shared" si="2"/>
        <v>0</v>
      </c>
      <c r="G21" s="53">
        <f t="shared" si="2"/>
        <v>0</v>
      </c>
      <c r="H21" s="53">
        <f t="shared" si="3"/>
        <v>0</v>
      </c>
      <c r="I21" s="54"/>
      <c r="J21" s="55">
        <f t="shared" si="21"/>
        <v>0</v>
      </c>
      <c r="K21" s="56">
        <f t="shared" si="49"/>
        <v>0</v>
      </c>
      <c r="L21" s="13">
        <f t="shared" si="22"/>
        <v>0</v>
      </c>
      <c r="M21" s="13" t="e">
        <f t="shared" si="23"/>
        <v>#DIV/0!</v>
      </c>
      <c r="N21" s="74"/>
      <c r="O21" s="73"/>
      <c r="P21" s="24">
        <f t="shared" si="52"/>
        <v>0</v>
      </c>
      <c r="Q21" s="24"/>
      <c r="R21" s="73"/>
      <c r="S21" s="73"/>
      <c r="T21" s="50">
        <f t="shared" si="7"/>
        <v>0</v>
      </c>
      <c r="U21" s="50" t="e">
        <f t="shared" si="8"/>
        <v>#DIV/0!</v>
      </c>
      <c r="V21" s="73"/>
      <c r="W21" s="73"/>
      <c r="X21" s="50">
        <f t="shared" si="9"/>
        <v>0</v>
      </c>
      <c r="Y21" s="50" t="e">
        <f t="shared" si="10"/>
        <v>#DIV/0!</v>
      </c>
      <c r="Z21" s="56">
        <f t="shared" si="24"/>
        <v>0</v>
      </c>
      <c r="AA21" s="56">
        <f t="shared" si="25"/>
        <v>0</v>
      </c>
      <c r="AB21" s="425">
        <f t="shared" si="26"/>
        <v>0</v>
      </c>
      <c r="AC21" s="425" t="e">
        <f t="shared" si="27"/>
        <v>#DIV/0!</v>
      </c>
      <c r="AD21" s="73"/>
      <c r="AE21" s="73"/>
      <c r="AF21" s="24">
        <f t="shared" si="28"/>
        <v>0</v>
      </c>
      <c r="AG21" s="24" t="e">
        <f t="shared" si="29"/>
        <v>#DIV/0!</v>
      </c>
      <c r="AH21" s="73"/>
      <c r="AI21" s="73"/>
      <c r="AJ21" s="24">
        <f t="shared" si="30"/>
        <v>0</v>
      </c>
      <c r="AK21" s="24" t="e">
        <f t="shared" si="31"/>
        <v>#DIV/0!</v>
      </c>
      <c r="AL21" s="73"/>
      <c r="AM21" s="73"/>
      <c r="AN21" s="50">
        <f t="shared" si="32"/>
        <v>0</v>
      </c>
      <c r="AO21" s="50" t="e">
        <f t="shared" si="11"/>
        <v>#DIV/0!</v>
      </c>
      <c r="AP21" s="31">
        <f t="shared" si="50"/>
        <v>0</v>
      </c>
      <c r="AQ21" s="59">
        <f t="shared" si="33"/>
        <v>0</v>
      </c>
      <c r="AR21" s="59">
        <f t="shared" si="12"/>
        <v>0</v>
      </c>
      <c r="AS21" s="60"/>
      <c r="AT21" s="55">
        <f t="shared" si="34"/>
        <v>0</v>
      </c>
      <c r="AU21" s="56">
        <f t="shared" si="35"/>
        <v>0</v>
      </c>
      <c r="AV21" s="56">
        <f t="shared" si="45"/>
        <v>0</v>
      </c>
      <c r="AW21" s="61"/>
      <c r="AX21" s="72"/>
      <c r="AY21" s="73"/>
      <c r="AZ21" s="50">
        <f t="shared" si="51"/>
        <v>0</v>
      </c>
      <c r="BA21" s="46" t="e">
        <f t="shared" si="47"/>
        <v>#DIV/0!</v>
      </c>
      <c r="BB21" s="72"/>
      <c r="BC21" s="73"/>
      <c r="BD21" s="50"/>
      <c r="BE21" s="50"/>
      <c r="BF21" s="74"/>
      <c r="BG21" s="73"/>
      <c r="BH21" s="50"/>
      <c r="BI21" s="35"/>
      <c r="BJ21" s="63">
        <f t="shared" si="37"/>
        <v>0</v>
      </c>
      <c r="BK21" s="56">
        <f t="shared" si="38"/>
        <v>0</v>
      </c>
      <c r="BL21" s="56">
        <f t="shared" si="39"/>
        <v>0</v>
      </c>
      <c r="BM21" s="61"/>
      <c r="BN21" s="72"/>
      <c r="BO21" s="73"/>
      <c r="BP21" s="50"/>
      <c r="BQ21" s="46"/>
      <c r="BR21" s="72"/>
      <c r="BS21" s="73"/>
      <c r="BT21" s="50"/>
      <c r="BU21" s="36"/>
      <c r="BV21" s="73"/>
      <c r="BW21" s="73"/>
      <c r="BX21" s="50"/>
      <c r="BY21" s="24" t="e">
        <f>BW21/BV21%</f>
        <v>#DIV/0!</v>
      </c>
    </row>
    <row r="22" spans="1:77" s="76" customFormat="1" ht="23.25" customHeight="1">
      <c r="A22" s="71" t="s">
        <v>43</v>
      </c>
      <c r="B22" s="48">
        <f aca="true" t="shared" si="53" ref="B22:C24">J22+Z22+AT22+BJ22</f>
        <v>27121.3</v>
      </c>
      <c r="C22" s="49">
        <f t="shared" si="53"/>
        <v>10257.5</v>
      </c>
      <c r="D22" s="75">
        <f t="shared" si="0"/>
        <v>-16863.8</v>
      </c>
      <c r="E22" s="427">
        <f t="shared" si="1"/>
        <v>37.820827172738774</v>
      </c>
      <c r="F22" s="52">
        <f t="shared" si="2"/>
        <v>7270</v>
      </c>
      <c r="G22" s="53">
        <f t="shared" si="2"/>
        <v>7086.4</v>
      </c>
      <c r="H22" s="53">
        <f t="shared" si="3"/>
        <v>-183.60000000000036</v>
      </c>
      <c r="I22" s="54">
        <f aca="true" t="shared" si="54" ref="I22:I29">G22/F22%</f>
        <v>97.474552957359</v>
      </c>
      <c r="J22" s="55">
        <f t="shared" si="21"/>
        <v>2850</v>
      </c>
      <c r="K22" s="56">
        <f t="shared" si="49"/>
        <v>2894.3999999999996</v>
      </c>
      <c r="L22" s="13">
        <f t="shared" si="22"/>
        <v>44.399999999999636</v>
      </c>
      <c r="M22" s="13">
        <f t="shared" si="23"/>
        <v>101.55789473684209</v>
      </c>
      <c r="N22" s="57">
        <v>1000</v>
      </c>
      <c r="O22" s="49">
        <v>763.3</v>
      </c>
      <c r="P22" s="50">
        <f t="shared" si="52"/>
        <v>-236.70000000000005</v>
      </c>
      <c r="Q22" s="50">
        <f>O22/N22%</f>
        <v>76.33</v>
      </c>
      <c r="R22" s="49">
        <v>1500</v>
      </c>
      <c r="S22" s="49">
        <v>756.4</v>
      </c>
      <c r="T22" s="50">
        <f t="shared" si="7"/>
        <v>-743.6</v>
      </c>
      <c r="U22" s="50">
        <f t="shared" si="8"/>
        <v>50.42666666666666</v>
      </c>
      <c r="V22" s="49">
        <v>350</v>
      </c>
      <c r="W22" s="49">
        <v>1374.7</v>
      </c>
      <c r="X22" s="50">
        <f t="shared" si="9"/>
        <v>1024.7</v>
      </c>
      <c r="Y22" s="50">
        <f t="shared" si="10"/>
        <v>392.7714285714286</v>
      </c>
      <c r="Z22" s="56">
        <f t="shared" si="24"/>
        <v>4420</v>
      </c>
      <c r="AA22" s="56">
        <f t="shared" si="25"/>
        <v>4192</v>
      </c>
      <c r="AB22" s="425">
        <f t="shared" si="26"/>
        <v>-228</v>
      </c>
      <c r="AC22" s="425">
        <f t="shared" si="27"/>
        <v>94.84162895927601</v>
      </c>
      <c r="AD22" s="49">
        <v>1410</v>
      </c>
      <c r="AE22" s="49">
        <v>1418.7</v>
      </c>
      <c r="AF22" s="24">
        <f t="shared" si="28"/>
        <v>8.700000000000045</v>
      </c>
      <c r="AG22" s="24">
        <f t="shared" si="29"/>
        <v>100.61702127659575</v>
      </c>
      <c r="AH22" s="49">
        <v>510</v>
      </c>
      <c r="AI22" s="49">
        <v>512.2</v>
      </c>
      <c r="AJ22" s="50">
        <f t="shared" si="30"/>
        <v>2.2000000000000455</v>
      </c>
      <c r="AK22" s="50">
        <f t="shared" si="31"/>
        <v>100.43137254901963</v>
      </c>
      <c r="AL22" s="49">
        <v>2500</v>
      </c>
      <c r="AM22" s="49">
        <v>2261.1</v>
      </c>
      <c r="AN22" s="50">
        <f t="shared" si="32"/>
        <v>-238.9000000000001</v>
      </c>
      <c r="AO22" s="50">
        <f t="shared" si="11"/>
        <v>90.444</v>
      </c>
      <c r="AP22" s="58">
        <f t="shared" si="50"/>
        <v>13685</v>
      </c>
      <c r="AQ22" s="59">
        <f t="shared" si="33"/>
        <v>10257.5</v>
      </c>
      <c r="AR22" s="59">
        <f t="shared" si="12"/>
        <v>-3427.5</v>
      </c>
      <c r="AS22" s="60">
        <f aca="true" t="shared" si="55" ref="AS22:AS33">AQ22/AP22%</f>
        <v>74.95432955791013</v>
      </c>
      <c r="AT22" s="55">
        <f t="shared" si="34"/>
        <v>6415</v>
      </c>
      <c r="AU22" s="56">
        <f t="shared" si="35"/>
        <v>3171.1</v>
      </c>
      <c r="AV22" s="56">
        <f t="shared" si="45"/>
        <v>-3243.9</v>
      </c>
      <c r="AW22" s="61">
        <f>AU22/AT22%</f>
        <v>49.432579890880746</v>
      </c>
      <c r="AX22" s="48">
        <v>1415</v>
      </c>
      <c r="AY22" s="49">
        <v>1624.8</v>
      </c>
      <c r="AZ22" s="50">
        <f t="shared" si="51"/>
        <v>209.79999999999995</v>
      </c>
      <c r="BA22" s="46">
        <f t="shared" si="47"/>
        <v>114.8268551236749</v>
      </c>
      <c r="BB22" s="48">
        <v>2000</v>
      </c>
      <c r="BC22" s="49">
        <v>1546.3</v>
      </c>
      <c r="BD22" s="50">
        <f>BC22-BB22</f>
        <v>-453.70000000000005</v>
      </c>
      <c r="BE22" s="50">
        <f>BC22/BB22%</f>
        <v>77.315</v>
      </c>
      <c r="BF22" s="57">
        <v>3000</v>
      </c>
      <c r="BG22" s="49"/>
      <c r="BH22" s="50">
        <f>BG22-BF22</f>
        <v>-3000</v>
      </c>
      <c r="BI22" s="46">
        <f>BG22/BF22%</f>
        <v>0</v>
      </c>
      <c r="BJ22" s="63">
        <f t="shared" si="37"/>
        <v>13436.3</v>
      </c>
      <c r="BK22" s="56">
        <f t="shared" si="38"/>
        <v>0</v>
      </c>
      <c r="BL22" s="56">
        <f t="shared" si="39"/>
        <v>-13436.3</v>
      </c>
      <c r="BM22" s="61">
        <f>BK22/BJ22%</f>
        <v>0</v>
      </c>
      <c r="BN22" s="48">
        <v>2500</v>
      </c>
      <c r="BO22" s="49"/>
      <c r="BP22" s="24">
        <f>BO22-BN22</f>
        <v>-2500</v>
      </c>
      <c r="BQ22" s="46">
        <f>BO22/BN22%</f>
        <v>0</v>
      </c>
      <c r="BR22" s="48">
        <v>3000</v>
      </c>
      <c r="BS22" s="49"/>
      <c r="BT22" s="50">
        <f>BS22-BR22</f>
        <v>-3000</v>
      </c>
      <c r="BU22" s="62">
        <f>BS22/BR22%</f>
        <v>0</v>
      </c>
      <c r="BV22" s="49">
        <v>7936.3</v>
      </c>
      <c r="BW22" s="49"/>
      <c r="BX22" s="50">
        <f>BW22-BV22</f>
        <v>-7936.3</v>
      </c>
      <c r="BY22" s="24">
        <f>BW22/BV22%</f>
        <v>0</v>
      </c>
    </row>
    <row r="23" spans="1:77" s="2" customFormat="1" ht="22.5" customHeight="1">
      <c r="A23" s="68" t="s">
        <v>44</v>
      </c>
      <c r="B23" s="48">
        <f t="shared" si="53"/>
        <v>7177.599999999999</v>
      </c>
      <c r="C23" s="49">
        <f t="shared" si="53"/>
        <v>5052.5</v>
      </c>
      <c r="D23" s="50">
        <f t="shared" si="0"/>
        <v>-2125.0999999999995</v>
      </c>
      <c r="E23" s="427">
        <f t="shared" si="1"/>
        <v>70.39261034329024</v>
      </c>
      <c r="F23" s="52">
        <f t="shared" si="2"/>
        <v>3478.6</v>
      </c>
      <c r="G23" s="53">
        <f t="shared" si="2"/>
        <v>3832.2</v>
      </c>
      <c r="H23" s="53">
        <f t="shared" si="3"/>
        <v>353.5999999999999</v>
      </c>
      <c r="I23" s="54">
        <f t="shared" si="54"/>
        <v>110.1650089116311</v>
      </c>
      <c r="J23" s="55">
        <f t="shared" si="21"/>
        <v>1794.1</v>
      </c>
      <c r="K23" s="56">
        <f t="shared" si="49"/>
        <v>1857</v>
      </c>
      <c r="L23" s="13">
        <f t="shared" si="22"/>
        <v>62.90000000000009</v>
      </c>
      <c r="M23" s="13">
        <f t="shared" si="23"/>
        <v>103.50593612396189</v>
      </c>
      <c r="N23" s="77">
        <v>598</v>
      </c>
      <c r="O23" s="78">
        <v>651.2</v>
      </c>
      <c r="P23" s="50">
        <f t="shared" si="52"/>
        <v>53.200000000000045</v>
      </c>
      <c r="Q23" s="50">
        <f>O23/N23%</f>
        <v>108.89632107023411</v>
      </c>
      <c r="R23" s="78">
        <v>598.1</v>
      </c>
      <c r="S23" s="78">
        <v>576.7</v>
      </c>
      <c r="T23" s="50">
        <f t="shared" si="7"/>
        <v>-21.399999999999977</v>
      </c>
      <c r="U23" s="50">
        <f t="shared" si="8"/>
        <v>96.42200300953019</v>
      </c>
      <c r="V23" s="78">
        <v>598</v>
      </c>
      <c r="W23" s="78">
        <v>629.1</v>
      </c>
      <c r="X23" s="50">
        <f t="shared" si="9"/>
        <v>31.100000000000023</v>
      </c>
      <c r="Y23" s="50">
        <f t="shared" si="10"/>
        <v>105.20066889632106</v>
      </c>
      <c r="Z23" s="56">
        <f t="shared" si="24"/>
        <v>1684.5</v>
      </c>
      <c r="AA23" s="56">
        <f t="shared" si="25"/>
        <v>1975.2</v>
      </c>
      <c r="AB23" s="425">
        <f t="shared" si="26"/>
        <v>290.70000000000005</v>
      </c>
      <c r="AC23" s="425">
        <f t="shared" si="27"/>
        <v>117.25734639358862</v>
      </c>
      <c r="AD23" s="78">
        <v>488.2</v>
      </c>
      <c r="AE23" s="78">
        <v>494.6</v>
      </c>
      <c r="AF23" s="24">
        <f t="shared" si="28"/>
        <v>6.400000000000034</v>
      </c>
      <c r="AG23" s="24">
        <f t="shared" si="29"/>
        <v>101.31093814010653</v>
      </c>
      <c r="AH23" s="78">
        <v>598.2</v>
      </c>
      <c r="AI23" s="78">
        <v>515.6</v>
      </c>
      <c r="AJ23" s="50">
        <f t="shared" si="30"/>
        <v>-82.60000000000002</v>
      </c>
      <c r="AK23" s="50">
        <f t="shared" si="31"/>
        <v>86.19190906051487</v>
      </c>
      <c r="AL23" s="78">
        <v>598.1</v>
      </c>
      <c r="AM23" s="78">
        <v>965</v>
      </c>
      <c r="AN23" s="50">
        <f t="shared" si="32"/>
        <v>366.9</v>
      </c>
      <c r="AO23" s="50">
        <f t="shared" si="11"/>
        <v>161.34425681324194</v>
      </c>
      <c r="AP23" s="58">
        <f t="shared" si="50"/>
        <v>5171.9</v>
      </c>
      <c r="AQ23" s="59">
        <f t="shared" si="33"/>
        <v>5052.5</v>
      </c>
      <c r="AR23" s="59">
        <f t="shared" si="12"/>
        <v>-119.39999999999964</v>
      </c>
      <c r="AS23" s="60">
        <f t="shared" si="55"/>
        <v>97.69137067615384</v>
      </c>
      <c r="AT23" s="55">
        <f t="shared" si="34"/>
        <v>1693.3000000000002</v>
      </c>
      <c r="AU23" s="56">
        <f t="shared" si="35"/>
        <v>1220.3000000000002</v>
      </c>
      <c r="AV23" s="56">
        <f t="shared" si="45"/>
        <v>-473</v>
      </c>
      <c r="AW23" s="61">
        <f>AU23/AT23%</f>
        <v>72.06637925943424</v>
      </c>
      <c r="AX23" s="79">
        <v>497</v>
      </c>
      <c r="AY23" s="78">
        <v>662.6</v>
      </c>
      <c r="AZ23" s="50">
        <f t="shared" si="51"/>
        <v>165.60000000000002</v>
      </c>
      <c r="BA23" s="46">
        <f t="shared" si="47"/>
        <v>133.31991951710262</v>
      </c>
      <c r="BB23" s="79">
        <v>598.2</v>
      </c>
      <c r="BC23" s="78">
        <v>557.7</v>
      </c>
      <c r="BD23" s="50">
        <f>BC23-BB23</f>
        <v>-40.5</v>
      </c>
      <c r="BE23" s="50">
        <f>BC23/BB23%</f>
        <v>93.2296890672016</v>
      </c>
      <c r="BF23" s="77">
        <v>598.1</v>
      </c>
      <c r="BG23" s="78"/>
      <c r="BH23" s="50">
        <f>BG23-BF23</f>
        <v>-598.1</v>
      </c>
      <c r="BI23" s="46">
        <f>BG23/BF23%</f>
        <v>0</v>
      </c>
      <c r="BJ23" s="63">
        <f t="shared" si="37"/>
        <v>2005.7</v>
      </c>
      <c r="BK23" s="56">
        <f t="shared" si="38"/>
        <v>0</v>
      </c>
      <c r="BL23" s="56">
        <f t="shared" si="39"/>
        <v>-2005.7</v>
      </c>
      <c r="BM23" s="61">
        <f>BK23/BJ23%</f>
        <v>0</v>
      </c>
      <c r="BN23" s="79">
        <v>598.2</v>
      </c>
      <c r="BO23" s="78"/>
      <c r="BP23" s="24">
        <f>BO23-BN23</f>
        <v>-598.2</v>
      </c>
      <c r="BQ23" s="46">
        <f>BO23/BN23%</f>
        <v>0</v>
      </c>
      <c r="BR23" s="79">
        <v>598.2</v>
      </c>
      <c r="BS23" s="78"/>
      <c r="BT23" s="50">
        <f>BS23-BR23</f>
        <v>-598.2</v>
      </c>
      <c r="BU23" s="62">
        <f>BS23/BR23%</f>
        <v>0</v>
      </c>
      <c r="BV23" s="78">
        <v>809.3</v>
      </c>
      <c r="BW23" s="78"/>
      <c r="BX23" s="50">
        <f>BW23-BV23</f>
        <v>-809.3</v>
      </c>
      <c r="BY23" s="50">
        <f aca="true" t="shared" si="56" ref="BY23:BY33">BW23/BV23%</f>
        <v>0</v>
      </c>
    </row>
    <row r="24" spans="1:77" ht="40.5" customHeight="1">
      <c r="A24" s="68" t="s">
        <v>45</v>
      </c>
      <c r="B24" s="48">
        <f t="shared" si="53"/>
        <v>92.8</v>
      </c>
      <c r="C24" s="49">
        <f t="shared" si="53"/>
        <v>128.7</v>
      </c>
      <c r="D24" s="51">
        <f t="shared" si="0"/>
        <v>35.89999999999999</v>
      </c>
      <c r="E24" s="427">
        <f t="shared" si="1"/>
        <v>138.6853448275862</v>
      </c>
      <c r="F24" s="52">
        <f t="shared" si="2"/>
        <v>92.8</v>
      </c>
      <c r="G24" s="53">
        <f t="shared" si="2"/>
        <v>128.7</v>
      </c>
      <c r="H24" s="53">
        <f t="shared" si="3"/>
        <v>35.89999999999999</v>
      </c>
      <c r="I24" s="54">
        <f t="shared" si="54"/>
        <v>138.6853448275862</v>
      </c>
      <c r="J24" s="55">
        <f t="shared" si="21"/>
        <v>92.8</v>
      </c>
      <c r="K24" s="56">
        <f t="shared" si="49"/>
        <v>128.7</v>
      </c>
      <c r="L24" s="13">
        <f t="shared" si="22"/>
        <v>35.89999999999999</v>
      </c>
      <c r="M24" s="13">
        <f t="shared" si="23"/>
        <v>138.6853448275862</v>
      </c>
      <c r="N24" s="77"/>
      <c r="O24" s="78">
        <v>112</v>
      </c>
      <c r="P24" s="50">
        <f t="shared" si="52"/>
        <v>112</v>
      </c>
      <c r="Q24" s="50"/>
      <c r="R24" s="78"/>
      <c r="S24" s="78"/>
      <c r="T24" s="50">
        <f t="shared" si="7"/>
        <v>0</v>
      </c>
      <c r="U24" s="50"/>
      <c r="V24" s="78">
        <v>92.8</v>
      </c>
      <c r="W24" s="78">
        <v>16.7</v>
      </c>
      <c r="X24" s="50">
        <f t="shared" si="9"/>
        <v>-76.1</v>
      </c>
      <c r="Y24" s="50">
        <f t="shared" si="10"/>
        <v>17.995689655172413</v>
      </c>
      <c r="Z24" s="56">
        <f t="shared" si="24"/>
        <v>0</v>
      </c>
      <c r="AA24" s="56">
        <f t="shared" si="25"/>
        <v>0</v>
      </c>
      <c r="AB24" s="425">
        <f t="shared" si="26"/>
        <v>0</v>
      </c>
      <c r="AC24" s="425" t="e">
        <f t="shared" si="27"/>
        <v>#DIV/0!</v>
      </c>
      <c r="AD24" s="78"/>
      <c r="AE24" s="78"/>
      <c r="AF24" s="24">
        <f t="shared" si="28"/>
        <v>0</v>
      </c>
      <c r="AG24" s="24"/>
      <c r="AH24" s="78"/>
      <c r="AI24" s="78"/>
      <c r="AJ24" s="50">
        <f t="shared" si="30"/>
        <v>0</v>
      </c>
      <c r="AK24" s="50"/>
      <c r="AL24" s="78"/>
      <c r="AM24" s="78"/>
      <c r="AN24" s="50">
        <f t="shared" si="32"/>
        <v>0</v>
      </c>
      <c r="AO24" s="50"/>
      <c r="AP24" s="58">
        <f t="shared" si="50"/>
        <v>92.8</v>
      </c>
      <c r="AQ24" s="59">
        <f t="shared" si="33"/>
        <v>128.7</v>
      </c>
      <c r="AR24" s="59">
        <f t="shared" si="12"/>
        <v>35.89999999999999</v>
      </c>
      <c r="AS24" s="60">
        <f t="shared" si="55"/>
        <v>138.6853448275862</v>
      </c>
      <c r="AT24" s="55">
        <f t="shared" si="34"/>
        <v>0</v>
      </c>
      <c r="AU24" s="56">
        <f t="shared" si="35"/>
        <v>0</v>
      </c>
      <c r="AV24" s="56">
        <f t="shared" si="45"/>
        <v>0</v>
      </c>
      <c r="AW24" s="61"/>
      <c r="AX24" s="79"/>
      <c r="AY24" s="78">
        <v>0</v>
      </c>
      <c r="AZ24" s="50">
        <f t="shared" si="51"/>
        <v>0</v>
      </c>
      <c r="BA24" s="46"/>
      <c r="BB24" s="79"/>
      <c r="BC24" s="78"/>
      <c r="BD24" s="50">
        <f>BC24-BB24</f>
        <v>0</v>
      </c>
      <c r="BE24" s="50"/>
      <c r="BF24" s="77"/>
      <c r="BG24" s="78">
        <v>0</v>
      </c>
      <c r="BH24" s="50">
        <f>BG24-BF24</f>
        <v>0</v>
      </c>
      <c r="BI24" s="46"/>
      <c r="BJ24" s="63">
        <f t="shared" si="37"/>
        <v>0</v>
      </c>
      <c r="BK24" s="56">
        <f t="shared" si="38"/>
        <v>0</v>
      </c>
      <c r="BL24" s="56">
        <f t="shared" si="39"/>
        <v>0</v>
      </c>
      <c r="BM24" s="61"/>
      <c r="BN24" s="79"/>
      <c r="BO24" s="78"/>
      <c r="BP24" s="24">
        <f>BO24-BN24</f>
        <v>0</v>
      </c>
      <c r="BQ24" s="46"/>
      <c r="BR24" s="79"/>
      <c r="BS24" s="78"/>
      <c r="BT24" s="50">
        <f>BS24-BR24</f>
        <v>0</v>
      </c>
      <c r="BU24" s="62"/>
      <c r="BV24" s="78"/>
      <c r="BW24" s="78"/>
      <c r="BX24" s="50">
        <f>BW24-BV24</f>
        <v>0</v>
      </c>
      <c r="BY24" s="50" t="e">
        <f t="shared" si="56"/>
        <v>#DIV/0!</v>
      </c>
    </row>
    <row r="25" spans="1:77" ht="40.5" customHeight="1">
      <c r="A25" s="68" t="s">
        <v>46</v>
      </c>
      <c r="B25" s="48">
        <f>J25+Z25+AT25+BJ25</f>
        <v>0</v>
      </c>
      <c r="C25" s="49">
        <f>K25+AA25+AU25+BK25</f>
        <v>50.9</v>
      </c>
      <c r="D25" s="51">
        <f>C25-B25</f>
        <v>50.9</v>
      </c>
      <c r="E25" s="427"/>
      <c r="F25" s="52"/>
      <c r="G25" s="53"/>
      <c r="H25" s="53"/>
      <c r="I25" s="54"/>
      <c r="J25" s="55"/>
      <c r="K25" s="56"/>
      <c r="L25" s="13"/>
      <c r="M25" s="13"/>
      <c r="N25" s="77"/>
      <c r="O25" s="78"/>
      <c r="P25" s="50"/>
      <c r="Q25" s="50"/>
      <c r="R25" s="78"/>
      <c r="S25" s="78"/>
      <c r="T25" s="50"/>
      <c r="U25" s="50"/>
      <c r="V25" s="78"/>
      <c r="W25" s="78"/>
      <c r="X25" s="50"/>
      <c r="Y25" s="50"/>
      <c r="Z25" s="56"/>
      <c r="AA25" s="56"/>
      <c r="AB25" s="425"/>
      <c r="AC25" s="425"/>
      <c r="AD25" s="78"/>
      <c r="AE25" s="78"/>
      <c r="AF25" s="24"/>
      <c r="AG25" s="24"/>
      <c r="AH25" s="78"/>
      <c r="AI25" s="78"/>
      <c r="AJ25" s="50"/>
      <c r="AK25" s="50"/>
      <c r="AL25" s="78"/>
      <c r="AM25" s="78"/>
      <c r="AN25" s="50"/>
      <c r="AO25" s="50"/>
      <c r="AP25" s="58">
        <f>J25+Z25+AT25</f>
        <v>0</v>
      </c>
      <c r="AQ25" s="59">
        <f>K25+AA25+AU25</f>
        <v>50.9</v>
      </c>
      <c r="AR25" s="59">
        <f>AQ25-AP25</f>
        <v>50.9</v>
      </c>
      <c r="AS25" s="60"/>
      <c r="AT25" s="55">
        <f>AX25+BB25+BF25</f>
        <v>0</v>
      </c>
      <c r="AU25" s="56">
        <f>SUM(AY25+BC25+BG25)</f>
        <v>50.9</v>
      </c>
      <c r="AV25" s="56">
        <f>AU25-AT25</f>
        <v>50.9</v>
      </c>
      <c r="AW25" s="61"/>
      <c r="AX25" s="79"/>
      <c r="AY25" s="78">
        <v>24.7</v>
      </c>
      <c r="AZ25" s="50"/>
      <c r="BA25" s="46"/>
      <c r="BB25" s="79"/>
      <c r="BC25" s="78">
        <v>26.2</v>
      </c>
      <c r="BD25" s="50">
        <f>BC25-BB25</f>
        <v>26.2</v>
      </c>
      <c r="BE25" s="50"/>
      <c r="BF25" s="77"/>
      <c r="BG25" s="78"/>
      <c r="BH25" s="50"/>
      <c r="BI25" s="46"/>
      <c r="BJ25" s="63"/>
      <c r="BK25" s="56"/>
      <c r="BL25" s="56"/>
      <c r="BM25" s="61"/>
      <c r="BN25" s="79"/>
      <c r="BO25" s="77"/>
      <c r="BP25" s="24"/>
      <c r="BQ25" s="46"/>
      <c r="BR25" s="79"/>
      <c r="BS25" s="78"/>
      <c r="BT25" s="50"/>
      <c r="BU25" s="62"/>
      <c r="BV25" s="78"/>
      <c r="BW25" s="78"/>
      <c r="BX25" s="50"/>
      <c r="BY25" s="50"/>
    </row>
    <row r="26" spans="1:77" s="38" customFormat="1" ht="35.25" customHeight="1">
      <c r="A26" s="70" t="s">
        <v>47</v>
      </c>
      <c r="B26" s="80">
        <f>B27</f>
        <v>3719.4000000000005</v>
      </c>
      <c r="C26" s="81">
        <f>C27</f>
        <v>2250.2</v>
      </c>
      <c r="D26" s="25">
        <f t="shared" si="0"/>
        <v>-1469.2000000000007</v>
      </c>
      <c r="E26" s="37">
        <f t="shared" si="1"/>
        <v>60.499005215895025</v>
      </c>
      <c r="F26" s="26">
        <f t="shared" si="2"/>
        <v>1486.5</v>
      </c>
      <c r="G26" s="27">
        <f t="shared" si="2"/>
        <v>1539.1</v>
      </c>
      <c r="H26" s="27">
        <f t="shared" si="3"/>
        <v>52.59999999999991</v>
      </c>
      <c r="I26" s="28">
        <f t="shared" si="54"/>
        <v>103.53851328624285</v>
      </c>
      <c r="J26" s="41">
        <f t="shared" si="21"/>
        <v>776.6000000000001</v>
      </c>
      <c r="K26" s="425">
        <f t="shared" si="49"/>
        <v>784.6999999999999</v>
      </c>
      <c r="L26" s="13">
        <f t="shared" si="22"/>
        <v>8.099999999999795</v>
      </c>
      <c r="M26" s="13">
        <f t="shared" si="23"/>
        <v>101.04300798351787</v>
      </c>
      <c r="N26" s="82">
        <f>SUM(N27)</f>
        <v>953.1</v>
      </c>
      <c r="O26" s="81">
        <f>O27</f>
        <v>728.9</v>
      </c>
      <c r="P26" s="24">
        <f t="shared" si="52"/>
        <v>-224.20000000000005</v>
      </c>
      <c r="Q26" s="24">
        <f aca="true" t="shared" si="57" ref="Q26:Q33">O26/N26%</f>
        <v>76.47676004616514</v>
      </c>
      <c r="R26" s="81">
        <f>R27</f>
        <v>19.2</v>
      </c>
      <c r="S26" s="81">
        <f>S27</f>
        <v>52.3</v>
      </c>
      <c r="T26" s="24">
        <f t="shared" si="7"/>
        <v>33.099999999999994</v>
      </c>
      <c r="U26" s="24">
        <f aca="true" t="shared" si="58" ref="U26:U33">S26/R26%</f>
        <v>272.3958333333333</v>
      </c>
      <c r="V26" s="81">
        <f>V27</f>
        <v>-195.7</v>
      </c>
      <c r="W26" s="81">
        <f>W27</f>
        <v>3.5</v>
      </c>
      <c r="X26" s="24">
        <f t="shared" si="9"/>
        <v>199.2</v>
      </c>
      <c r="Y26" s="50">
        <f t="shared" si="10"/>
        <v>-1.7884517118037815</v>
      </c>
      <c r="Z26" s="425">
        <f t="shared" si="24"/>
        <v>709.9</v>
      </c>
      <c r="AA26" s="425">
        <f t="shared" si="25"/>
        <v>754.4000000000001</v>
      </c>
      <c r="AB26" s="425">
        <f t="shared" si="26"/>
        <v>44.500000000000114</v>
      </c>
      <c r="AC26" s="425">
        <f t="shared" si="27"/>
        <v>106.2684885195098</v>
      </c>
      <c r="AD26" s="81">
        <f>AD27</f>
        <v>686.9</v>
      </c>
      <c r="AE26" s="81">
        <f>AE27</f>
        <v>689.2</v>
      </c>
      <c r="AF26" s="24">
        <f t="shared" si="28"/>
        <v>2.300000000000068</v>
      </c>
      <c r="AG26" s="24">
        <f t="shared" si="29"/>
        <v>100.3348376765177</v>
      </c>
      <c r="AH26" s="81">
        <f>AH27</f>
        <v>17.1</v>
      </c>
      <c r="AI26" s="81">
        <f>AI27</f>
        <v>46.7</v>
      </c>
      <c r="AJ26" s="24">
        <f t="shared" si="30"/>
        <v>29.6</v>
      </c>
      <c r="AK26" s="24">
        <f>AI26/AH26%</f>
        <v>273.09941520467834</v>
      </c>
      <c r="AL26" s="81">
        <f>AL27</f>
        <v>5.9</v>
      </c>
      <c r="AM26" s="81">
        <f>AM27</f>
        <v>18.5</v>
      </c>
      <c r="AN26" s="24">
        <f t="shared" si="32"/>
        <v>12.6</v>
      </c>
      <c r="AO26" s="24">
        <f>AM26/AL26%</f>
        <v>313.5593220338983</v>
      </c>
      <c r="AP26" s="31">
        <f t="shared" si="50"/>
        <v>2237.3</v>
      </c>
      <c r="AQ26" s="32">
        <f t="shared" si="33"/>
        <v>2250.2</v>
      </c>
      <c r="AR26" s="32">
        <f t="shared" si="12"/>
        <v>12.899999999999636</v>
      </c>
      <c r="AS26" s="33">
        <f t="shared" si="55"/>
        <v>100.57658785142804</v>
      </c>
      <c r="AT26" s="41">
        <f t="shared" si="34"/>
        <v>750.8</v>
      </c>
      <c r="AU26" s="425">
        <f t="shared" si="35"/>
        <v>711.1</v>
      </c>
      <c r="AV26" s="425">
        <f t="shared" si="45"/>
        <v>-39.69999999999993</v>
      </c>
      <c r="AW26" s="34">
        <f>AU26/AT26%</f>
        <v>94.71230687266917</v>
      </c>
      <c r="AX26" s="80">
        <f>AX27</f>
        <v>690</v>
      </c>
      <c r="AY26" s="81">
        <f>AY27</f>
        <v>707</v>
      </c>
      <c r="AZ26" s="24">
        <f t="shared" si="51"/>
        <v>17</v>
      </c>
      <c r="BA26" s="35">
        <f t="shared" si="47"/>
        <v>102.46376811594202</v>
      </c>
      <c r="BB26" s="80">
        <f>BB27</f>
        <v>48.5</v>
      </c>
      <c r="BC26" s="81">
        <f>BC27</f>
        <v>4.1</v>
      </c>
      <c r="BD26" s="24">
        <f aca="true" t="shared" si="59" ref="BD26:BD32">BC26-BB26</f>
        <v>-44.4</v>
      </c>
      <c r="BE26" s="24">
        <f>BC26/BB26%</f>
        <v>8.45360824742268</v>
      </c>
      <c r="BF26" s="82">
        <f>BF27</f>
        <v>12.3</v>
      </c>
      <c r="BG26" s="81">
        <f>BG27</f>
        <v>0</v>
      </c>
      <c r="BH26" s="81">
        <f>BH27</f>
        <v>-12.3</v>
      </c>
      <c r="BI26" s="35">
        <f>BG26/BF26%</f>
        <v>0</v>
      </c>
      <c r="BJ26" s="43">
        <f t="shared" si="37"/>
        <v>1482.1000000000001</v>
      </c>
      <c r="BK26" s="425">
        <f t="shared" si="38"/>
        <v>0</v>
      </c>
      <c r="BL26" s="425">
        <f t="shared" si="39"/>
        <v>-1482.1000000000001</v>
      </c>
      <c r="BM26" s="426">
        <f aca="true" t="shared" si="60" ref="BM26:BM33">BK26/BJ26%</f>
        <v>0</v>
      </c>
      <c r="BN26" s="80">
        <f>BN27</f>
        <v>873.7</v>
      </c>
      <c r="BO26" s="80">
        <f>BO27</f>
        <v>0</v>
      </c>
      <c r="BP26" s="24">
        <f>BO26-BN26</f>
        <v>-873.7</v>
      </c>
      <c r="BQ26" s="46">
        <f>BO26/BN26%</f>
        <v>0</v>
      </c>
      <c r="BR26" s="80">
        <f>BR27</f>
        <v>51.2</v>
      </c>
      <c r="BS26" s="81">
        <f>BS27</f>
        <v>0</v>
      </c>
      <c r="BT26" s="81">
        <f>BT27</f>
        <v>-51.2</v>
      </c>
      <c r="BU26" s="36">
        <f>BS26/BR26%</f>
        <v>0</v>
      </c>
      <c r="BV26" s="81">
        <f>BV27</f>
        <v>557.2</v>
      </c>
      <c r="BW26" s="81">
        <f>BW27</f>
        <v>0</v>
      </c>
      <c r="BX26" s="50">
        <f>BW26-BV26</f>
        <v>-557.2</v>
      </c>
      <c r="BY26" s="50">
        <f t="shared" si="56"/>
        <v>0</v>
      </c>
    </row>
    <row r="27" spans="1:77" ht="40.5" customHeight="1">
      <c r="A27" s="68" t="s">
        <v>48</v>
      </c>
      <c r="B27" s="48">
        <f>J27+Z27+AT27+BJ27</f>
        <v>3719.4000000000005</v>
      </c>
      <c r="C27" s="49">
        <f>K27+AA27+AU27+BK27</f>
        <v>2250.2</v>
      </c>
      <c r="D27" s="51">
        <f t="shared" si="0"/>
        <v>-1469.2000000000007</v>
      </c>
      <c r="E27" s="427">
        <f t="shared" si="1"/>
        <v>60.499005215895025</v>
      </c>
      <c r="F27" s="52">
        <f t="shared" si="2"/>
        <v>1486.5</v>
      </c>
      <c r="G27" s="53">
        <f t="shared" si="2"/>
        <v>1539.1</v>
      </c>
      <c r="H27" s="53">
        <f t="shared" si="3"/>
        <v>52.59999999999991</v>
      </c>
      <c r="I27" s="54">
        <f t="shared" si="54"/>
        <v>103.53851328624285</v>
      </c>
      <c r="J27" s="55">
        <f t="shared" si="21"/>
        <v>776.6000000000001</v>
      </c>
      <c r="K27" s="56">
        <f t="shared" si="49"/>
        <v>784.6999999999999</v>
      </c>
      <c r="L27" s="13">
        <f t="shared" si="22"/>
        <v>8.099999999999795</v>
      </c>
      <c r="M27" s="13">
        <f t="shared" si="23"/>
        <v>101.04300798351787</v>
      </c>
      <c r="N27" s="77">
        <v>953.1</v>
      </c>
      <c r="O27" s="78">
        <v>728.9</v>
      </c>
      <c r="P27" s="50">
        <f t="shared" si="52"/>
        <v>-224.20000000000005</v>
      </c>
      <c r="Q27" s="50">
        <f t="shared" si="57"/>
        <v>76.47676004616514</v>
      </c>
      <c r="R27" s="78">
        <v>19.2</v>
      </c>
      <c r="S27" s="78">
        <v>52.3</v>
      </c>
      <c r="T27" s="50">
        <f t="shared" si="7"/>
        <v>33.099999999999994</v>
      </c>
      <c r="U27" s="50">
        <f t="shared" si="58"/>
        <v>272.3958333333333</v>
      </c>
      <c r="V27" s="78">
        <v>-195.7</v>
      </c>
      <c r="W27" s="78">
        <v>3.5</v>
      </c>
      <c r="X27" s="50">
        <f t="shared" si="9"/>
        <v>199.2</v>
      </c>
      <c r="Y27" s="50">
        <f t="shared" si="10"/>
        <v>-1.7884517118037815</v>
      </c>
      <c r="Z27" s="56">
        <f t="shared" si="24"/>
        <v>709.9</v>
      </c>
      <c r="AA27" s="56">
        <f t="shared" si="25"/>
        <v>754.4000000000001</v>
      </c>
      <c r="AB27" s="425">
        <f t="shared" si="26"/>
        <v>44.500000000000114</v>
      </c>
      <c r="AC27" s="425">
        <f t="shared" si="27"/>
        <v>106.2684885195098</v>
      </c>
      <c r="AD27" s="78">
        <v>686.9</v>
      </c>
      <c r="AE27" s="78">
        <v>689.2</v>
      </c>
      <c r="AF27" s="24">
        <f t="shared" si="28"/>
        <v>2.300000000000068</v>
      </c>
      <c r="AG27" s="24">
        <f t="shared" si="29"/>
        <v>100.3348376765177</v>
      </c>
      <c r="AH27" s="78">
        <v>17.1</v>
      </c>
      <c r="AI27" s="78">
        <v>46.7</v>
      </c>
      <c r="AJ27" s="50">
        <f t="shared" si="30"/>
        <v>29.6</v>
      </c>
      <c r="AK27" s="50">
        <f>AI27/AH27%</f>
        <v>273.09941520467834</v>
      </c>
      <c r="AL27" s="78">
        <v>5.9</v>
      </c>
      <c r="AM27" s="78">
        <v>18.5</v>
      </c>
      <c r="AN27" s="50">
        <f t="shared" si="32"/>
        <v>12.6</v>
      </c>
      <c r="AO27" s="50">
        <f>AM27/AL27%</f>
        <v>313.5593220338983</v>
      </c>
      <c r="AP27" s="58">
        <f t="shared" si="50"/>
        <v>2237.3</v>
      </c>
      <c r="AQ27" s="59">
        <f t="shared" si="33"/>
        <v>2250.2</v>
      </c>
      <c r="AR27" s="59">
        <f t="shared" si="12"/>
        <v>12.899999999999636</v>
      </c>
      <c r="AS27" s="60">
        <f t="shared" si="55"/>
        <v>100.57658785142804</v>
      </c>
      <c r="AT27" s="55">
        <f t="shared" si="34"/>
        <v>750.8</v>
      </c>
      <c r="AU27" s="56">
        <f t="shared" si="35"/>
        <v>711.1</v>
      </c>
      <c r="AV27" s="56">
        <f t="shared" si="45"/>
        <v>-39.69999999999993</v>
      </c>
      <c r="AW27" s="61">
        <f>AU27/AT27%</f>
        <v>94.71230687266917</v>
      </c>
      <c r="AX27" s="79">
        <v>690</v>
      </c>
      <c r="AY27" s="78">
        <v>707</v>
      </c>
      <c r="AZ27" s="50">
        <f t="shared" si="51"/>
        <v>17</v>
      </c>
      <c r="BA27" s="46">
        <f t="shared" si="47"/>
        <v>102.46376811594202</v>
      </c>
      <c r="BB27" s="79">
        <v>48.5</v>
      </c>
      <c r="BC27" s="78">
        <v>4.1</v>
      </c>
      <c r="BD27" s="50">
        <f t="shared" si="59"/>
        <v>-44.4</v>
      </c>
      <c r="BE27" s="50">
        <f>BC27/BB27%</f>
        <v>8.45360824742268</v>
      </c>
      <c r="BF27" s="77">
        <v>12.3</v>
      </c>
      <c r="BG27" s="78"/>
      <c r="BH27" s="50">
        <f aca="true" t="shared" si="61" ref="BH27:BH32">BG27-BF27</f>
        <v>-12.3</v>
      </c>
      <c r="BI27" s="46">
        <f>BG27/BF27%</f>
        <v>0</v>
      </c>
      <c r="BJ27" s="63">
        <f>BN27+BR27+BV27</f>
        <v>1482.1000000000001</v>
      </c>
      <c r="BK27" s="56">
        <f>SUM(BO27+BS27+BW27)</f>
        <v>0</v>
      </c>
      <c r="BL27" s="56">
        <f t="shared" si="39"/>
        <v>-1482.1000000000001</v>
      </c>
      <c r="BM27" s="61">
        <f t="shared" si="60"/>
        <v>0</v>
      </c>
      <c r="BN27" s="79">
        <v>873.7</v>
      </c>
      <c r="BO27" s="78"/>
      <c r="BP27" s="24">
        <f>BO27-BN27</f>
        <v>-873.7</v>
      </c>
      <c r="BQ27" s="46">
        <f>BO27/BN27%</f>
        <v>0</v>
      </c>
      <c r="BR27" s="79">
        <v>51.2</v>
      </c>
      <c r="BS27" s="78"/>
      <c r="BT27" s="50">
        <f aca="true" t="shared" si="62" ref="BT27:BT33">BS27-BR27</f>
        <v>-51.2</v>
      </c>
      <c r="BU27" s="62">
        <f>BS27/BR27%</f>
        <v>0</v>
      </c>
      <c r="BV27" s="78">
        <v>557.2</v>
      </c>
      <c r="BW27" s="78"/>
      <c r="BX27" s="50">
        <f>BW27-BV27</f>
        <v>-557.2</v>
      </c>
      <c r="BY27" s="50">
        <f t="shared" si="56"/>
        <v>0</v>
      </c>
    </row>
    <row r="28" spans="1:77" s="38" customFormat="1" ht="48.75" customHeight="1">
      <c r="A28" s="70" t="s">
        <v>49</v>
      </c>
      <c r="B28" s="80">
        <f>B29</f>
        <v>169.3</v>
      </c>
      <c r="C28" s="81">
        <f>C29</f>
        <v>288.2</v>
      </c>
      <c r="D28" s="25">
        <f t="shared" si="0"/>
        <v>118.89999999999998</v>
      </c>
      <c r="E28" s="427">
        <f t="shared" si="1"/>
        <v>170.23036030714707</v>
      </c>
      <c r="F28" s="26">
        <f t="shared" si="2"/>
        <v>169.3</v>
      </c>
      <c r="G28" s="27">
        <f t="shared" si="2"/>
        <v>250.59999999999997</v>
      </c>
      <c r="H28" s="27">
        <f t="shared" si="3"/>
        <v>81.29999999999995</v>
      </c>
      <c r="I28" s="28">
        <f t="shared" si="54"/>
        <v>148.02126402835202</v>
      </c>
      <c r="J28" s="41">
        <f t="shared" si="21"/>
        <v>0</v>
      </c>
      <c r="K28" s="425">
        <f t="shared" si="49"/>
        <v>187.7</v>
      </c>
      <c r="L28" s="13">
        <f t="shared" si="22"/>
        <v>187.7</v>
      </c>
      <c r="M28" s="13" t="e">
        <f t="shared" si="23"/>
        <v>#DIV/0!</v>
      </c>
      <c r="N28" s="82">
        <f>N29</f>
        <v>0</v>
      </c>
      <c r="O28" s="82">
        <f>O29</f>
        <v>3.3</v>
      </c>
      <c r="P28" s="50">
        <f t="shared" si="52"/>
        <v>3.3</v>
      </c>
      <c r="Q28" s="50"/>
      <c r="R28" s="82">
        <f>R29</f>
        <v>0</v>
      </c>
      <c r="S28" s="82">
        <f>S29</f>
        <v>18.7</v>
      </c>
      <c r="T28" s="24">
        <f t="shared" si="7"/>
        <v>18.7</v>
      </c>
      <c r="U28" s="24"/>
      <c r="V28" s="82">
        <f>V29</f>
        <v>0</v>
      </c>
      <c r="W28" s="82">
        <f>W29</f>
        <v>165.7</v>
      </c>
      <c r="X28" s="50">
        <f t="shared" si="9"/>
        <v>165.7</v>
      </c>
      <c r="Y28" s="50"/>
      <c r="Z28" s="425">
        <f t="shared" si="24"/>
        <v>169.3</v>
      </c>
      <c r="AA28" s="425">
        <f t="shared" si="25"/>
        <v>62.89999999999999</v>
      </c>
      <c r="AB28" s="425">
        <f t="shared" si="26"/>
        <v>-106.40000000000002</v>
      </c>
      <c r="AC28" s="425">
        <f t="shared" si="27"/>
        <v>37.15298287064382</v>
      </c>
      <c r="AD28" s="81">
        <v>141.8</v>
      </c>
      <c r="AE28" s="82">
        <f>AE29</f>
        <v>19.2</v>
      </c>
      <c r="AF28" s="24">
        <f t="shared" si="28"/>
        <v>-122.60000000000001</v>
      </c>
      <c r="AG28" s="24">
        <f t="shared" si="29"/>
        <v>13.540197461212975</v>
      </c>
      <c r="AH28" s="81">
        <f>AH29</f>
        <v>0</v>
      </c>
      <c r="AI28" s="81">
        <f>AI29</f>
        <v>20.9</v>
      </c>
      <c r="AJ28" s="24">
        <f t="shared" si="30"/>
        <v>20.9</v>
      </c>
      <c r="AK28" s="50"/>
      <c r="AL28" s="81">
        <f>AL29</f>
        <v>27.5</v>
      </c>
      <c r="AM28" s="81">
        <f>AM29</f>
        <v>22.8</v>
      </c>
      <c r="AN28" s="24">
        <f t="shared" si="32"/>
        <v>-4.699999999999999</v>
      </c>
      <c r="AO28" s="24"/>
      <c r="AP28" s="31">
        <f t="shared" si="50"/>
        <v>169.3</v>
      </c>
      <c r="AQ28" s="83">
        <f>AQ29</f>
        <v>288.2</v>
      </c>
      <c r="AR28" s="32">
        <f t="shared" si="12"/>
        <v>118.89999999999998</v>
      </c>
      <c r="AS28" s="33">
        <f t="shared" si="55"/>
        <v>170.23036030714707</v>
      </c>
      <c r="AT28" s="41">
        <f t="shared" si="34"/>
        <v>0</v>
      </c>
      <c r="AU28" s="425">
        <f t="shared" si="35"/>
        <v>37.6</v>
      </c>
      <c r="AV28" s="425">
        <f t="shared" si="45"/>
        <v>37.6</v>
      </c>
      <c r="AW28" s="34"/>
      <c r="AX28" s="80">
        <f>AX29</f>
        <v>0</v>
      </c>
      <c r="AY28" s="82">
        <f>AY29</f>
        <v>21.7</v>
      </c>
      <c r="AZ28" s="24">
        <f t="shared" si="51"/>
        <v>21.7</v>
      </c>
      <c r="BA28" s="35"/>
      <c r="BB28" s="82">
        <f>BB29</f>
        <v>0</v>
      </c>
      <c r="BC28" s="82">
        <f>BC29</f>
        <v>15.9</v>
      </c>
      <c r="BD28" s="50">
        <f t="shared" si="59"/>
        <v>15.9</v>
      </c>
      <c r="BE28" s="50"/>
      <c r="BF28" s="82">
        <f>BF29</f>
        <v>0</v>
      </c>
      <c r="BG28" s="82">
        <f>BG29</f>
        <v>0</v>
      </c>
      <c r="BH28" s="50">
        <f t="shared" si="61"/>
        <v>0</v>
      </c>
      <c r="BI28" s="46" t="e">
        <f>BG28/BF28%</f>
        <v>#DIV/0!</v>
      </c>
      <c r="BJ28" s="43">
        <f t="shared" si="37"/>
        <v>0</v>
      </c>
      <c r="BK28" s="425">
        <f t="shared" si="38"/>
        <v>0</v>
      </c>
      <c r="BL28" s="425">
        <f t="shared" si="39"/>
        <v>0</v>
      </c>
      <c r="BM28" s="426" t="e">
        <f t="shared" si="60"/>
        <v>#DIV/0!</v>
      </c>
      <c r="BN28" s="82">
        <f>BN29</f>
        <v>0</v>
      </c>
      <c r="BO28" s="82">
        <f>BO29</f>
        <v>0</v>
      </c>
      <c r="BP28" s="24">
        <f aca="true" t="shared" si="63" ref="BP28:BP34">BO28-BN28</f>
        <v>0</v>
      </c>
      <c r="BQ28" s="46"/>
      <c r="BR28" s="82">
        <f>BR29</f>
        <v>0</v>
      </c>
      <c r="BS28" s="82">
        <f>BS29</f>
        <v>0</v>
      </c>
      <c r="BT28" s="24">
        <f t="shared" si="62"/>
        <v>0</v>
      </c>
      <c r="BU28" s="62" t="e">
        <f aca="true" t="shared" si="64" ref="BU28:BU33">BS28/BR28%</f>
        <v>#DIV/0!</v>
      </c>
      <c r="BV28" s="81">
        <f>BV29</f>
        <v>0</v>
      </c>
      <c r="BW28" s="81">
        <f>BW29</f>
        <v>0</v>
      </c>
      <c r="BX28" s="24">
        <f aca="true" t="shared" si="65" ref="BX28:BX34">BW28-BV28</f>
        <v>0</v>
      </c>
      <c r="BY28" s="24" t="e">
        <f t="shared" si="56"/>
        <v>#DIV/0!</v>
      </c>
    </row>
    <row r="29" spans="1:77" ht="40.5" customHeight="1">
      <c r="A29" s="84" t="s">
        <v>50</v>
      </c>
      <c r="B29" s="48">
        <f aca="true" t="shared" si="66" ref="B29:C34">J29+Z29+AT29+BJ29</f>
        <v>169.3</v>
      </c>
      <c r="C29" s="49">
        <f>K29+AA29+AU29+BK29</f>
        <v>288.2</v>
      </c>
      <c r="D29" s="51">
        <f t="shared" si="0"/>
        <v>118.89999999999998</v>
      </c>
      <c r="E29" s="427">
        <f t="shared" si="1"/>
        <v>170.23036030714707</v>
      </c>
      <c r="F29" s="52">
        <f t="shared" si="2"/>
        <v>169.3</v>
      </c>
      <c r="G29" s="53">
        <f t="shared" si="2"/>
        <v>250.59999999999997</v>
      </c>
      <c r="H29" s="53">
        <f t="shared" si="3"/>
        <v>81.29999999999995</v>
      </c>
      <c r="I29" s="54">
        <f t="shared" si="54"/>
        <v>148.02126402835202</v>
      </c>
      <c r="J29" s="55">
        <f t="shared" si="21"/>
        <v>0</v>
      </c>
      <c r="K29" s="56">
        <f t="shared" si="49"/>
        <v>187.7</v>
      </c>
      <c r="L29" s="13">
        <f t="shared" si="22"/>
        <v>187.7</v>
      </c>
      <c r="M29" s="13" t="e">
        <f t="shared" si="23"/>
        <v>#DIV/0!</v>
      </c>
      <c r="N29" s="77"/>
      <c r="O29" s="78">
        <v>3.3</v>
      </c>
      <c r="P29" s="50">
        <f t="shared" si="52"/>
        <v>3.3</v>
      </c>
      <c r="Q29" s="50"/>
      <c r="R29" s="78"/>
      <c r="S29" s="78">
        <v>18.7</v>
      </c>
      <c r="T29" s="50">
        <f t="shared" si="7"/>
        <v>18.7</v>
      </c>
      <c r="U29" s="50"/>
      <c r="V29" s="78"/>
      <c r="W29" s="78">
        <v>165.7</v>
      </c>
      <c r="X29" s="50">
        <f t="shared" si="9"/>
        <v>165.7</v>
      </c>
      <c r="Y29" s="50"/>
      <c r="Z29" s="56">
        <f t="shared" si="24"/>
        <v>169.3</v>
      </c>
      <c r="AA29" s="56">
        <f t="shared" si="25"/>
        <v>62.89999999999999</v>
      </c>
      <c r="AB29" s="425">
        <f t="shared" si="26"/>
        <v>-106.40000000000002</v>
      </c>
      <c r="AC29" s="425">
        <f t="shared" si="27"/>
        <v>37.15298287064382</v>
      </c>
      <c r="AD29" s="78">
        <v>141.8</v>
      </c>
      <c r="AE29" s="78">
        <v>19.2</v>
      </c>
      <c r="AF29" s="24">
        <f t="shared" si="28"/>
        <v>-122.60000000000001</v>
      </c>
      <c r="AG29" s="24">
        <f t="shared" si="29"/>
        <v>13.540197461212975</v>
      </c>
      <c r="AH29" s="78"/>
      <c r="AI29" s="78">
        <v>20.9</v>
      </c>
      <c r="AJ29" s="50">
        <f t="shared" si="30"/>
        <v>20.9</v>
      </c>
      <c r="AK29" s="50"/>
      <c r="AL29" s="78">
        <v>27.5</v>
      </c>
      <c r="AM29" s="78">
        <v>22.8</v>
      </c>
      <c r="AN29" s="50">
        <f t="shared" si="32"/>
        <v>-4.699999999999999</v>
      </c>
      <c r="AO29" s="50"/>
      <c r="AP29" s="31">
        <f t="shared" si="50"/>
        <v>169.3</v>
      </c>
      <c r="AQ29" s="59">
        <f t="shared" si="50"/>
        <v>288.2</v>
      </c>
      <c r="AR29" s="59">
        <f t="shared" si="12"/>
        <v>118.89999999999998</v>
      </c>
      <c r="AS29" s="60">
        <f t="shared" si="55"/>
        <v>170.23036030714707</v>
      </c>
      <c r="AT29" s="55">
        <f t="shared" si="34"/>
        <v>0</v>
      </c>
      <c r="AU29" s="56">
        <f t="shared" si="35"/>
        <v>37.6</v>
      </c>
      <c r="AV29" s="56">
        <f t="shared" si="45"/>
        <v>37.6</v>
      </c>
      <c r="AW29" s="61"/>
      <c r="AX29" s="79"/>
      <c r="AY29" s="78">
        <v>21.7</v>
      </c>
      <c r="AZ29" s="50">
        <f t="shared" si="51"/>
        <v>21.7</v>
      </c>
      <c r="BA29" s="46"/>
      <c r="BB29" s="79"/>
      <c r="BC29" s="78">
        <v>15.9</v>
      </c>
      <c r="BD29" s="50">
        <f t="shared" si="59"/>
        <v>15.9</v>
      </c>
      <c r="BE29" s="50"/>
      <c r="BF29" s="77"/>
      <c r="BG29" s="78"/>
      <c r="BH29" s="50">
        <f t="shared" si="61"/>
        <v>0</v>
      </c>
      <c r="BI29" s="46" t="e">
        <f>BG29/BF29%</f>
        <v>#DIV/0!</v>
      </c>
      <c r="BJ29" s="63">
        <f t="shared" si="37"/>
        <v>0</v>
      </c>
      <c r="BK29" s="56">
        <f t="shared" si="38"/>
        <v>0</v>
      </c>
      <c r="BL29" s="56">
        <f t="shared" si="39"/>
        <v>0</v>
      </c>
      <c r="BM29" s="61" t="e">
        <f t="shared" si="60"/>
        <v>#DIV/0!</v>
      </c>
      <c r="BN29" s="79"/>
      <c r="BO29" s="78"/>
      <c r="BP29" s="24">
        <f t="shared" si="63"/>
        <v>0</v>
      </c>
      <c r="BQ29" s="46"/>
      <c r="BR29" s="79"/>
      <c r="BS29" s="78"/>
      <c r="BT29" s="24">
        <f t="shared" si="62"/>
        <v>0</v>
      </c>
      <c r="BU29" s="62" t="e">
        <f t="shared" si="64"/>
        <v>#DIV/0!</v>
      </c>
      <c r="BV29" s="78"/>
      <c r="BW29" s="78"/>
      <c r="BX29" s="50">
        <f t="shared" si="65"/>
        <v>0</v>
      </c>
      <c r="BY29" s="50" t="e">
        <f t="shared" si="56"/>
        <v>#DIV/0!</v>
      </c>
    </row>
    <row r="30" spans="1:77" s="86" customFormat="1" ht="33.75" customHeight="1">
      <c r="A30" s="85" t="s">
        <v>51</v>
      </c>
      <c r="B30" s="80">
        <f>B32+B31</f>
        <v>2056.6</v>
      </c>
      <c r="C30" s="81">
        <f>C32+C31</f>
        <v>1751.8</v>
      </c>
      <c r="D30" s="24">
        <f t="shared" si="0"/>
        <v>-304.79999999999995</v>
      </c>
      <c r="E30" s="37">
        <f t="shared" si="1"/>
        <v>85.17942234756394</v>
      </c>
      <c r="F30" s="26">
        <f t="shared" si="2"/>
        <v>968.3000000000002</v>
      </c>
      <c r="G30" s="27">
        <f t="shared" si="2"/>
        <v>1125.1999999999998</v>
      </c>
      <c r="H30" s="27">
        <f t="shared" si="3"/>
        <v>156.89999999999964</v>
      </c>
      <c r="I30" s="28">
        <f>G30/F30%</f>
        <v>116.20365589176905</v>
      </c>
      <c r="J30" s="41">
        <f t="shared" si="21"/>
        <v>134.2</v>
      </c>
      <c r="K30" s="425">
        <f t="shared" si="49"/>
        <v>171.39999999999998</v>
      </c>
      <c r="L30" s="13">
        <f t="shared" si="22"/>
        <v>37.19999999999999</v>
      </c>
      <c r="M30" s="13">
        <f t="shared" si="23"/>
        <v>127.7198211624441</v>
      </c>
      <c r="N30" s="82">
        <f>N32+N31</f>
        <v>44.7</v>
      </c>
      <c r="O30" s="82">
        <f>O32+O31</f>
        <v>65</v>
      </c>
      <c r="P30" s="24">
        <f t="shared" si="52"/>
        <v>20.299999999999997</v>
      </c>
      <c r="Q30" s="24">
        <f t="shared" si="57"/>
        <v>145.413870246085</v>
      </c>
      <c r="R30" s="82">
        <f>R32+R31</f>
        <v>44.7</v>
      </c>
      <c r="S30" s="82">
        <f>S32+S31</f>
        <v>23.1</v>
      </c>
      <c r="T30" s="24">
        <f t="shared" si="7"/>
        <v>-21.6</v>
      </c>
      <c r="U30" s="24">
        <f t="shared" si="58"/>
        <v>51.67785234899329</v>
      </c>
      <c r="V30" s="82">
        <f>V32+V31</f>
        <v>44.8</v>
      </c>
      <c r="W30" s="82">
        <f>W32+W31</f>
        <v>83.3</v>
      </c>
      <c r="X30" s="24">
        <f t="shared" si="9"/>
        <v>38.5</v>
      </c>
      <c r="Y30" s="50">
        <f t="shared" si="10"/>
        <v>185.9375</v>
      </c>
      <c r="Z30" s="425">
        <f t="shared" si="24"/>
        <v>834.1000000000001</v>
      </c>
      <c r="AA30" s="425">
        <f t="shared" si="25"/>
        <v>953.8</v>
      </c>
      <c r="AB30" s="425">
        <f t="shared" si="26"/>
        <v>119.69999999999982</v>
      </c>
      <c r="AC30" s="425">
        <f t="shared" si="27"/>
        <v>114.35079726651479</v>
      </c>
      <c r="AD30" s="82">
        <f>AD32+AD31</f>
        <v>624.7</v>
      </c>
      <c r="AE30" s="82">
        <f>AE32+AE31</f>
        <v>604.3</v>
      </c>
      <c r="AF30" s="24">
        <f t="shared" si="28"/>
        <v>-20.40000000000009</v>
      </c>
      <c r="AG30" s="24">
        <f t="shared" si="29"/>
        <v>96.73443252761324</v>
      </c>
      <c r="AH30" s="81">
        <f>AH32+AH31</f>
        <v>104.7</v>
      </c>
      <c r="AI30" s="81">
        <f>AI32+AI31</f>
        <v>226.8</v>
      </c>
      <c r="AJ30" s="24">
        <f t="shared" si="30"/>
        <v>122.10000000000001</v>
      </c>
      <c r="AK30" s="24">
        <f>AI30/AH30%</f>
        <v>216.61891117478513</v>
      </c>
      <c r="AL30" s="81">
        <f>AL32+AL31</f>
        <v>104.7</v>
      </c>
      <c r="AM30" s="81">
        <f>AM32+AM31</f>
        <v>122.69999999999999</v>
      </c>
      <c r="AN30" s="24">
        <f t="shared" si="32"/>
        <v>17.999999999999986</v>
      </c>
      <c r="AO30" s="24">
        <f>AM30/AL30%</f>
        <v>117.19197707736389</v>
      </c>
      <c r="AP30" s="31">
        <f t="shared" si="50"/>
        <v>1664.7000000000003</v>
      </c>
      <c r="AQ30" s="32">
        <f t="shared" si="50"/>
        <v>1751.7999999999997</v>
      </c>
      <c r="AR30" s="32">
        <f t="shared" si="12"/>
        <v>87.09999999999945</v>
      </c>
      <c r="AS30" s="33">
        <f t="shared" si="55"/>
        <v>105.232173965279</v>
      </c>
      <c r="AT30" s="41">
        <f t="shared" si="34"/>
        <v>696.4</v>
      </c>
      <c r="AU30" s="425">
        <f t="shared" si="35"/>
        <v>626.5999999999999</v>
      </c>
      <c r="AV30" s="425">
        <f t="shared" si="45"/>
        <v>-69.80000000000007</v>
      </c>
      <c r="AW30" s="34">
        <f>AU30/AT30%</f>
        <v>89.97702469844916</v>
      </c>
      <c r="AX30" s="80">
        <f>AX32+AX31</f>
        <v>207</v>
      </c>
      <c r="AY30" s="82">
        <f>AY32+AY31</f>
        <v>272.2</v>
      </c>
      <c r="AZ30" s="24">
        <f t="shared" si="51"/>
        <v>65.19999999999999</v>
      </c>
      <c r="BA30" s="46">
        <f t="shared" si="47"/>
        <v>131.4975845410628</v>
      </c>
      <c r="BB30" s="82">
        <f>BB32+BB31</f>
        <v>244.7</v>
      </c>
      <c r="BC30" s="82">
        <f>BC32+BC31</f>
        <v>354.4</v>
      </c>
      <c r="BD30" s="24">
        <f t="shared" si="59"/>
        <v>109.69999999999999</v>
      </c>
      <c r="BE30" s="24">
        <f>BC30/BB30%</f>
        <v>144.83040457703308</v>
      </c>
      <c r="BF30" s="82">
        <f>BF32+BF31</f>
        <v>244.7</v>
      </c>
      <c r="BG30" s="82">
        <f>BG32+BG31</f>
        <v>0</v>
      </c>
      <c r="BH30" s="24">
        <f t="shared" si="61"/>
        <v>-244.7</v>
      </c>
      <c r="BI30" s="35">
        <f>BG30/BF30%</f>
        <v>0</v>
      </c>
      <c r="BJ30" s="43">
        <f t="shared" si="37"/>
        <v>391.9</v>
      </c>
      <c r="BK30" s="425">
        <f t="shared" si="38"/>
        <v>0</v>
      </c>
      <c r="BL30" s="425">
        <f t="shared" si="39"/>
        <v>-391.9</v>
      </c>
      <c r="BM30" s="61">
        <f t="shared" si="60"/>
        <v>0</v>
      </c>
      <c r="BN30" s="82">
        <f>BN32+BN31</f>
        <v>304.7</v>
      </c>
      <c r="BO30" s="82">
        <f>BO32+BO31</f>
        <v>0</v>
      </c>
      <c r="BP30" s="24">
        <f t="shared" si="63"/>
        <v>-304.7</v>
      </c>
      <c r="BQ30" s="46"/>
      <c r="BR30" s="82">
        <f>BR32+BR31</f>
        <v>84.7</v>
      </c>
      <c r="BS30" s="82">
        <f>BS32+BS31</f>
        <v>0</v>
      </c>
      <c r="BT30" s="24">
        <f t="shared" si="62"/>
        <v>-84.7</v>
      </c>
      <c r="BU30" s="62">
        <f t="shared" si="64"/>
        <v>0</v>
      </c>
      <c r="BV30" s="81">
        <f>BV32+BV31</f>
        <v>2.5</v>
      </c>
      <c r="BW30" s="81">
        <f>BW32+BW31</f>
        <v>0</v>
      </c>
      <c r="BX30" s="24">
        <f t="shared" si="65"/>
        <v>-2.5</v>
      </c>
      <c r="BY30" s="24">
        <f t="shared" si="56"/>
        <v>0</v>
      </c>
    </row>
    <row r="31" spans="1:77" s="2" customFormat="1" ht="22.5" customHeight="1">
      <c r="A31" s="64" t="s">
        <v>52</v>
      </c>
      <c r="B31" s="48">
        <f t="shared" si="66"/>
        <v>56.6</v>
      </c>
      <c r="C31" s="49">
        <f t="shared" si="66"/>
        <v>424.59999999999997</v>
      </c>
      <c r="D31" s="50">
        <f t="shared" si="0"/>
        <v>367.99999999999994</v>
      </c>
      <c r="E31" s="427" t="s">
        <v>33</v>
      </c>
      <c r="F31" s="52">
        <f t="shared" si="2"/>
        <v>28.3</v>
      </c>
      <c r="G31" s="53">
        <f t="shared" si="2"/>
        <v>20.5</v>
      </c>
      <c r="H31" s="53">
        <f t="shared" si="3"/>
        <v>-7.800000000000001</v>
      </c>
      <c r="I31" s="54">
        <f>G31/F31%</f>
        <v>72.4381625441696</v>
      </c>
      <c r="J31" s="55">
        <f t="shared" si="21"/>
        <v>14.2</v>
      </c>
      <c r="K31" s="56">
        <f t="shared" si="49"/>
        <v>21</v>
      </c>
      <c r="L31" s="13">
        <f t="shared" si="22"/>
        <v>6.800000000000001</v>
      </c>
      <c r="M31" s="13">
        <f t="shared" si="23"/>
        <v>147.88732394366198</v>
      </c>
      <c r="N31" s="77">
        <v>4.7</v>
      </c>
      <c r="O31" s="78">
        <v>7</v>
      </c>
      <c r="P31" s="50">
        <f t="shared" si="52"/>
        <v>2.3</v>
      </c>
      <c r="Q31" s="50">
        <f t="shared" si="57"/>
        <v>148.93617021276594</v>
      </c>
      <c r="R31" s="78">
        <v>4.7</v>
      </c>
      <c r="S31" s="78">
        <v>7</v>
      </c>
      <c r="T31" s="50">
        <f t="shared" si="7"/>
        <v>2.3</v>
      </c>
      <c r="U31" s="50">
        <f t="shared" si="58"/>
        <v>148.93617021276594</v>
      </c>
      <c r="V31" s="78">
        <v>4.8</v>
      </c>
      <c r="W31" s="78">
        <v>7</v>
      </c>
      <c r="X31" s="50">
        <f t="shared" si="9"/>
        <v>2.2</v>
      </c>
      <c r="Y31" s="50">
        <f t="shared" si="10"/>
        <v>145.83333333333334</v>
      </c>
      <c r="Z31" s="56">
        <f t="shared" si="24"/>
        <v>14.100000000000001</v>
      </c>
      <c r="AA31" s="56">
        <f t="shared" si="25"/>
        <v>-0.5000000000000018</v>
      </c>
      <c r="AB31" s="425">
        <f t="shared" si="26"/>
        <v>-14.600000000000003</v>
      </c>
      <c r="AC31" s="425">
        <f t="shared" si="27"/>
        <v>-3.546099290780154</v>
      </c>
      <c r="AD31" s="78">
        <v>4.7</v>
      </c>
      <c r="AE31" s="78">
        <v>-17.1</v>
      </c>
      <c r="AF31" s="24">
        <f t="shared" si="28"/>
        <v>-21.8</v>
      </c>
      <c r="AG31" s="24">
        <f t="shared" si="29"/>
        <v>-363.82978723404256</v>
      </c>
      <c r="AH31" s="78">
        <v>4.7</v>
      </c>
      <c r="AI31" s="78">
        <v>7</v>
      </c>
      <c r="AJ31" s="50">
        <f t="shared" si="30"/>
        <v>2.3</v>
      </c>
      <c r="AK31" s="50">
        <f>AI31/AH31%</f>
        <v>148.93617021276594</v>
      </c>
      <c r="AL31" s="78">
        <v>4.7</v>
      </c>
      <c r="AM31" s="78">
        <v>9.6</v>
      </c>
      <c r="AN31" s="50">
        <f t="shared" si="32"/>
        <v>4.8999999999999995</v>
      </c>
      <c r="AO31" s="50">
        <f>AM31/AL31%</f>
        <v>204.25531914893617</v>
      </c>
      <c r="AP31" s="58">
        <f t="shared" si="50"/>
        <v>44.7</v>
      </c>
      <c r="AQ31" s="59">
        <f t="shared" si="50"/>
        <v>424.59999999999997</v>
      </c>
      <c r="AR31" s="59">
        <f t="shared" si="12"/>
        <v>379.9</v>
      </c>
      <c r="AS31" s="59" t="s">
        <v>33</v>
      </c>
      <c r="AT31" s="55">
        <f t="shared" si="34"/>
        <v>16.4</v>
      </c>
      <c r="AU31" s="56">
        <f t="shared" si="35"/>
        <v>404.09999999999997</v>
      </c>
      <c r="AV31" s="56">
        <f t="shared" si="45"/>
        <v>387.7</v>
      </c>
      <c r="AW31" s="87" t="s">
        <v>33</v>
      </c>
      <c r="AX31" s="79">
        <v>7</v>
      </c>
      <c r="AY31" s="78">
        <v>96.2</v>
      </c>
      <c r="AZ31" s="50">
        <f t="shared" si="51"/>
        <v>89.2</v>
      </c>
      <c r="BA31" s="67" t="s">
        <v>33</v>
      </c>
      <c r="BB31" s="79">
        <v>4.7</v>
      </c>
      <c r="BC31" s="78">
        <v>307.9</v>
      </c>
      <c r="BD31" s="50">
        <f t="shared" si="59"/>
        <v>303.2</v>
      </c>
      <c r="BE31" s="51" t="s">
        <v>33</v>
      </c>
      <c r="BF31" s="77">
        <v>4.7</v>
      </c>
      <c r="BG31" s="78"/>
      <c r="BH31" s="50">
        <f t="shared" si="61"/>
        <v>-4.7</v>
      </c>
      <c r="BI31" s="46"/>
      <c r="BJ31" s="63">
        <f t="shared" si="37"/>
        <v>11.9</v>
      </c>
      <c r="BK31" s="56">
        <f t="shared" si="38"/>
        <v>0</v>
      </c>
      <c r="BL31" s="56">
        <f>BK31-BJ31</f>
        <v>-11.9</v>
      </c>
      <c r="BM31" s="61">
        <f t="shared" si="60"/>
        <v>0</v>
      </c>
      <c r="BN31" s="79">
        <v>4.7</v>
      </c>
      <c r="BO31" s="78"/>
      <c r="BP31" s="24">
        <f t="shared" si="63"/>
        <v>-4.7</v>
      </c>
      <c r="BQ31" s="46"/>
      <c r="BR31" s="79">
        <v>4.7</v>
      </c>
      <c r="BS31" s="78"/>
      <c r="BT31" s="50">
        <f t="shared" si="62"/>
        <v>-4.7</v>
      </c>
      <c r="BU31" s="62">
        <f t="shared" si="64"/>
        <v>0</v>
      </c>
      <c r="BV31" s="78">
        <v>2.5</v>
      </c>
      <c r="BW31" s="78"/>
      <c r="BX31" s="50">
        <f t="shared" si="65"/>
        <v>-2.5</v>
      </c>
      <c r="BY31" s="50">
        <f t="shared" si="56"/>
        <v>0</v>
      </c>
    </row>
    <row r="32" spans="1:77" ht="21.75" customHeight="1">
      <c r="A32" s="84" t="s">
        <v>53</v>
      </c>
      <c r="B32" s="48">
        <f t="shared" si="66"/>
        <v>2000</v>
      </c>
      <c r="C32" s="49">
        <f t="shared" si="66"/>
        <v>1327.2</v>
      </c>
      <c r="D32" s="51">
        <f t="shared" si="0"/>
        <v>-672.8</v>
      </c>
      <c r="E32" s="427">
        <f t="shared" si="1"/>
        <v>66.36</v>
      </c>
      <c r="F32" s="52">
        <f t="shared" si="2"/>
        <v>940</v>
      </c>
      <c r="G32" s="53">
        <f t="shared" si="2"/>
        <v>1104.7</v>
      </c>
      <c r="H32" s="53">
        <f t="shared" si="3"/>
        <v>164.70000000000005</v>
      </c>
      <c r="I32" s="54">
        <f>G32/F32%</f>
        <v>117.52127659574468</v>
      </c>
      <c r="J32" s="55">
        <f t="shared" si="21"/>
        <v>120</v>
      </c>
      <c r="K32" s="56">
        <f t="shared" si="49"/>
        <v>150.39999999999998</v>
      </c>
      <c r="L32" s="13">
        <f t="shared" si="22"/>
        <v>30.399999999999977</v>
      </c>
      <c r="M32" s="13">
        <f t="shared" si="23"/>
        <v>125.33333333333331</v>
      </c>
      <c r="N32" s="77">
        <v>40</v>
      </c>
      <c r="O32" s="78">
        <v>58</v>
      </c>
      <c r="P32" s="24">
        <f t="shared" si="52"/>
        <v>18</v>
      </c>
      <c r="Q32" s="50">
        <f t="shared" si="57"/>
        <v>145</v>
      </c>
      <c r="R32" s="78">
        <v>40</v>
      </c>
      <c r="S32" s="78">
        <v>16.1</v>
      </c>
      <c r="T32" s="50">
        <f t="shared" si="7"/>
        <v>-23.9</v>
      </c>
      <c r="U32" s="50">
        <f t="shared" si="58"/>
        <v>40.25</v>
      </c>
      <c r="V32" s="78">
        <v>40</v>
      </c>
      <c r="W32" s="78">
        <v>76.3</v>
      </c>
      <c r="X32" s="50">
        <f t="shared" si="9"/>
        <v>36.3</v>
      </c>
      <c r="Y32" s="50">
        <f t="shared" si="10"/>
        <v>190.74999999999997</v>
      </c>
      <c r="Z32" s="56">
        <f t="shared" si="24"/>
        <v>820</v>
      </c>
      <c r="AA32" s="425">
        <f t="shared" si="25"/>
        <v>954.3000000000001</v>
      </c>
      <c r="AB32" s="425">
        <f t="shared" si="26"/>
        <v>134.30000000000007</v>
      </c>
      <c r="AC32" s="425">
        <f t="shared" si="27"/>
        <v>116.37804878048782</v>
      </c>
      <c r="AD32" s="78">
        <v>620</v>
      </c>
      <c r="AE32" s="78">
        <v>621.4</v>
      </c>
      <c r="AF32" s="24">
        <f t="shared" si="28"/>
        <v>1.3999999999999773</v>
      </c>
      <c r="AG32" s="24">
        <f t="shared" si="29"/>
        <v>100.2258064516129</v>
      </c>
      <c r="AH32" s="78">
        <v>100</v>
      </c>
      <c r="AI32" s="78">
        <v>219.8</v>
      </c>
      <c r="AJ32" s="50">
        <f t="shared" si="30"/>
        <v>119.80000000000001</v>
      </c>
      <c r="AK32" s="50">
        <f>AI32/AH32%</f>
        <v>219.8</v>
      </c>
      <c r="AL32" s="78">
        <v>100</v>
      </c>
      <c r="AM32" s="78">
        <v>113.1</v>
      </c>
      <c r="AN32" s="50">
        <f t="shared" si="32"/>
        <v>13.099999999999994</v>
      </c>
      <c r="AO32" s="50">
        <f>AM32/AL32%</f>
        <v>113.1</v>
      </c>
      <c r="AP32" s="58">
        <f t="shared" si="50"/>
        <v>1620</v>
      </c>
      <c r="AQ32" s="59">
        <f t="shared" si="50"/>
        <v>1327.2</v>
      </c>
      <c r="AR32" s="59">
        <f t="shared" si="12"/>
        <v>-292.79999999999995</v>
      </c>
      <c r="AS32" s="60">
        <f t="shared" si="55"/>
        <v>81.92592592592594</v>
      </c>
      <c r="AT32" s="55">
        <f t="shared" si="34"/>
        <v>680</v>
      </c>
      <c r="AU32" s="56">
        <f t="shared" si="35"/>
        <v>222.5</v>
      </c>
      <c r="AV32" s="56">
        <f t="shared" si="45"/>
        <v>-457.5</v>
      </c>
      <c r="AW32" s="87">
        <f>AU32/AT32%</f>
        <v>32.720588235294116</v>
      </c>
      <c r="AX32" s="79">
        <v>200</v>
      </c>
      <c r="AY32" s="78">
        <v>176</v>
      </c>
      <c r="AZ32" s="50">
        <f t="shared" si="51"/>
        <v>-24</v>
      </c>
      <c r="BA32" s="46">
        <f t="shared" si="47"/>
        <v>88</v>
      </c>
      <c r="BB32" s="79">
        <v>240</v>
      </c>
      <c r="BC32" s="78">
        <v>46.5</v>
      </c>
      <c r="BD32" s="50">
        <f t="shared" si="59"/>
        <v>-193.5</v>
      </c>
      <c r="BE32" s="50">
        <f>BC32/BB32%</f>
        <v>19.375</v>
      </c>
      <c r="BF32" s="77">
        <v>240</v>
      </c>
      <c r="BG32" s="78"/>
      <c r="BH32" s="50">
        <f t="shared" si="61"/>
        <v>-240</v>
      </c>
      <c r="BI32" s="46">
        <f>BG32/BF32%</f>
        <v>0</v>
      </c>
      <c r="BJ32" s="63">
        <f t="shared" si="37"/>
        <v>380</v>
      </c>
      <c r="BK32" s="56">
        <f t="shared" si="38"/>
        <v>0</v>
      </c>
      <c r="BL32" s="56">
        <f>BK32-BJ32</f>
        <v>-380</v>
      </c>
      <c r="BM32" s="61">
        <f t="shared" si="60"/>
        <v>0</v>
      </c>
      <c r="BN32" s="79">
        <v>300</v>
      </c>
      <c r="BO32" s="78"/>
      <c r="BP32" s="24">
        <f t="shared" si="63"/>
        <v>-300</v>
      </c>
      <c r="BQ32" s="46"/>
      <c r="BR32" s="79">
        <v>80</v>
      </c>
      <c r="BS32" s="78"/>
      <c r="BT32" s="50">
        <f t="shared" si="62"/>
        <v>-80</v>
      </c>
      <c r="BU32" s="62">
        <f t="shared" si="64"/>
        <v>0</v>
      </c>
      <c r="BV32" s="78"/>
      <c r="BW32" s="78"/>
      <c r="BX32" s="50">
        <f t="shared" si="65"/>
        <v>0</v>
      </c>
      <c r="BY32" s="50" t="e">
        <f t="shared" si="56"/>
        <v>#DIV/0!</v>
      </c>
    </row>
    <row r="33" spans="1:77" s="38" customFormat="1" ht="37.5" customHeight="1" thickBot="1">
      <c r="A33" s="85" t="s">
        <v>54</v>
      </c>
      <c r="B33" s="88">
        <f t="shared" si="66"/>
        <v>6356.1</v>
      </c>
      <c r="C33" s="89">
        <f t="shared" si="66"/>
        <v>4863.1</v>
      </c>
      <c r="D33" s="90">
        <f t="shared" si="0"/>
        <v>-1493</v>
      </c>
      <c r="E33" s="428">
        <f t="shared" si="1"/>
        <v>76.51075344944226</v>
      </c>
      <c r="F33" s="26">
        <f t="shared" si="2"/>
        <v>2326.7</v>
      </c>
      <c r="G33" s="27">
        <f t="shared" si="2"/>
        <v>3151.6</v>
      </c>
      <c r="H33" s="27">
        <f>G33-F33</f>
        <v>824.9000000000001</v>
      </c>
      <c r="I33" s="28">
        <f>G33/F33%</f>
        <v>135.4536467958912</v>
      </c>
      <c r="J33" s="41">
        <f t="shared" si="21"/>
        <v>1296.6999999999998</v>
      </c>
      <c r="K33" s="425">
        <f t="shared" si="49"/>
        <v>1342.5</v>
      </c>
      <c r="L33" s="13">
        <f t="shared" si="22"/>
        <v>45.80000000000018</v>
      </c>
      <c r="M33" s="13">
        <f t="shared" si="23"/>
        <v>103.53204287807512</v>
      </c>
      <c r="N33" s="82">
        <v>486.1</v>
      </c>
      <c r="O33" s="81">
        <v>199.1</v>
      </c>
      <c r="P33" s="24">
        <f t="shared" si="52"/>
        <v>-287</v>
      </c>
      <c r="Q33" s="24">
        <f t="shared" si="57"/>
        <v>40.95865048343961</v>
      </c>
      <c r="R33" s="81">
        <v>1114.6</v>
      </c>
      <c r="S33" s="81">
        <v>437.1</v>
      </c>
      <c r="T33" s="24">
        <f t="shared" si="7"/>
        <v>-677.4999999999999</v>
      </c>
      <c r="U33" s="24">
        <f t="shared" si="58"/>
        <v>39.21586219271488</v>
      </c>
      <c r="V33" s="81">
        <v>-304</v>
      </c>
      <c r="W33" s="81">
        <v>706.3</v>
      </c>
      <c r="X33" s="24">
        <f t="shared" si="9"/>
        <v>1010.3</v>
      </c>
      <c r="Y33" s="24">
        <f>W33/V33%</f>
        <v>-232.33552631578945</v>
      </c>
      <c r="Z33" s="425">
        <f t="shared" si="24"/>
        <v>1030</v>
      </c>
      <c r="AA33" s="425">
        <f t="shared" si="25"/>
        <v>1809.1</v>
      </c>
      <c r="AB33" s="425">
        <f t="shared" si="26"/>
        <v>779.0999999999999</v>
      </c>
      <c r="AC33" s="425">
        <f t="shared" si="27"/>
        <v>175.64077669902912</v>
      </c>
      <c r="AD33" s="81">
        <v>398.3</v>
      </c>
      <c r="AE33" s="81">
        <v>425.7</v>
      </c>
      <c r="AF33" s="24">
        <f t="shared" si="28"/>
        <v>27.399999999999977</v>
      </c>
      <c r="AG33" s="24">
        <f t="shared" si="29"/>
        <v>106.8792367562139</v>
      </c>
      <c r="AH33" s="81">
        <v>347.3</v>
      </c>
      <c r="AI33" s="81">
        <v>801.5</v>
      </c>
      <c r="AJ33" s="24">
        <f t="shared" si="30"/>
        <v>454.2</v>
      </c>
      <c r="AK33" s="24">
        <f>AI33/AH33%</f>
        <v>230.78030521163257</v>
      </c>
      <c r="AL33" s="81">
        <v>284.4</v>
      </c>
      <c r="AM33" s="81">
        <v>581.9</v>
      </c>
      <c r="AN33" s="24">
        <f t="shared" si="32"/>
        <v>297.5</v>
      </c>
      <c r="AO33" s="24">
        <f>AM33/AL33%</f>
        <v>204.60618846694797</v>
      </c>
      <c r="AP33" s="31">
        <f t="shared" si="50"/>
        <v>3812.7999999999997</v>
      </c>
      <c r="AQ33" s="32">
        <f t="shared" si="50"/>
        <v>4863.1</v>
      </c>
      <c r="AR33" s="32">
        <f>AQ33-AP33</f>
        <v>1050.3000000000006</v>
      </c>
      <c r="AS33" s="33">
        <f t="shared" si="55"/>
        <v>127.54668485102812</v>
      </c>
      <c r="AT33" s="41">
        <f t="shared" si="34"/>
        <v>1486.1</v>
      </c>
      <c r="AU33" s="425">
        <f t="shared" si="35"/>
        <v>1711.5</v>
      </c>
      <c r="AV33" s="425">
        <f t="shared" si="45"/>
        <v>225.4000000000001</v>
      </c>
      <c r="AW33" s="34">
        <f>AU33/AT33%</f>
        <v>115.16721620348564</v>
      </c>
      <c r="AX33" s="80">
        <v>545</v>
      </c>
      <c r="AY33" s="81">
        <v>734.8</v>
      </c>
      <c r="AZ33" s="24">
        <f t="shared" si="51"/>
        <v>189.79999999999995</v>
      </c>
      <c r="BA33" s="35">
        <f t="shared" si="47"/>
        <v>134.82568807339447</v>
      </c>
      <c r="BB33" s="80">
        <v>330.8</v>
      </c>
      <c r="BC33" s="81">
        <v>976.7</v>
      </c>
      <c r="BD33" s="24">
        <f>BC33-BB33</f>
        <v>645.9000000000001</v>
      </c>
      <c r="BE33" s="24">
        <f>BC33/BB33%</f>
        <v>295.2539298669891</v>
      </c>
      <c r="BF33" s="105">
        <v>610.3</v>
      </c>
      <c r="BG33" s="92"/>
      <c r="BH33" s="93">
        <f>BG33-BF33</f>
        <v>-610.3</v>
      </c>
      <c r="BI33" s="94">
        <f>BG33/BF33%</f>
        <v>0</v>
      </c>
      <c r="BJ33" s="43">
        <f t="shared" si="37"/>
        <v>2543.3</v>
      </c>
      <c r="BK33" s="425">
        <f t="shared" si="38"/>
        <v>0</v>
      </c>
      <c r="BL33" s="425">
        <f>BK33-BJ33</f>
        <v>-2543.3</v>
      </c>
      <c r="BM33" s="426">
        <f t="shared" si="60"/>
        <v>0</v>
      </c>
      <c r="BN33" s="80">
        <v>598.9</v>
      </c>
      <c r="BO33" s="81"/>
      <c r="BP33" s="24">
        <f t="shared" si="63"/>
        <v>-598.9</v>
      </c>
      <c r="BQ33" s="46">
        <f>BO33/BN33%</f>
        <v>0</v>
      </c>
      <c r="BR33" s="80">
        <v>416.4</v>
      </c>
      <c r="BS33" s="81"/>
      <c r="BT33" s="24">
        <f t="shared" si="62"/>
        <v>-416.4</v>
      </c>
      <c r="BU33" s="62">
        <f t="shared" si="64"/>
        <v>0</v>
      </c>
      <c r="BV33" s="81">
        <v>1528</v>
      </c>
      <c r="BW33" s="81"/>
      <c r="BX33" s="24">
        <f t="shared" si="65"/>
        <v>-1528</v>
      </c>
      <c r="BY33" s="24">
        <f t="shared" si="56"/>
        <v>0</v>
      </c>
    </row>
    <row r="34" spans="1:77" s="122" customFormat="1" ht="24" customHeight="1" hidden="1" thickBot="1">
      <c r="A34" s="95" t="s">
        <v>55</v>
      </c>
      <c r="B34" s="96">
        <f t="shared" si="66"/>
        <v>0</v>
      </c>
      <c r="C34" s="97">
        <f t="shared" si="66"/>
        <v>0</v>
      </c>
      <c r="D34" s="98">
        <f t="shared" si="0"/>
        <v>0</v>
      </c>
      <c r="E34" s="99"/>
      <c r="F34" s="100">
        <f t="shared" si="2"/>
        <v>0</v>
      </c>
      <c r="G34" s="101">
        <f t="shared" si="2"/>
        <v>0</v>
      </c>
      <c r="H34" s="101">
        <f>G34-F34</f>
        <v>0</v>
      </c>
      <c r="I34" s="102"/>
      <c r="J34" s="103">
        <f t="shared" si="21"/>
        <v>0</v>
      </c>
      <c r="K34" s="104">
        <f t="shared" si="49"/>
        <v>0</v>
      </c>
      <c r="L34" s="13">
        <f t="shared" si="22"/>
        <v>0</v>
      </c>
      <c r="M34" s="13" t="e">
        <f t="shared" si="23"/>
        <v>#DIV/0!</v>
      </c>
      <c r="N34" s="105"/>
      <c r="O34" s="92"/>
      <c r="P34" s="106">
        <f>O34-N34</f>
        <v>0</v>
      </c>
      <c r="Q34" s="93"/>
      <c r="R34" s="92"/>
      <c r="S34" s="92"/>
      <c r="T34" s="106">
        <f>S34-R34</f>
        <v>0</v>
      </c>
      <c r="U34" s="93"/>
      <c r="V34" s="92"/>
      <c r="W34" s="92"/>
      <c r="X34" s="93">
        <f>W34-V34</f>
        <v>0</v>
      </c>
      <c r="Y34" s="93"/>
      <c r="Z34" s="104">
        <f t="shared" si="24"/>
        <v>0</v>
      </c>
      <c r="AA34" s="104">
        <f t="shared" si="25"/>
        <v>0</v>
      </c>
      <c r="AB34" s="425">
        <f t="shared" si="26"/>
        <v>0</v>
      </c>
      <c r="AC34" s="425" t="e">
        <f t="shared" si="27"/>
        <v>#DIV/0!</v>
      </c>
      <c r="AD34" s="92"/>
      <c r="AE34" s="92"/>
      <c r="AF34" s="24" t="e">
        <f>AE34-#REF!</f>
        <v>#REF!</v>
      </c>
      <c r="AG34" s="93"/>
      <c r="AH34" s="92"/>
      <c r="AI34" s="92"/>
      <c r="AJ34" s="106">
        <f>AI34-AH34</f>
        <v>0</v>
      </c>
      <c r="AK34" s="93"/>
      <c r="AL34" s="81"/>
      <c r="AM34" s="81"/>
      <c r="AN34" s="24">
        <f>AM34-AL34</f>
        <v>0</v>
      </c>
      <c r="AO34" s="50"/>
      <c r="AP34" s="107">
        <f t="shared" si="50"/>
        <v>0</v>
      </c>
      <c r="AQ34" s="108">
        <f t="shared" si="50"/>
        <v>0</v>
      </c>
      <c r="AR34" s="108">
        <f>AQ34-AP34</f>
        <v>0</v>
      </c>
      <c r="AS34" s="109"/>
      <c r="AT34" s="110">
        <f t="shared" si="34"/>
        <v>0</v>
      </c>
      <c r="AU34" s="111">
        <f t="shared" si="35"/>
        <v>0</v>
      </c>
      <c r="AV34" s="111">
        <f t="shared" si="45"/>
        <v>0</v>
      </c>
      <c r="AW34" s="112"/>
      <c r="AX34" s="113"/>
      <c r="AY34" s="114"/>
      <c r="AZ34" s="115">
        <f>AY34-AX34</f>
        <v>0</v>
      </c>
      <c r="BA34" s="116"/>
      <c r="BB34" s="113"/>
      <c r="BC34" s="114"/>
      <c r="BD34" s="106">
        <f>BC34-BB34</f>
        <v>0</v>
      </c>
      <c r="BE34" s="117"/>
      <c r="BF34" s="91"/>
      <c r="BG34" s="92"/>
      <c r="BH34" s="106">
        <f>BG34-BF34</f>
        <v>0</v>
      </c>
      <c r="BI34" s="118"/>
      <c r="BJ34" s="119">
        <f t="shared" si="37"/>
        <v>0</v>
      </c>
      <c r="BK34" s="104">
        <f t="shared" si="38"/>
        <v>0</v>
      </c>
      <c r="BL34" s="104">
        <f>BK34-BJ34</f>
        <v>0</v>
      </c>
      <c r="BM34" s="120"/>
      <c r="BN34" s="91"/>
      <c r="BO34" s="92"/>
      <c r="BP34" s="106">
        <f t="shared" si="63"/>
        <v>0</v>
      </c>
      <c r="BQ34" s="46"/>
      <c r="BR34" s="91"/>
      <c r="BS34" s="92"/>
      <c r="BT34" s="106">
        <f>BS34-BR34</f>
        <v>0</v>
      </c>
      <c r="BU34" s="121"/>
      <c r="BV34" s="81"/>
      <c r="BW34" s="81"/>
      <c r="BX34" s="24">
        <f t="shared" si="65"/>
        <v>0</v>
      </c>
      <c r="BY34" s="50"/>
    </row>
    <row r="36" spans="3:31" ht="18.75">
      <c r="C36" s="124"/>
      <c r="AE36" s="124"/>
    </row>
    <row r="37" spans="3:31" ht="18.75">
      <c r="C37" s="124"/>
      <c r="AE37" s="124"/>
    </row>
    <row r="38" spans="3:31" ht="18.75">
      <c r="C38" s="124"/>
      <c r="AE38" s="124"/>
    </row>
    <row r="48" spans="1:65" s="2" customFormat="1" ht="18.75">
      <c r="A48" s="123"/>
      <c r="B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Y48" s="3"/>
      <c r="Z48" s="65"/>
      <c r="AA48" s="65"/>
      <c r="AB48" s="65"/>
      <c r="AC48" s="65"/>
      <c r="AT48" s="65"/>
      <c r="AU48" s="65"/>
      <c r="AV48" s="65"/>
      <c r="AW48" s="125"/>
      <c r="BK48" s="65"/>
      <c r="BL48" s="65"/>
      <c r="BM48" s="65"/>
    </row>
    <row r="49" spans="1:65" s="2" customFormat="1" ht="18.75">
      <c r="A49" s="123"/>
      <c r="B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Y49" s="3"/>
      <c r="Z49" s="65"/>
      <c r="AA49" s="65"/>
      <c r="AB49" s="65"/>
      <c r="AC49" s="65"/>
      <c r="AT49" s="65"/>
      <c r="AU49" s="65"/>
      <c r="AV49" s="65"/>
      <c r="AW49" s="125"/>
      <c r="BK49" s="65"/>
      <c r="BL49" s="65"/>
      <c r="BM49" s="65"/>
    </row>
    <row r="50" spans="1:65" s="2" customFormat="1" ht="18.75">
      <c r="A50" s="123"/>
      <c r="B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Y50" s="3"/>
      <c r="Z50" s="65"/>
      <c r="AA50" s="65"/>
      <c r="AB50" s="65"/>
      <c r="AC50" s="65"/>
      <c r="AT50" s="65"/>
      <c r="AU50" s="65"/>
      <c r="AV50" s="65"/>
      <c r="AW50" s="125"/>
      <c r="BK50" s="65"/>
      <c r="BL50" s="65"/>
      <c r="BM50" s="65"/>
    </row>
    <row r="51" spans="1:65" s="2" customFormat="1" ht="18.75">
      <c r="A51" s="123"/>
      <c r="B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Y51" s="3"/>
      <c r="Z51" s="65"/>
      <c r="AA51" s="65"/>
      <c r="AB51" s="65"/>
      <c r="AC51" s="65"/>
      <c r="AT51" s="65"/>
      <c r="AU51" s="65"/>
      <c r="AV51" s="65"/>
      <c r="AW51" s="125"/>
      <c r="BK51" s="65"/>
      <c r="BL51" s="65"/>
      <c r="BM51" s="65"/>
    </row>
    <row r="52" spans="1:65" s="2" customFormat="1" ht="18.75">
      <c r="A52" s="123"/>
      <c r="B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Y52" s="3"/>
      <c r="Z52" s="65"/>
      <c r="AA52" s="65"/>
      <c r="AB52" s="65"/>
      <c r="AC52" s="65"/>
      <c r="AT52" s="65"/>
      <c r="AU52" s="65"/>
      <c r="AV52" s="65"/>
      <c r="AW52" s="125"/>
      <c r="BK52" s="65"/>
      <c r="BL52" s="65"/>
      <c r="BM52" s="65"/>
    </row>
    <row r="53" spans="1:65" s="2" customFormat="1" ht="18.75">
      <c r="A53" s="123"/>
      <c r="B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Y53" s="3"/>
      <c r="Z53" s="65"/>
      <c r="AA53" s="65"/>
      <c r="AB53" s="65"/>
      <c r="AC53" s="65"/>
      <c r="AT53" s="65"/>
      <c r="AU53" s="65"/>
      <c r="AV53" s="65"/>
      <c r="AW53" s="125"/>
      <c r="BK53" s="65"/>
      <c r="BL53" s="65"/>
      <c r="BM53" s="65"/>
    </row>
    <row r="54" spans="1:65" s="2" customFormat="1" ht="18.75">
      <c r="A54" s="123"/>
      <c r="B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Y54" s="3"/>
      <c r="Z54" s="65"/>
      <c r="AA54" s="65"/>
      <c r="AB54" s="65"/>
      <c r="AC54" s="65"/>
      <c r="AT54" s="65"/>
      <c r="AU54" s="65"/>
      <c r="AV54" s="65"/>
      <c r="AW54" s="125"/>
      <c r="BK54" s="65"/>
      <c r="BL54" s="65"/>
      <c r="BM54" s="65"/>
    </row>
  </sheetData>
  <sheetProtection/>
  <mergeCells count="77">
    <mergeCell ref="A3:A5"/>
    <mergeCell ref="B3:E3"/>
    <mergeCell ref="F3:I3"/>
    <mergeCell ref="J3:M3"/>
    <mergeCell ref="N3:Q3"/>
    <mergeCell ref="R3:U3"/>
    <mergeCell ref="L4:M4"/>
    <mergeCell ref="N4:N5"/>
    <mergeCell ref="O4:O5"/>
    <mergeCell ref="P4:Q4"/>
    <mergeCell ref="V3:Y3"/>
    <mergeCell ref="Z3:AC3"/>
    <mergeCell ref="AD3:AG3"/>
    <mergeCell ref="AH3:AK3"/>
    <mergeCell ref="AL3:AO3"/>
    <mergeCell ref="AP3:AS3"/>
    <mergeCell ref="AT3:AW3"/>
    <mergeCell ref="AX3:BA3"/>
    <mergeCell ref="BB3:BE3"/>
    <mergeCell ref="BF3:BI3"/>
    <mergeCell ref="BJ3:BM3"/>
    <mergeCell ref="BN3:BQ3"/>
    <mergeCell ref="BR3:BU3"/>
    <mergeCell ref="BV3:BY3"/>
    <mergeCell ref="B4:B5"/>
    <mergeCell ref="C4:C5"/>
    <mergeCell ref="D4:E4"/>
    <mergeCell ref="F4:F5"/>
    <mergeCell ref="G4:G5"/>
    <mergeCell ref="H4:I4"/>
    <mergeCell ref="J4:J5"/>
    <mergeCell ref="K4:K5"/>
    <mergeCell ref="R4:R5"/>
    <mergeCell ref="S4:S5"/>
    <mergeCell ref="T4:U4"/>
    <mergeCell ref="V4:V5"/>
    <mergeCell ref="W4:W5"/>
    <mergeCell ref="X4:Y4"/>
    <mergeCell ref="Z4:Z5"/>
    <mergeCell ref="AA4:AA5"/>
    <mergeCell ref="AB4:AC4"/>
    <mergeCell ref="AD4:AD5"/>
    <mergeCell ref="AE4:AE5"/>
    <mergeCell ref="AF4:AG4"/>
    <mergeCell ref="AH4:AH5"/>
    <mergeCell ref="AI4:AI5"/>
    <mergeCell ref="AJ4:AK4"/>
    <mergeCell ref="AL4:AL5"/>
    <mergeCell ref="AM4:AM5"/>
    <mergeCell ref="AN4:AO4"/>
    <mergeCell ref="AP4:AP5"/>
    <mergeCell ref="AQ4:AQ5"/>
    <mergeCell ref="AR4:AS4"/>
    <mergeCell ref="AT4:AT5"/>
    <mergeCell ref="AU4:AU5"/>
    <mergeCell ref="AV4:AW4"/>
    <mergeCell ref="AX4:AX5"/>
    <mergeCell ref="AY4:AY5"/>
    <mergeCell ref="AZ4:BA4"/>
    <mergeCell ref="BB4:BB5"/>
    <mergeCell ref="BC4:BC5"/>
    <mergeCell ref="BD4:BE4"/>
    <mergeCell ref="BF4:BF5"/>
    <mergeCell ref="BG4:BG5"/>
    <mergeCell ref="BH4:BI4"/>
    <mergeCell ref="BJ4:BJ5"/>
    <mergeCell ref="BK4:BK5"/>
    <mergeCell ref="BL4:BM4"/>
    <mergeCell ref="BV4:BV5"/>
    <mergeCell ref="BW4:BW5"/>
    <mergeCell ref="BX4:BY4"/>
    <mergeCell ref="BN4:BN5"/>
    <mergeCell ref="BO4:BO5"/>
    <mergeCell ref="BP4:BQ4"/>
    <mergeCell ref="BR4:BR5"/>
    <mergeCell ref="BS4:BS5"/>
    <mergeCell ref="BT4:BU4"/>
  </mergeCells>
  <printOptions/>
  <pageMargins left="0.1968503937007874" right="0.1968503937007874" top="0.1968503937007874" bottom="0.1968503937007874" header="0.1968503937007874" footer="0.1968503937007874"/>
  <pageSetup fitToWidth="0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45"/>
  <sheetViews>
    <sheetView showZeros="0" zoomScalePageLayoutView="0" workbookViewId="0" topLeftCell="A2">
      <pane xSplit="2" ySplit="7" topLeftCell="BQ9" activePane="bottomRight" state="frozen"/>
      <selection pane="topLeft" activeCell="BN81" sqref="BN81"/>
      <selection pane="topRight" activeCell="BN81" sqref="BN81"/>
      <selection pane="bottomLeft" activeCell="BN81" sqref="BN81"/>
      <selection pane="bottomRight" activeCell="C6" sqref="C6:CB33"/>
    </sheetView>
  </sheetViews>
  <sheetFormatPr defaultColWidth="9.00390625" defaultRowHeight="12.75"/>
  <cols>
    <col min="1" max="1" width="32.625" style="0" customWidth="1"/>
    <col min="2" max="2" width="16.75390625" style="0" hidden="1" customWidth="1"/>
    <col min="3" max="4" width="10.00390625" style="0" customWidth="1"/>
    <col min="5" max="5" width="10.25390625" style="0" bestFit="1" customWidth="1"/>
    <col min="6" max="6" width="11.00390625" style="0" customWidth="1"/>
    <col min="7" max="7" width="10.00390625" style="0" customWidth="1"/>
    <col min="8" max="8" width="10.375" style="0" customWidth="1"/>
    <col min="9" max="9" width="10.00390625" style="0" customWidth="1"/>
    <col min="10" max="10" width="10.125" style="0" customWidth="1"/>
    <col min="11" max="11" width="9.375" style="0" bestFit="1" customWidth="1"/>
    <col min="12" max="13" width="9.25390625" style="0" customWidth="1"/>
    <col min="14" max="14" width="10.375" style="0" customWidth="1"/>
    <col min="15" max="15" width="10.00390625" style="0" customWidth="1"/>
    <col min="16" max="16" width="9.375" style="0" customWidth="1"/>
    <col min="17" max="17" width="9.25390625" style="0" bestFit="1" customWidth="1"/>
    <col min="18" max="18" width="9.75390625" style="0" customWidth="1"/>
    <col min="19" max="19" width="9.25390625" style="0" bestFit="1" customWidth="1"/>
    <col min="20" max="20" width="10.25390625" style="0" customWidth="1"/>
    <col min="21" max="21" width="10.00390625" style="0" customWidth="1"/>
    <col min="22" max="22" width="10.25390625" style="0" customWidth="1"/>
    <col min="24" max="24" width="10.00390625" style="0" customWidth="1"/>
    <col min="26" max="26" width="10.375" style="0" customWidth="1"/>
    <col min="27" max="27" width="10.00390625" style="0" customWidth="1"/>
    <col min="28" max="28" width="11.75390625" style="0" customWidth="1"/>
    <col min="29" max="29" width="10.00390625" style="0" customWidth="1"/>
    <col min="30" max="30" width="10.875" style="0" bestFit="1" customWidth="1"/>
    <col min="31" max="31" width="9.25390625" style="0" bestFit="1" customWidth="1"/>
    <col min="32" max="32" width="10.625" style="0" customWidth="1"/>
    <col min="33" max="33" width="9.00390625" style="0" customWidth="1"/>
    <col min="34" max="34" width="9.375" style="0" customWidth="1"/>
    <col min="35" max="35" width="8.75390625" style="0" customWidth="1"/>
    <col min="36" max="36" width="11.25390625" style="0" customWidth="1"/>
    <col min="37" max="37" width="9.75390625" style="0" customWidth="1"/>
    <col min="38" max="38" width="10.375" style="0" customWidth="1"/>
    <col min="39" max="39" width="10.00390625" style="0" customWidth="1"/>
    <col min="40" max="40" width="11.375" style="0" customWidth="1"/>
    <col min="41" max="41" width="9.625" style="0" bestFit="1" customWidth="1"/>
    <col min="42" max="42" width="9.875" style="0" customWidth="1"/>
    <col min="43" max="43" width="10.25390625" style="0" customWidth="1"/>
    <col min="44" max="44" width="10.375" style="0" customWidth="1"/>
    <col min="45" max="45" width="10.00390625" style="0" customWidth="1"/>
    <col min="46" max="46" width="10.25390625" style="0" customWidth="1"/>
    <col min="47" max="47" width="9.25390625" style="0" bestFit="1" customWidth="1"/>
    <col min="48" max="48" width="9.25390625" style="0" customWidth="1"/>
    <col min="49" max="49" width="10.875" style="0" customWidth="1"/>
    <col min="50" max="50" width="10.375" style="0" customWidth="1"/>
    <col min="51" max="51" width="10.00390625" style="0" customWidth="1"/>
    <col min="52" max="52" width="12.125" style="0" customWidth="1"/>
    <col min="53" max="53" width="9.25390625" style="0" bestFit="1" customWidth="1"/>
    <col min="54" max="55" width="9.25390625" style="0" customWidth="1"/>
    <col min="56" max="56" width="10.375" style="0" customWidth="1"/>
    <col min="57" max="57" width="10.00390625" style="0" customWidth="1"/>
    <col min="58" max="58" width="10.875" style="0" customWidth="1"/>
    <col min="59" max="59" width="9.25390625" style="0" bestFit="1" customWidth="1"/>
    <col min="60" max="60" width="9.25390625" style="0" customWidth="1"/>
    <col min="61" max="61" width="11.375" style="0" customWidth="1"/>
    <col min="62" max="62" width="10.375" style="0" customWidth="1"/>
    <col min="63" max="63" width="10.00390625" style="0" customWidth="1"/>
    <col min="64" max="64" width="11.75390625" style="0" customWidth="1"/>
    <col min="65" max="65" width="9.25390625" style="0" bestFit="1" customWidth="1"/>
    <col min="66" max="67" width="9.25390625" style="0" customWidth="1"/>
    <col min="68" max="68" width="10.375" style="0" customWidth="1"/>
    <col min="69" max="69" width="10.00390625" style="0" customWidth="1"/>
    <col min="70" max="70" width="10.375" style="0" bestFit="1" customWidth="1"/>
    <col min="71" max="71" width="9.25390625" style="0" bestFit="1" customWidth="1"/>
    <col min="72" max="72" width="8.875" style="0" customWidth="1"/>
    <col min="73" max="73" width="8.625" style="0" customWidth="1"/>
    <col min="74" max="74" width="10.375" style="0" customWidth="1"/>
    <col min="75" max="75" width="10.00390625" style="0" customWidth="1"/>
    <col min="76" max="77" width="11.375" style="0" customWidth="1"/>
    <col min="78" max="78" width="11.125" style="0" customWidth="1"/>
    <col min="79" max="79" width="9.00390625" style="0" customWidth="1"/>
    <col min="80" max="80" width="10.375" style="0" customWidth="1"/>
  </cols>
  <sheetData>
    <row r="1" ht="15.75" hidden="1">
      <c r="A1" t="s">
        <v>56</v>
      </c>
    </row>
    <row r="2" spans="2:80" ht="18">
      <c r="B2" s="126"/>
      <c r="C2" s="127"/>
      <c r="D2" s="127" t="s">
        <v>134</v>
      </c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8"/>
      <c r="W2" s="129"/>
      <c r="X2" s="129"/>
      <c r="Y2" s="129"/>
      <c r="Z2" s="127"/>
      <c r="AA2" s="127"/>
      <c r="AF2" s="127"/>
      <c r="AG2" s="127"/>
      <c r="AL2" s="127"/>
      <c r="AM2" s="127"/>
      <c r="AR2" s="127"/>
      <c r="AS2" s="127"/>
      <c r="AX2" s="127"/>
      <c r="AY2" s="127"/>
      <c r="BD2" s="127"/>
      <c r="BE2" s="127"/>
      <c r="BJ2" s="127"/>
      <c r="BK2" s="127"/>
      <c r="BP2" s="127"/>
      <c r="BQ2" s="127"/>
      <c r="BV2" s="127"/>
      <c r="BW2" s="127"/>
      <c r="CB2" s="127"/>
    </row>
    <row r="3" spans="4:80" ht="15.75">
      <c r="D3" s="394" t="s">
        <v>57</v>
      </c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131"/>
      <c r="S3" s="131"/>
      <c r="T3" s="131"/>
      <c r="U3" s="130"/>
      <c r="Z3" s="131"/>
      <c r="AA3" s="130"/>
      <c r="AF3" s="131"/>
      <c r="AG3" s="130"/>
      <c r="AL3" s="131"/>
      <c r="AM3" s="130"/>
      <c r="AR3" s="131"/>
      <c r="AS3" s="130"/>
      <c r="AX3" s="131"/>
      <c r="AY3" s="130"/>
      <c r="BD3" s="131"/>
      <c r="BE3" s="130"/>
      <c r="BJ3" s="131"/>
      <c r="BK3" s="130"/>
      <c r="BP3" s="131"/>
      <c r="BQ3" s="130"/>
      <c r="BV3" s="131"/>
      <c r="BW3" s="130"/>
      <c r="CB3" s="131"/>
    </row>
    <row r="4" spans="1:80" s="133" customFormat="1" ht="12.75" customHeight="1">
      <c r="A4" s="132" t="s">
        <v>133</v>
      </c>
      <c r="B4" s="132"/>
      <c r="F4" s="134"/>
      <c r="G4" s="134"/>
      <c r="H4" s="134"/>
      <c r="J4" s="134"/>
      <c r="L4" s="134"/>
      <c r="M4" s="134"/>
      <c r="N4" s="134"/>
      <c r="P4" s="134"/>
      <c r="R4" s="134"/>
      <c r="S4" s="134"/>
      <c r="T4" s="134"/>
      <c r="V4" s="134"/>
      <c r="X4" s="134"/>
      <c r="Y4" s="134"/>
      <c r="Z4" s="134"/>
      <c r="AB4" s="134"/>
      <c r="AD4" s="134"/>
      <c r="AE4" s="134"/>
      <c r="AF4" s="134"/>
      <c r="AH4" s="134"/>
      <c r="AJ4" s="134"/>
      <c r="AK4" s="134"/>
      <c r="AL4" s="134"/>
      <c r="AN4" s="134"/>
      <c r="AP4" s="134"/>
      <c r="AQ4" s="134"/>
      <c r="AR4" s="134"/>
      <c r="AT4" s="134"/>
      <c r="AV4" s="134"/>
      <c r="AW4" s="134"/>
      <c r="AX4" s="134"/>
      <c r="AZ4" s="134"/>
      <c r="BB4" s="134"/>
      <c r="BC4" s="134"/>
      <c r="BD4" s="134"/>
      <c r="BF4" s="135"/>
      <c r="BG4" s="135"/>
      <c r="BH4" s="135"/>
      <c r="BI4" s="135"/>
      <c r="BJ4" s="134"/>
      <c r="BL4" s="134"/>
      <c r="BN4" s="134"/>
      <c r="BO4" s="134"/>
      <c r="BP4" s="134"/>
      <c r="BR4" s="134"/>
      <c r="BT4" s="134"/>
      <c r="BU4" s="134"/>
      <c r="BV4" s="134"/>
      <c r="BX4" s="134"/>
      <c r="CB4" s="134"/>
    </row>
    <row r="5" spans="1:80" s="133" customFormat="1" ht="12.75" customHeight="1" thickBot="1">
      <c r="A5" s="136"/>
      <c r="B5" s="132"/>
      <c r="F5" s="134"/>
      <c r="G5" s="134"/>
      <c r="H5" s="134"/>
      <c r="J5" s="134"/>
      <c r="L5" s="134"/>
      <c r="M5" s="134"/>
      <c r="N5" s="134"/>
      <c r="P5" s="134"/>
      <c r="R5" s="134"/>
      <c r="S5" s="134"/>
      <c r="T5" s="134"/>
      <c r="V5" s="134"/>
      <c r="X5" s="134"/>
      <c r="Y5" s="134"/>
      <c r="Z5" s="134"/>
      <c r="AB5" s="134"/>
      <c r="AD5" s="134"/>
      <c r="AE5" s="134"/>
      <c r="AF5" s="134"/>
      <c r="AH5" s="134"/>
      <c r="AJ5" s="134"/>
      <c r="AK5" s="134"/>
      <c r="AL5" s="134"/>
      <c r="AN5" s="134"/>
      <c r="AP5" s="134"/>
      <c r="AQ5" s="134"/>
      <c r="AR5" s="134"/>
      <c r="AT5" s="134"/>
      <c r="AV5" s="134"/>
      <c r="AW5" s="134"/>
      <c r="AX5" s="134"/>
      <c r="AZ5" s="134"/>
      <c r="BB5" s="134"/>
      <c r="BC5" s="134"/>
      <c r="BD5" s="134"/>
      <c r="BF5" s="135"/>
      <c r="BG5" s="135"/>
      <c r="BH5" s="135"/>
      <c r="BI5" s="135"/>
      <c r="BJ5" s="134"/>
      <c r="BL5" s="134"/>
      <c r="BN5" s="134"/>
      <c r="BO5" s="134"/>
      <c r="BP5" s="134"/>
      <c r="BR5" s="134"/>
      <c r="BT5" s="134"/>
      <c r="BU5" s="134"/>
      <c r="BV5" s="134"/>
      <c r="BX5" s="134"/>
      <c r="CB5" s="134"/>
    </row>
    <row r="6" spans="1:80" s="140" customFormat="1" ht="15" customHeight="1">
      <c r="A6" s="137" t="s">
        <v>1</v>
      </c>
      <c r="B6" s="138"/>
      <c r="C6" s="429" t="s">
        <v>58</v>
      </c>
      <c r="D6" s="430"/>
      <c r="E6" s="430"/>
      <c r="F6" s="430"/>
      <c r="G6" s="430"/>
      <c r="H6" s="431"/>
      <c r="I6" s="432" t="s">
        <v>59</v>
      </c>
      <c r="J6" s="430"/>
      <c r="K6" s="430"/>
      <c r="L6" s="430"/>
      <c r="M6" s="430"/>
      <c r="N6" s="431"/>
      <c r="O6" s="432" t="s">
        <v>60</v>
      </c>
      <c r="P6" s="430"/>
      <c r="Q6" s="430"/>
      <c r="R6" s="430"/>
      <c r="S6" s="430"/>
      <c r="T6" s="431"/>
      <c r="U6" s="432" t="s">
        <v>61</v>
      </c>
      <c r="V6" s="430"/>
      <c r="W6" s="430"/>
      <c r="X6" s="430"/>
      <c r="Y6" s="430"/>
      <c r="Z6" s="431"/>
      <c r="AA6" s="432" t="s">
        <v>62</v>
      </c>
      <c r="AB6" s="430"/>
      <c r="AC6" s="430"/>
      <c r="AD6" s="430"/>
      <c r="AE6" s="430"/>
      <c r="AF6" s="431"/>
      <c r="AG6" s="432" t="s">
        <v>63</v>
      </c>
      <c r="AH6" s="430"/>
      <c r="AI6" s="430"/>
      <c r="AJ6" s="430"/>
      <c r="AK6" s="430"/>
      <c r="AL6" s="431"/>
      <c r="AM6" s="432" t="s">
        <v>64</v>
      </c>
      <c r="AN6" s="430"/>
      <c r="AO6" s="430"/>
      <c r="AP6" s="430"/>
      <c r="AQ6" s="430"/>
      <c r="AR6" s="431"/>
      <c r="AS6" s="432" t="s">
        <v>65</v>
      </c>
      <c r="AT6" s="430"/>
      <c r="AU6" s="430"/>
      <c r="AV6" s="430"/>
      <c r="AW6" s="430"/>
      <c r="AX6" s="431"/>
      <c r="AY6" s="432" t="s">
        <v>66</v>
      </c>
      <c r="AZ6" s="430"/>
      <c r="BA6" s="430"/>
      <c r="BB6" s="430"/>
      <c r="BC6" s="430"/>
      <c r="BD6" s="431"/>
      <c r="BE6" s="432" t="s">
        <v>67</v>
      </c>
      <c r="BF6" s="430"/>
      <c r="BG6" s="430"/>
      <c r="BH6" s="430"/>
      <c r="BI6" s="430"/>
      <c r="BJ6" s="431"/>
      <c r="BK6" s="432" t="s">
        <v>68</v>
      </c>
      <c r="BL6" s="430"/>
      <c r="BM6" s="430"/>
      <c r="BN6" s="430"/>
      <c r="BO6" s="430"/>
      <c r="BP6" s="431"/>
      <c r="BQ6" s="432" t="s">
        <v>69</v>
      </c>
      <c r="BR6" s="430"/>
      <c r="BS6" s="430"/>
      <c r="BT6" s="430"/>
      <c r="BU6" s="430"/>
      <c r="BV6" s="431"/>
      <c r="BW6" s="392" t="s">
        <v>70</v>
      </c>
      <c r="BX6" s="393"/>
      <c r="BY6" s="393"/>
      <c r="BZ6" s="393"/>
      <c r="CA6" s="393"/>
      <c r="CB6" s="139"/>
    </row>
    <row r="7" spans="1:80" s="146" customFormat="1" ht="15" customHeight="1">
      <c r="A7" s="141"/>
      <c r="B7" s="142"/>
      <c r="C7" s="143" t="s">
        <v>71</v>
      </c>
      <c r="D7" s="388" t="s">
        <v>72</v>
      </c>
      <c r="E7" s="389"/>
      <c r="F7" s="390" t="s">
        <v>73</v>
      </c>
      <c r="G7" s="391"/>
      <c r="H7" s="144" t="s">
        <v>74</v>
      </c>
      <c r="I7" s="145" t="s">
        <v>71</v>
      </c>
      <c r="J7" s="388" t="s">
        <v>72</v>
      </c>
      <c r="K7" s="389"/>
      <c r="L7" s="390" t="s">
        <v>73</v>
      </c>
      <c r="M7" s="391"/>
      <c r="N7" s="144" t="s">
        <v>74</v>
      </c>
      <c r="O7" s="145" t="s">
        <v>71</v>
      </c>
      <c r="P7" s="388" t="s">
        <v>72</v>
      </c>
      <c r="Q7" s="389"/>
      <c r="R7" s="390" t="s">
        <v>73</v>
      </c>
      <c r="S7" s="391"/>
      <c r="T7" s="144" t="s">
        <v>74</v>
      </c>
      <c r="U7" s="145" t="s">
        <v>71</v>
      </c>
      <c r="V7" s="388" t="s">
        <v>72</v>
      </c>
      <c r="W7" s="389"/>
      <c r="X7" s="390" t="s">
        <v>73</v>
      </c>
      <c r="Y7" s="391"/>
      <c r="Z7" s="144" t="s">
        <v>74</v>
      </c>
      <c r="AA7" s="145" t="s">
        <v>71</v>
      </c>
      <c r="AB7" s="388" t="s">
        <v>72</v>
      </c>
      <c r="AC7" s="389"/>
      <c r="AD7" s="390" t="s">
        <v>73</v>
      </c>
      <c r="AE7" s="391"/>
      <c r="AF7" s="144" t="s">
        <v>74</v>
      </c>
      <c r="AG7" s="145" t="s">
        <v>71</v>
      </c>
      <c r="AH7" s="388" t="s">
        <v>72</v>
      </c>
      <c r="AI7" s="389"/>
      <c r="AJ7" s="390" t="s">
        <v>73</v>
      </c>
      <c r="AK7" s="391"/>
      <c r="AL7" s="144" t="s">
        <v>74</v>
      </c>
      <c r="AM7" s="145" t="s">
        <v>71</v>
      </c>
      <c r="AN7" s="388" t="s">
        <v>72</v>
      </c>
      <c r="AO7" s="389"/>
      <c r="AP7" s="390" t="s">
        <v>73</v>
      </c>
      <c r="AQ7" s="391"/>
      <c r="AR7" s="144" t="s">
        <v>74</v>
      </c>
      <c r="AS7" s="145" t="s">
        <v>71</v>
      </c>
      <c r="AT7" s="388" t="s">
        <v>72</v>
      </c>
      <c r="AU7" s="389"/>
      <c r="AV7" s="390" t="s">
        <v>73</v>
      </c>
      <c r="AW7" s="391"/>
      <c r="AX7" s="144" t="s">
        <v>74</v>
      </c>
      <c r="AY7" s="145" t="s">
        <v>71</v>
      </c>
      <c r="AZ7" s="388" t="s">
        <v>72</v>
      </c>
      <c r="BA7" s="389"/>
      <c r="BB7" s="390" t="s">
        <v>73</v>
      </c>
      <c r="BC7" s="391"/>
      <c r="BD7" s="144" t="s">
        <v>74</v>
      </c>
      <c r="BE7" s="145" t="s">
        <v>71</v>
      </c>
      <c r="BF7" s="388" t="s">
        <v>72</v>
      </c>
      <c r="BG7" s="389"/>
      <c r="BH7" s="390" t="s">
        <v>73</v>
      </c>
      <c r="BI7" s="391"/>
      <c r="BJ7" s="144" t="s">
        <v>74</v>
      </c>
      <c r="BK7" s="145" t="s">
        <v>71</v>
      </c>
      <c r="BL7" s="388" t="s">
        <v>72</v>
      </c>
      <c r="BM7" s="389"/>
      <c r="BN7" s="390" t="s">
        <v>73</v>
      </c>
      <c r="BO7" s="391"/>
      <c r="BP7" s="144" t="s">
        <v>74</v>
      </c>
      <c r="BQ7" s="145" t="s">
        <v>71</v>
      </c>
      <c r="BR7" s="388" t="s">
        <v>72</v>
      </c>
      <c r="BS7" s="389"/>
      <c r="BT7" s="390" t="s">
        <v>73</v>
      </c>
      <c r="BU7" s="391"/>
      <c r="BV7" s="144" t="s">
        <v>74</v>
      </c>
      <c r="BW7" s="145" t="s">
        <v>71</v>
      </c>
      <c r="BX7" s="388" t="s">
        <v>72</v>
      </c>
      <c r="BY7" s="389"/>
      <c r="BZ7" s="390" t="s">
        <v>73</v>
      </c>
      <c r="CA7" s="391"/>
      <c r="CB7" s="144" t="s">
        <v>74</v>
      </c>
    </row>
    <row r="8" spans="1:81" s="152" customFormat="1" ht="18.75" customHeight="1">
      <c r="A8" s="147"/>
      <c r="B8" s="148"/>
      <c r="C8" s="143" t="s">
        <v>21</v>
      </c>
      <c r="D8" s="149" t="s">
        <v>21</v>
      </c>
      <c r="E8" s="149" t="s">
        <v>22</v>
      </c>
      <c r="F8" s="149" t="s">
        <v>75</v>
      </c>
      <c r="G8" s="149" t="s">
        <v>25</v>
      </c>
      <c r="H8" s="150" t="s">
        <v>76</v>
      </c>
      <c r="I8" s="145" t="s">
        <v>21</v>
      </c>
      <c r="J8" s="149" t="s">
        <v>21</v>
      </c>
      <c r="K8" s="149" t="s">
        <v>22</v>
      </c>
      <c r="L8" s="149" t="s">
        <v>75</v>
      </c>
      <c r="M8" s="149" t="s">
        <v>25</v>
      </c>
      <c r="N8" s="150" t="s">
        <v>76</v>
      </c>
      <c r="O8" s="145" t="s">
        <v>21</v>
      </c>
      <c r="P8" s="149" t="s">
        <v>21</v>
      </c>
      <c r="Q8" s="149" t="s">
        <v>22</v>
      </c>
      <c r="R8" s="149" t="s">
        <v>75</v>
      </c>
      <c r="S8" s="149" t="s">
        <v>25</v>
      </c>
      <c r="T8" s="150" t="s">
        <v>76</v>
      </c>
      <c r="U8" s="145" t="s">
        <v>21</v>
      </c>
      <c r="V8" s="149" t="s">
        <v>21</v>
      </c>
      <c r="W8" s="149" t="s">
        <v>22</v>
      </c>
      <c r="X8" s="149" t="s">
        <v>75</v>
      </c>
      <c r="Y8" s="149" t="s">
        <v>25</v>
      </c>
      <c r="Z8" s="150" t="s">
        <v>76</v>
      </c>
      <c r="AA8" s="145" t="s">
        <v>21</v>
      </c>
      <c r="AB8" s="149" t="s">
        <v>21</v>
      </c>
      <c r="AC8" s="149" t="s">
        <v>22</v>
      </c>
      <c r="AD8" s="149" t="s">
        <v>75</v>
      </c>
      <c r="AE8" s="149" t="s">
        <v>25</v>
      </c>
      <c r="AF8" s="150" t="s">
        <v>76</v>
      </c>
      <c r="AG8" s="145" t="s">
        <v>21</v>
      </c>
      <c r="AH8" s="149" t="s">
        <v>21</v>
      </c>
      <c r="AI8" s="149" t="s">
        <v>22</v>
      </c>
      <c r="AJ8" s="149" t="s">
        <v>75</v>
      </c>
      <c r="AK8" s="149" t="s">
        <v>25</v>
      </c>
      <c r="AL8" s="150" t="s">
        <v>76</v>
      </c>
      <c r="AM8" s="145" t="s">
        <v>21</v>
      </c>
      <c r="AN8" s="149" t="s">
        <v>21</v>
      </c>
      <c r="AO8" s="149" t="s">
        <v>22</v>
      </c>
      <c r="AP8" s="149" t="s">
        <v>75</v>
      </c>
      <c r="AQ8" s="149" t="s">
        <v>25</v>
      </c>
      <c r="AR8" s="150" t="s">
        <v>76</v>
      </c>
      <c r="AS8" s="145" t="s">
        <v>21</v>
      </c>
      <c r="AT8" s="149" t="s">
        <v>21</v>
      </c>
      <c r="AU8" s="149" t="s">
        <v>22</v>
      </c>
      <c r="AV8" s="149" t="s">
        <v>75</v>
      </c>
      <c r="AW8" s="149" t="s">
        <v>25</v>
      </c>
      <c r="AX8" s="150" t="s">
        <v>76</v>
      </c>
      <c r="AY8" s="145" t="s">
        <v>21</v>
      </c>
      <c r="AZ8" s="149" t="s">
        <v>21</v>
      </c>
      <c r="BA8" s="149" t="s">
        <v>22</v>
      </c>
      <c r="BB8" s="149" t="s">
        <v>75</v>
      </c>
      <c r="BC8" s="149" t="s">
        <v>25</v>
      </c>
      <c r="BD8" s="150" t="s">
        <v>76</v>
      </c>
      <c r="BE8" s="145" t="s">
        <v>21</v>
      </c>
      <c r="BF8" s="149" t="s">
        <v>21</v>
      </c>
      <c r="BG8" s="149" t="s">
        <v>22</v>
      </c>
      <c r="BH8" s="149" t="s">
        <v>75</v>
      </c>
      <c r="BI8" s="149" t="s">
        <v>25</v>
      </c>
      <c r="BJ8" s="150" t="s">
        <v>76</v>
      </c>
      <c r="BK8" s="145" t="s">
        <v>21</v>
      </c>
      <c r="BL8" s="149" t="s">
        <v>21</v>
      </c>
      <c r="BM8" s="149" t="s">
        <v>22</v>
      </c>
      <c r="BN8" s="149" t="s">
        <v>75</v>
      </c>
      <c r="BO8" s="149" t="s">
        <v>25</v>
      </c>
      <c r="BP8" s="150" t="s">
        <v>76</v>
      </c>
      <c r="BQ8" s="145" t="s">
        <v>21</v>
      </c>
      <c r="BR8" s="149" t="s">
        <v>21</v>
      </c>
      <c r="BS8" s="149" t="s">
        <v>22</v>
      </c>
      <c r="BT8" s="149" t="s">
        <v>75</v>
      </c>
      <c r="BU8" s="149" t="s">
        <v>25</v>
      </c>
      <c r="BV8" s="150" t="s">
        <v>76</v>
      </c>
      <c r="BW8" s="145" t="s">
        <v>21</v>
      </c>
      <c r="BX8" s="149" t="s">
        <v>21</v>
      </c>
      <c r="BY8" s="149" t="s">
        <v>22</v>
      </c>
      <c r="BZ8" s="149" t="s">
        <v>75</v>
      </c>
      <c r="CA8" s="149" t="s">
        <v>25</v>
      </c>
      <c r="CB8" s="150" t="s">
        <v>76</v>
      </c>
      <c r="CC8" s="151"/>
    </row>
    <row r="9" spans="1:80" s="159" customFormat="1" ht="12.75">
      <c r="A9" s="153" t="s">
        <v>77</v>
      </c>
      <c r="B9" s="154"/>
      <c r="C9" s="155">
        <f>SUM(C10:C18)</f>
        <v>106202.7</v>
      </c>
      <c r="D9" s="156">
        <f>SUM(D10:D18)</f>
        <v>66567.2</v>
      </c>
      <c r="E9" s="156">
        <f>SUM(E10:E18)</f>
        <v>58634.7</v>
      </c>
      <c r="F9" s="156">
        <f>E9-D9</f>
        <v>-7932.5</v>
      </c>
      <c r="G9" s="156">
        <f aca="true" t="shared" si="0" ref="G9:G33">E9/D9%</f>
        <v>88.08347053804275</v>
      </c>
      <c r="H9" s="157">
        <f aca="true" t="shared" si="1" ref="H9:H15">E9/C9%</f>
        <v>55.21017827230381</v>
      </c>
      <c r="I9" s="158">
        <f>SUM(I10:I18)</f>
        <v>3440.6</v>
      </c>
      <c r="J9" s="156">
        <f>SUM(J10:J18)</f>
        <v>2554.7000000000003</v>
      </c>
      <c r="K9" s="156">
        <f>SUM(K10:K18)</f>
        <v>1929.2000000000003</v>
      </c>
      <c r="L9" s="156">
        <f aca="true" t="shared" si="2" ref="L9:L33">K9-J9</f>
        <v>-625.5</v>
      </c>
      <c r="M9" s="156">
        <f aca="true" t="shared" si="3" ref="M9:M16">K9/J9%</f>
        <v>75.51571613105257</v>
      </c>
      <c r="N9" s="157">
        <f>K9/I9%</f>
        <v>56.071615415915836</v>
      </c>
      <c r="O9" s="158">
        <f>SUM(O10:O18)</f>
        <v>6571.3</v>
      </c>
      <c r="P9" s="156">
        <f>SUM(P10:P18)</f>
        <v>5464.8</v>
      </c>
      <c r="Q9" s="156">
        <f>SUM(Q10:Q18)</f>
        <v>4305.5</v>
      </c>
      <c r="R9" s="156">
        <f aca="true" t="shared" si="4" ref="R9:R32">Q9-P9</f>
        <v>-1159.3000000000002</v>
      </c>
      <c r="S9" s="156">
        <f aca="true" t="shared" si="5" ref="S9:S16">Q9/P9%</f>
        <v>78.78604889474454</v>
      </c>
      <c r="T9" s="157">
        <f>Q9/O9%</f>
        <v>65.51976016922069</v>
      </c>
      <c r="U9" s="158">
        <f>SUM(U10:U18)</f>
        <v>8064.1</v>
      </c>
      <c r="V9" s="156">
        <f>SUM(V10:V18)</f>
        <v>5028.2</v>
      </c>
      <c r="W9" s="156">
        <f>SUM(W10:W18)</f>
        <v>4542</v>
      </c>
      <c r="X9" s="156">
        <f aca="true" t="shared" si="6" ref="X9:X31">W9-V9</f>
        <v>-486.1999999999998</v>
      </c>
      <c r="Y9" s="156">
        <f>W9/V9%</f>
        <v>90.3305357782109</v>
      </c>
      <c r="Z9" s="157">
        <f>W9/U9%</f>
        <v>56.323706303245245</v>
      </c>
      <c r="AA9" s="158">
        <f>SUM(AA10:AA18)</f>
        <v>5973.5</v>
      </c>
      <c r="AB9" s="156">
        <f>SUM(AB10:AB18)</f>
        <v>4025.6000000000004</v>
      </c>
      <c r="AC9" s="156">
        <f>SUM(AC10:AC18)</f>
        <v>2858.1</v>
      </c>
      <c r="AD9" s="156">
        <f aca="true" t="shared" si="7" ref="AD9:AD33">AC9-AB9</f>
        <v>-1167.5000000000005</v>
      </c>
      <c r="AE9" s="156">
        <f>AC9/AB9%</f>
        <v>70.9981120826709</v>
      </c>
      <c r="AF9" s="157">
        <f>AC9/AA9%</f>
        <v>47.84632125219721</v>
      </c>
      <c r="AG9" s="158">
        <f>SUM(AG10:AG18)</f>
        <v>5474.7</v>
      </c>
      <c r="AH9" s="156">
        <f>SUM(AH10:AH18)</f>
        <v>3976.2</v>
      </c>
      <c r="AI9" s="156">
        <f>SUM(AI10:AI18)</f>
        <v>3491.8999999999996</v>
      </c>
      <c r="AJ9" s="156">
        <f aca="true" t="shared" si="8" ref="AJ9:AJ31">AI9-AH9</f>
        <v>-484.3000000000002</v>
      </c>
      <c r="AK9" s="156">
        <f aca="true" t="shared" si="9" ref="AK9:AK16">AI9/AH9%</f>
        <v>87.82002917358281</v>
      </c>
      <c r="AL9" s="157">
        <f>AI9/AG9%</f>
        <v>63.78249036476884</v>
      </c>
      <c r="AM9" s="158">
        <f>SUM(AM10:AM18)</f>
        <v>3674.6</v>
      </c>
      <c r="AN9" s="156">
        <f>SUM(AN10:AN18)</f>
        <v>1610</v>
      </c>
      <c r="AO9" s="156">
        <f>SUM(AO10:AO18)</f>
        <v>1396.1999999999998</v>
      </c>
      <c r="AP9" s="156">
        <f aca="true" t="shared" si="10" ref="AP9:AP31">AO9-AN9</f>
        <v>-213.80000000000018</v>
      </c>
      <c r="AQ9" s="156">
        <f aca="true" t="shared" si="11" ref="AQ9:AQ16">AO9/AN9%</f>
        <v>86.72049689440992</v>
      </c>
      <c r="AR9" s="157">
        <f>AO9/AM9%</f>
        <v>37.995972350732046</v>
      </c>
      <c r="AS9" s="158">
        <f>SUM(AS10:AS18)</f>
        <v>3690.3999999999996</v>
      </c>
      <c r="AT9" s="156">
        <f>SUM(AT10:AT18)</f>
        <v>3209.7999999999997</v>
      </c>
      <c r="AU9" s="156">
        <f>SUM(AU10:AU18)</f>
        <v>2285.7</v>
      </c>
      <c r="AV9" s="156">
        <f aca="true" t="shared" si="12" ref="AV9:AV33">AU9-AT9</f>
        <v>-924.0999999999999</v>
      </c>
      <c r="AW9" s="156">
        <f aca="true" t="shared" si="13" ref="AW9:AW16">AU9/AT9%</f>
        <v>71.21004423951648</v>
      </c>
      <c r="AX9" s="157">
        <f>AU9/AS9%</f>
        <v>61.93637546065467</v>
      </c>
      <c r="AY9" s="158">
        <f>SUM(AY10:AY18)</f>
        <v>9117.900000000001</v>
      </c>
      <c r="AZ9" s="156">
        <f>SUM(AZ10:AZ18)</f>
        <v>5997.8</v>
      </c>
      <c r="BA9" s="156">
        <f>SUM(BA10:BA18)</f>
        <v>3696.8</v>
      </c>
      <c r="BB9" s="156">
        <f aca="true" t="shared" si="14" ref="BB9:BB27">BA9-AZ9</f>
        <v>-2301</v>
      </c>
      <c r="BC9" s="156">
        <f aca="true" t="shared" si="15" ref="BC9:BC16">BA9/AZ9%</f>
        <v>61.635933175497684</v>
      </c>
      <c r="BD9" s="157">
        <f>BA9/AY9%</f>
        <v>40.544423606312854</v>
      </c>
      <c r="BE9" s="158">
        <f>SUM(BE10:BE18)</f>
        <v>2430.5</v>
      </c>
      <c r="BF9" s="156">
        <f>SUM(BF10:BF18)</f>
        <v>2227.2000000000003</v>
      </c>
      <c r="BG9" s="156">
        <f>SUM(BG10:BG18)</f>
        <v>891.5</v>
      </c>
      <c r="BH9" s="156">
        <f aca="true" t="shared" si="16" ref="BH9:BH33">BG9-BF9</f>
        <v>-1335.7000000000003</v>
      </c>
      <c r="BI9" s="156">
        <f aca="true" t="shared" si="17" ref="BI9:BI16">BG9/BF9%</f>
        <v>40.027837643678154</v>
      </c>
      <c r="BJ9" s="157">
        <f>BG9/BE9%</f>
        <v>36.67969553589796</v>
      </c>
      <c r="BK9" s="158">
        <f>SUM(BK10:BK18)</f>
        <v>4709.5</v>
      </c>
      <c r="BL9" s="156">
        <f>SUM(BL10:BL18)</f>
        <v>3066</v>
      </c>
      <c r="BM9" s="156">
        <f>SUM(BM10:BM18)</f>
        <v>2642.5</v>
      </c>
      <c r="BN9" s="156">
        <f aca="true" t="shared" si="18" ref="BN9:BN31">BM9-BL9</f>
        <v>-423.5</v>
      </c>
      <c r="BO9" s="156">
        <f aca="true" t="shared" si="19" ref="BO9:BO16">BM9/BL9%</f>
        <v>86.18721461187215</v>
      </c>
      <c r="BP9" s="157">
        <f>BM9/BK9%</f>
        <v>56.10999044484553</v>
      </c>
      <c r="BQ9" s="158">
        <f>SUM(BQ10:BQ18)</f>
        <v>12763.199999999999</v>
      </c>
      <c r="BR9" s="156">
        <f>SUM(BR10:BR18)</f>
        <v>7367</v>
      </c>
      <c r="BS9" s="156">
        <f>SUM(BS10:BS18)</f>
        <v>6756.3</v>
      </c>
      <c r="BT9" s="156">
        <f aca="true" t="shared" si="20" ref="BT9:BT32">BS9-BR9</f>
        <v>-610.6999999999998</v>
      </c>
      <c r="BU9" s="156">
        <f aca="true" t="shared" si="21" ref="BU9:BU16">BS9/BR9%</f>
        <v>91.71032984932809</v>
      </c>
      <c r="BV9" s="157">
        <f>BS9/BQ9%</f>
        <v>52.93578412937195</v>
      </c>
      <c r="BW9" s="158">
        <f aca="true" t="shared" si="22" ref="BW9:BY26">C9+I9+O9+U9+AA9+AG9+AM9+AS9+AY9+BE9+BK9+BQ9</f>
        <v>172113.00000000003</v>
      </c>
      <c r="BX9" s="156">
        <f t="shared" si="22"/>
        <v>111094.5</v>
      </c>
      <c r="BY9" s="156">
        <f t="shared" si="22"/>
        <v>93430.4</v>
      </c>
      <c r="BZ9" s="156">
        <f>BY9-BX9</f>
        <v>-17664.100000000006</v>
      </c>
      <c r="CA9" s="156">
        <f>BY9/BX9%</f>
        <v>84.09993293997452</v>
      </c>
      <c r="CB9" s="157">
        <f>BY9/BW9%</f>
        <v>54.28433645337655</v>
      </c>
    </row>
    <row r="10" spans="1:81" ht="12.75">
      <c r="A10" s="160" t="s">
        <v>78</v>
      </c>
      <c r="B10" s="161"/>
      <c r="C10" s="162">
        <v>49088.7</v>
      </c>
      <c r="D10" s="163">
        <v>28225.4</v>
      </c>
      <c r="E10" s="163">
        <v>24780.2</v>
      </c>
      <c r="F10" s="164">
        <f aca="true" t="shared" si="23" ref="F10:F32">E10-D10</f>
        <v>-3445.2000000000007</v>
      </c>
      <c r="G10" s="433">
        <f t="shared" si="0"/>
        <v>87.79397280463695</v>
      </c>
      <c r="H10" s="165">
        <f t="shared" si="1"/>
        <v>50.480456805741454</v>
      </c>
      <c r="I10" s="166">
        <v>920</v>
      </c>
      <c r="J10" s="163">
        <v>630</v>
      </c>
      <c r="K10" s="163">
        <v>554</v>
      </c>
      <c r="L10" s="164">
        <f t="shared" si="2"/>
        <v>-76</v>
      </c>
      <c r="M10" s="164">
        <f t="shared" si="3"/>
        <v>87.93650793650794</v>
      </c>
      <c r="N10" s="165">
        <f>K10/I10%</f>
        <v>60.21739130434783</v>
      </c>
      <c r="O10" s="166">
        <v>1920.4</v>
      </c>
      <c r="P10" s="163">
        <v>1155.2</v>
      </c>
      <c r="Q10" s="163">
        <v>1079.6</v>
      </c>
      <c r="R10" s="164">
        <f t="shared" si="4"/>
        <v>-75.60000000000014</v>
      </c>
      <c r="S10" s="164">
        <f>Q10/P10%</f>
        <v>93.4556786703601</v>
      </c>
      <c r="T10" s="165">
        <f>Q10/O10%</f>
        <v>56.217454696938134</v>
      </c>
      <c r="U10" s="166">
        <v>5176.3</v>
      </c>
      <c r="V10" s="163">
        <v>4039.5</v>
      </c>
      <c r="W10" s="163">
        <v>3816.4</v>
      </c>
      <c r="X10" s="164">
        <f t="shared" si="6"/>
        <v>-223.0999999999999</v>
      </c>
      <c r="Y10" s="164">
        <f>W10/V10%</f>
        <v>94.4770392375294</v>
      </c>
      <c r="Z10" s="165">
        <f>W10/U10%</f>
        <v>73.72833877480053</v>
      </c>
      <c r="AA10" s="166">
        <v>1663.5</v>
      </c>
      <c r="AB10" s="163">
        <v>1193.9</v>
      </c>
      <c r="AC10" s="163">
        <v>814.5</v>
      </c>
      <c r="AD10" s="164">
        <f t="shared" si="7"/>
        <v>-379.4000000000001</v>
      </c>
      <c r="AE10" s="164">
        <f>AC10/AB10%</f>
        <v>68.22179412011056</v>
      </c>
      <c r="AF10" s="165">
        <f>AC10/AA10%</f>
        <v>48.963029756537416</v>
      </c>
      <c r="AG10" s="166">
        <v>1487.3</v>
      </c>
      <c r="AH10" s="163">
        <v>981.3</v>
      </c>
      <c r="AI10" s="163">
        <v>851.5</v>
      </c>
      <c r="AJ10" s="164">
        <f t="shared" si="8"/>
        <v>-129.79999999999995</v>
      </c>
      <c r="AK10" s="164">
        <f t="shared" si="9"/>
        <v>86.77264852746357</v>
      </c>
      <c r="AL10" s="165">
        <f>AI10/AG10%</f>
        <v>57.251395145565795</v>
      </c>
      <c r="AM10" s="166">
        <v>816.5</v>
      </c>
      <c r="AN10" s="163">
        <v>408.3</v>
      </c>
      <c r="AO10" s="163">
        <v>355.5</v>
      </c>
      <c r="AP10" s="164">
        <f t="shared" si="10"/>
        <v>-52.80000000000001</v>
      </c>
      <c r="AQ10" s="164">
        <f t="shared" si="11"/>
        <v>87.06833210874356</v>
      </c>
      <c r="AR10" s="165">
        <f>AO10/AM10%</f>
        <v>43.53949785670545</v>
      </c>
      <c r="AS10" s="166">
        <v>873.9</v>
      </c>
      <c r="AT10" s="163">
        <v>673.9</v>
      </c>
      <c r="AU10" s="163">
        <v>643.7</v>
      </c>
      <c r="AV10" s="164">
        <f t="shared" si="12"/>
        <v>-30.199999999999932</v>
      </c>
      <c r="AW10" s="164">
        <f t="shared" si="13"/>
        <v>95.51862294108919</v>
      </c>
      <c r="AX10" s="165">
        <f>AU10/AS10%</f>
        <v>73.65831330815884</v>
      </c>
      <c r="AY10" s="166">
        <v>2412.2</v>
      </c>
      <c r="AZ10" s="163">
        <v>1735.1</v>
      </c>
      <c r="BA10" s="163">
        <v>848.2</v>
      </c>
      <c r="BB10" s="164">
        <f t="shared" si="14"/>
        <v>-886.8999999999999</v>
      </c>
      <c r="BC10" s="164">
        <f t="shared" si="15"/>
        <v>48.88479050198836</v>
      </c>
      <c r="BD10" s="165">
        <f>BA10/AY10%</f>
        <v>35.1629218141116</v>
      </c>
      <c r="BE10" s="166">
        <v>556.5</v>
      </c>
      <c r="BF10" s="163">
        <v>424.5</v>
      </c>
      <c r="BG10" s="163">
        <v>286.8</v>
      </c>
      <c r="BH10" s="164">
        <f t="shared" si="16"/>
        <v>-137.7</v>
      </c>
      <c r="BI10" s="164">
        <f t="shared" si="17"/>
        <v>67.56183745583039</v>
      </c>
      <c r="BJ10" s="165">
        <f>BG10/BE10%</f>
        <v>51.536388140161726</v>
      </c>
      <c r="BK10" s="166">
        <v>1354.4</v>
      </c>
      <c r="BL10" s="163">
        <v>930.1</v>
      </c>
      <c r="BM10" s="163">
        <v>924.1</v>
      </c>
      <c r="BN10" s="164">
        <f t="shared" si="18"/>
        <v>-6</v>
      </c>
      <c r="BO10" s="164">
        <f t="shared" si="19"/>
        <v>99.3549080744006</v>
      </c>
      <c r="BP10" s="165">
        <f>BM10/BK10%</f>
        <v>68.22947430596574</v>
      </c>
      <c r="BQ10" s="166">
        <v>2838.1</v>
      </c>
      <c r="BR10" s="163">
        <v>1433.4</v>
      </c>
      <c r="BS10" s="163">
        <v>1562.1</v>
      </c>
      <c r="BT10" s="164">
        <f t="shared" si="20"/>
        <v>128.69999999999982</v>
      </c>
      <c r="BU10" s="164">
        <f t="shared" si="21"/>
        <v>108.97865215571368</v>
      </c>
      <c r="BV10" s="165">
        <f>BS10/BQ10%</f>
        <v>55.04034389204045</v>
      </c>
      <c r="BW10" s="167">
        <f t="shared" si="22"/>
        <v>69107.8</v>
      </c>
      <c r="BX10" s="168">
        <f t="shared" si="22"/>
        <v>41830.60000000001</v>
      </c>
      <c r="BY10" s="168">
        <f t="shared" si="22"/>
        <v>36516.6</v>
      </c>
      <c r="BZ10" s="164">
        <f>BY10-BX10</f>
        <v>-5314.000000000015</v>
      </c>
      <c r="CA10" s="164">
        <f>BY10/BX10%</f>
        <v>87.29638111812879</v>
      </c>
      <c r="CB10" s="165">
        <f>BY10/BW10%</f>
        <v>52.84005568112427</v>
      </c>
      <c r="CC10" s="169"/>
    </row>
    <row r="11" spans="1:81" ht="12.75">
      <c r="A11" s="160" t="s">
        <v>79</v>
      </c>
      <c r="B11" s="161"/>
      <c r="C11" s="162">
        <v>1490.3</v>
      </c>
      <c r="D11" s="163">
        <v>1216</v>
      </c>
      <c r="E11" s="163">
        <v>1138.6</v>
      </c>
      <c r="F11" s="164">
        <f t="shared" si="23"/>
        <v>-77.40000000000009</v>
      </c>
      <c r="G11" s="433">
        <f t="shared" si="0"/>
        <v>93.63486842105263</v>
      </c>
      <c r="H11" s="165">
        <f t="shared" si="1"/>
        <v>76.40072468630477</v>
      </c>
      <c r="I11" s="166">
        <v>30.5</v>
      </c>
      <c r="J11" s="163">
        <v>27.4</v>
      </c>
      <c r="K11" s="163">
        <v>25.6</v>
      </c>
      <c r="L11" s="164">
        <f t="shared" si="2"/>
        <v>-1.7999999999999972</v>
      </c>
      <c r="M11" s="164">
        <f t="shared" si="3"/>
        <v>93.43065693430658</v>
      </c>
      <c r="N11" s="165">
        <f>K11/I11%</f>
        <v>83.9344262295082</v>
      </c>
      <c r="O11" s="166">
        <v>405</v>
      </c>
      <c r="P11" s="163">
        <v>321.5</v>
      </c>
      <c r="Q11" s="163">
        <v>311.6</v>
      </c>
      <c r="R11" s="164">
        <f t="shared" si="4"/>
        <v>-9.899999999999977</v>
      </c>
      <c r="S11" s="164">
        <f>Q11/P11%</f>
        <v>96.92068429237948</v>
      </c>
      <c r="T11" s="165">
        <f>Q11/O11%</f>
        <v>76.93827160493828</v>
      </c>
      <c r="U11" s="166"/>
      <c r="V11" s="163"/>
      <c r="W11" s="163"/>
      <c r="X11" s="164"/>
      <c r="Y11" s="164"/>
      <c r="Z11" s="165"/>
      <c r="AA11" s="166"/>
      <c r="AB11" s="163"/>
      <c r="AC11" s="163"/>
      <c r="AD11" s="164"/>
      <c r="AE11" s="164"/>
      <c r="AF11" s="165"/>
      <c r="AG11" s="166"/>
      <c r="AH11" s="163"/>
      <c r="AI11" s="163"/>
      <c r="AJ11" s="164">
        <f t="shared" si="8"/>
        <v>0</v>
      </c>
      <c r="AK11" s="164"/>
      <c r="AL11" s="165"/>
      <c r="AM11" s="166"/>
      <c r="AN11" s="163"/>
      <c r="AO11" s="163"/>
      <c r="AP11" s="164"/>
      <c r="AQ11" s="164"/>
      <c r="AR11" s="165"/>
      <c r="AS11" s="166">
        <v>206.4</v>
      </c>
      <c r="AT11" s="163">
        <v>141.6</v>
      </c>
      <c r="AU11" s="163">
        <v>159</v>
      </c>
      <c r="AV11" s="164">
        <f t="shared" si="12"/>
        <v>17.400000000000006</v>
      </c>
      <c r="AW11" s="164">
        <f t="shared" si="13"/>
        <v>112.28813559322035</v>
      </c>
      <c r="AX11" s="165">
        <f>AU11/AS11%</f>
        <v>77.03488372093022</v>
      </c>
      <c r="AY11" s="166">
        <v>137.6</v>
      </c>
      <c r="AZ11" s="163">
        <v>97.3</v>
      </c>
      <c r="BA11" s="163">
        <v>107.2</v>
      </c>
      <c r="BB11" s="164">
        <f t="shared" si="14"/>
        <v>9.900000000000006</v>
      </c>
      <c r="BC11" s="164">
        <f t="shared" si="15"/>
        <v>110.17471736896198</v>
      </c>
      <c r="BD11" s="165"/>
      <c r="BE11" s="166"/>
      <c r="BF11" s="163"/>
      <c r="BG11" s="163"/>
      <c r="BH11" s="164"/>
      <c r="BI11" s="164"/>
      <c r="BJ11" s="165"/>
      <c r="BK11" s="166">
        <v>443.3</v>
      </c>
      <c r="BL11" s="163">
        <v>356</v>
      </c>
      <c r="BM11" s="163">
        <v>337.2</v>
      </c>
      <c r="BN11" s="164">
        <f t="shared" si="18"/>
        <v>-18.80000000000001</v>
      </c>
      <c r="BO11" s="164">
        <f t="shared" si="19"/>
        <v>94.71910112359551</v>
      </c>
      <c r="BP11" s="165">
        <f>BM11/BK11%</f>
        <v>76.06586961425671</v>
      </c>
      <c r="BQ11" s="166">
        <v>596.1</v>
      </c>
      <c r="BR11" s="163">
        <v>472.3</v>
      </c>
      <c r="BS11" s="163">
        <v>455.4</v>
      </c>
      <c r="BT11" s="164">
        <f t="shared" si="20"/>
        <v>-16.900000000000034</v>
      </c>
      <c r="BU11" s="164">
        <f t="shared" si="21"/>
        <v>96.421765826805</v>
      </c>
      <c r="BV11" s="165">
        <f>BS11/BQ11%</f>
        <v>76.39657775541016</v>
      </c>
      <c r="BW11" s="167">
        <f t="shared" si="22"/>
        <v>3309.2</v>
      </c>
      <c r="BX11" s="168">
        <f t="shared" si="22"/>
        <v>2632.1000000000004</v>
      </c>
      <c r="BY11" s="168">
        <f t="shared" si="22"/>
        <v>2534.6</v>
      </c>
      <c r="BZ11" s="164">
        <f>BY11-BX11</f>
        <v>-97.50000000000045</v>
      </c>
      <c r="CA11" s="164">
        <f>BY11/BX11%</f>
        <v>96.29573344477791</v>
      </c>
      <c r="CB11" s="165">
        <f>BY11/BW11%</f>
        <v>76.59252991659616</v>
      </c>
      <c r="CC11" s="169"/>
    </row>
    <row r="12" spans="1:81" ht="24.75" customHeight="1">
      <c r="A12" s="170" t="s">
        <v>30</v>
      </c>
      <c r="B12" s="161"/>
      <c r="C12" s="162">
        <v>14433.7</v>
      </c>
      <c r="D12" s="163">
        <v>10415.3</v>
      </c>
      <c r="E12" s="163">
        <v>10934.8</v>
      </c>
      <c r="F12" s="164">
        <f t="shared" si="23"/>
        <v>519.5</v>
      </c>
      <c r="G12" s="433">
        <f t="shared" si="0"/>
        <v>104.98785440649813</v>
      </c>
      <c r="H12" s="165">
        <f t="shared" si="1"/>
        <v>75.75881444120355</v>
      </c>
      <c r="I12" s="166">
        <v>120</v>
      </c>
      <c r="J12" s="163">
        <v>101.4</v>
      </c>
      <c r="K12" s="163">
        <v>101.6</v>
      </c>
      <c r="L12" s="164">
        <f t="shared" si="2"/>
        <v>0.19999999999998863</v>
      </c>
      <c r="M12" s="164">
        <f t="shared" si="3"/>
        <v>100.19723865877711</v>
      </c>
      <c r="N12" s="165">
        <f aca="true" t="shared" si="24" ref="N12:N33">K12/I12%</f>
        <v>84.66666666666667</v>
      </c>
      <c r="O12" s="166">
        <v>235</v>
      </c>
      <c r="P12" s="163">
        <v>222.7</v>
      </c>
      <c r="Q12" s="163">
        <v>179.9</v>
      </c>
      <c r="R12" s="164">
        <f t="shared" si="4"/>
        <v>-42.79999999999998</v>
      </c>
      <c r="S12" s="164">
        <f t="shared" si="5"/>
        <v>80.78132016165246</v>
      </c>
      <c r="T12" s="165">
        <f aca="true" t="shared" si="25" ref="T12:T33">Q12/O12%</f>
        <v>76.55319148936171</v>
      </c>
      <c r="U12" s="166"/>
      <c r="V12" s="163"/>
      <c r="W12" s="163"/>
      <c r="X12" s="164">
        <f t="shared" si="6"/>
        <v>0</v>
      </c>
      <c r="Y12" s="164"/>
      <c r="Z12" s="165"/>
      <c r="AA12" s="166">
        <v>13.2</v>
      </c>
      <c r="AB12" s="163">
        <v>13.2</v>
      </c>
      <c r="AC12" s="163">
        <v>53.6</v>
      </c>
      <c r="AD12" s="164">
        <f t="shared" si="7"/>
        <v>40.400000000000006</v>
      </c>
      <c r="AE12" s="164">
        <f>AC12/AB12%</f>
        <v>406.06060606060606</v>
      </c>
      <c r="AF12" s="165">
        <f aca="true" t="shared" si="26" ref="AF12:AF33">AC12/AA12%</f>
        <v>406.06060606060606</v>
      </c>
      <c r="AG12" s="166">
        <v>568.5</v>
      </c>
      <c r="AH12" s="163">
        <v>335.3</v>
      </c>
      <c r="AI12" s="163">
        <v>228.6</v>
      </c>
      <c r="AJ12" s="164">
        <f t="shared" si="8"/>
        <v>-106.70000000000002</v>
      </c>
      <c r="AK12" s="164">
        <f t="shared" si="9"/>
        <v>68.17775126752161</v>
      </c>
      <c r="AL12" s="165">
        <f aca="true" t="shared" si="27" ref="AL12:AL33">AI12/AG12%</f>
        <v>40.21108179419525</v>
      </c>
      <c r="AM12" s="166">
        <v>198</v>
      </c>
      <c r="AN12" s="163">
        <v>27.1</v>
      </c>
      <c r="AO12" s="163">
        <v>-4.2</v>
      </c>
      <c r="AP12" s="164">
        <f t="shared" si="10"/>
        <v>-31.3</v>
      </c>
      <c r="AQ12" s="164"/>
      <c r="AR12" s="165">
        <f aca="true" t="shared" si="28" ref="AR12:AR33">AO12/AM12%</f>
        <v>-2.121212121212121</v>
      </c>
      <c r="AS12" s="166">
        <v>135.2</v>
      </c>
      <c r="AT12" s="163">
        <v>101.4</v>
      </c>
      <c r="AU12" s="163">
        <v>21.6</v>
      </c>
      <c r="AV12" s="164">
        <f t="shared" si="12"/>
        <v>-79.80000000000001</v>
      </c>
      <c r="AW12" s="164">
        <f t="shared" si="13"/>
        <v>21.301775147928996</v>
      </c>
      <c r="AX12" s="165">
        <f aca="true" t="shared" si="29" ref="AX12:AX33">AU12/AS12%</f>
        <v>15.976331360946748</v>
      </c>
      <c r="AY12" s="166">
        <v>1673.7</v>
      </c>
      <c r="AZ12" s="163">
        <v>1377.6</v>
      </c>
      <c r="BA12" s="163">
        <v>1102.6</v>
      </c>
      <c r="BB12" s="164">
        <f t="shared" si="14"/>
        <v>-275</v>
      </c>
      <c r="BC12" s="164">
        <f t="shared" si="15"/>
        <v>80.03774680603948</v>
      </c>
      <c r="BD12" s="165">
        <f aca="true" t="shared" si="30" ref="BD12:BD33">BA12/AY12%</f>
        <v>65.87799486168369</v>
      </c>
      <c r="BE12" s="166">
        <v>119.4</v>
      </c>
      <c r="BF12" s="163">
        <v>89.6</v>
      </c>
      <c r="BG12" s="163">
        <v>73.9</v>
      </c>
      <c r="BH12" s="164">
        <f t="shared" si="16"/>
        <v>-15.699999999999989</v>
      </c>
      <c r="BI12" s="164">
        <f t="shared" si="17"/>
        <v>82.47767857142858</v>
      </c>
      <c r="BJ12" s="165">
        <f aca="true" t="shared" si="31" ref="BJ12:BJ33">BG12/BE12%</f>
        <v>61.892797319933</v>
      </c>
      <c r="BK12" s="166">
        <v>300</v>
      </c>
      <c r="BL12" s="163">
        <v>210.9</v>
      </c>
      <c r="BM12" s="163">
        <v>198.8</v>
      </c>
      <c r="BN12" s="164">
        <f t="shared" si="18"/>
        <v>-12.099999999999994</v>
      </c>
      <c r="BO12" s="164">
        <f t="shared" si="19"/>
        <v>94.26268373636795</v>
      </c>
      <c r="BP12" s="165">
        <f aca="true" t="shared" si="32" ref="BP12:BP33">BM12/BK12%</f>
        <v>66.26666666666667</v>
      </c>
      <c r="BQ12" s="166">
        <v>1328.6</v>
      </c>
      <c r="BR12" s="163">
        <v>581.6</v>
      </c>
      <c r="BS12" s="163">
        <v>530.5</v>
      </c>
      <c r="BT12" s="164">
        <f t="shared" si="20"/>
        <v>-51.10000000000002</v>
      </c>
      <c r="BU12" s="164">
        <f>BS12/BR12%</f>
        <v>91.21389270976617</v>
      </c>
      <c r="BV12" s="165">
        <f aca="true" t="shared" si="33" ref="BV12:BV33">BS12/BQ12%</f>
        <v>39.92924883335842</v>
      </c>
      <c r="BW12" s="167">
        <f t="shared" si="22"/>
        <v>19125.300000000003</v>
      </c>
      <c r="BX12" s="168">
        <f t="shared" si="22"/>
        <v>13476.1</v>
      </c>
      <c r="BY12" s="168">
        <f t="shared" si="22"/>
        <v>13421.699999999999</v>
      </c>
      <c r="BZ12" s="164">
        <f aca="true" t="shared" si="34" ref="BZ12:BZ32">BY12-BX12</f>
        <v>-54.400000000001455</v>
      </c>
      <c r="CA12" s="164">
        <f aca="true" t="shared" si="35" ref="CA12:CA32">BY12/BX12%</f>
        <v>99.59632237813611</v>
      </c>
      <c r="CB12" s="165">
        <f aca="true" t="shared" si="36" ref="CB12:CB33">BY12/BW12%</f>
        <v>70.17772270238896</v>
      </c>
      <c r="CC12" s="169"/>
    </row>
    <row r="13" spans="1:81" ht="12.75">
      <c r="A13" s="160" t="s">
        <v>32</v>
      </c>
      <c r="B13" s="171"/>
      <c r="C13" s="172">
        <v>27.7</v>
      </c>
      <c r="D13" s="173">
        <v>27.7</v>
      </c>
      <c r="E13" s="173">
        <v>56.5</v>
      </c>
      <c r="F13" s="164">
        <f t="shared" si="23"/>
        <v>28.8</v>
      </c>
      <c r="G13" s="433">
        <f t="shared" si="0"/>
        <v>203.97111913357404</v>
      </c>
      <c r="H13" s="165">
        <f>E13/C13%</f>
        <v>203.97111913357404</v>
      </c>
      <c r="I13" s="174">
        <v>56.5</v>
      </c>
      <c r="J13" s="173">
        <v>56.5</v>
      </c>
      <c r="K13" s="173">
        <v>56.3</v>
      </c>
      <c r="L13" s="164">
        <f t="shared" si="2"/>
        <v>-0.20000000000000284</v>
      </c>
      <c r="M13" s="164">
        <f t="shared" si="3"/>
        <v>99.64601769911505</v>
      </c>
      <c r="N13" s="165">
        <f t="shared" si="24"/>
        <v>99.64601769911505</v>
      </c>
      <c r="O13" s="174">
        <v>4.5</v>
      </c>
      <c r="P13" s="173">
        <v>4.5</v>
      </c>
      <c r="Q13" s="173">
        <v>4.6</v>
      </c>
      <c r="R13" s="164">
        <f t="shared" si="4"/>
        <v>0.09999999999999964</v>
      </c>
      <c r="S13" s="164">
        <f t="shared" si="5"/>
        <v>102.22222222222221</v>
      </c>
      <c r="T13" s="165">
        <f t="shared" si="25"/>
        <v>102.22222222222221</v>
      </c>
      <c r="U13" s="174">
        <v>2.6</v>
      </c>
      <c r="V13" s="173">
        <v>2.6</v>
      </c>
      <c r="W13" s="173">
        <v>2.6</v>
      </c>
      <c r="X13" s="164">
        <f t="shared" si="6"/>
        <v>0</v>
      </c>
      <c r="Y13" s="164">
        <f>W13/V13%</f>
        <v>100</v>
      </c>
      <c r="Z13" s="165"/>
      <c r="AA13" s="174">
        <v>40.7</v>
      </c>
      <c r="AB13" s="173">
        <v>40.7</v>
      </c>
      <c r="AC13" s="173">
        <v>54.1</v>
      </c>
      <c r="AD13" s="164">
        <f t="shared" si="7"/>
        <v>13.399999999999999</v>
      </c>
      <c r="AE13" s="164">
        <f>AC13/AB13%</f>
        <v>132.92383292383292</v>
      </c>
      <c r="AF13" s="165">
        <f t="shared" si="26"/>
        <v>132.92383292383292</v>
      </c>
      <c r="AG13" s="174">
        <v>122.5</v>
      </c>
      <c r="AH13" s="173">
        <v>92</v>
      </c>
      <c r="AI13" s="173">
        <v>75</v>
      </c>
      <c r="AJ13" s="164">
        <f t="shared" si="8"/>
        <v>-17</v>
      </c>
      <c r="AK13" s="164"/>
      <c r="AL13" s="165">
        <f t="shared" si="27"/>
        <v>61.224489795918366</v>
      </c>
      <c r="AM13" s="174">
        <v>103.7</v>
      </c>
      <c r="AN13" s="173">
        <v>103.7</v>
      </c>
      <c r="AO13" s="173">
        <v>103.7</v>
      </c>
      <c r="AP13" s="164">
        <f t="shared" si="10"/>
        <v>0</v>
      </c>
      <c r="AQ13" s="164">
        <f t="shared" si="11"/>
        <v>100.00000000000001</v>
      </c>
      <c r="AR13" s="165">
        <f t="shared" si="28"/>
        <v>100.00000000000001</v>
      </c>
      <c r="AS13" s="174">
        <v>101.5</v>
      </c>
      <c r="AT13" s="173">
        <v>101.5</v>
      </c>
      <c r="AU13" s="173">
        <v>190</v>
      </c>
      <c r="AV13" s="164">
        <f t="shared" si="12"/>
        <v>88.5</v>
      </c>
      <c r="AW13" s="164">
        <f t="shared" si="13"/>
        <v>187.192118226601</v>
      </c>
      <c r="AX13" s="165">
        <f t="shared" si="29"/>
        <v>187.192118226601</v>
      </c>
      <c r="AY13" s="174">
        <v>37</v>
      </c>
      <c r="AZ13" s="173">
        <v>37</v>
      </c>
      <c r="BA13" s="173">
        <v>175.3</v>
      </c>
      <c r="BB13" s="164">
        <f t="shared" si="14"/>
        <v>138.3</v>
      </c>
      <c r="BC13" s="164">
        <f t="shared" si="15"/>
        <v>473.7837837837838</v>
      </c>
      <c r="BD13" s="165">
        <f t="shared" si="30"/>
        <v>473.7837837837838</v>
      </c>
      <c r="BE13" s="174">
        <v>16.2</v>
      </c>
      <c r="BF13" s="173">
        <v>16.2</v>
      </c>
      <c r="BG13" s="173">
        <v>17.9</v>
      </c>
      <c r="BH13" s="164">
        <f t="shared" si="16"/>
        <v>1.6999999999999993</v>
      </c>
      <c r="BI13" s="164">
        <f t="shared" si="17"/>
        <v>110.49382716049381</v>
      </c>
      <c r="BJ13" s="165">
        <f t="shared" si="31"/>
        <v>110.49382716049381</v>
      </c>
      <c r="BK13" s="174">
        <v>41</v>
      </c>
      <c r="BL13" s="173">
        <v>41</v>
      </c>
      <c r="BM13" s="173">
        <v>41.3</v>
      </c>
      <c r="BN13" s="164">
        <f t="shared" si="18"/>
        <v>0.29999999999999716</v>
      </c>
      <c r="BO13" s="164">
        <f t="shared" si="19"/>
        <v>100.73170731707317</v>
      </c>
      <c r="BP13" s="165">
        <f t="shared" si="32"/>
        <v>100.73170731707317</v>
      </c>
      <c r="BQ13" s="174"/>
      <c r="BR13" s="173"/>
      <c r="BS13" s="173"/>
      <c r="BT13" s="164">
        <f t="shared" si="20"/>
        <v>0</v>
      </c>
      <c r="BU13" s="164"/>
      <c r="BV13" s="165"/>
      <c r="BW13" s="167">
        <f t="shared" si="22"/>
        <v>553.9</v>
      </c>
      <c r="BX13" s="168">
        <f t="shared" si="22"/>
        <v>523.4</v>
      </c>
      <c r="BY13" s="168">
        <f t="shared" si="22"/>
        <v>777.2999999999998</v>
      </c>
      <c r="BZ13" s="164">
        <f t="shared" si="34"/>
        <v>253.89999999999986</v>
      </c>
      <c r="CA13" s="164">
        <f t="shared" si="35"/>
        <v>148.50974398165835</v>
      </c>
      <c r="CB13" s="165">
        <f t="shared" si="36"/>
        <v>140.3321899259794</v>
      </c>
      <c r="CC13" s="169"/>
    </row>
    <row r="14" spans="1:81" ht="12.75">
      <c r="A14" s="175" t="s">
        <v>80</v>
      </c>
      <c r="B14" s="171"/>
      <c r="C14" s="172">
        <v>5833.2</v>
      </c>
      <c r="D14" s="173">
        <v>2636.8</v>
      </c>
      <c r="E14" s="173">
        <v>1310</v>
      </c>
      <c r="F14" s="164">
        <f t="shared" si="23"/>
        <v>-1326.8000000000002</v>
      </c>
      <c r="G14" s="433">
        <f t="shared" si="0"/>
        <v>49.68143203883495</v>
      </c>
      <c r="H14" s="165">
        <f t="shared" si="1"/>
        <v>22.457656174998284</v>
      </c>
      <c r="I14" s="174">
        <v>120</v>
      </c>
      <c r="J14" s="173">
        <v>95</v>
      </c>
      <c r="K14" s="173">
        <v>29.6</v>
      </c>
      <c r="L14" s="164">
        <f t="shared" si="2"/>
        <v>-65.4</v>
      </c>
      <c r="M14" s="164">
        <f t="shared" si="3"/>
        <v>31.15789473684211</v>
      </c>
      <c r="N14" s="165">
        <f t="shared" si="24"/>
        <v>24.666666666666668</v>
      </c>
      <c r="O14" s="174">
        <v>269.1</v>
      </c>
      <c r="P14" s="173">
        <v>262.1</v>
      </c>
      <c r="Q14" s="173">
        <v>35.7</v>
      </c>
      <c r="R14" s="164">
        <f t="shared" si="4"/>
        <v>-226.40000000000003</v>
      </c>
      <c r="S14" s="164">
        <f t="shared" si="5"/>
        <v>13.620755436856161</v>
      </c>
      <c r="T14" s="165">
        <f t="shared" si="25"/>
        <v>13.26644370122631</v>
      </c>
      <c r="U14" s="174">
        <v>73.2</v>
      </c>
      <c r="V14" s="173">
        <v>36.4</v>
      </c>
      <c r="W14" s="173">
        <v>11.3</v>
      </c>
      <c r="X14" s="164">
        <f t="shared" si="6"/>
        <v>-25.099999999999998</v>
      </c>
      <c r="Y14" s="164">
        <f>W14/V14%</f>
        <v>31.043956043956047</v>
      </c>
      <c r="Z14" s="165">
        <f>W14/U14%</f>
        <v>15.437158469945356</v>
      </c>
      <c r="AA14" s="174">
        <v>49.1</v>
      </c>
      <c r="AB14" s="173">
        <v>42.6</v>
      </c>
      <c r="AC14" s="173">
        <v>11.1</v>
      </c>
      <c r="AD14" s="164">
        <f t="shared" si="7"/>
        <v>-31.5</v>
      </c>
      <c r="AE14" s="164">
        <f>AC14/AB14%</f>
        <v>26.056338028169012</v>
      </c>
      <c r="AF14" s="165">
        <f t="shared" si="26"/>
        <v>22.60692464358452</v>
      </c>
      <c r="AG14" s="174">
        <v>392.1</v>
      </c>
      <c r="AH14" s="173">
        <v>200.1</v>
      </c>
      <c r="AI14" s="173">
        <v>69.5</v>
      </c>
      <c r="AJ14" s="164">
        <f t="shared" si="8"/>
        <v>-130.6</v>
      </c>
      <c r="AK14" s="164">
        <f t="shared" si="9"/>
        <v>34.732633683158426</v>
      </c>
      <c r="AL14" s="165">
        <f t="shared" si="27"/>
        <v>17.7250701351696</v>
      </c>
      <c r="AM14" s="174">
        <v>94.5</v>
      </c>
      <c r="AN14" s="173">
        <v>37.5</v>
      </c>
      <c r="AO14" s="173">
        <v>14.9</v>
      </c>
      <c r="AP14" s="164">
        <f t="shared" si="10"/>
        <v>-22.6</v>
      </c>
      <c r="AQ14" s="164">
        <f t="shared" si="11"/>
        <v>39.733333333333334</v>
      </c>
      <c r="AR14" s="165">
        <f t="shared" si="28"/>
        <v>15.76719576719577</v>
      </c>
      <c r="AS14" s="174">
        <v>70.7</v>
      </c>
      <c r="AT14" s="173">
        <v>60.7</v>
      </c>
      <c r="AU14" s="173">
        <v>13.2</v>
      </c>
      <c r="AV14" s="164">
        <f t="shared" si="12"/>
        <v>-47.5</v>
      </c>
      <c r="AW14" s="164">
        <f t="shared" si="13"/>
        <v>21.74629324546952</v>
      </c>
      <c r="AX14" s="165">
        <f t="shared" si="29"/>
        <v>18.670438472418667</v>
      </c>
      <c r="AY14" s="174">
        <v>809.8</v>
      </c>
      <c r="AZ14" s="173">
        <v>435.6</v>
      </c>
      <c r="BA14" s="173">
        <v>127.9</v>
      </c>
      <c r="BB14" s="164">
        <f t="shared" si="14"/>
        <v>-307.70000000000005</v>
      </c>
      <c r="BC14" s="164">
        <f t="shared" si="15"/>
        <v>29.361799816345272</v>
      </c>
      <c r="BD14" s="165">
        <f t="shared" si="30"/>
        <v>15.794023215608796</v>
      </c>
      <c r="BE14" s="174">
        <v>55.7</v>
      </c>
      <c r="BF14" s="173">
        <v>53</v>
      </c>
      <c r="BG14" s="173">
        <v>12.8</v>
      </c>
      <c r="BH14" s="164">
        <f t="shared" si="16"/>
        <v>-40.2</v>
      </c>
      <c r="BI14" s="164">
        <f t="shared" si="17"/>
        <v>24.150943396226417</v>
      </c>
      <c r="BJ14" s="165">
        <f t="shared" si="31"/>
        <v>22.980251346499102</v>
      </c>
      <c r="BK14" s="174">
        <v>289.9</v>
      </c>
      <c r="BL14" s="173">
        <v>140</v>
      </c>
      <c r="BM14" s="173">
        <v>-5.8</v>
      </c>
      <c r="BN14" s="164">
        <f t="shared" si="18"/>
        <v>-145.8</v>
      </c>
      <c r="BO14" s="164"/>
      <c r="BP14" s="165">
        <f t="shared" si="32"/>
        <v>-2.000689893066575</v>
      </c>
      <c r="BQ14" s="174">
        <v>713.7</v>
      </c>
      <c r="BR14" s="173">
        <v>179.9</v>
      </c>
      <c r="BS14" s="173">
        <v>125.5</v>
      </c>
      <c r="BT14" s="164">
        <f t="shared" si="20"/>
        <v>-54.400000000000006</v>
      </c>
      <c r="BU14" s="164">
        <f t="shared" si="21"/>
        <v>69.7609783212896</v>
      </c>
      <c r="BV14" s="165">
        <f t="shared" si="33"/>
        <v>17.584419223763486</v>
      </c>
      <c r="BW14" s="167">
        <f t="shared" si="22"/>
        <v>8771</v>
      </c>
      <c r="BX14" s="168">
        <f t="shared" si="22"/>
        <v>4179.7</v>
      </c>
      <c r="BY14" s="168">
        <f t="shared" si="22"/>
        <v>1755.7</v>
      </c>
      <c r="BZ14" s="164">
        <f t="shared" si="34"/>
        <v>-2424</v>
      </c>
      <c r="CA14" s="164">
        <f t="shared" si="35"/>
        <v>42.005407086633014</v>
      </c>
      <c r="CB14" s="165">
        <f t="shared" si="36"/>
        <v>20.01710181279216</v>
      </c>
      <c r="CC14" s="169"/>
    </row>
    <row r="15" spans="1:81" s="182" customFormat="1" ht="12.75">
      <c r="A15" s="176" t="s">
        <v>81</v>
      </c>
      <c r="B15" s="177"/>
      <c r="C15" s="178">
        <v>28754.3</v>
      </c>
      <c r="D15" s="179">
        <v>20240.5</v>
      </c>
      <c r="E15" s="179">
        <v>17309.5</v>
      </c>
      <c r="F15" s="164">
        <f t="shared" si="23"/>
        <v>-2931</v>
      </c>
      <c r="G15" s="433">
        <f t="shared" si="0"/>
        <v>85.51913243249919</v>
      </c>
      <c r="H15" s="165">
        <f t="shared" si="1"/>
        <v>60.197953001811904</v>
      </c>
      <c r="I15" s="180">
        <v>2037.9</v>
      </c>
      <c r="J15" s="179">
        <v>1541.5</v>
      </c>
      <c r="K15" s="179">
        <v>1060.2</v>
      </c>
      <c r="L15" s="164">
        <f t="shared" si="2"/>
        <v>-481.29999999999995</v>
      </c>
      <c r="M15" s="164">
        <f t="shared" si="3"/>
        <v>68.77716509892961</v>
      </c>
      <c r="N15" s="165">
        <f t="shared" si="24"/>
        <v>52.02414249963197</v>
      </c>
      <c r="O15" s="180">
        <v>1721.3</v>
      </c>
      <c r="P15" s="179">
        <v>1688</v>
      </c>
      <c r="Q15" s="179">
        <v>983.8</v>
      </c>
      <c r="R15" s="164">
        <f t="shared" si="4"/>
        <v>-704.2</v>
      </c>
      <c r="S15" s="164">
        <f t="shared" si="5"/>
        <v>58.28199052132702</v>
      </c>
      <c r="T15" s="165">
        <f t="shared" si="25"/>
        <v>57.15447626793702</v>
      </c>
      <c r="U15" s="180">
        <v>2705.3</v>
      </c>
      <c r="V15" s="179">
        <v>869.2</v>
      </c>
      <c r="W15" s="179">
        <v>685</v>
      </c>
      <c r="X15" s="164">
        <f t="shared" si="6"/>
        <v>-184.20000000000005</v>
      </c>
      <c r="Y15" s="164">
        <f>W15/V15%</f>
        <v>78.80809940174873</v>
      </c>
      <c r="Z15" s="165">
        <f>W15/U15%</f>
        <v>25.320666839167558</v>
      </c>
      <c r="AA15" s="180">
        <v>4006</v>
      </c>
      <c r="AB15" s="179">
        <v>2587.3</v>
      </c>
      <c r="AC15" s="179">
        <v>1850.7</v>
      </c>
      <c r="AD15" s="164">
        <f t="shared" si="7"/>
        <v>-736.6000000000001</v>
      </c>
      <c r="AE15" s="164">
        <f>AC15/AB15%</f>
        <v>71.53016658292428</v>
      </c>
      <c r="AF15" s="165">
        <f t="shared" si="26"/>
        <v>46.19820269595606</v>
      </c>
      <c r="AG15" s="180">
        <v>1404.3</v>
      </c>
      <c r="AH15" s="179">
        <v>991.8</v>
      </c>
      <c r="AI15" s="179">
        <v>697.3</v>
      </c>
      <c r="AJ15" s="164">
        <f t="shared" si="8"/>
        <v>-294.5</v>
      </c>
      <c r="AK15" s="164">
        <f t="shared" si="9"/>
        <v>70.30651340996168</v>
      </c>
      <c r="AL15" s="165">
        <f t="shared" si="27"/>
        <v>49.65463220109663</v>
      </c>
      <c r="AM15" s="180">
        <v>2330.7</v>
      </c>
      <c r="AN15" s="179">
        <v>963.9</v>
      </c>
      <c r="AO15" s="179">
        <v>870.1</v>
      </c>
      <c r="AP15" s="164">
        <f t="shared" si="10"/>
        <v>-93.79999999999995</v>
      </c>
      <c r="AQ15" s="164">
        <f t="shared" si="11"/>
        <v>90.26870007262166</v>
      </c>
      <c r="AR15" s="165">
        <f t="shared" si="28"/>
        <v>37.332131977517484</v>
      </c>
      <c r="AS15" s="180">
        <v>2209.2</v>
      </c>
      <c r="AT15" s="179">
        <v>2059.2</v>
      </c>
      <c r="AU15" s="179">
        <v>1215.3</v>
      </c>
      <c r="AV15" s="164">
        <f t="shared" si="12"/>
        <v>-843.8999999999999</v>
      </c>
      <c r="AW15" s="164">
        <f t="shared" si="13"/>
        <v>59.01806526806527</v>
      </c>
      <c r="AX15" s="165">
        <f t="shared" si="29"/>
        <v>55.010863661053776</v>
      </c>
      <c r="AY15" s="180">
        <v>3971.4</v>
      </c>
      <c r="AZ15" s="179">
        <v>2299</v>
      </c>
      <c r="BA15" s="179">
        <v>1321.6</v>
      </c>
      <c r="BB15" s="164">
        <f t="shared" si="14"/>
        <v>-977.4000000000001</v>
      </c>
      <c r="BC15" s="164">
        <f t="shared" si="15"/>
        <v>57.48586341887777</v>
      </c>
      <c r="BD15" s="165">
        <f t="shared" si="30"/>
        <v>33.27793725134713</v>
      </c>
      <c r="BE15" s="180">
        <v>1583.2</v>
      </c>
      <c r="BF15" s="179">
        <v>1571.9</v>
      </c>
      <c r="BG15" s="179">
        <v>424.4</v>
      </c>
      <c r="BH15" s="164">
        <f t="shared" si="16"/>
        <v>-1147.5</v>
      </c>
      <c r="BI15" s="164">
        <f t="shared" si="17"/>
        <v>26.99917297538011</v>
      </c>
      <c r="BJ15" s="165">
        <f t="shared" si="31"/>
        <v>26.806467913087417</v>
      </c>
      <c r="BK15" s="180">
        <v>1683.8</v>
      </c>
      <c r="BL15" s="179">
        <v>932.3</v>
      </c>
      <c r="BM15" s="179">
        <v>623.9</v>
      </c>
      <c r="BN15" s="164">
        <f t="shared" si="18"/>
        <v>-308.4</v>
      </c>
      <c r="BO15" s="164">
        <f t="shared" si="19"/>
        <v>66.92051914619758</v>
      </c>
      <c r="BP15" s="165">
        <f t="shared" si="32"/>
        <v>37.05309419170923</v>
      </c>
      <c r="BQ15" s="180">
        <v>4952.3</v>
      </c>
      <c r="BR15" s="179">
        <v>3068.5</v>
      </c>
      <c r="BS15" s="179">
        <v>2633.5</v>
      </c>
      <c r="BT15" s="164">
        <f t="shared" si="20"/>
        <v>-435</v>
      </c>
      <c r="BU15" s="164">
        <f t="shared" si="21"/>
        <v>85.82369235782956</v>
      </c>
      <c r="BV15" s="165">
        <f t="shared" si="33"/>
        <v>53.17731155220806</v>
      </c>
      <c r="BW15" s="167">
        <f t="shared" si="22"/>
        <v>57359.700000000004</v>
      </c>
      <c r="BX15" s="168">
        <f t="shared" si="22"/>
        <v>38813.100000000006</v>
      </c>
      <c r="BY15" s="168">
        <f t="shared" si="22"/>
        <v>29675.3</v>
      </c>
      <c r="BZ15" s="164">
        <f t="shared" si="34"/>
        <v>-9137.800000000007</v>
      </c>
      <c r="CA15" s="164">
        <f t="shared" si="35"/>
        <v>76.45691789627728</v>
      </c>
      <c r="CB15" s="165">
        <f t="shared" si="36"/>
        <v>51.735451893925514</v>
      </c>
      <c r="CC15" s="181"/>
    </row>
    <row r="16" spans="1:81" ht="12.75" customHeight="1">
      <c r="A16" s="183" t="s">
        <v>82</v>
      </c>
      <c r="B16" s="184"/>
      <c r="C16" s="178"/>
      <c r="D16" s="185"/>
      <c r="E16" s="185"/>
      <c r="F16" s="164">
        <f t="shared" si="23"/>
        <v>0</v>
      </c>
      <c r="G16" s="433"/>
      <c r="H16" s="165"/>
      <c r="I16" s="180">
        <v>28</v>
      </c>
      <c r="J16" s="185">
        <v>17</v>
      </c>
      <c r="K16" s="185">
        <v>15.9</v>
      </c>
      <c r="L16" s="164">
        <f t="shared" si="2"/>
        <v>-1.0999999999999996</v>
      </c>
      <c r="M16" s="164">
        <f t="shared" si="3"/>
        <v>93.52941176470588</v>
      </c>
      <c r="N16" s="165">
        <f t="shared" si="24"/>
        <v>56.785714285714285</v>
      </c>
      <c r="O16" s="180">
        <v>112.4</v>
      </c>
      <c r="P16" s="185">
        <v>77.3</v>
      </c>
      <c r="Q16" s="185">
        <v>67.6</v>
      </c>
      <c r="R16" s="164">
        <f t="shared" si="4"/>
        <v>-9.700000000000003</v>
      </c>
      <c r="S16" s="164">
        <f t="shared" si="5"/>
        <v>87.45148771021991</v>
      </c>
      <c r="T16" s="165">
        <f t="shared" si="25"/>
        <v>60.142348754448385</v>
      </c>
      <c r="U16" s="180">
        <v>25</v>
      </c>
      <c r="V16" s="185">
        <v>12.4</v>
      </c>
      <c r="W16" s="185">
        <v>8.8</v>
      </c>
      <c r="X16" s="164">
        <f t="shared" si="6"/>
        <v>-3.5999999999999996</v>
      </c>
      <c r="Y16" s="164">
        <f>W16/V16%</f>
        <v>70.96774193548387</v>
      </c>
      <c r="Z16" s="165">
        <f>W16/U16%</f>
        <v>35.2</v>
      </c>
      <c r="AA16" s="180">
        <v>54.6</v>
      </c>
      <c r="AB16" s="185">
        <v>32.3</v>
      </c>
      <c r="AC16" s="185">
        <v>20</v>
      </c>
      <c r="AD16" s="164">
        <f t="shared" si="7"/>
        <v>-12.299999999999997</v>
      </c>
      <c r="AE16" s="164">
        <f>AC16/AB16%</f>
        <v>61.91950464396286</v>
      </c>
      <c r="AF16" s="165">
        <f t="shared" si="26"/>
        <v>36.63003663003663</v>
      </c>
      <c r="AG16" s="180">
        <v>94.5</v>
      </c>
      <c r="AH16" s="185">
        <v>66.6</v>
      </c>
      <c r="AI16" s="185">
        <v>59.2</v>
      </c>
      <c r="AJ16" s="164">
        <f t="shared" si="8"/>
        <v>-7.3999999999999915</v>
      </c>
      <c r="AK16" s="164">
        <f t="shared" si="9"/>
        <v>88.8888888888889</v>
      </c>
      <c r="AL16" s="165">
        <f t="shared" si="27"/>
        <v>62.64550264550265</v>
      </c>
      <c r="AM16" s="180">
        <v>27.8</v>
      </c>
      <c r="AN16" s="185">
        <v>20.1</v>
      </c>
      <c r="AO16" s="185">
        <v>20.1</v>
      </c>
      <c r="AP16" s="164">
        <f t="shared" si="10"/>
        <v>0</v>
      </c>
      <c r="AQ16" s="164">
        <f t="shared" si="11"/>
        <v>100</v>
      </c>
      <c r="AR16" s="165">
        <f t="shared" si="28"/>
        <v>72.3021582733813</v>
      </c>
      <c r="AS16" s="180">
        <v>36.5</v>
      </c>
      <c r="AT16" s="185">
        <v>26.5</v>
      </c>
      <c r="AU16" s="185">
        <v>19.2</v>
      </c>
      <c r="AV16" s="164">
        <f t="shared" si="12"/>
        <v>-7.300000000000001</v>
      </c>
      <c r="AW16" s="164">
        <f t="shared" si="13"/>
        <v>72.45283018867924</v>
      </c>
      <c r="AX16" s="165">
        <f t="shared" si="29"/>
        <v>52.602739726027394</v>
      </c>
      <c r="AY16" s="180">
        <v>16.6</v>
      </c>
      <c r="AZ16" s="185">
        <v>10.2</v>
      </c>
      <c r="BA16" s="185">
        <v>9.5</v>
      </c>
      <c r="BB16" s="164">
        <f t="shared" si="14"/>
        <v>-0.6999999999999993</v>
      </c>
      <c r="BC16" s="164">
        <f t="shared" si="15"/>
        <v>93.13725490196079</v>
      </c>
      <c r="BD16" s="165">
        <f t="shared" si="30"/>
        <v>57.2289156626506</v>
      </c>
      <c r="BE16" s="180">
        <v>36.7</v>
      </c>
      <c r="BF16" s="185">
        <v>21.4</v>
      </c>
      <c r="BG16" s="185">
        <v>15.6</v>
      </c>
      <c r="BH16" s="164">
        <f t="shared" si="16"/>
        <v>-5.799999999999999</v>
      </c>
      <c r="BI16" s="164">
        <f t="shared" si="17"/>
        <v>72.89719626168224</v>
      </c>
      <c r="BJ16" s="165">
        <f t="shared" si="31"/>
        <v>42.50681198910081</v>
      </c>
      <c r="BK16" s="180">
        <v>78.1</v>
      </c>
      <c r="BL16" s="185">
        <v>63.6</v>
      </c>
      <c r="BM16" s="185">
        <v>60</v>
      </c>
      <c r="BN16" s="164">
        <f t="shared" si="18"/>
        <v>-3.6000000000000014</v>
      </c>
      <c r="BO16" s="164">
        <f t="shared" si="19"/>
        <v>94.33962264150944</v>
      </c>
      <c r="BP16" s="165">
        <f t="shared" si="32"/>
        <v>76.8245838668374</v>
      </c>
      <c r="BQ16" s="180">
        <v>102.8</v>
      </c>
      <c r="BR16" s="185">
        <v>75.7</v>
      </c>
      <c r="BS16" s="185">
        <v>70.7</v>
      </c>
      <c r="BT16" s="164">
        <f t="shared" si="20"/>
        <v>-5</v>
      </c>
      <c r="BU16" s="164">
        <f t="shared" si="21"/>
        <v>93.39498018494056</v>
      </c>
      <c r="BV16" s="165">
        <f t="shared" si="33"/>
        <v>68.77431906614787</v>
      </c>
      <c r="BW16" s="167">
        <f t="shared" si="22"/>
        <v>613</v>
      </c>
      <c r="BX16" s="168">
        <f t="shared" si="22"/>
        <v>423.09999999999997</v>
      </c>
      <c r="BY16" s="168">
        <f t="shared" si="22"/>
        <v>366.59999999999997</v>
      </c>
      <c r="BZ16" s="164">
        <f t="shared" si="34"/>
        <v>-56.5</v>
      </c>
      <c r="CA16" s="164">
        <f t="shared" si="35"/>
        <v>86.64618293547625</v>
      </c>
      <c r="CB16" s="165">
        <f t="shared" si="36"/>
        <v>59.8042414355628</v>
      </c>
      <c r="CC16" s="169"/>
    </row>
    <row r="17" spans="1:81" ht="21.75" customHeight="1">
      <c r="A17" s="183" t="s">
        <v>83</v>
      </c>
      <c r="B17" s="184"/>
      <c r="C17" s="178"/>
      <c r="D17" s="185"/>
      <c r="E17" s="186"/>
      <c r="F17" s="164">
        <f t="shared" si="23"/>
        <v>0</v>
      </c>
      <c r="G17" s="433"/>
      <c r="H17" s="165"/>
      <c r="I17" s="180"/>
      <c r="J17" s="185"/>
      <c r="K17" s="186"/>
      <c r="L17" s="164">
        <f t="shared" si="2"/>
        <v>0</v>
      </c>
      <c r="M17" s="164"/>
      <c r="N17" s="165"/>
      <c r="O17" s="180"/>
      <c r="P17" s="185"/>
      <c r="Q17" s="186"/>
      <c r="R17" s="164">
        <f t="shared" si="4"/>
        <v>0</v>
      </c>
      <c r="S17" s="164"/>
      <c r="T17" s="165"/>
      <c r="U17" s="180"/>
      <c r="V17" s="185"/>
      <c r="W17" s="186"/>
      <c r="X17" s="164">
        <f t="shared" si="6"/>
        <v>0</v>
      </c>
      <c r="Y17" s="164"/>
      <c r="Z17" s="165"/>
      <c r="AA17" s="180"/>
      <c r="AB17" s="185"/>
      <c r="AC17" s="186"/>
      <c r="AD17" s="164">
        <f t="shared" si="7"/>
        <v>0</v>
      </c>
      <c r="AE17" s="164"/>
      <c r="AF17" s="165"/>
      <c r="AG17" s="180"/>
      <c r="AH17" s="185"/>
      <c r="AI17" s="186"/>
      <c r="AJ17" s="164">
        <f t="shared" si="8"/>
        <v>0</v>
      </c>
      <c r="AK17" s="164"/>
      <c r="AL17" s="165"/>
      <c r="AM17" s="180"/>
      <c r="AN17" s="185"/>
      <c r="AO17" s="186"/>
      <c r="AP17" s="164">
        <f t="shared" si="10"/>
        <v>0</v>
      </c>
      <c r="AQ17" s="164"/>
      <c r="AR17" s="165"/>
      <c r="AS17" s="180"/>
      <c r="AT17" s="185"/>
      <c r="AU17" s="186"/>
      <c r="AV17" s="164">
        <f t="shared" si="12"/>
        <v>0</v>
      </c>
      <c r="AW17" s="164"/>
      <c r="AX17" s="165"/>
      <c r="AY17" s="180"/>
      <c r="AZ17" s="185"/>
      <c r="BA17" s="186"/>
      <c r="BB17" s="164">
        <f t="shared" si="14"/>
        <v>0</v>
      </c>
      <c r="BC17" s="164"/>
      <c r="BD17" s="165"/>
      <c r="BE17" s="180"/>
      <c r="BF17" s="185"/>
      <c r="BG17" s="186"/>
      <c r="BH17" s="164">
        <f t="shared" si="16"/>
        <v>0</v>
      </c>
      <c r="BI17" s="164"/>
      <c r="BJ17" s="165"/>
      <c r="BK17" s="180"/>
      <c r="BL17" s="185"/>
      <c r="BM17" s="186"/>
      <c r="BN17" s="164">
        <f t="shared" si="18"/>
        <v>0</v>
      </c>
      <c r="BO17" s="164"/>
      <c r="BP17" s="165"/>
      <c r="BQ17" s="180"/>
      <c r="BR17" s="185"/>
      <c r="BS17" s="186"/>
      <c r="BT17" s="164">
        <f t="shared" si="20"/>
        <v>0</v>
      </c>
      <c r="BU17" s="164"/>
      <c r="BV17" s="165"/>
      <c r="BW17" s="167">
        <f t="shared" si="22"/>
        <v>0</v>
      </c>
      <c r="BX17" s="168">
        <f t="shared" si="22"/>
        <v>0</v>
      </c>
      <c r="BY17" s="168">
        <f t="shared" si="22"/>
        <v>0</v>
      </c>
      <c r="BZ17" s="164">
        <f t="shared" si="34"/>
        <v>0</v>
      </c>
      <c r="CA17" s="164"/>
      <c r="CB17" s="165"/>
      <c r="CC17" s="169"/>
    </row>
    <row r="18" spans="1:81" s="196" customFormat="1" ht="21.75" customHeight="1">
      <c r="A18" s="187" t="s">
        <v>84</v>
      </c>
      <c r="B18" s="188"/>
      <c r="C18" s="189">
        <f>SUM(C19:C27)</f>
        <v>6574.799999999999</v>
      </c>
      <c r="D18" s="190">
        <f>SUM(D19:D27)</f>
        <v>3805.4999999999995</v>
      </c>
      <c r="E18" s="190">
        <f>SUM(E19:E27)</f>
        <v>3105.0999999999995</v>
      </c>
      <c r="F18" s="191">
        <f t="shared" si="23"/>
        <v>-700.4000000000001</v>
      </c>
      <c r="G18" s="433">
        <f t="shared" si="0"/>
        <v>81.59505978189463</v>
      </c>
      <c r="H18" s="192">
        <f>E18/C18%</f>
        <v>47.22729208493034</v>
      </c>
      <c r="I18" s="193">
        <f>SUM(I19:I27)</f>
        <v>127.7</v>
      </c>
      <c r="J18" s="190">
        <f>SUM(J19:J27)</f>
        <v>85.89999999999999</v>
      </c>
      <c r="K18" s="190">
        <f>SUM(K19:K27)</f>
        <v>85.99999999999999</v>
      </c>
      <c r="L18" s="191">
        <f t="shared" si="2"/>
        <v>0.09999999999999432</v>
      </c>
      <c r="M18" s="191">
        <f>K18/J18%</f>
        <v>100.11641443538998</v>
      </c>
      <c r="N18" s="192">
        <f t="shared" si="24"/>
        <v>67.34534064212997</v>
      </c>
      <c r="O18" s="193">
        <f>SUM(O19:O27)</f>
        <v>1903.6000000000001</v>
      </c>
      <c r="P18" s="190">
        <f>SUM(P19:P27)</f>
        <v>1733.4999999999998</v>
      </c>
      <c r="Q18" s="190">
        <f>SUM(Q19:Q27)</f>
        <v>1642.6999999999998</v>
      </c>
      <c r="R18" s="191">
        <f t="shared" si="4"/>
        <v>-90.79999999999995</v>
      </c>
      <c r="S18" s="191">
        <f>Q18/P18%</f>
        <v>94.76204211133545</v>
      </c>
      <c r="T18" s="192">
        <f t="shared" si="25"/>
        <v>86.29438957764235</v>
      </c>
      <c r="U18" s="193">
        <f>SUM(U19:U27)</f>
        <v>81.7</v>
      </c>
      <c r="V18" s="190">
        <f>SUM(V19:V27)</f>
        <v>68.1</v>
      </c>
      <c r="W18" s="190">
        <f>SUM(W19:W27)</f>
        <v>17.9</v>
      </c>
      <c r="X18" s="191">
        <f t="shared" si="6"/>
        <v>-50.199999999999996</v>
      </c>
      <c r="Y18" s="164">
        <f>W18/V18%</f>
        <v>26.2848751835536</v>
      </c>
      <c r="Z18" s="192">
        <f>W18/U18%</f>
        <v>21.9094247246022</v>
      </c>
      <c r="AA18" s="193">
        <f>SUM(AA19:AA27)</f>
        <v>146.4</v>
      </c>
      <c r="AB18" s="190">
        <f>SUM(AB19:AB27)</f>
        <v>115.60000000000001</v>
      </c>
      <c r="AC18" s="190">
        <f>SUM(AC19:AC27)</f>
        <v>54.1</v>
      </c>
      <c r="AD18" s="191">
        <f t="shared" si="7"/>
        <v>-61.50000000000001</v>
      </c>
      <c r="AE18" s="164">
        <f>AC18/AB18%</f>
        <v>46.799307958477506</v>
      </c>
      <c r="AF18" s="192">
        <f t="shared" si="26"/>
        <v>36.95355191256831</v>
      </c>
      <c r="AG18" s="193">
        <f>SUM(AG19:AG27)</f>
        <v>1405.5</v>
      </c>
      <c r="AH18" s="190">
        <f>SUM(AH19:AH27)</f>
        <v>1309.1</v>
      </c>
      <c r="AI18" s="190">
        <f>SUM(AI19:AI27)</f>
        <v>1510.8</v>
      </c>
      <c r="AJ18" s="191">
        <f t="shared" si="8"/>
        <v>201.70000000000005</v>
      </c>
      <c r="AK18" s="191">
        <f>AI18/AH18%</f>
        <v>115.40753189213964</v>
      </c>
      <c r="AL18" s="192">
        <f t="shared" si="27"/>
        <v>107.49199573105656</v>
      </c>
      <c r="AM18" s="193">
        <f>SUM(AM19:AM27)</f>
        <v>103.39999999999999</v>
      </c>
      <c r="AN18" s="190">
        <f>SUM(AN19:AN27)</f>
        <v>49.4</v>
      </c>
      <c r="AO18" s="190">
        <f>SUM(AO19:AO27)</f>
        <v>36.1</v>
      </c>
      <c r="AP18" s="191">
        <f t="shared" si="10"/>
        <v>-13.299999999999997</v>
      </c>
      <c r="AQ18" s="191">
        <f>AO18/AN18%</f>
        <v>73.07692307692308</v>
      </c>
      <c r="AR18" s="192">
        <f t="shared" si="28"/>
        <v>34.912959381044494</v>
      </c>
      <c r="AS18" s="193">
        <f>SUM(AS19:AS27)</f>
        <v>57</v>
      </c>
      <c r="AT18" s="190">
        <f>SUM(AT19:AT27)</f>
        <v>45</v>
      </c>
      <c r="AU18" s="190">
        <f>SUM(AU19:AU27)</f>
        <v>23.7</v>
      </c>
      <c r="AV18" s="191">
        <f t="shared" si="12"/>
        <v>-21.3</v>
      </c>
      <c r="AW18" s="191">
        <f>AU18/AT18%</f>
        <v>52.666666666666664</v>
      </c>
      <c r="AX18" s="192">
        <f t="shared" si="29"/>
        <v>41.578947368421055</v>
      </c>
      <c r="AY18" s="193">
        <f>SUM(AY19:AY27)</f>
        <v>59.599999999999994</v>
      </c>
      <c r="AZ18" s="190">
        <f>SUM(AZ19:AZ27)</f>
        <v>6</v>
      </c>
      <c r="BA18" s="190">
        <f>SUM(BA19:BA27)</f>
        <v>4.5</v>
      </c>
      <c r="BB18" s="191">
        <f t="shared" si="14"/>
        <v>-1.5</v>
      </c>
      <c r="BC18" s="191">
        <f>BA18/AZ18%</f>
        <v>75</v>
      </c>
      <c r="BD18" s="192">
        <f t="shared" si="30"/>
        <v>7.550335570469799</v>
      </c>
      <c r="BE18" s="193">
        <f>SUM(BE19:BE27)</f>
        <v>62.8</v>
      </c>
      <c r="BF18" s="190">
        <f>SUM(BF19:BF27)</f>
        <v>50.6</v>
      </c>
      <c r="BG18" s="190">
        <f>SUM(BG19:BG27)</f>
        <v>60.099999999999994</v>
      </c>
      <c r="BH18" s="191">
        <f t="shared" si="16"/>
        <v>9.499999999999993</v>
      </c>
      <c r="BI18" s="191">
        <f>BG18/BF18%</f>
        <v>118.77470355731224</v>
      </c>
      <c r="BJ18" s="192">
        <f t="shared" si="31"/>
        <v>95.70063694267515</v>
      </c>
      <c r="BK18" s="193">
        <f>SUM(BK19:BK27)</f>
        <v>519</v>
      </c>
      <c r="BL18" s="190">
        <f>SUM(BL19:BL27)</f>
        <v>392.1</v>
      </c>
      <c r="BM18" s="190">
        <f>SUM(BM19:BM27)</f>
        <v>463</v>
      </c>
      <c r="BN18" s="191">
        <f t="shared" si="18"/>
        <v>70.89999999999998</v>
      </c>
      <c r="BO18" s="191">
        <f>BM18/BL18%</f>
        <v>118.08212190767661</v>
      </c>
      <c r="BP18" s="192">
        <f t="shared" si="32"/>
        <v>89.21001926782273</v>
      </c>
      <c r="BQ18" s="193">
        <f>SUM(BQ19:BQ27)</f>
        <v>2231.6000000000004</v>
      </c>
      <c r="BR18" s="190">
        <f>SUM(BR19:BR27)</f>
        <v>1555.6</v>
      </c>
      <c r="BS18" s="190">
        <f>SUM(BS19:BS27)</f>
        <v>1378.6000000000001</v>
      </c>
      <c r="BT18" s="191">
        <f t="shared" si="20"/>
        <v>-176.99999999999977</v>
      </c>
      <c r="BU18" s="191">
        <f>BS18/BR18%</f>
        <v>88.62175366418104</v>
      </c>
      <c r="BV18" s="192">
        <f t="shared" si="33"/>
        <v>61.7763039971321</v>
      </c>
      <c r="BW18" s="434">
        <f t="shared" si="22"/>
        <v>13273.099999999999</v>
      </c>
      <c r="BX18" s="194">
        <f t="shared" si="22"/>
        <v>9216.400000000001</v>
      </c>
      <c r="BY18" s="194">
        <f t="shared" si="22"/>
        <v>8382.6</v>
      </c>
      <c r="BZ18" s="191">
        <f t="shared" si="34"/>
        <v>-833.8000000000011</v>
      </c>
      <c r="CA18" s="191">
        <f t="shared" si="35"/>
        <v>90.95308363352284</v>
      </c>
      <c r="CB18" s="192">
        <f t="shared" si="36"/>
        <v>63.15480181720925</v>
      </c>
      <c r="CC18" s="195"/>
    </row>
    <row r="19" spans="1:81" s="202" customFormat="1" ht="12.75">
      <c r="A19" s="197" t="s">
        <v>85</v>
      </c>
      <c r="B19" s="198"/>
      <c r="C19" s="199">
        <v>3955.3</v>
      </c>
      <c r="D19" s="200">
        <v>1818</v>
      </c>
      <c r="E19" s="200">
        <v>1523.2</v>
      </c>
      <c r="F19" s="164">
        <f t="shared" si="23"/>
        <v>-294.79999999999995</v>
      </c>
      <c r="G19" s="433">
        <f t="shared" si="0"/>
        <v>83.78437843784378</v>
      </c>
      <c r="H19" s="165">
        <f>E19/C19%</f>
        <v>38.510353196976205</v>
      </c>
      <c r="I19" s="201">
        <v>85.7</v>
      </c>
      <c r="J19" s="200">
        <v>73.3</v>
      </c>
      <c r="K19" s="200">
        <v>73.3</v>
      </c>
      <c r="L19" s="164">
        <f t="shared" si="2"/>
        <v>0</v>
      </c>
      <c r="M19" s="164">
        <f>K19/J19%</f>
        <v>100</v>
      </c>
      <c r="N19" s="165">
        <f t="shared" si="24"/>
        <v>85.53092182030338</v>
      </c>
      <c r="O19" s="201">
        <v>86.4</v>
      </c>
      <c r="P19" s="200">
        <v>64.8</v>
      </c>
      <c r="Q19" s="200">
        <v>45.6</v>
      </c>
      <c r="R19" s="164">
        <f t="shared" si="4"/>
        <v>-19.199999999999996</v>
      </c>
      <c r="S19" s="164">
        <f>Q19/P19%</f>
        <v>70.37037037037037</v>
      </c>
      <c r="T19" s="165">
        <f t="shared" si="25"/>
        <v>52.77777777777777</v>
      </c>
      <c r="U19" s="201">
        <v>23.3</v>
      </c>
      <c r="V19" s="200">
        <v>17.4</v>
      </c>
      <c r="W19" s="200">
        <v>6.2</v>
      </c>
      <c r="X19" s="164">
        <f t="shared" si="6"/>
        <v>-11.2</v>
      </c>
      <c r="Y19" s="164">
        <f>W19/V19%</f>
        <v>35.63218390804598</v>
      </c>
      <c r="Z19" s="192">
        <f>W19/U19%</f>
        <v>26.609442060085836</v>
      </c>
      <c r="AA19" s="201">
        <v>109.4</v>
      </c>
      <c r="AB19" s="200">
        <v>81.9</v>
      </c>
      <c r="AC19" s="200">
        <v>53.9</v>
      </c>
      <c r="AD19" s="164">
        <f t="shared" si="7"/>
        <v>-28.000000000000007</v>
      </c>
      <c r="AE19" s="164">
        <f>AC19/AB19%</f>
        <v>65.8119658119658</v>
      </c>
      <c r="AF19" s="165">
        <f>AC19/AA19%</f>
        <v>49.26873857404021</v>
      </c>
      <c r="AG19" s="201"/>
      <c r="AH19" s="200"/>
      <c r="AI19" s="200"/>
      <c r="AJ19" s="164">
        <f t="shared" si="8"/>
        <v>0</v>
      </c>
      <c r="AK19" s="164"/>
      <c r="AL19" s="165"/>
      <c r="AM19" s="201">
        <v>77.1</v>
      </c>
      <c r="AN19" s="200">
        <v>42.8</v>
      </c>
      <c r="AO19" s="200">
        <v>36.1</v>
      </c>
      <c r="AP19" s="164">
        <f t="shared" si="10"/>
        <v>-6.699999999999996</v>
      </c>
      <c r="AQ19" s="164">
        <f>AO19/AN19%</f>
        <v>84.34579439252337</v>
      </c>
      <c r="AR19" s="165">
        <f t="shared" si="28"/>
        <v>46.822308690012974</v>
      </c>
      <c r="AS19" s="201">
        <v>49.5</v>
      </c>
      <c r="AT19" s="200">
        <v>39.5</v>
      </c>
      <c r="AU19" s="200">
        <v>18.2</v>
      </c>
      <c r="AV19" s="164">
        <f t="shared" si="12"/>
        <v>-21.3</v>
      </c>
      <c r="AW19" s="164">
        <f>AU19/AT19%</f>
        <v>46.075949367088604</v>
      </c>
      <c r="AX19" s="165">
        <f t="shared" si="29"/>
        <v>36.76767676767677</v>
      </c>
      <c r="AY19" s="201"/>
      <c r="AZ19" s="200"/>
      <c r="BA19" s="200"/>
      <c r="BB19" s="164">
        <f t="shared" si="14"/>
        <v>0</v>
      </c>
      <c r="BC19" s="164"/>
      <c r="BD19" s="192"/>
      <c r="BE19" s="201">
        <v>10</v>
      </c>
      <c r="BF19" s="200">
        <v>10</v>
      </c>
      <c r="BG19" s="200">
        <v>5.5</v>
      </c>
      <c r="BH19" s="164">
        <f t="shared" si="16"/>
        <v>-4.5</v>
      </c>
      <c r="BI19" s="164"/>
      <c r="BJ19" s="165"/>
      <c r="BK19" s="201">
        <v>9.8</v>
      </c>
      <c r="BL19" s="200">
        <v>3.3</v>
      </c>
      <c r="BM19" s="200">
        <v>2.2</v>
      </c>
      <c r="BN19" s="164">
        <f t="shared" si="18"/>
        <v>-1.0999999999999996</v>
      </c>
      <c r="BO19" s="164">
        <f>BM19/BL19%</f>
        <v>66.66666666666667</v>
      </c>
      <c r="BP19" s="165">
        <f t="shared" si="32"/>
        <v>22.448979591836736</v>
      </c>
      <c r="BQ19" s="201">
        <v>301.7</v>
      </c>
      <c r="BR19" s="200">
        <v>151.3</v>
      </c>
      <c r="BS19" s="200">
        <v>66.3</v>
      </c>
      <c r="BT19" s="164">
        <f t="shared" si="20"/>
        <v>-85.00000000000001</v>
      </c>
      <c r="BU19" s="164">
        <f>BS19/BR19%</f>
        <v>43.82022471910112</v>
      </c>
      <c r="BV19" s="165">
        <f t="shared" si="33"/>
        <v>21.975472323500167</v>
      </c>
      <c r="BW19" s="167">
        <f t="shared" si="22"/>
        <v>4708.2</v>
      </c>
      <c r="BX19" s="168">
        <f t="shared" si="22"/>
        <v>2302.3000000000006</v>
      </c>
      <c r="BY19" s="168">
        <f t="shared" si="22"/>
        <v>1830.5</v>
      </c>
      <c r="BZ19" s="164">
        <f t="shared" si="34"/>
        <v>-471.80000000000064</v>
      </c>
      <c r="CA19" s="164">
        <f t="shared" si="35"/>
        <v>79.50744907266645</v>
      </c>
      <c r="CB19" s="165">
        <f t="shared" si="36"/>
        <v>38.87897710377639</v>
      </c>
      <c r="CC19" s="169"/>
    </row>
    <row r="20" spans="1:81" ht="12.75">
      <c r="A20" s="203" t="s">
        <v>44</v>
      </c>
      <c r="B20" s="204"/>
      <c r="C20" s="199">
        <v>1002.9</v>
      </c>
      <c r="D20" s="205">
        <v>807.7</v>
      </c>
      <c r="E20" s="205">
        <v>692.9</v>
      </c>
      <c r="F20" s="164">
        <f t="shared" si="23"/>
        <v>-114.80000000000007</v>
      </c>
      <c r="G20" s="433">
        <f t="shared" si="0"/>
        <v>85.78680203045685</v>
      </c>
      <c r="H20" s="165">
        <f>E20/C20%</f>
        <v>69.08964004387276</v>
      </c>
      <c r="I20" s="201"/>
      <c r="J20" s="205"/>
      <c r="K20" s="205"/>
      <c r="L20" s="164">
        <f t="shared" si="2"/>
        <v>0</v>
      </c>
      <c r="M20" s="164"/>
      <c r="N20" s="165"/>
      <c r="O20" s="201">
        <v>151.5</v>
      </c>
      <c r="P20" s="205">
        <v>113.6</v>
      </c>
      <c r="Q20" s="205">
        <v>77.3</v>
      </c>
      <c r="R20" s="164">
        <f t="shared" si="4"/>
        <v>-36.3</v>
      </c>
      <c r="S20" s="164">
        <f>Q20/P20%</f>
        <v>68.04577464788733</v>
      </c>
      <c r="T20" s="165">
        <f>Q20/O20%</f>
        <v>51.023102310231025</v>
      </c>
      <c r="U20" s="201"/>
      <c r="V20" s="205"/>
      <c r="W20" s="205"/>
      <c r="X20" s="164">
        <f t="shared" si="6"/>
        <v>0</v>
      </c>
      <c r="Y20" s="164"/>
      <c r="Z20" s="192"/>
      <c r="AA20" s="201"/>
      <c r="AB20" s="205"/>
      <c r="AC20" s="205"/>
      <c r="AD20" s="164">
        <f t="shared" si="7"/>
        <v>0</v>
      </c>
      <c r="AE20" s="164"/>
      <c r="AF20" s="192"/>
      <c r="AG20" s="201">
        <v>85.4</v>
      </c>
      <c r="AH20" s="205">
        <v>64</v>
      </c>
      <c r="AI20" s="205">
        <v>59.9</v>
      </c>
      <c r="AJ20" s="164">
        <f t="shared" si="8"/>
        <v>-4.100000000000001</v>
      </c>
      <c r="AK20" s="164">
        <f>AI20/AH20%</f>
        <v>93.59375</v>
      </c>
      <c r="AL20" s="165">
        <f t="shared" si="27"/>
        <v>70.14051522248242</v>
      </c>
      <c r="AM20" s="201"/>
      <c r="AN20" s="205"/>
      <c r="AO20" s="205"/>
      <c r="AP20" s="164">
        <f t="shared" si="10"/>
        <v>0</v>
      </c>
      <c r="AQ20" s="164"/>
      <c r="AR20" s="165"/>
      <c r="AS20" s="201"/>
      <c r="AT20" s="205"/>
      <c r="AU20" s="205"/>
      <c r="AV20" s="164">
        <f t="shared" si="12"/>
        <v>0</v>
      </c>
      <c r="AW20" s="164"/>
      <c r="AX20" s="165"/>
      <c r="AY20" s="201"/>
      <c r="AZ20" s="205"/>
      <c r="BA20" s="205"/>
      <c r="BB20" s="164">
        <f t="shared" si="14"/>
        <v>0</v>
      </c>
      <c r="BC20" s="164"/>
      <c r="BD20" s="192"/>
      <c r="BE20" s="201">
        <v>44.8</v>
      </c>
      <c r="BF20" s="205">
        <v>33.6</v>
      </c>
      <c r="BG20" s="205">
        <v>29.4</v>
      </c>
      <c r="BH20" s="164">
        <f t="shared" si="16"/>
        <v>-4.200000000000003</v>
      </c>
      <c r="BI20" s="164">
        <f>BG20/BF20%</f>
        <v>87.49999999999999</v>
      </c>
      <c r="BJ20" s="165">
        <f t="shared" si="31"/>
        <v>65.625</v>
      </c>
      <c r="BK20" s="201">
        <v>123.5</v>
      </c>
      <c r="BL20" s="205">
        <v>96.2</v>
      </c>
      <c r="BM20" s="205">
        <v>87</v>
      </c>
      <c r="BN20" s="164">
        <f t="shared" si="18"/>
        <v>-9.200000000000003</v>
      </c>
      <c r="BO20" s="164">
        <f>BM20/BL20%</f>
        <v>90.43659043659044</v>
      </c>
      <c r="BP20" s="165">
        <f t="shared" si="32"/>
        <v>70.44534412955466</v>
      </c>
      <c r="BQ20" s="201">
        <v>727</v>
      </c>
      <c r="BR20" s="205">
        <v>438.9</v>
      </c>
      <c r="BS20" s="205">
        <v>445</v>
      </c>
      <c r="BT20" s="164">
        <f t="shared" si="20"/>
        <v>6.100000000000023</v>
      </c>
      <c r="BU20" s="164">
        <f>BS20/BR20%</f>
        <v>101.38983823194351</v>
      </c>
      <c r="BV20" s="165">
        <f t="shared" si="33"/>
        <v>61.21045392022008</v>
      </c>
      <c r="BW20" s="167">
        <f t="shared" si="22"/>
        <v>2135.1000000000004</v>
      </c>
      <c r="BX20" s="168">
        <f t="shared" si="22"/>
        <v>1554</v>
      </c>
      <c r="BY20" s="168">
        <f t="shared" si="22"/>
        <v>1391.5</v>
      </c>
      <c r="BZ20" s="164">
        <f t="shared" si="34"/>
        <v>-162.5</v>
      </c>
      <c r="CA20" s="164">
        <f t="shared" si="35"/>
        <v>89.54311454311454</v>
      </c>
      <c r="CB20" s="165">
        <f t="shared" si="36"/>
        <v>65.17259144770736</v>
      </c>
      <c r="CC20" s="169"/>
    </row>
    <row r="21" spans="1:81" ht="12.75">
      <c r="A21" s="203" t="s">
        <v>86</v>
      </c>
      <c r="B21" s="204"/>
      <c r="C21" s="199">
        <v>51.7</v>
      </c>
      <c r="D21" s="205">
        <v>51.7</v>
      </c>
      <c r="E21" s="205">
        <v>51.7</v>
      </c>
      <c r="F21" s="164">
        <f t="shared" si="23"/>
        <v>0</v>
      </c>
      <c r="G21" s="433"/>
      <c r="H21" s="165">
        <f>E21/C21%</f>
        <v>100</v>
      </c>
      <c r="I21" s="201"/>
      <c r="J21" s="205"/>
      <c r="K21" s="205"/>
      <c r="L21" s="164">
        <f t="shared" si="2"/>
        <v>0</v>
      </c>
      <c r="M21" s="164"/>
      <c r="N21" s="165"/>
      <c r="O21" s="201"/>
      <c r="P21" s="205"/>
      <c r="Q21" s="205"/>
      <c r="R21" s="164">
        <f t="shared" si="4"/>
        <v>0</v>
      </c>
      <c r="S21" s="164"/>
      <c r="T21" s="165"/>
      <c r="U21" s="201"/>
      <c r="V21" s="205"/>
      <c r="W21" s="205"/>
      <c r="X21" s="164">
        <f t="shared" si="6"/>
        <v>0</v>
      </c>
      <c r="Y21" s="164"/>
      <c r="Z21" s="192"/>
      <c r="AA21" s="201"/>
      <c r="AB21" s="205"/>
      <c r="AC21" s="205"/>
      <c r="AD21" s="164">
        <f t="shared" si="7"/>
        <v>0</v>
      </c>
      <c r="AE21" s="164"/>
      <c r="AF21" s="192"/>
      <c r="AG21" s="201"/>
      <c r="AH21" s="205"/>
      <c r="AI21" s="205"/>
      <c r="AJ21" s="164">
        <f t="shared" si="8"/>
        <v>0</v>
      </c>
      <c r="AK21" s="164"/>
      <c r="AL21" s="165"/>
      <c r="AM21" s="201"/>
      <c r="AN21" s="205"/>
      <c r="AO21" s="205"/>
      <c r="AP21" s="164">
        <f t="shared" si="10"/>
        <v>0</v>
      </c>
      <c r="AQ21" s="164"/>
      <c r="AR21" s="165"/>
      <c r="AS21" s="201"/>
      <c r="AT21" s="205"/>
      <c r="AU21" s="205"/>
      <c r="AV21" s="164">
        <f t="shared" si="12"/>
        <v>0</v>
      </c>
      <c r="AW21" s="164"/>
      <c r="AX21" s="165"/>
      <c r="AY21" s="201"/>
      <c r="AZ21" s="205"/>
      <c r="BA21" s="205"/>
      <c r="BB21" s="164">
        <f t="shared" si="14"/>
        <v>0</v>
      </c>
      <c r="BC21" s="164"/>
      <c r="BD21" s="192"/>
      <c r="BE21" s="201"/>
      <c r="BF21" s="205"/>
      <c r="BG21" s="205"/>
      <c r="BH21" s="164">
        <f t="shared" si="16"/>
        <v>0</v>
      </c>
      <c r="BI21" s="164"/>
      <c r="BJ21" s="165"/>
      <c r="BK21" s="201"/>
      <c r="BL21" s="205"/>
      <c r="BM21" s="205"/>
      <c r="BN21" s="164">
        <f t="shared" si="18"/>
        <v>0</v>
      </c>
      <c r="BO21" s="164"/>
      <c r="BP21" s="165"/>
      <c r="BQ21" s="201"/>
      <c r="BR21" s="205"/>
      <c r="BS21" s="205"/>
      <c r="BT21" s="164">
        <f t="shared" si="20"/>
        <v>0</v>
      </c>
      <c r="BU21" s="164"/>
      <c r="BV21" s="165"/>
      <c r="BW21" s="167">
        <f t="shared" si="22"/>
        <v>51.7</v>
      </c>
      <c r="BX21" s="168">
        <f t="shared" si="22"/>
        <v>51.7</v>
      </c>
      <c r="BY21" s="168">
        <f t="shared" si="22"/>
        <v>51.7</v>
      </c>
      <c r="BZ21" s="164">
        <f t="shared" si="34"/>
        <v>0</v>
      </c>
      <c r="CA21" s="164">
        <f t="shared" si="35"/>
        <v>100</v>
      </c>
      <c r="CB21" s="165">
        <f t="shared" si="36"/>
        <v>100</v>
      </c>
      <c r="CC21" s="169"/>
    </row>
    <row r="22" spans="1:81" ht="12.75">
      <c r="A22" s="206" t="s">
        <v>87</v>
      </c>
      <c r="B22" s="204"/>
      <c r="C22" s="199">
        <v>1080</v>
      </c>
      <c r="D22" s="205">
        <v>683.1</v>
      </c>
      <c r="E22" s="205">
        <v>424.5</v>
      </c>
      <c r="F22" s="164">
        <f t="shared" si="23"/>
        <v>-258.6</v>
      </c>
      <c r="G22" s="433">
        <f t="shared" si="0"/>
        <v>62.14317083882301</v>
      </c>
      <c r="H22" s="165">
        <f>E22/C22%</f>
        <v>39.30555555555555</v>
      </c>
      <c r="I22" s="201">
        <v>35.2</v>
      </c>
      <c r="J22" s="205">
        <v>7.6</v>
      </c>
      <c r="K22" s="205">
        <v>7.6</v>
      </c>
      <c r="L22" s="164">
        <f t="shared" si="2"/>
        <v>0</v>
      </c>
      <c r="M22" s="164">
        <f>K22/J22%</f>
        <v>100</v>
      </c>
      <c r="N22" s="165">
        <f t="shared" si="24"/>
        <v>21.590909090909086</v>
      </c>
      <c r="O22" s="201">
        <v>182.7</v>
      </c>
      <c r="P22" s="205">
        <v>115.7</v>
      </c>
      <c r="Q22" s="205">
        <v>81.4</v>
      </c>
      <c r="R22" s="164">
        <f t="shared" si="4"/>
        <v>-34.3</v>
      </c>
      <c r="S22" s="164">
        <f>Q22/P22%</f>
        <v>70.35436473638721</v>
      </c>
      <c r="T22" s="165">
        <f>Q22/O22%</f>
        <v>44.553913519430765</v>
      </c>
      <c r="U22" s="201">
        <v>25.6</v>
      </c>
      <c r="V22" s="205">
        <v>19.2</v>
      </c>
      <c r="W22" s="205">
        <v>10.2</v>
      </c>
      <c r="X22" s="164">
        <f t="shared" si="6"/>
        <v>-9</v>
      </c>
      <c r="Y22" s="164">
        <f>W22/V22%</f>
        <v>53.12499999999999</v>
      </c>
      <c r="Z22" s="192"/>
      <c r="AA22" s="201"/>
      <c r="AB22" s="205"/>
      <c r="AC22" s="205"/>
      <c r="AD22" s="164">
        <f t="shared" si="7"/>
        <v>0</v>
      </c>
      <c r="AE22" s="164"/>
      <c r="AF22" s="192"/>
      <c r="AG22" s="201">
        <v>121.5</v>
      </c>
      <c r="AH22" s="205">
        <v>61.5</v>
      </c>
      <c r="AI22" s="205">
        <v>183.9</v>
      </c>
      <c r="AJ22" s="164">
        <f t="shared" si="8"/>
        <v>122.4</v>
      </c>
      <c r="AK22" s="164">
        <f>AI22/AH22%</f>
        <v>299.0243902439025</v>
      </c>
      <c r="AL22" s="165">
        <f t="shared" si="27"/>
        <v>151.35802469135803</v>
      </c>
      <c r="AM22" s="201"/>
      <c r="AN22" s="205"/>
      <c r="AO22" s="205"/>
      <c r="AP22" s="164">
        <f t="shared" si="10"/>
        <v>0</v>
      </c>
      <c r="AQ22" s="164"/>
      <c r="AR22" s="165"/>
      <c r="AS22" s="201"/>
      <c r="AT22" s="205"/>
      <c r="AU22" s="205"/>
      <c r="AV22" s="164">
        <f t="shared" si="12"/>
        <v>0</v>
      </c>
      <c r="AW22" s="164"/>
      <c r="AX22" s="165"/>
      <c r="AY22" s="201">
        <v>12.3</v>
      </c>
      <c r="AZ22" s="205">
        <v>6</v>
      </c>
      <c r="BA22" s="205">
        <v>2.9</v>
      </c>
      <c r="BB22" s="164">
        <f t="shared" si="14"/>
        <v>-3.1</v>
      </c>
      <c r="BC22" s="164">
        <f>BA22/AZ22%</f>
        <v>48.333333333333336</v>
      </c>
      <c r="BD22" s="192">
        <f t="shared" si="30"/>
        <v>23.57723577235772</v>
      </c>
      <c r="BE22" s="201"/>
      <c r="BF22" s="205"/>
      <c r="BG22" s="205"/>
      <c r="BH22" s="164">
        <f t="shared" si="16"/>
        <v>0</v>
      </c>
      <c r="BI22" s="164"/>
      <c r="BJ22" s="165"/>
      <c r="BK22" s="201">
        <v>138</v>
      </c>
      <c r="BL22" s="205">
        <v>98</v>
      </c>
      <c r="BM22" s="205">
        <v>126.2</v>
      </c>
      <c r="BN22" s="164">
        <f t="shared" si="18"/>
        <v>28.200000000000003</v>
      </c>
      <c r="BO22" s="164">
        <f>BM22/BL22%</f>
        <v>128.77551020408163</v>
      </c>
      <c r="BP22" s="165">
        <f>BM22/BK22%</f>
        <v>91.44927536231884</v>
      </c>
      <c r="BQ22" s="201">
        <v>529.5</v>
      </c>
      <c r="BR22" s="205">
        <v>309.9</v>
      </c>
      <c r="BS22" s="205">
        <v>198.4</v>
      </c>
      <c r="BT22" s="164">
        <f t="shared" si="20"/>
        <v>-111.49999999999997</v>
      </c>
      <c r="BU22" s="164">
        <f>BS22/BR22%</f>
        <v>64.02065182316878</v>
      </c>
      <c r="BV22" s="165">
        <f>BS22/BQ22%</f>
        <v>37.46931067044382</v>
      </c>
      <c r="BW22" s="167">
        <f t="shared" si="22"/>
        <v>2124.8</v>
      </c>
      <c r="BX22" s="168">
        <f t="shared" si="22"/>
        <v>1301</v>
      </c>
      <c r="BY22" s="168">
        <f t="shared" si="22"/>
        <v>1035.1000000000001</v>
      </c>
      <c r="BZ22" s="164">
        <f t="shared" si="34"/>
        <v>-265.89999999999986</v>
      </c>
      <c r="CA22" s="164">
        <f t="shared" si="35"/>
        <v>79.5618754803997</v>
      </c>
      <c r="CB22" s="165">
        <f t="shared" si="36"/>
        <v>48.71517319277109</v>
      </c>
      <c r="CC22" s="169"/>
    </row>
    <row r="23" spans="1:81" ht="12.75">
      <c r="A23" s="206" t="s">
        <v>88</v>
      </c>
      <c r="B23" s="204"/>
      <c r="C23" s="199"/>
      <c r="D23" s="205"/>
      <c r="E23" s="205"/>
      <c r="F23" s="164">
        <f t="shared" si="23"/>
        <v>0</v>
      </c>
      <c r="G23" s="433"/>
      <c r="H23" s="165"/>
      <c r="I23" s="201"/>
      <c r="J23" s="205"/>
      <c r="K23" s="205"/>
      <c r="L23" s="164"/>
      <c r="M23" s="164"/>
      <c r="N23" s="165"/>
      <c r="O23" s="201">
        <v>1418.3</v>
      </c>
      <c r="P23" s="205">
        <v>1418.3</v>
      </c>
      <c r="Q23" s="205">
        <v>1418.1</v>
      </c>
      <c r="R23" s="164">
        <f t="shared" si="4"/>
        <v>-0.20000000000004547</v>
      </c>
      <c r="S23" s="164">
        <f>Q23/P23%</f>
        <v>99.98589861101318</v>
      </c>
      <c r="T23" s="165">
        <f>Q23/O23%</f>
        <v>99.98589861101318</v>
      </c>
      <c r="U23" s="201"/>
      <c r="V23" s="205"/>
      <c r="W23" s="205"/>
      <c r="X23" s="164"/>
      <c r="Y23" s="164"/>
      <c r="Z23" s="192"/>
      <c r="AA23" s="201"/>
      <c r="AB23" s="205"/>
      <c r="AC23" s="205"/>
      <c r="AD23" s="164"/>
      <c r="AE23" s="164"/>
      <c r="AF23" s="192"/>
      <c r="AG23" s="201"/>
      <c r="AH23" s="205"/>
      <c r="AI23" s="205"/>
      <c r="AJ23" s="164">
        <f t="shared" si="8"/>
        <v>0</v>
      </c>
      <c r="AK23" s="164"/>
      <c r="AL23" s="165"/>
      <c r="AM23" s="201"/>
      <c r="AN23" s="205"/>
      <c r="AO23" s="205"/>
      <c r="AP23" s="164"/>
      <c r="AQ23" s="164"/>
      <c r="AR23" s="165"/>
      <c r="AS23" s="201"/>
      <c r="AT23" s="205"/>
      <c r="AU23" s="205"/>
      <c r="AV23" s="164">
        <f t="shared" si="12"/>
        <v>0</v>
      </c>
      <c r="AW23" s="164"/>
      <c r="AX23" s="165"/>
      <c r="AY23" s="201"/>
      <c r="AZ23" s="205"/>
      <c r="BA23" s="205"/>
      <c r="BB23" s="164"/>
      <c r="BC23" s="164"/>
      <c r="BD23" s="165"/>
      <c r="BE23" s="201"/>
      <c r="BF23" s="205"/>
      <c r="BG23" s="205"/>
      <c r="BH23" s="164"/>
      <c r="BI23" s="164"/>
      <c r="BJ23" s="165"/>
      <c r="BK23" s="201"/>
      <c r="BL23" s="205"/>
      <c r="BM23" s="205"/>
      <c r="BN23" s="164"/>
      <c r="BO23" s="164"/>
      <c r="BP23" s="165"/>
      <c r="BQ23" s="201"/>
      <c r="BR23" s="205"/>
      <c r="BS23" s="205"/>
      <c r="BT23" s="164"/>
      <c r="BU23" s="164"/>
      <c r="BV23" s="165"/>
      <c r="BW23" s="167">
        <f t="shared" si="22"/>
        <v>1418.3</v>
      </c>
      <c r="BX23" s="168">
        <f t="shared" si="22"/>
        <v>1418.3</v>
      </c>
      <c r="BY23" s="168">
        <f t="shared" si="22"/>
        <v>1418.1</v>
      </c>
      <c r="BZ23" s="164"/>
      <c r="CA23" s="164"/>
      <c r="CB23" s="165"/>
      <c r="CC23" s="169"/>
    </row>
    <row r="24" spans="1:81" ht="12.75">
      <c r="A24" s="203" t="s">
        <v>89</v>
      </c>
      <c r="B24" s="204"/>
      <c r="C24" s="199"/>
      <c r="D24" s="205"/>
      <c r="E24" s="205"/>
      <c r="F24" s="164">
        <f t="shared" si="23"/>
        <v>0</v>
      </c>
      <c r="G24" s="433"/>
      <c r="H24" s="165"/>
      <c r="I24" s="201"/>
      <c r="J24" s="205"/>
      <c r="K24" s="205"/>
      <c r="L24" s="164">
        <f t="shared" si="2"/>
        <v>0</v>
      </c>
      <c r="M24" s="164"/>
      <c r="N24" s="165"/>
      <c r="O24" s="201"/>
      <c r="P24" s="205"/>
      <c r="Q24" s="205"/>
      <c r="R24" s="164">
        <f t="shared" si="4"/>
        <v>0</v>
      </c>
      <c r="S24" s="164"/>
      <c r="T24" s="165"/>
      <c r="U24" s="201"/>
      <c r="V24" s="205"/>
      <c r="W24" s="205"/>
      <c r="X24" s="164">
        <f t="shared" si="6"/>
        <v>0</v>
      </c>
      <c r="Y24" s="164"/>
      <c r="Z24" s="192"/>
      <c r="AA24" s="201"/>
      <c r="AB24" s="205"/>
      <c r="AC24" s="205"/>
      <c r="AD24" s="164">
        <f t="shared" si="7"/>
        <v>0</v>
      </c>
      <c r="AE24" s="164"/>
      <c r="AF24" s="192"/>
      <c r="AG24" s="201">
        <v>1160</v>
      </c>
      <c r="AH24" s="205">
        <v>1160</v>
      </c>
      <c r="AI24" s="205">
        <v>1252.3</v>
      </c>
      <c r="AJ24" s="164">
        <f t="shared" si="8"/>
        <v>92.29999999999995</v>
      </c>
      <c r="AK24" s="164">
        <f>AI24/AH24%</f>
        <v>107.95689655172414</v>
      </c>
      <c r="AL24" s="165">
        <f t="shared" si="27"/>
        <v>107.95689655172414</v>
      </c>
      <c r="AM24" s="201"/>
      <c r="AN24" s="205"/>
      <c r="AO24" s="205"/>
      <c r="AP24" s="164">
        <f t="shared" si="10"/>
        <v>0</v>
      </c>
      <c r="AQ24" s="164"/>
      <c r="AR24" s="165"/>
      <c r="AS24" s="201"/>
      <c r="AT24" s="205"/>
      <c r="AU24" s="205"/>
      <c r="AV24" s="164">
        <f t="shared" si="12"/>
        <v>0</v>
      </c>
      <c r="AW24" s="164"/>
      <c r="AX24" s="165"/>
      <c r="AY24" s="201"/>
      <c r="AZ24" s="205"/>
      <c r="BA24" s="205"/>
      <c r="BB24" s="164">
        <f t="shared" si="14"/>
        <v>0</v>
      </c>
      <c r="BC24" s="164"/>
      <c r="BD24" s="165"/>
      <c r="BE24" s="201"/>
      <c r="BF24" s="205"/>
      <c r="BG24" s="205"/>
      <c r="BH24" s="164">
        <f t="shared" si="16"/>
        <v>0</v>
      </c>
      <c r="BI24" s="164"/>
      <c r="BJ24" s="165"/>
      <c r="BK24" s="201"/>
      <c r="BL24" s="205"/>
      <c r="BM24" s="205"/>
      <c r="BN24" s="164">
        <f t="shared" si="18"/>
        <v>0</v>
      </c>
      <c r="BO24" s="164"/>
      <c r="BP24" s="165"/>
      <c r="BQ24" s="201">
        <v>436</v>
      </c>
      <c r="BR24" s="205">
        <v>436</v>
      </c>
      <c r="BS24" s="205">
        <v>436</v>
      </c>
      <c r="BT24" s="164">
        <f t="shared" si="20"/>
        <v>0</v>
      </c>
      <c r="BU24" s="164">
        <f aca="true" t="shared" si="37" ref="BU24:BU32">BS24/BR24%</f>
        <v>99.99999999999999</v>
      </c>
      <c r="BV24" s="165">
        <f>BS24/BQ24%</f>
        <v>99.99999999999999</v>
      </c>
      <c r="BW24" s="167">
        <f t="shared" si="22"/>
        <v>1596</v>
      </c>
      <c r="BX24" s="168">
        <f t="shared" si="22"/>
        <v>1596</v>
      </c>
      <c r="BY24" s="168">
        <f t="shared" si="22"/>
        <v>1688.3</v>
      </c>
      <c r="BZ24" s="164">
        <f t="shared" si="34"/>
        <v>92.29999999999995</v>
      </c>
      <c r="CA24" s="164">
        <f t="shared" si="35"/>
        <v>105.78320802005011</v>
      </c>
      <c r="CB24" s="165">
        <f t="shared" si="36"/>
        <v>105.78320802005011</v>
      </c>
      <c r="CC24" s="169"/>
    </row>
    <row r="25" spans="1:81" ht="12.75">
      <c r="A25" s="207" t="s">
        <v>90</v>
      </c>
      <c r="B25" s="208"/>
      <c r="C25" s="209"/>
      <c r="D25" s="210"/>
      <c r="E25" s="210">
        <v>40</v>
      </c>
      <c r="F25" s="164">
        <f t="shared" si="23"/>
        <v>40</v>
      </c>
      <c r="G25" s="433"/>
      <c r="H25" s="165"/>
      <c r="I25" s="211"/>
      <c r="J25" s="210"/>
      <c r="K25" s="210"/>
      <c r="L25" s="164">
        <f t="shared" si="2"/>
        <v>0</v>
      </c>
      <c r="M25" s="164"/>
      <c r="N25" s="165"/>
      <c r="O25" s="211"/>
      <c r="P25" s="210"/>
      <c r="Q25" s="210"/>
      <c r="R25" s="164">
        <f t="shared" si="4"/>
        <v>0</v>
      </c>
      <c r="S25" s="164"/>
      <c r="T25" s="165"/>
      <c r="U25" s="211"/>
      <c r="V25" s="210"/>
      <c r="W25" s="210"/>
      <c r="X25" s="164">
        <f t="shared" si="6"/>
        <v>0</v>
      </c>
      <c r="Y25" s="164"/>
      <c r="Z25" s="192"/>
      <c r="AA25" s="211"/>
      <c r="AB25" s="210"/>
      <c r="AC25" s="210"/>
      <c r="AD25" s="164">
        <f t="shared" si="7"/>
        <v>0</v>
      </c>
      <c r="AE25" s="164"/>
      <c r="AF25" s="192"/>
      <c r="AG25" s="211"/>
      <c r="AH25" s="210"/>
      <c r="AI25" s="210"/>
      <c r="AJ25" s="164">
        <f t="shared" si="8"/>
        <v>0</v>
      </c>
      <c r="AK25" s="164"/>
      <c r="AL25" s="165"/>
      <c r="AM25" s="211"/>
      <c r="AN25" s="210"/>
      <c r="AO25" s="210"/>
      <c r="AP25" s="164">
        <f t="shared" si="10"/>
        <v>0</v>
      </c>
      <c r="AQ25" s="164"/>
      <c r="AR25" s="165"/>
      <c r="AS25" s="211"/>
      <c r="AT25" s="210"/>
      <c r="AU25" s="210"/>
      <c r="AV25" s="164">
        <f t="shared" si="12"/>
        <v>0</v>
      </c>
      <c r="AW25" s="164"/>
      <c r="AX25" s="165"/>
      <c r="AY25" s="211"/>
      <c r="AZ25" s="210"/>
      <c r="BA25" s="210"/>
      <c r="BB25" s="164">
        <f t="shared" si="14"/>
        <v>0</v>
      </c>
      <c r="BC25" s="164"/>
      <c r="BD25" s="165"/>
      <c r="BE25" s="211"/>
      <c r="BF25" s="210"/>
      <c r="BG25" s="210"/>
      <c r="BH25" s="164">
        <f t="shared" si="16"/>
        <v>0</v>
      </c>
      <c r="BI25" s="164"/>
      <c r="BJ25" s="165"/>
      <c r="BK25" s="211"/>
      <c r="BL25" s="210"/>
      <c r="BM25" s="210"/>
      <c r="BN25" s="164">
        <f t="shared" si="18"/>
        <v>0</v>
      </c>
      <c r="BO25" s="164"/>
      <c r="BP25" s="165"/>
      <c r="BQ25" s="211">
        <v>7.9</v>
      </c>
      <c r="BR25" s="210">
        <v>7.9</v>
      </c>
      <c r="BS25" s="210">
        <v>7.9</v>
      </c>
      <c r="BT25" s="164">
        <f t="shared" si="20"/>
        <v>0</v>
      </c>
      <c r="BU25" s="164"/>
      <c r="BV25" s="165"/>
      <c r="BW25" s="167">
        <f t="shared" si="22"/>
        <v>7.9</v>
      </c>
      <c r="BX25" s="168">
        <f t="shared" si="22"/>
        <v>7.9</v>
      </c>
      <c r="BY25" s="168">
        <f t="shared" si="22"/>
        <v>47.9</v>
      </c>
      <c r="BZ25" s="164">
        <f t="shared" si="34"/>
        <v>40</v>
      </c>
      <c r="CA25" s="164"/>
      <c r="CB25" s="165"/>
      <c r="CC25" s="169"/>
    </row>
    <row r="26" spans="1:81" ht="12.75">
      <c r="A26" s="206" t="s">
        <v>91</v>
      </c>
      <c r="B26" s="212"/>
      <c r="C26" s="162"/>
      <c r="D26" s="163"/>
      <c r="E26" s="163">
        <v>-48.8</v>
      </c>
      <c r="F26" s="164">
        <f t="shared" si="23"/>
        <v>-48.8</v>
      </c>
      <c r="G26" s="433"/>
      <c r="H26" s="165"/>
      <c r="I26" s="166"/>
      <c r="J26" s="163"/>
      <c r="K26" s="163"/>
      <c r="L26" s="164">
        <f t="shared" si="2"/>
        <v>0</v>
      </c>
      <c r="M26" s="164"/>
      <c r="N26" s="165"/>
      <c r="O26" s="166"/>
      <c r="P26" s="163"/>
      <c r="Q26" s="163"/>
      <c r="R26" s="164">
        <f t="shared" si="4"/>
        <v>0</v>
      </c>
      <c r="S26" s="164"/>
      <c r="T26" s="165"/>
      <c r="U26" s="166"/>
      <c r="V26" s="163"/>
      <c r="W26" s="163"/>
      <c r="X26" s="164">
        <f t="shared" si="6"/>
        <v>0</v>
      </c>
      <c r="Y26" s="164"/>
      <c r="Z26" s="192"/>
      <c r="AA26" s="166"/>
      <c r="AB26" s="163"/>
      <c r="AC26" s="163"/>
      <c r="AD26" s="164">
        <f t="shared" si="7"/>
        <v>0</v>
      </c>
      <c r="AE26" s="164"/>
      <c r="AF26" s="192"/>
      <c r="AG26" s="166"/>
      <c r="AH26" s="163"/>
      <c r="AI26" s="163"/>
      <c r="AJ26" s="164">
        <f t="shared" si="8"/>
        <v>0</v>
      </c>
      <c r="AK26" s="164"/>
      <c r="AL26" s="165"/>
      <c r="AM26" s="166"/>
      <c r="AN26" s="163"/>
      <c r="AO26" s="163"/>
      <c r="AP26" s="164">
        <f t="shared" si="10"/>
        <v>0</v>
      </c>
      <c r="AQ26" s="164"/>
      <c r="AR26" s="165"/>
      <c r="AS26" s="166"/>
      <c r="AT26" s="163"/>
      <c r="AU26" s="163"/>
      <c r="AV26" s="164">
        <f t="shared" si="12"/>
        <v>0</v>
      </c>
      <c r="AW26" s="164"/>
      <c r="AX26" s="165"/>
      <c r="AY26" s="166"/>
      <c r="AZ26" s="163"/>
      <c r="BA26" s="163"/>
      <c r="BB26" s="164">
        <f t="shared" si="14"/>
        <v>0</v>
      </c>
      <c r="BC26" s="164"/>
      <c r="BD26" s="165"/>
      <c r="BE26" s="166"/>
      <c r="BF26" s="163"/>
      <c r="BG26" s="163"/>
      <c r="BH26" s="164">
        <f t="shared" si="16"/>
        <v>0</v>
      </c>
      <c r="BI26" s="164"/>
      <c r="BJ26" s="165"/>
      <c r="BK26" s="166"/>
      <c r="BL26" s="163"/>
      <c r="BM26" s="163"/>
      <c r="BN26" s="164">
        <f t="shared" si="18"/>
        <v>0</v>
      </c>
      <c r="BO26" s="164"/>
      <c r="BP26" s="165"/>
      <c r="BQ26" s="166"/>
      <c r="BR26" s="163"/>
      <c r="BS26" s="163"/>
      <c r="BT26" s="164">
        <f t="shared" si="20"/>
        <v>0</v>
      </c>
      <c r="BU26" s="164"/>
      <c r="BV26" s="165"/>
      <c r="BW26" s="167">
        <f t="shared" si="22"/>
        <v>0</v>
      </c>
      <c r="BX26" s="168">
        <f t="shared" si="22"/>
        <v>0</v>
      </c>
      <c r="BY26" s="168">
        <f t="shared" si="22"/>
        <v>-48.8</v>
      </c>
      <c r="BZ26" s="164">
        <f t="shared" si="34"/>
        <v>-48.8</v>
      </c>
      <c r="CA26" s="164"/>
      <c r="CB26" s="165"/>
      <c r="CC26" s="213"/>
    </row>
    <row r="27" spans="1:81" ht="12.75">
      <c r="A27" s="206" t="s">
        <v>92</v>
      </c>
      <c r="B27" s="212"/>
      <c r="C27" s="162">
        <v>484.9</v>
      </c>
      <c r="D27" s="163">
        <v>445</v>
      </c>
      <c r="E27" s="163">
        <v>421.6</v>
      </c>
      <c r="F27" s="164">
        <f t="shared" si="23"/>
        <v>-23.399999999999977</v>
      </c>
      <c r="G27" s="433">
        <f t="shared" si="0"/>
        <v>94.74157303370787</v>
      </c>
      <c r="H27" s="165">
        <f>E27/C27%</f>
        <v>86.94576201278615</v>
      </c>
      <c r="I27" s="166">
        <v>6.8</v>
      </c>
      <c r="J27" s="163">
        <v>5</v>
      </c>
      <c r="K27" s="163">
        <v>5.1</v>
      </c>
      <c r="L27" s="164">
        <f t="shared" si="2"/>
        <v>0.09999999999999964</v>
      </c>
      <c r="M27" s="164">
        <f>K27/J27%</f>
        <v>101.99999999999999</v>
      </c>
      <c r="N27" s="165">
        <f t="shared" si="24"/>
        <v>74.99999999999999</v>
      </c>
      <c r="O27" s="166">
        <v>64.7</v>
      </c>
      <c r="P27" s="163">
        <v>21.1</v>
      </c>
      <c r="Q27" s="163">
        <v>20.3</v>
      </c>
      <c r="R27" s="164">
        <f t="shared" si="4"/>
        <v>-0.8000000000000007</v>
      </c>
      <c r="S27" s="164">
        <f aca="true" t="shared" si="38" ref="S27:S33">Q27/P27%</f>
        <v>96.2085308056872</v>
      </c>
      <c r="T27" s="165">
        <f>Q27/O27%</f>
        <v>31.375579598145286</v>
      </c>
      <c r="U27" s="166">
        <v>32.8</v>
      </c>
      <c r="V27" s="163">
        <v>31.5</v>
      </c>
      <c r="W27" s="163">
        <v>1.5</v>
      </c>
      <c r="X27" s="164">
        <f t="shared" si="6"/>
        <v>-30</v>
      </c>
      <c r="Y27" s="164">
        <f>W27/V27%</f>
        <v>4.761904761904762</v>
      </c>
      <c r="Z27" s="192">
        <f>W27/U27%</f>
        <v>4.573170731707318</v>
      </c>
      <c r="AA27" s="166">
        <v>37</v>
      </c>
      <c r="AB27" s="163">
        <v>33.7</v>
      </c>
      <c r="AC27" s="163">
        <v>0.2</v>
      </c>
      <c r="AD27" s="164">
        <f t="shared" si="7"/>
        <v>-33.5</v>
      </c>
      <c r="AE27" s="164">
        <f>AC27/AB27%</f>
        <v>0.5934718100890207</v>
      </c>
      <c r="AF27" s="165">
        <f>AC27/AA27%</f>
        <v>0.5405405405405406</v>
      </c>
      <c r="AG27" s="166">
        <v>38.6</v>
      </c>
      <c r="AH27" s="163">
        <v>23.6</v>
      </c>
      <c r="AI27" s="163">
        <v>14.7</v>
      </c>
      <c r="AJ27" s="164">
        <f t="shared" si="8"/>
        <v>-8.900000000000002</v>
      </c>
      <c r="AK27" s="164">
        <f>AI27/AH27%</f>
        <v>62.28813559322033</v>
      </c>
      <c r="AL27" s="165"/>
      <c r="AM27" s="166">
        <v>26.3</v>
      </c>
      <c r="AN27" s="163">
        <v>6.6</v>
      </c>
      <c r="AO27" s="163"/>
      <c r="AP27" s="164">
        <f t="shared" si="10"/>
        <v>-6.6</v>
      </c>
      <c r="AQ27" s="164"/>
      <c r="AR27" s="165"/>
      <c r="AS27" s="166">
        <v>7.5</v>
      </c>
      <c r="AT27" s="163">
        <v>5.5</v>
      </c>
      <c r="AU27" s="163">
        <v>5.5</v>
      </c>
      <c r="AV27" s="164">
        <f t="shared" si="12"/>
        <v>0</v>
      </c>
      <c r="AW27" s="164">
        <f>AU27/AT27%</f>
        <v>100</v>
      </c>
      <c r="AX27" s="165">
        <f t="shared" si="29"/>
        <v>73.33333333333334</v>
      </c>
      <c r="AY27" s="166">
        <v>47.3</v>
      </c>
      <c r="AZ27" s="163"/>
      <c r="BA27" s="163">
        <v>1.6</v>
      </c>
      <c r="BB27" s="164">
        <f t="shared" si="14"/>
        <v>1.6</v>
      </c>
      <c r="BC27" s="164"/>
      <c r="BD27" s="165"/>
      <c r="BE27" s="166">
        <v>8</v>
      </c>
      <c r="BF27" s="163">
        <v>7</v>
      </c>
      <c r="BG27" s="163">
        <v>25.2</v>
      </c>
      <c r="BH27" s="164">
        <f t="shared" si="16"/>
        <v>18.2</v>
      </c>
      <c r="BI27" s="164">
        <f>BG27/BF27%</f>
        <v>359.99999999999994</v>
      </c>
      <c r="BJ27" s="165">
        <f t="shared" si="31"/>
        <v>315</v>
      </c>
      <c r="BK27" s="166">
        <v>247.7</v>
      </c>
      <c r="BL27" s="163">
        <v>194.6</v>
      </c>
      <c r="BM27" s="163">
        <v>247.6</v>
      </c>
      <c r="BN27" s="164">
        <f t="shared" si="18"/>
        <v>53</v>
      </c>
      <c r="BO27" s="164">
        <f>BM27/BL27%</f>
        <v>127.23535457348407</v>
      </c>
      <c r="BP27" s="165">
        <f>BM27/BK27%</f>
        <v>99.95962858296326</v>
      </c>
      <c r="BQ27" s="166">
        <v>229.5</v>
      </c>
      <c r="BR27" s="163">
        <v>211.6</v>
      </c>
      <c r="BS27" s="163">
        <v>225</v>
      </c>
      <c r="BT27" s="164">
        <f t="shared" si="20"/>
        <v>13.400000000000006</v>
      </c>
      <c r="BU27" s="164">
        <f t="shared" si="37"/>
        <v>106.33270321361059</v>
      </c>
      <c r="BV27" s="165"/>
      <c r="BW27" s="167">
        <f>C27+I27+O27+U27+AA27+AG27+AM27+AS27+AY27+BE27+BK27+BQ27</f>
        <v>1231.1</v>
      </c>
      <c r="BX27" s="168">
        <f>D27+J27+P27+V27+AB27+AH27+AN27+AT27+AZ27+BF27+BL27+BR27</f>
        <v>985.2000000000002</v>
      </c>
      <c r="BY27" s="168">
        <f>E27+K27+Q27+W27+AC27+AI27+AO27+AU27+BA27+BG27+BM27+BS27</f>
        <v>968.3000000000001</v>
      </c>
      <c r="BZ27" s="164">
        <f t="shared" si="34"/>
        <v>-16.90000000000009</v>
      </c>
      <c r="CA27" s="164">
        <f t="shared" si="35"/>
        <v>98.28461226146973</v>
      </c>
      <c r="CB27" s="165">
        <f t="shared" si="36"/>
        <v>78.6532369425717</v>
      </c>
      <c r="CC27" s="213"/>
    </row>
    <row r="28" spans="1:80" s="159" customFormat="1" ht="12.75">
      <c r="A28" s="153" t="s">
        <v>93</v>
      </c>
      <c r="B28" s="154"/>
      <c r="C28" s="155">
        <f>SUM(C29:C32)</f>
        <v>136500.7</v>
      </c>
      <c r="D28" s="156">
        <f>SUM(D29:D32)</f>
        <v>86603</v>
      </c>
      <c r="E28" s="156">
        <f>SUM(E29:E32)</f>
        <v>4168.599999999999</v>
      </c>
      <c r="F28" s="156">
        <f>E28-D28</f>
        <v>-82434.4</v>
      </c>
      <c r="G28" s="433">
        <f t="shared" si="0"/>
        <v>4.813459118044409</v>
      </c>
      <c r="H28" s="157">
        <f>E28/C28%</f>
        <v>3.0539037528745268</v>
      </c>
      <c r="I28" s="158">
        <f>SUM(I29:I32)</f>
        <v>11953.7</v>
      </c>
      <c r="J28" s="156">
        <f>SUM(J29:J32)</f>
        <v>9154.3</v>
      </c>
      <c r="K28" s="156">
        <f>SUM(K29:K32)</f>
        <v>8798.5</v>
      </c>
      <c r="L28" s="156">
        <f t="shared" si="2"/>
        <v>-355.7999999999993</v>
      </c>
      <c r="M28" s="156">
        <f>K28/J28%</f>
        <v>96.1133019455338</v>
      </c>
      <c r="N28" s="157">
        <f t="shared" si="24"/>
        <v>73.60482528422162</v>
      </c>
      <c r="O28" s="158">
        <f>SUM(O29:O32)</f>
        <v>109698.8</v>
      </c>
      <c r="P28" s="156">
        <f>SUM(P29:P32)</f>
        <v>106417.7</v>
      </c>
      <c r="Q28" s="156">
        <f>SUM(Q29:Q32)</f>
        <v>78342.1</v>
      </c>
      <c r="R28" s="156">
        <f t="shared" si="4"/>
        <v>-28075.59999999999</v>
      </c>
      <c r="S28" s="156">
        <f t="shared" si="38"/>
        <v>73.6175467051064</v>
      </c>
      <c r="T28" s="157">
        <f t="shared" si="25"/>
        <v>71.41563991584229</v>
      </c>
      <c r="U28" s="158">
        <f>SUM(U29:U32)</f>
        <v>847.5</v>
      </c>
      <c r="V28" s="156">
        <f>SUM(V29:V32)</f>
        <v>597.5</v>
      </c>
      <c r="W28" s="156">
        <f>SUM(W29:W32)</f>
        <v>300.6</v>
      </c>
      <c r="X28" s="156">
        <f t="shared" si="6"/>
        <v>-296.9</v>
      </c>
      <c r="Y28" s="156">
        <f>W28/V28%</f>
        <v>50.30962343096235</v>
      </c>
      <c r="Z28" s="157">
        <f>W28/U28%</f>
        <v>35.46902654867257</v>
      </c>
      <c r="AA28" s="158">
        <f>SUM(AA29:AA32)</f>
        <v>7444.5</v>
      </c>
      <c r="AB28" s="156">
        <f>SUM(AB29:AB32)</f>
        <v>7397.5</v>
      </c>
      <c r="AC28" s="156">
        <f>SUM(AC29:AC32)</f>
        <v>5341.9</v>
      </c>
      <c r="AD28" s="156">
        <f t="shared" si="7"/>
        <v>-2055.6000000000004</v>
      </c>
      <c r="AE28" s="156">
        <f>AC28/AB28%</f>
        <v>72.21223386279148</v>
      </c>
      <c r="AF28" s="157">
        <f t="shared" si="26"/>
        <v>71.75633017664047</v>
      </c>
      <c r="AG28" s="158">
        <f>SUM(AG29:AG32)</f>
        <v>133372.8</v>
      </c>
      <c r="AH28" s="156">
        <f>SUM(AH29:AH32)</f>
        <v>133372.8</v>
      </c>
      <c r="AI28" s="156">
        <f>SUM(AI29:AI32)</f>
        <v>71137.8</v>
      </c>
      <c r="AJ28" s="156">
        <f t="shared" si="8"/>
        <v>-62234.999999999985</v>
      </c>
      <c r="AK28" s="156">
        <f>AI28/AH28%</f>
        <v>53.33756208162385</v>
      </c>
      <c r="AL28" s="157">
        <f t="shared" si="27"/>
        <v>53.33756208162385</v>
      </c>
      <c r="AM28" s="158">
        <f>SUM(AM29:AM32)</f>
        <v>18399.5</v>
      </c>
      <c r="AN28" s="156">
        <f>SUM(AN29:AN32)</f>
        <v>18399.5</v>
      </c>
      <c r="AO28" s="156">
        <f>SUM(AO29:AO32)</f>
        <v>15182.3</v>
      </c>
      <c r="AP28" s="156">
        <f t="shared" si="10"/>
        <v>-3217.2000000000007</v>
      </c>
      <c r="AQ28" s="156">
        <f>AO28/AN28%</f>
        <v>82.51474224843066</v>
      </c>
      <c r="AR28" s="157">
        <f t="shared" si="28"/>
        <v>82.51474224843066</v>
      </c>
      <c r="AS28" s="158">
        <f>SUM(AS29:AS32)</f>
        <v>7750.699999999999</v>
      </c>
      <c r="AT28" s="156">
        <f>SUM(AT29:AT32)</f>
        <v>7197.4</v>
      </c>
      <c r="AU28" s="156">
        <f>SUM(AU29:AU32)</f>
        <v>5182.299999999999</v>
      </c>
      <c r="AV28" s="156">
        <f t="shared" si="12"/>
        <v>-2015.1000000000004</v>
      </c>
      <c r="AW28" s="156">
        <f>AU28/AT28%</f>
        <v>72.00238975185484</v>
      </c>
      <c r="AX28" s="157">
        <f t="shared" si="29"/>
        <v>66.86234791696234</v>
      </c>
      <c r="AY28" s="158">
        <f>SUM(AY29:AY32)</f>
        <v>7942.299999999999</v>
      </c>
      <c r="AZ28" s="156">
        <f>SUM(AZ29:AZ32)</f>
        <v>7942.299999999999</v>
      </c>
      <c r="BA28" s="156">
        <f>SUM(BA29:BA32)</f>
        <v>2337.5</v>
      </c>
      <c r="BB28" s="156"/>
      <c r="BC28" s="156"/>
      <c r="BD28" s="157">
        <f t="shared" si="30"/>
        <v>29.43102124069854</v>
      </c>
      <c r="BE28" s="158">
        <f>SUM(BE29:BE32)</f>
        <v>5278.5</v>
      </c>
      <c r="BF28" s="156">
        <f>SUM(BF29:BF32)</f>
        <v>4475.7</v>
      </c>
      <c r="BG28" s="156">
        <f>SUM(BG29:BG32)</f>
        <v>3503.1000000000004</v>
      </c>
      <c r="BH28" s="156">
        <f t="shared" si="16"/>
        <v>-972.5999999999995</v>
      </c>
      <c r="BI28" s="156">
        <f>BG28/BF28%</f>
        <v>78.26932100006704</v>
      </c>
      <c r="BJ28" s="157">
        <f t="shared" si="31"/>
        <v>66.3654447286161</v>
      </c>
      <c r="BK28" s="158">
        <f>SUM(BK29:BK32)</f>
        <v>16946.9</v>
      </c>
      <c r="BL28" s="156">
        <f>SUM(BL29:BL32)</f>
        <v>15689.3</v>
      </c>
      <c r="BM28" s="156">
        <f>SUM(BM29:BM32)</f>
        <v>11160.3</v>
      </c>
      <c r="BN28" s="156">
        <f t="shared" si="18"/>
        <v>-4529</v>
      </c>
      <c r="BO28" s="156">
        <f>BM28/BL28%</f>
        <v>71.13319268546078</v>
      </c>
      <c r="BP28" s="157">
        <f t="shared" si="32"/>
        <v>65.85452206598255</v>
      </c>
      <c r="BQ28" s="158">
        <f>SUM(BQ29:BQ32)</f>
        <v>128379.8</v>
      </c>
      <c r="BR28" s="156">
        <f>SUM(BR29:BR32)</f>
        <v>127274.9</v>
      </c>
      <c r="BS28" s="156">
        <f>SUM(BS29:BS32)</f>
        <v>102823.3</v>
      </c>
      <c r="BT28" s="156">
        <f t="shared" si="20"/>
        <v>-24451.59999999999</v>
      </c>
      <c r="BU28" s="156">
        <f t="shared" si="37"/>
        <v>80.7883565416276</v>
      </c>
      <c r="BV28" s="157">
        <f t="shared" si="33"/>
        <v>80.09305202220287</v>
      </c>
      <c r="BW28" s="158">
        <f aca="true" t="shared" si="39" ref="BW28:BY33">C28+I28+O28+U28+AA28+AG28+AM28+AS28+AY28+BE28+BK28+BQ28</f>
        <v>584515.7000000001</v>
      </c>
      <c r="BX28" s="214">
        <f t="shared" si="39"/>
        <v>524521.9</v>
      </c>
      <c r="BY28" s="214">
        <f t="shared" si="39"/>
        <v>308278.3</v>
      </c>
      <c r="BZ28" s="156">
        <f>BY28-BX28</f>
        <v>-216243.60000000003</v>
      </c>
      <c r="CA28" s="156">
        <f>BY28/BX28%</f>
        <v>58.773198983684</v>
      </c>
      <c r="CB28" s="157">
        <f t="shared" si="36"/>
        <v>52.740807475316736</v>
      </c>
    </row>
    <row r="29" spans="1:80" s="202" customFormat="1" ht="12.75">
      <c r="A29" s="215" t="s">
        <v>94</v>
      </c>
      <c r="B29" s="216"/>
      <c r="C29" s="162"/>
      <c r="D29" s="163"/>
      <c r="E29" s="163"/>
      <c r="F29" s="164">
        <f t="shared" si="23"/>
        <v>0</v>
      </c>
      <c r="G29" s="433"/>
      <c r="H29" s="165"/>
      <c r="I29" s="166">
        <v>7734</v>
      </c>
      <c r="J29" s="163">
        <v>5531.2</v>
      </c>
      <c r="K29" s="163">
        <v>5880.2</v>
      </c>
      <c r="L29" s="164">
        <f t="shared" si="2"/>
        <v>349</v>
      </c>
      <c r="M29" s="164">
        <f>K29/J29%</f>
        <v>106.30966155626265</v>
      </c>
      <c r="N29" s="165">
        <f t="shared" si="24"/>
        <v>76.0305146108094</v>
      </c>
      <c r="O29" s="166">
        <v>14792.6</v>
      </c>
      <c r="P29" s="163">
        <v>11511.6</v>
      </c>
      <c r="Q29" s="163">
        <v>10157.6</v>
      </c>
      <c r="R29" s="164">
        <f t="shared" si="4"/>
        <v>-1354</v>
      </c>
      <c r="S29" s="164">
        <f t="shared" si="38"/>
        <v>88.23795128392231</v>
      </c>
      <c r="T29" s="165">
        <f t="shared" si="25"/>
        <v>68.6667658153401</v>
      </c>
      <c r="U29" s="166"/>
      <c r="V29" s="163"/>
      <c r="W29" s="163"/>
      <c r="X29" s="164"/>
      <c r="Y29" s="164"/>
      <c r="Z29" s="165"/>
      <c r="AA29" s="166">
        <v>4847.7</v>
      </c>
      <c r="AB29" s="163">
        <v>4800.7</v>
      </c>
      <c r="AC29" s="163">
        <v>4192.8</v>
      </c>
      <c r="AD29" s="164">
        <f t="shared" si="7"/>
        <v>-607.8999999999996</v>
      </c>
      <c r="AE29" s="164">
        <f>AC29/AB29%</f>
        <v>87.33726331576646</v>
      </c>
      <c r="AF29" s="165">
        <f t="shared" si="26"/>
        <v>86.4905006497927</v>
      </c>
      <c r="AG29" s="166">
        <v>8771.6</v>
      </c>
      <c r="AH29" s="163">
        <v>8771.6</v>
      </c>
      <c r="AI29" s="163">
        <v>5897.6</v>
      </c>
      <c r="AJ29" s="164">
        <f t="shared" si="8"/>
        <v>-2874</v>
      </c>
      <c r="AK29" s="164">
        <f>AI29/AH29%</f>
        <v>67.23516804231839</v>
      </c>
      <c r="AL29" s="165">
        <f t="shared" si="27"/>
        <v>67.23516804231839</v>
      </c>
      <c r="AM29" s="166">
        <v>7724.9</v>
      </c>
      <c r="AN29" s="163">
        <v>7724.9</v>
      </c>
      <c r="AO29" s="163">
        <v>5734.3</v>
      </c>
      <c r="AP29" s="164">
        <f t="shared" si="10"/>
        <v>-1990.5999999999995</v>
      </c>
      <c r="AQ29" s="164">
        <f>AO29/AN29%</f>
        <v>74.23138163600824</v>
      </c>
      <c r="AR29" s="165">
        <f t="shared" si="28"/>
        <v>74.23138163600824</v>
      </c>
      <c r="AS29" s="166">
        <v>6099.2</v>
      </c>
      <c r="AT29" s="163">
        <v>5545.9</v>
      </c>
      <c r="AU29" s="163">
        <v>4376</v>
      </c>
      <c r="AV29" s="164">
        <f t="shared" si="12"/>
        <v>-1169.8999999999996</v>
      </c>
      <c r="AW29" s="164">
        <f>AU29/AT29%</f>
        <v>78.90513712832905</v>
      </c>
      <c r="AX29" s="165">
        <f t="shared" si="29"/>
        <v>71.74711437565583</v>
      </c>
      <c r="AY29" s="166"/>
      <c r="AZ29" s="163"/>
      <c r="BA29" s="163"/>
      <c r="BB29" s="164"/>
      <c r="BC29" s="164"/>
      <c r="BD29" s="165"/>
      <c r="BE29" s="166">
        <v>4050.5</v>
      </c>
      <c r="BF29" s="163">
        <v>3247.7</v>
      </c>
      <c r="BG29" s="163">
        <v>3146.4</v>
      </c>
      <c r="BH29" s="164">
        <f t="shared" si="16"/>
        <v>-101.29999999999973</v>
      </c>
      <c r="BI29" s="164">
        <f>BG29/BF29%</f>
        <v>96.8808695384426</v>
      </c>
      <c r="BJ29" s="165">
        <f t="shared" si="31"/>
        <v>77.67929885199358</v>
      </c>
      <c r="BK29" s="166">
        <v>12145.5</v>
      </c>
      <c r="BL29" s="163">
        <v>10887.9</v>
      </c>
      <c r="BM29" s="163">
        <v>8787.7</v>
      </c>
      <c r="BN29" s="164">
        <f t="shared" si="18"/>
        <v>-2100.199999999999</v>
      </c>
      <c r="BO29" s="164">
        <f>BM29/BL29%</f>
        <v>80.71069719596986</v>
      </c>
      <c r="BP29" s="165">
        <f t="shared" si="32"/>
        <v>72.35354658103824</v>
      </c>
      <c r="BQ29" s="166">
        <v>6438.5</v>
      </c>
      <c r="BR29" s="163">
        <v>5333.6</v>
      </c>
      <c r="BS29" s="163">
        <v>4493.3</v>
      </c>
      <c r="BT29" s="164">
        <f t="shared" si="20"/>
        <v>-840.3000000000002</v>
      </c>
      <c r="BU29" s="164">
        <f t="shared" si="37"/>
        <v>84.2451627418629</v>
      </c>
      <c r="BV29" s="165">
        <f t="shared" si="33"/>
        <v>69.78799409800419</v>
      </c>
      <c r="BW29" s="167">
        <f t="shared" si="39"/>
        <v>72604.5</v>
      </c>
      <c r="BX29" s="168">
        <f t="shared" si="39"/>
        <v>63355.1</v>
      </c>
      <c r="BY29" s="168">
        <f t="shared" si="39"/>
        <v>52665.90000000001</v>
      </c>
      <c r="BZ29" s="164">
        <f t="shared" si="34"/>
        <v>-10689.19999999999</v>
      </c>
      <c r="CA29" s="164">
        <f t="shared" si="35"/>
        <v>83.12811439015961</v>
      </c>
      <c r="CB29" s="165">
        <f t="shared" si="36"/>
        <v>72.53806582236639</v>
      </c>
    </row>
    <row r="30" spans="1:80" s="202" customFormat="1" ht="12.75">
      <c r="A30" s="217" t="s">
        <v>95</v>
      </c>
      <c r="B30" s="216"/>
      <c r="C30" s="162">
        <v>0.2</v>
      </c>
      <c r="D30" s="163">
        <v>0.2</v>
      </c>
      <c r="E30" s="163">
        <v>0.2</v>
      </c>
      <c r="F30" s="164">
        <f t="shared" si="23"/>
        <v>0</v>
      </c>
      <c r="G30" s="433">
        <f t="shared" si="0"/>
        <v>100</v>
      </c>
      <c r="H30" s="165">
        <f>E30/C30%</f>
        <v>100</v>
      </c>
      <c r="I30" s="166">
        <v>148.4</v>
      </c>
      <c r="J30" s="163">
        <v>140</v>
      </c>
      <c r="K30" s="163">
        <v>148.4</v>
      </c>
      <c r="L30" s="164">
        <f t="shared" si="2"/>
        <v>8.400000000000006</v>
      </c>
      <c r="M30" s="164">
        <f>K30/J30%</f>
        <v>106.00000000000001</v>
      </c>
      <c r="N30" s="165">
        <f t="shared" si="24"/>
        <v>100</v>
      </c>
      <c r="O30" s="166">
        <v>296.8</v>
      </c>
      <c r="P30" s="163">
        <v>296.8</v>
      </c>
      <c r="Q30" s="163">
        <v>296.8</v>
      </c>
      <c r="R30" s="164">
        <f t="shared" si="4"/>
        <v>0</v>
      </c>
      <c r="S30" s="164">
        <f t="shared" si="38"/>
        <v>100</v>
      </c>
      <c r="T30" s="165">
        <f t="shared" si="25"/>
        <v>100</v>
      </c>
      <c r="U30" s="166">
        <v>148.4</v>
      </c>
      <c r="V30" s="163">
        <v>148.4</v>
      </c>
      <c r="W30" s="163">
        <v>148.4</v>
      </c>
      <c r="X30" s="164">
        <f t="shared" si="6"/>
        <v>0</v>
      </c>
      <c r="Y30" s="164">
        <f>W30/V30%</f>
        <v>100</v>
      </c>
      <c r="Z30" s="165">
        <f>W30/U30%</f>
        <v>100</v>
      </c>
      <c r="AA30" s="166">
        <v>148.4</v>
      </c>
      <c r="AB30" s="163">
        <v>148.4</v>
      </c>
      <c r="AC30" s="163">
        <v>148.4</v>
      </c>
      <c r="AD30" s="164">
        <f t="shared" si="7"/>
        <v>0</v>
      </c>
      <c r="AE30" s="164">
        <f>AC30/AB30%</f>
        <v>100</v>
      </c>
      <c r="AF30" s="165">
        <f t="shared" si="26"/>
        <v>100</v>
      </c>
      <c r="AG30" s="166">
        <v>296.8</v>
      </c>
      <c r="AH30" s="163">
        <v>296.8</v>
      </c>
      <c r="AI30" s="163">
        <v>296.8</v>
      </c>
      <c r="AJ30" s="164">
        <f t="shared" si="8"/>
        <v>0</v>
      </c>
      <c r="AK30" s="164">
        <f>AI30/AH30%</f>
        <v>100</v>
      </c>
      <c r="AL30" s="165">
        <f t="shared" si="27"/>
        <v>100</v>
      </c>
      <c r="AM30" s="166">
        <v>148.4</v>
      </c>
      <c r="AN30" s="163">
        <v>148.4</v>
      </c>
      <c r="AO30" s="163">
        <v>148.4</v>
      </c>
      <c r="AP30" s="164">
        <f t="shared" si="10"/>
        <v>0</v>
      </c>
      <c r="AQ30" s="164">
        <f>AO30/AN30%</f>
        <v>100</v>
      </c>
      <c r="AR30" s="165">
        <f t="shared" si="28"/>
        <v>100</v>
      </c>
      <c r="AS30" s="166">
        <v>148.4</v>
      </c>
      <c r="AT30" s="163">
        <v>148.4</v>
      </c>
      <c r="AU30" s="163">
        <v>148.4</v>
      </c>
      <c r="AV30" s="164">
        <f t="shared" si="12"/>
        <v>0</v>
      </c>
      <c r="AW30" s="164">
        <f>AU30/AT30%</f>
        <v>100</v>
      </c>
      <c r="AX30" s="165">
        <f t="shared" si="29"/>
        <v>100</v>
      </c>
      <c r="AY30" s="166">
        <v>148.4</v>
      </c>
      <c r="AZ30" s="163">
        <v>148.4</v>
      </c>
      <c r="BA30" s="163">
        <v>148.4</v>
      </c>
      <c r="BB30" s="164"/>
      <c r="BC30" s="164"/>
      <c r="BD30" s="165">
        <f t="shared" si="30"/>
        <v>100</v>
      </c>
      <c r="BE30" s="166">
        <v>148.4</v>
      </c>
      <c r="BF30" s="163">
        <v>148.4</v>
      </c>
      <c r="BG30" s="163">
        <v>148.4</v>
      </c>
      <c r="BH30" s="164">
        <f t="shared" si="16"/>
        <v>0</v>
      </c>
      <c r="BI30" s="164">
        <f>BG30/BF30%</f>
        <v>100</v>
      </c>
      <c r="BJ30" s="165">
        <f t="shared" si="31"/>
        <v>100</v>
      </c>
      <c r="BK30" s="166">
        <v>148.4</v>
      </c>
      <c r="BL30" s="163">
        <v>148.4</v>
      </c>
      <c r="BM30" s="163">
        <v>148.4</v>
      </c>
      <c r="BN30" s="164">
        <f t="shared" si="18"/>
        <v>0</v>
      </c>
      <c r="BO30" s="164">
        <f>BM30/BL30%</f>
        <v>100</v>
      </c>
      <c r="BP30" s="165">
        <f t="shared" si="32"/>
        <v>100</v>
      </c>
      <c r="BQ30" s="166">
        <v>296.8</v>
      </c>
      <c r="BR30" s="163">
        <v>296.8</v>
      </c>
      <c r="BS30" s="163">
        <v>296.8</v>
      </c>
      <c r="BT30" s="164">
        <f t="shared" si="20"/>
        <v>0</v>
      </c>
      <c r="BU30" s="164">
        <f t="shared" si="37"/>
        <v>100</v>
      </c>
      <c r="BV30" s="165">
        <f t="shared" si="33"/>
        <v>100</v>
      </c>
      <c r="BW30" s="167">
        <f t="shared" si="39"/>
        <v>2077.8000000000006</v>
      </c>
      <c r="BX30" s="168">
        <f t="shared" si="39"/>
        <v>2069.4000000000005</v>
      </c>
      <c r="BY30" s="168">
        <f t="shared" si="39"/>
        <v>2077.8000000000006</v>
      </c>
      <c r="BZ30" s="164">
        <f t="shared" si="34"/>
        <v>8.400000000000091</v>
      </c>
      <c r="CA30" s="164">
        <f t="shared" si="35"/>
        <v>100.40591475790085</v>
      </c>
      <c r="CB30" s="165">
        <f t="shared" si="36"/>
        <v>100</v>
      </c>
    </row>
    <row r="31" spans="1:82" s="202" customFormat="1" ht="12.75">
      <c r="A31" s="215" t="s">
        <v>96</v>
      </c>
      <c r="B31" s="216"/>
      <c r="C31" s="162">
        <v>136500.5</v>
      </c>
      <c r="D31" s="163">
        <v>86602.8</v>
      </c>
      <c r="E31" s="163">
        <v>4168.4</v>
      </c>
      <c r="F31" s="164">
        <f t="shared" si="23"/>
        <v>-82434.40000000001</v>
      </c>
      <c r="G31" s="433">
        <f t="shared" si="0"/>
        <v>4.813239294803401</v>
      </c>
      <c r="H31" s="165">
        <f>E31/C31%</f>
        <v>3.0537617078325714</v>
      </c>
      <c r="I31" s="166">
        <v>4071.3</v>
      </c>
      <c r="J31" s="163">
        <v>3483.1</v>
      </c>
      <c r="K31" s="163">
        <v>2769.9</v>
      </c>
      <c r="L31" s="164">
        <f t="shared" si="2"/>
        <v>-713.1999999999998</v>
      </c>
      <c r="M31" s="164">
        <f>K31/J31%</f>
        <v>79.52398725273464</v>
      </c>
      <c r="N31" s="165">
        <f t="shared" si="24"/>
        <v>68.03478004568565</v>
      </c>
      <c r="O31" s="166">
        <v>94827.8</v>
      </c>
      <c r="P31" s="163">
        <v>94827.8</v>
      </c>
      <c r="Q31" s="163">
        <v>68106.1</v>
      </c>
      <c r="R31" s="164">
        <f t="shared" si="4"/>
        <v>-26721.699999999997</v>
      </c>
      <c r="S31" s="164">
        <f t="shared" si="38"/>
        <v>71.82081625852335</v>
      </c>
      <c r="T31" s="165">
        <f t="shared" si="25"/>
        <v>71.82081625852335</v>
      </c>
      <c r="U31" s="166">
        <v>699.1</v>
      </c>
      <c r="V31" s="163">
        <v>449.1</v>
      </c>
      <c r="W31" s="163">
        <v>152.2</v>
      </c>
      <c r="X31" s="164">
        <f t="shared" si="6"/>
        <v>-296.90000000000003</v>
      </c>
      <c r="Y31" s="164">
        <f>W31/V31%</f>
        <v>33.89000222667557</v>
      </c>
      <c r="Z31" s="165">
        <f>W31/U31%</f>
        <v>21.770848233442994</v>
      </c>
      <c r="AA31" s="166">
        <v>2448.4</v>
      </c>
      <c r="AB31" s="163">
        <v>2448.4</v>
      </c>
      <c r="AC31" s="163">
        <v>1000.7</v>
      </c>
      <c r="AD31" s="164">
        <f t="shared" si="7"/>
        <v>-1447.7</v>
      </c>
      <c r="AE31" s="164">
        <f>AC31/AB31%</f>
        <v>40.871589609540926</v>
      </c>
      <c r="AF31" s="165">
        <f t="shared" si="26"/>
        <v>40.871589609540926</v>
      </c>
      <c r="AG31" s="166">
        <v>124304.4</v>
      </c>
      <c r="AH31" s="163">
        <v>124304.4</v>
      </c>
      <c r="AI31" s="163">
        <v>64943.4</v>
      </c>
      <c r="AJ31" s="164">
        <f t="shared" si="8"/>
        <v>-59360.99999999999</v>
      </c>
      <c r="AK31" s="164">
        <f>AI31/AH31%</f>
        <v>52.24545551082665</v>
      </c>
      <c r="AL31" s="165">
        <f t="shared" si="27"/>
        <v>52.24545551082665</v>
      </c>
      <c r="AM31" s="166">
        <v>10526.2</v>
      </c>
      <c r="AN31" s="163">
        <v>10526.2</v>
      </c>
      <c r="AO31" s="163">
        <v>9299.6</v>
      </c>
      <c r="AP31" s="164">
        <f t="shared" si="10"/>
        <v>-1226.6000000000004</v>
      </c>
      <c r="AQ31" s="164">
        <f>AO31/AN31%</f>
        <v>88.34717181889</v>
      </c>
      <c r="AR31" s="165">
        <f t="shared" si="28"/>
        <v>88.34717181889</v>
      </c>
      <c r="AS31" s="166">
        <v>1503.1</v>
      </c>
      <c r="AT31" s="163">
        <v>1503.1</v>
      </c>
      <c r="AU31" s="163">
        <v>657.9</v>
      </c>
      <c r="AV31" s="164">
        <f t="shared" si="12"/>
        <v>-845.1999999999999</v>
      </c>
      <c r="AW31" s="164">
        <f>AU31/AT31%</f>
        <v>43.769542944581204</v>
      </c>
      <c r="AX31" s="165">
        <f t="shared" si="29"/>
        <v>43.769542944581204</v>
      </c>
      <c r="AY31" s="166">
        <v>7793.9</v>
      </c>
      <c r="AZ31" s="163">
        <v>7793.9</v>
      </c>
      <c r="BA31" s="163">
        <v>2189.1</v>
      </c>
      <c r="BB31" s="164"/>
      <c r="BC31" s="164"/>
      <c r="BD31" s="165">
        <f t="shared" si="30"/>
        <v>28.08735036374601</v>
      </c>
      <c r="BE31" s="166">
        <v>1079.6</v>
      </c>
      <c r="BF31" s="163">
        <v>1079.6</v>
      </c>
      <c r="BG31" s="163">
        <v>208.3</v>
      </c>
      <c r="BH31" s="164">
        <f t="shared" si="16"/>
        <v>-871.3</v>
      </c>
      <c r="BI31" s="164">
        <f>BG31/BF31%</f>
        <v>19.294183030752134</v>
      </c>
      <c r="BJ31" s="165">
        <f t="shared" si="31"/>
        <v>19.294183030752134</v>
      </c>
      <c r="BK31" s="166">
        <v>4653</v>
      </c>
      <c r="BL31" s="163">
        <v>4653</v>
      </c>
      <c r="BM31" s="163">
        <v>2224.2</v>
      </c>
      <c r="BN31" s="164">
        <f t="shared" si="18"/>
        <v>-2428.8</v>
      </c>
      <c r="BO31" s="164">
        <f>BM31/BL31%</f>
        <v>47.80141843971631</v>
      </c>
      <c r="BP31" s="165">
        <f t="shared" si="32"/>
        <v>47.80141843971631</v>
      </c>
      <c r="BQ31" s="166">
        <v>121650.1</v>
      </c>
      <c r="BR31" s="163">
        <v>121650.1</v>
      </c>
      <c r="BS31" s="163">
        <v>98038.8</v>
      </c>
      <c r="BT31" s="164">
        <f t="shared" si="20"/>
        <v>-23611.300000000003</v>
      </c>
      <c r="BU31" s="164">
        <f t="shared" si="37"/>
        <v>80.59080921429576</v>
      </c>
      <c r="BV31" s="165">
        <f t="shared" si="33"/>
        <v>80.59080921429576</v>
      </c>
      <c r="BW31" s="167">
        <f t="shared" si="39"/>
        <v>510057.4</v>
      </c>
      <c r="BX31" s="168">
        <f t="shared" si="39"/>
        <v>459321.5</v>
      </c>
      <c r="BY31" s="168">
        <f t="shared" si="39"/>
        <v>253758.60000000003</v>
      </c>
      <c r="BZ31" s="164">
        <f t="shared" si="34"/>
        <v>-205562.89999999997</v>
      </c>
      <c r="CA31" s="164">
        <f t="shared" si="35"/>
        <v>55.24640148566963</v>
      </c>
      <c r="CB31" s="165">
        <f t="shared" si="36"/>
        <v>49.750988810279004</v>
      </c>
      <c r="CC31" s="218"/>
      <c r="CD31" s="218"/>
    </row>
    <row r="32" spans="1:82" s="202" customFormat="1" ht="12.75">
      <c r="A32" s="215" t="s">
        <v>97</v>
      </c>
      <c r="B32" s="216"/>
      <c r="C32" s="162"/>
      <c r="D32" s="163"/>
      <c r="E32" s="163"/>
      <c r="F32" s="164">
        <f t="shared" si="23"/>
        <v>0</v>
      </c>
      <c r="G32" s="433"/>
      <c r="H32" s="165"/>
      <c r="I32" s="166"/>
      <c r="J32" s="163"/>
      <c r="K32" s="163"/>
      <c r="L32" s="164">
        <f t="shared" si="2"/>
        <v>0</v>
      </c>
      <c r="M32" s="164"/>
      <c r="N32" s="165"/>
      <c r="O32" s="166">
        <v>-218.4</v>
      </c>
      <c r="P32" s="163">
        <v>-218.5</v>
      </c>
      <c r="Q32" s="163">
        <v>-218.4</v>
      </c>
      <c r="R32" s="164">
        <f t="shared" si="4"/>
        <v>0.09999999999999432</v>
      </c>
      <c r="S32" s="164">
        <f t="shared" si="38"/>
        <v>99.95423340961098</v>
      </c>
      <c r="T32" s="165">
        <f t="shared" si="25"/>
        <v>100</v>
      </c>
      <c r="U32" s="166"/>
      <c r="V32" s="163"/>
      <c r="W32" s="163"/>
      <c r="X32" s="164"/>
      <c r="Y32" s="164"/>
      <c r="Z32" s="165"/>
      <c r="AA32" s="166"/>
      <c r="AB32" s="163"/>
      <c r="AC32" s="163"/>
      <c r="AD32" s="164">
        <f t="shared" si="7"/>
        <v>0</v>
      </c>
      <c r="AE32" s="164"/>
      <c r="AF32" s="165"/>
      <c r="AG32" s="166"/>
      <c r="AH32" s="163"/>
      <c r="AI32" s="163"/>
      <c r="AJ32" s="164"/>
      <c r="AK32" s="164"/>
      <c r="AL32" s="165"/>
      <c r="AM32" s="166"/>
      <c r="AN32" s="163"/>
      <c r="AO32" s="163"/>
      <c r="AP32" s="164"/>
      <c r="AQ32" s="164"/>
      <c r="AR32" s="165"/>
      <c r="AS32" s="166"/>
      <c r="AT32" s="163"/>
      <c r="AU32" s="163"/>
      <c r="AV32" s="164">
        <f t="shared" si="12"/>
        <v>0</v>
      </c>
      <c r="AW32" s="164"/>
      <c r="AX32" s="165"/>
      <c r="AY32" s="166"/>
      <c r="AZ32" s="163"/>
      <c r="BA32" s="163"/>
      <c r="BB32" s="164"/>
      <c r="BC32" s="164"/>
      <c r="BD32" s="165"/>
      <c r="BE32" s="166"/>
      <c r="BF32" s="163"/>
      <c r="BG32" s="163"/>
      <c r="BH32" s="164">
        <f t="shared" si="16"/>
        <v>0</v>
      </c>
      <c r="BI32" s="164"/>
      <c r="BJ32" s="165"/>
      <c r="BK32" s="166"/>
      <c r="BL32" s="163"/>
      <c r="BM32" s="163"/>
      <c r="BN32" s="164"/>
      <c r="BO32" s="164"/>
      <c r="BP32" s="165"/>
      <c r="BQ32" s="166">
        <v>-5.6</v>
      </c>
      <c r="BR32" s="163">
        <v>-5.6</v>
      </c>
      <c r="BS32" s="163">
        <v>-5.6</v>
      </c>
      <c r="BT32" s="164">
        <f t="shared" si="20"/>
        <v>0</v>
      </c>
      <c r="BU32" s="164">
        <f t="shared" si="37"/>
        <v>100</v>
      </c>
      <c r="BV32" s="165">
        <f t="shared" si="33"/>
        <v>100</v>
      </c>
      <c r="BW32" s="167">
        <f t="shared" si="39"/>
        <v>-224</v>
      </c>
      <c r="BX32" s="168">
        <f t="shared" si="39"/>
        <v>-224.1</v>
      </c>
      <c r="BY32" s="168">
        <f t="shared" si="39"/>
        <v>-224</v>
      </c>
      <c r="BZ32" s="164">
        <f t="shared" si="34"/>
        <v>0.09999999999999432</v>
      </c>
      <c r="CA32" s="164">
        <f t="shared" si="35"/>
        <v>99.9553770638108</v>
      </c>
      <c r="CB32" s="165">
        <f t="shared" si="36"/>
        <v>99.99999999999999</v>
      </c>
      <c r="CC32" s="218"/>
      <c r="CD32" s="218"/>
    </row>
    <row r="33" spans="1:82" s="226" customFormat="1" ht="13.5" thickBot="1">
      <c r="A33" s="219" t="s">
        <v>98</v>
      </c>
      <c r="B33" s="220"/>
      <c r="C33" s="221">
        <f>C9+C28</f>
        <v>242703.40000000002</v>
      </c>
      <c r="D33" s="221">
        <f>D9+D28</f>
        <v>153170.2</v>
      </c>
      <c r="E33" s="222">
        <f>E9+E28</f>
        <v>62803.299999999996</v>
      </c>
      <c r="F33" s="156">
        <f>E33-D33</f>
        <v>-90366.90000000002</v>
      </c>
      <c r="G33" s="433">
        <f t="shared" si="0"/>
        <v>41.00229679141242</v>
      </c>
      <c r="H33" s="223">
        <f>E33/C33%</f>
        <v>25.876563739939364</v>
      </c>
      <c r="I33" s="224">
        <f>I9+I28</f>
        <v>15394.300000000001</v>
      </c>
      <c r="J33" s="224">
        <f>J9+J28</f>
        <v>11709</v>
      </c>
      <c r="K33" s="222">
        <f>K9+K28</f>
        <v>10727.7</v>
      </c>
      <c r="L33" s="156">
        <f t="shared" si="2"/>
        <v>-981.2999999999993</v>
      </c>
      <c r="M33" s="156">
        <f>K33/J33%</f>
        <v>91.61926723033564</v>
      </c>
      <c r="N33" s="223">
        <f t="shared" si="24"/>
        <v>69.68618254808598</v>
      </c>
      <c r="O33" s="224">
        <f>O9+O28</f>
        <v>116270.1</v>
      </c>
      <c r="P33" s="224">
        <f>P9+P28</f>
        <v>111882.5</v>
      </c>
      <c r="Q33" s="222">
        <f>Q9+Q28</f>
        <v>82647.6</v>
      </c>
      <c r="R33" s="156">
        <f>Q33-P33</f>
        <v>-29234.899999999994</v>
      </c>
      <c r="S33" s="156">
        <f t="shared" si="38"/>
        <v>73.86999754206423</v>
      </c>
      <c r="T33" s="223">
        <f t="shared" si="25"/>
        <v>71.08241929782464</v>
      </c>
      <c r="U33" s="224">
        <f>U9+U28</f>
        <v>8911.6</v>
      </c>
      <c r="V33" s="224">
        <f>V9+V28</f>
        <v>5625.7</v>
      </c>
      <c r="W33" s="222">
        <f>W9+W28</f>
        <v>4842.6</v>
      </c>
      <c r="X33" s="156">
        <f>W33-V33</f>
        <v>-783.0999999999995</v>
      </c>
      <c r="Y33" s="156">
        <f>W33/V33%</f>
        <v>86.0799544945518</v>
      </c>
      <c r="Z33" s="223">
        <f>W33/U33%</f>
        <v>54.34041025180664</v>
      </c>
      <c r="AA33" s="224">
        <f>AA9+AA28</f>
        <v>13418</v>
      </c>
      <c r="AB33" s="224">
        <f>AB9+AB28</f>
        <v>11423.1</v>
      </c>
      <c r="AC33" s="222">
        <f>AC9+AC28</f>
        <v>8200</v>
      </c>
      <c r="AD33" s="156">
        <f t="shared" si="7"/>
        <v>-3223.1000000000004</v>
      </c>
      <c r="AE33" s="156">
        <f>AC33/AB33%</f>
        <v>71.78436676558903</v>
      </c>
      <c r="AF33" s="223">
        <f t="shared" si="26"/>
        <v>61.11193918616783</v>
      </c>
      <c r="AG33" s="224">
        <f>AG9+AG28</f>
        <v>138847.5</v>
      </c>
      <c r="AH33" s="224">
        <f>AH9+AH28</f>
        <v>137349</v>
      </c>
      <c r="AI33" s="222">
        <f>AI9+AI28</f>
        <v>74629.7</v>
      </c>
      <c r="AJ33" s="156">
        <f>AI33-AH33</f>
        <v>-62719.3</v>
      </c>
      <c r="AK33" s="156">
        <f>AI33/AH33%</f>
        <v>54.33581605981841</v>
      </c>
      <c r="AL33" s="223">
        <f t="shared" si="27"/>
        <v>53.74940132159384</v>
      </c>
      <c r="AM33" s="224">
        <f>AM9+AM28</f>
        <v>22074.1</v>
      </c>
      <c r="AN33" s="224">
        <f>AN9+AN28</f>
        <v>20009.5</v>
      </c>
      <c r="AO33" s="222">
        <f>AO9+AO28</f>
        <v>16578.5</v>
      </c>
      <c r="AP33" s="156">
        <f>AO33-AN33</f>
        <v>-3431</v>
      </c>
      <c r="AQ33" s="156">
        <f>AO33/AN33%</f>
        <v>82.85314475624078</v>
      </c>
      <c r="AR33" s="223">
        <f t="shared" si="28"/>
        <v>75.10385474379477</v>
      </c>
      <c r="AS33" s="224">
        <f>AS9+AS28</f>
        <v>11441.099999999999</v>
      </c>
      <c r="AT33" s="224">
        <f>AT9+AT28</f>
        <v>10407.199999999999</v>
      </c>
      <c r="AU33" s="222">
        <f>AU9+AU28</f>
        <v>7467.999999999999</v>
      </c>
      <c r="AV33" s="156">
        <f t="shared" si="12"/>
        <v>-2939.2</v>
      </c>
      <c r="AW33" s="156">
        <f>AU33/AT33%</f>
        <v>71.75801368283496</v>
      </c>
      <c r="AX33" s="223">
        <f t="shared" si="29"/>
        <v>65.27344398702922</v>
      </c>
      <c r="AY33" s="224">
        <f>AY9+AY28</f>
        <v>17060.2</v>
      </c>
      <c r="AZ33" s="224">
        <f>AZ9+AZ28</f>
        <v>13940.099999999999</v>
      </c>
      <c r="BA33" s="222">
        <f>BA9+BA28</f>
        <v>6034.3</v>
      </c>
      <c r="BB33" s="222"/>
      <c r="BC33" s="222"/>
      <c r="BD33" s="223">
        <f t="shared" si="30"/>
        <v>35.37062871478646</v>
      </c>
      <c r="BE33" s="224">
        <f>BE9+BE28</f>
        <v>7709</v>
      </c>
      <c r="BF33" s="224">
        <f>BF9+BF28</f>
        <v>6702.9</v>
      </c>
      <c r="BG33" s="222">
        <f>BG9+BG28</f>
        <v>4394.6</v>
      </c>
      <c r="BH33" s="156">
        <f t="shared" si="16"/>
        <v>-2308.2999999999993</v>
      </c>
      <c r="BI33" s="156">
        <f>BG33/BF33%</f>
        <v>65.56266690536933</v>
      </c>
      <c r="BJ33" s="223">
        <f t="shared" si="31"/>
        <v>57.00609677000908</v>
      </c>
      <c r="BK33" s="224">
        <f>BK9+BK28</f>
        <v>21656.4</v>
      </c>
      <c r="BL33" s="224">
        <f>BL9+BL28</f>
        <v>18755.3</v>
      </c>
      <c r="BM33" s="222">
        <f>BM9+BM28</f>
        <v>13802.8</v>
      </c>
      <c r="BN33" s="156">
        <f>BM33-BL33</f>
        <v>-4952.5</v>
      </c>
      <c r="BO33" s="156">
        <f>BM33/BL33%</f>
        <v>73.59413072571486</v>
      </c>
      <c r="BP33" s="223">
        <f t="shared" si="32"/>
        <v>63.735431558338405</v>
      </c>
      <c r="BQ33" s="224">
        <f>BQ9+BQ28</f>
        <v>141143</v>
      </c>
      <c r="BR33" s="224">
        <f>BR9+BR28</f>
        <v>134641.9</v>
      </c>
      <c r="BS33" s="222">
        <f>BS9+BS28</f>
        <v>109579.6</v>
      </c>
      <c r="BT33" s="156">
        <f>BS33-BR33</f>
        <v>-25062.29999999999</v>
      </c>
      <c r="BU33" s="156">
        <f>BS33/BR33%</f>
        <v>81.38595786304265</v>
      </c>
      <c r="BV33" s="223">
        <f t="shared" si="33"/>
        <v>77.63728984079975</v>
      </c>
      <c r="BW33" s="224">
        <f t="shared" si="39"/>
        <v>756628.7</v>
      </c>
      <c r="BX33" s="222">
        <f t="shared" si="39"/>
        <v>635616.4</v>
      </c>
      <c r="BY33" s="222">
        <f t="shared" si="39"/>
        <v>401708.69999999995</v>
      </c>
      <c r="BZ33" s="156">
        <f>BY33-BX33</f>
        <v>-233907.70000000007</v>
      </c>
      <c r="CA33" s="156">
        <f>BY33/BX33%</f>
        <v>63.199863943095224</v>
      </c>
      <c r="CB33" s="223">
        <f t="shared" si="36"/>
        <v>53.091919457985135</v>
      </c>
      <c r="CC33" s="225"/>
      <c r="CD33" s="225"/>
    </row>
    <row r="34" spans="3:82" ht="12.75"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  <c r="BI34" s="213"/>
      <c r="BJ34" s="213"/>
      <c r="BK34" s="213"/>
      <c r="BL34" s="213"/>
      <c r="BM34" s="213"/>
      <c r="BN34" s="213"/>
      <c r="BO34" s="213"/>
      <c r="BP34" s="213"/>
      <c r="BQ34" s="213"/>
      <c r="BR34" s="213"/>
      <c r="BS34" s="213"/>
      <c r="BT34" s="213"/>
      <c r="BU34" s="213"/>
      <c r="BV34" s="213"/>
      <c r="BW34" s="213"/>
      <c r="BX34" s="213"/>
      <c r="BY34" s="213"/>
      <c r="BZ34" s="213"/>
      <c r="CA34" s="213"/>
      <c r="CB34" s="213"/>
      <c r="CC34" s="213"/>
      <c r="CD34" s="213"/>
    </row>
    <row r="35" spans="2:82" ht="12.75">
      <c r="B35" s="136"/>
      <c r="C35" s="136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  <c r="BI35" s="213"/>
      <c r="BJ35" s="213"/>
      <c r="BK35" s="213"/>
      <c r="BL35" s="213"/>
      <c r="BM35" s="213"/>
      <c r="BN35" s="213"/>
      <c r="BO35" s="213"/>
      <c r="BP35" s="213"/>
      <c r="BQ35" s="213"/>
      <c r="BR35" s="213"/>
      <c r="BS35" s="213"/>
      <c r="BT35" s="213"/>
      <c r="BU35" s="213"/>
      <c r="BV35" s="213"/>
      <c r="BW35" s="213"/>
      <c r="BX35" s="213"/>
      <c r="BY35" s="213"/>
      <c r="BZ35" s="213"/>
      <c r="CA35" s="213"/>
      <c r="CB35" s="213"/>
      <c r="CC35" s="213"/>
      <c r="CD35" s="213"/>
    </row>
    <row r="36" spans="3:82" ht="12.75"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  <c r="BI36" s="213"/>
      <c r="BJ36" s="213"/>
      <c r="BK36" s="213"/>
      <c r="BL36" s="213"/>
      <c r="BM36" s="213"/>
      <c r="BN36" s="213"/>
      <c r="BO36" s="213"/>
      <c r="BP36" s="213"/>
      <c r="BQ36" s="213"/>
      <c r="BR36" s="213"/>
      <c r="BS36" s="213"/>
      <c r="BT36" s="213"/>
      <c r="BU36" s="213"/>
      <c r="BV36" s="213"/>
      <c r="BW36" s="213"/>
      <c r="BX36" s="213"/>
      <c r="BY36" s="213"/>
      <c r="BZ36" s="213"/>
      <c r="CA36" s="213"/>
      <c r="CB36" s="213"/>
      <c r="CC36" s="213"/>
      <c r="CD36" s="213"/>
    </row>
    <row r="37" spans="3:82" ht="12.75"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  <c r="BI37" s="213"/>
      <c r="BJ37" s="213"/>
      <c r="BK37" s="213"/>
      <c r="BL37" s="213"/>
      <c r="BM37" s="213"/>
      <c r="BN37" s="213"/>
      <c r="BO37" s="213"/>
      <c r="BP37" s="213"/>
      <c r="BQ37" s="213"/>
      <c r="BR37" s="213"/>
      <c r="BS37" s="213"/>
      <c r="BT37" s="213"/>
      <c r="BU37" s="213"/>
      <c r="BV37" s="213"/>
      <c r="BW37" s="213"/>
      <c r="BX37" s="213"/>
      <c r="BY37" s="213"/>
      <c r="BZ37" s="213"/>
      <c r="CA37" s="213"/>
      <c r="CB37" s="213"/>
      <c r="CC37" s="213"/>
      <c r="CD37" s="213"/>
    </row>
    <row r="38" spans="3:82" ht="12.75"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  <c r="BI38" s="213"/>
      <c r="BJ38" s="213"/>
      <c r="BK38" s="213"/>
      <c r="BL38" s="213"/>
      <c r="BM38" s="213"/>
      <c r="BN38" s="213"/>
      <c r="BO38" s="213"/>
      <c r="BP38" s="213"/>
      <c r="BQ38" s="213"/>
      <c r="BR38" s="213"/>
      <c r="BS38" s="213"/>
      <c r="BT38" s="213"/>
      <c r="BU38" s="213"/>
      <c r="BV38" s="213"/>
      <c r="BW38" s="213"/>
      <c r="BX38" s="213"/>
      <c r="BY38" s="213"/>
      <c r="BZ38" s="213"/>
      <c r="CA38" s="213"/>
      <c r="CB38" s="213"/>
      <c r="CC38" s="213"/>
      <c r="CD38" s="213"/>
    </row>
    <row r="39" spans="3:82" ht="12.75"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  <c r="BI39" s="213"/>
      <c r="BJ39" s="213"/>
      <c r="BK39" s="213"/>
      <c r="BL39" s="213"/>
      <c r="BM39" s="213"/>
      <c r="BN39" s="213"/>
      <c r="BO39" s="213"/>
      <c r="BP39" s="213"/>
      <c r="BQ39" s="213"/>
      <c r="BR39" s="213"/>
      <c r="BS39" s="213"/>
      <c r="BT39" s="213"/>
      <c r="BU39" s="213"/>
      <c r="BV39" s="213"/>
      <c r="BW39" s="213"/>
      <c r="BX39" s="213"/>
      <c r="BY39" s="213"/>
      <c r="BZ39" s="213"/>
      <c r="CA39" s="213"/>
      <c r="CB39" s="213"/>
      <c r="CC39" s="213"/>
      <c r="CD39" s="213"/>
    </row>
    <row r="40" spans="3:82" ht="15"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  <c r="BI40" s="213"/>
      <c r="BJ40" s="213"/>
      <c r="BK40" s="213"/>
      <c r="BL40" s="213"/>
      <c r="BM40" s="213"/>
      <c r="BN40" s="213"/>
      <c r="BO40" s="213"/>
      <c r="BP40" s="213"/>
      <c r="BQ40" s="213"/>
      <c r="BR40" s="213"/>
      <c r="BS40" s="213"/>
      <c r="BT40" s="213"/>
      <c r="BU40" s="213"/>
      <c r="BV40" s="213"/>
      <c r="BW40" s="213"/>
      <c r="BX40" s="227"/>
      <c r="BY40" s="213"/>
      <c r="BZ40" s="213"/>
      <c r="CA40" s="213"/>
      <c r="CB40" s="213"/>
      <c r="CC40" s="213"/>
      <c r="CD40" s="213"/>
    </row>
    <row r="41" spans="3:82" ht="12.75"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  <c r="BI41" s="213"/>
      <c r="BJ41" s="213"/>
      <c r="BK41" s="213"/>
      <c r="BL41" s="213"/>
      <c r="BM41" s="213"/>
      <c r="BN41" s="213"/>
      <c r="BO41" s="213"/>
      <c r="BP41" s="213"/>
      <c r="BQ41" s="213"/>
      <c r="BR41" s="213"/>
      <c r="BS41" s="213"/>
      <c r="BT41" s="213"/>
      <c r="BU41" s="213"/>
      <c r="BV41" s="213"/>
      <c r="BW41" s="213"/>
      <c r="BX41" s="213"/>
      <c r="BY41" s="213"/>
      <c r="BZ41" s="213"/>
      <c r="CA41" s="213"/>
      <c r="CB41" s="213"/>
      <c r="CC41" s="213"/>
      <c r="CD41" s="213"/>
    </row>
    <row r="42" spans="3:82" ht="12.75"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  <c r="BI42" s="213"/>
      <c r="BJ42" s="213"/>
      <c r="BK42" s="213"/>
      <c r="BL42" s="213"/>
      <c r="BM42" s="213"/>
      <c r="BN42" s="213"/>
      <c r="BO42" s="213"/>
      <c r="BP42" s="213"/>
      <c r="BQ42" s="213"/>
      <c r="BR42" s="213"/>
      <c r="BS42" s="213"/>
      <c r="BT42" s="213"/>
      <c r="BU42" s="213"/>
      <c r="BV42" s="213"/>
      <c r="BW42" s="213"/>
      <c r="BX42" s="213"/>
      <c r="BY42" s="213"/>
      <c r="BZ42" s="213"/>
      <c r="CA42" s="213"/>
      <c r="CB42" s="213"/>
      <c r="CC42" s="213"/>
      <c r="CD42" s="213"/>
    </row>
    <row r="43" spans="3:82" ht="12.75"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  <c r="BI43" s="213"/>
      <c r="BJ43" s="213"/>
      <c r="BK43" s="213"/>
      <c r="BL43" s="213"/>
      <c r="BM43" s="213"/>
      <c r="BN43" s="213"/>
      <c r="BO43" s="213"/>
      <c r="BP43" s="213"/>
      <c r="BQ43" s="213"/>
      <c r="BR43" s="213"/>
      <c r="BS43" s="213"/>
      <c r="BT43" s="213"/>
      <c r="BU43" s="213"/>
      <c r="BV43" s="213"/>
      <c r="BW43" s="213"/>
      <c r="BX43" s="213"/>
      <c r="BY43" s="213"/>
      <c r="BZ43" s="213"/>
      <c r="CA43" s="213"/>
      <c r="CB43" s="213"/>
      <c r="CC43" s="213"/>
      <c r="CD43" s="213"/>
    </row>
    <row r="44" ht="12.75">
      <c r="BX44" s="228"/>
    </row>
    <row r="45" ht="12.75">
      <c r="BX45" s="228"/>
    </row>
  </sheetData>
  <sheetProtection/>
  <mergeCells count="40">
    <mergeCell ref="D3:Q3"/>
    <mergeCell ref="C6:H6"/>
    <mergeCell ref="I6:N6"/>
    <mergeCell ref="O6:T6"/>
    <mergeCell ref="U6:Z6"/>
    <mergeCell ref="AA6:AF6"/>
    <mergeCell ref="AG6:AL6"/>
    <mergeCell ref="AM6:AR6"/>
    <mergeCell ref="AS6:AX6"/>
    <mergeCell ref="AY6:BD6"/>
    <mergeCell ref="BE6:BJ6"/>
    <mergeCell ref="BK6:BP6"/>
    <mergeCell ref="BQ6:BV6"/>
    <mergeCell ref="BW6:CA6"/>
    <mergeCell ref="D7:E7"/>
    <mergeCell ref="F7:G7"/>
    <mergeCell ref="J7:K7"/>
    <mergeCell ref="L7:M7"/>
    <mergeCell ref="P7:Q7"/>
    <mergeCell ref="R7:S7"/>
    <mergeCell ref="V7:W7"/>
    <mergeCell ref="X7:Y7"/>
    <mergeCell ref="AB7:AC7"/>
    <mergeCell ref="AD7:AE7"/>
    <mergeCell ref="AH7:AI7"/>
    <mergeCell ref="AJ7:AK7"/>
    <mergeCell ref="AN7:AO7"/>
    <mergeCell ref="AP7:AQ7"/>
    <mergeCell ref="AT7:AU7"/>
    <mergeCell ref="AV7:AW7"/>
    <mergeCell ref="AZ7:BA7"/>
    <mergeCell ref="BB7:BC7"/>
    <mergeCell ref="BF7:BG7"/>
    <mergeCell ref="BH7:BI7"/>
    <mergeCell ref="BL7:BM7"/>
    <mergeCell ref="BN7:BO7"/>
    <mergeCell ref="BR7:BS7"/>
    <mergeCell ref="BT7:BU7"/>
    <mergeCell ref="BX7:BY7"/>
    <mergeCell ref="BZ7:CA7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scale="68" r:id="rId1"/>
  <colBreaks count="4" manualBreakCount="4">
    <brk id="20" max="65535" man="1"/>
    <brk id="38" max="32" man="1"/>
    <brk id="56" max="32" man="1"/>
    <brk id="74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showZeros="0" zoomScale="80" zoomScaleNormal="80" zoomScalePageLayoutView="0" workbookViewId="0" topLeftCell="A1">
      <pane xSplit="1" topLeftCell="C1" activePane="topRight" state="frozen"/>
      <selection pane="topLeft" activeCell="A1" sqref="A1"/>
      <selection pane="topRight" activeCell="G40" sqref="G40"/>
    </sheetView>
  </sheetViews>
  <sheetFormatPr defaultColWidth="9.00390625" defaultRowHeight="12.75"/>
  <cols>
    <col min="1" max="1" width="51.375" style="0" customWidth="1"/>
    <col min="2" max="2" width="15.125" style="0" bestFit="1" customWidth="1"/>
    <col min="3" max="3" width="13.25390625" style="0" customWidth="1"/>
    <col min="4" max="4" width="15.875" style="0" bestFit="1" customWidth="1"/>
    <col min="5" max="5" width="8.00390625" style="0" customWidth="1"/>
    <col min="6" max="6" width="15.125" style="0" bestFit="1" customWidth="1"/>
    <col min="7" max="7" width="13.375" style="0" bestFit="1" customWidth="1"/>
    <col min="8" max="8" width="15.875" style="0" bestFit="1" customWidth="1"/>
    <col min="9" max="9" width="8.00390625" style="0" bestFit="1" customWidth="1"/>
    <col min="10" max="11" width="13.00390625" style="0" bestFit="1" customWidth="1"/>
    <col min="12" max="12" width="12.375" style="0" customWidth="1"/>
    <col min="13" max="13" width="7.625" style="0" customWidth="1"/>
  </cols>
  <sheetData>
    <row r="1" spans="1:11" ht="15">
      <c r="A1" s="229" t="s">
        <v>99</v>
      </c>
      <c r="B1" s="230"/>
      <c r="C1" s="230"/>
      <c r="D1" s="230"/>
      <c r="E1" s="230"/>
      <c r="F1" s="231"/>
      <c r="G1" s="231"/>
      <c r="H1" s="231"/>
      <c r="I1" s="231"/>
      <c r="J1" s="231"/>
      <c r="K1" s="231"/>
    </row>
    <row r="2" spans="1:11" ht="15">
      <c r="A2" s="232" t="s">
        <v>131</v>
      </c>
      <c r="B2" s="230"/>
      <c r="C2" s="230"/>
      <c r="D2" s="230"/>
      <c r="E2" s="230"/>
      <c r="F2" s="231"/>
      <c r="G2" s="231"/>
      <c r="H2" s="231"/>
      <c r="I2" s="231"/>
      <c r="J2" s="231"/>
      <c r="K2" s="231"/>
    </row>
    <row r="3" spans="1:11" ht="16.5" thickBot="1">
      <c r="A3" s="233"/>
      <c r="B3" s="395"/>
      <c r="C3" s="395"/>
      <c r="D3" s="395"/>
      <c r="E3" s="395"/>
      <c r="F3" s="234"/>
      <c r="G3" s="234"/>
      <c r="H3" s="234"/>
      <c r="I3" s="234"/>
      <c r="J3" s="234"/>
      <c r="K3" s="235" t="s">
        <v>100</v>
      </c>
    </row>
    <row r="4" spans="1:13" ht="15" customHeight="1">
      <c r="A4" s="236"/>
      <c r="B4" s="396" t="s">
        <v>101</v>
      </c>
      <c r="C4" s="397"/>
      <c r="D4" s="397"/>
      <c r="E4" s="398"/>
      <c r="F4" s="402" t="s">
        <v>102</v>
      </c>
      <c r="G4" s="403"/>
      <c r="H4" s="403"/>
      <c r="I4" s="404"/>
      <c r="J4" s="408" t="s">
        <v>103</v>
      </c>
      <c r="K4" s="409"/>
      <c r="L4" s="409"/>
      <c r="M4" s="410"/>
    </row>
    <row r="5" spans="1:13" ht="15">
      <c r="A5" s="237" t="s">
        <v>1</v>
      </c>
      <c r="B5" s="399"/>
      <c r="C5" s="400"/>
      <c r="D5" s="400"/>
      <c r="E5" s="401"/>
      <c r="F5" s="405"/>
      <c r="G5" s="406"/>
      <c r="H5" s="406"/>
      <c r="I5" s="407"/>
      <c r="J5" s="411"/>
      <c r="K5" s="412"/>
      <c r="L5" s="412"/>
      <c r="M5" s="413"/>
    </row>
    <row r="6" spans="1:13" ht="15" customHeight="1">
      <c r="A6" s="237"/>
      <c r="B6" s="238" t="s">
        <v>104</v>
      </c>
      <c r="C6" s="239" t="s">
        <v>105</v>
      </c>
      <c r="D6" s="414" t="s">
        <v>106</v>
      </c>
      <c r="E6" s="415"/>
      <c r="F6" s="238" t="s">
        <v>104</v>
      </c>
      <c r="G6" s="240" t="s">
        <v>105</v>
      </c>
      <c r="H6" s="414" t="s">
        <v>106</v>
      </c>
      <c r="I6" s="415"/>
      <c r="J6" s="238" t="s">
        <v>104</v>
      </c>
      <c r="K6" s="239" t="s">
        <v>105</v>
      </c>
      <c r="L6" s="416" t="s">
        <v>107</v>
      </c>
      <c r="M6" s="417"/>
    </row>
    <row r="7" spans="1:13" ht="12.75">
      <c r="A7" s="241"/>
      <c r="B7" s="242" t="s">
        <v>108</v>
      </c>
      <c r="C7" s="243"/>
      <c r="D7" s="241" t="s">
        <v>24</v>
      </c>
      <c r="E7" s="244" t="s">
        <v>25</v>
      </c>
      <c r="F7" s="242" t="s">
        <v>108</v>
      </c>
      <c r="G7" s="245"/>
      <c r="H7" s="241" t="s">
        <v>24</v>
      </c>
      <c r="I7" s="244" t="s">
        <v>25</v>
      </c>
      <c r="J7" s="242" t="s">
        <v>108</v>
      </c>
      <c r="K7" s="243"/>
      <c r="L7" s="246" t="s">
        <v>24</v>
      </c>
      <c r="M7" s="247" t="s">
        <v>25</v>
      </c>
    </row>
    <row r="8" spans="1:13" ht="15.75">
      <c r="A8" s="154" t="s">
        <v>109</v>
      </c>
      <c r="B8" s="248">
        <f aca="true" t="shared" si="0" ref="B8:C24">F8+J8</f>
        <v>554994.8999999999</v>
      </c>
      <c r="C8" s="249">
        <f t="shared" si="0"/>
        <v>309447.7</v>
      </c>
      <c r="D8" s="249">
        <f aca="true" t="shared" si="1" ref="D8:D20">C8-B8</f>
        <v>-245547.1999999999</v>
      </c>
      <c r="E8" s="250">
        <f aca="true" t="shared" si="2" ref="E8:E18">C8/B8%</f>
        <v>55.756854702628814</v>
      </c>
      <c r="F8" s="251">
        <f>SUM(F10:F20)+F26+F27+F28+F31+F32</f>
        <v>382881.89999999997</v>
      </c>
      <c r="G8" s="249">
        <f>SUM(G10:G20)+G26+G27+G28+G31+G32</f>
        <v>216017.30000000002</v>
      </c>
      <c r="H8" s="249">
        <f>G8-F8</f>
        <v>-166864.59999999995</v>
      </c>
      <c r="I8" s="252">
        <f>G8/F8%</f>
        <v>56.418780830329155</v>
      </c>
      <c r="J8" s="251">
        <f>SUM(J10:J20)+J26+J27+J28+J31+J32</f>
        <v>172112.99999999997</v>
      </c>
      <c r="K8" s="249">
        <f>SUM(K10:K20)+K26+K27+K28+K31+K32</f>
        <v>93430.40000000001</v>
      </c>
      <c r="L8" s="249">
        <f>K8-J8</f>
        <v>-78682.59999999996</v>
      </c>
      <c r="M8" s="250">
        <f>K8/J8%</f>
        <v>54.284336453376575</v>
      </c>
    </row>
    <row r="9" spans="1:13" ht="15.75" customHeight="1" hidden="1">
      <c r="A9" s="253" t="s">
        <v>110</v>
      </c>
      <c r="B9" s="254"/>
      <c r="C9" s="255"/>
      <c r="D9" s="255"/>
      <c r="E9" s="256"/>
      <c r="F9" s="257"/>
      <c r="G9" s="258"/>
      <c r="H9" s="255"/>
      <c r="I9" s="259"/>
      <c r="J9" s="257"/>
      <c r="K9" s="255"/>
      <c r="L9" s="255"/>
      <c r="M9" s="256"/>
    </row>
    <row r="10" spans="1:13" ht="15">
      <c r="A10" s="260" t="s">
        <v>78</v>
      </c>
      <c r="B10" s="261">
        <f t="shared" si="0"/>
        <v>325682.6</v>
      </c>
      <c r="C10" s="262">
        <f t="shared" si="0"/>
        <v>175239.80000000002</v>
      </c>
      <c r="D10" s="262">
        <f t="shared" si="1"/>
        <v>-150442.79999999996</v>
      </c>
      <c r="E10" s="263">
        <f t="shared" si="2"/>
        <v>53.806927358108794</v>
      </c>
      <c r="F10" s="264">
        <v>256574.8</v>
      </c>
      <c r="G10" s="265">
        <v>138723.2</v>
      </c>
      <c r="H10" s="266">
        <f aca="true" t="shared" si="3" ref="H10:H39">G10-F10</f>
        <v>-117851.59999999998</v>
      </c>
      <c r="I10" s="267">
        <f aca="true" t="shared" si="4" ref="I10:I39">G10/F10%</f>
        <v>54.067351898939414</v>
      </c>
      <c r="J10" s="264">
        <v>69107.8</v>
      </c>
      <c r="K10" s="266">
        <v>36516.6</v>
      </c>
      <c r="L10" s="266">
        <f aca="true" t="shared" si="5" ref="L10:L39">K10-J10</f>
        <v>-32591.200000000004</v>
      </c>
      <c r="M10" s="267">
        <f aca="true" t="shared" si="6" ref="M10:M39">K10/J10%</f>
        <v>52.84005568112427</v>
      </c>
    </row>
    <row r="11" spans="1:13" ht="15">
      <c r="A11" s="260" t="s">
        <v>79</v>
      </c>
      <c r="B11" s="261">
        <f>F11+J11</f>
        <v>29622.3</v>
      </c>
      <c r="C11" s="262">
        <f>G11+K11</f>
        <v>22586.5</v>
      </c>
      <c r="D11" s="262">
        <f>C11-B11</f>
        <v>-7035.799999999999</v>
      </c>
      <c r="E11" s="263">
        <f>C11/B11%</f>
        <v>76.24829942306978</v>
      </c>
      <c r="F11" s="264">
        <v>26313.1</v>
      </c>
      <c r="G11" s="265">
        <v>20051.9</v>
      </c>
      <c r="H11" s="266">
        <f>G11-F11</f>
        <v>-6261.199999999997</v>
      </c>
      <c r="I11" s="267">
        <f>G11/F11%</f>
        <v>76.20500815183313</v>
      </c>
      <c r="J11" s="264">
        <v>3309.2</v>
      </c>
      <c r="K11" s="266">
        <v>2534.6</v>
      </c>
      <c r="L11" s="266">
        <f>K11-J11</f>
        <v>-774.5999999999999</v>
      </c>
      <c r="M11" s="267">
        <f>K11/J11%</f>
        <v>76.59252991659616</v>
      </c>
    </row>
    <row r="12" spans="1:13" ht="25.5">
      <c r="A12" s="268" t="s">
        <v>30</v>
      </c>
      <c r="B12" s="261">
        <f t="shared" si="0"/>
        <v>28717.5</v>
      </c>
      <c r="C12" s="262">
        <f t="shared" si="0"/>
        <v>20132.7</v>
      </c>
      <c r="D12" s="262">
        <f t="shared" si="1"/>
        <v>-8584.8</v>
      </c>
      <c r="E12" s="263">
        <f t="shared" si="2"/>
        <v>70.10603290676417</v>
      </c>
      <c r="F12" s="264">
        <v>9592.2</v>
      </c>
      <c r="G12" s="265">
        <v>6711</v>
      </c>
      <c r="H12" s="266">
        <f t="shared" si="3"/>
        <v>-2881.2000000000007</v>
      </c>
      <c r="I12" s="267">
        <f t="shared" si="4"/>
        <v>69.96309501469943</v>
      </c>
      <c r="J12" s="264">
        <v>19125.3</v>
      </c>
      <c r="K12" s="266">
        <v>13421.7</v>
      </c>
      <c r="L12" s="266">
        <f t="shared" si="5"/>
        <v>-5703.5999999999985</v>
      </c>
      <c r="M12" s="267">
        <f t="shared" si="6"/>
        <v>70.17772270238899</v>
      </c>
    </row>
    <row r="13" spans="1:13" ht="25.5">
      <c r="A13" s="268" t="s">
        <v>31</v>
      </c>
      <c r="B13" s="261">
        <f t="shared" si="0"/>
        <v>31964.1</v>
      </c>
      <c r="C13" s="262">
        <f t="shared" si="0"/>
        <v>19448.9</v>
      </c>
      <c r="D13" s="262">
        <f t="shared" si="1"/>
        <v>-12515.199999999997</v>
      </c>
      <c r="E13" s="263">
        <f t="shared" si="2"/>
        <v>60.846074189481335</v>
      </c>
      <c r="F13" s="264">
        <v>31964.1</v>
      </c>
      <c r="G13" s="265">
        <v>19448.9</v>
      </c>
      <c r="H13" s="266">
        <f t="shared" si="3"/>
        <v>-12515.199999999997</v>
      </c>
      <c r="I13" s="267">
        <f t="shared" si="4"/>
        <v>60.846074189481335</v>
      </c>
      <c r="J13" s="264"/>
      <c r="K13" s="266"/>
      <c r="L13" s="266">
        <f t="shared" si="5"/>
        <v>0</v>
      </c>
      <c r="M13" s="267"/>
    </row>
    <row r="14" spans="1:13" ht="15">
      <c r="A14" s="268" t="s">
        <v>32</v>
      </c>
      <c r="B14" s="261">
        <f t="shared" si="0"/>
        <v>1464.3</v>
      </c>
      <c r="C14" s="262">
        <f t="shared" si="0"/>
        <v>1554.6</v>
      </c>
      <c r="D14" s="262">
        <f t="shared" si="1"/>
        <v>90.29999999999995</v>
      </c>
      <c r="E14" s="263">
        <f t="shared" si="2"/>
        <v>106.16676910469167</v>
      </c>
      <c r="F14" s="264">
        <v>910.4</v>
      </c>
      <c r="G14" s="265">
        <v>777.3</v>
      </c>
      <c r="H14" s="266">
        <f t="shared" si="3"/>
        <v>-133.10000000000002</v>
      </c>
      <c r="I14" s="267">
        <f t="shared" si="4"/>
        <v>85.38005272407733</v>
      </c>
      <c r="J14" s="264">
        <v>553.9</v>
      </c>
      <c r="K14" s="266">
        <v>777.3</v>
      </c>
      <c r="L14" s="266">
        <f t="shared" si="5"/>
        <v>223.39999999999998</v>
      </c>
      <c r="M14" s="267">
        <f t="shared" si="6"/>
        <v>140.3321899259794</v>
      </c>
    </row>
    <row r="15" spans="1:13" ht="25.5">
      <c r="A15" s="268" t="s">
        <v>34</v>
      </c>
      <c r="B15" s="261">
        <f t="shared" si="0"/>
        <v>1015</v>
      </c>
      <c r="C15" s="262">
        <f t="shared" si="0"/>
        <v>518.4</v>
      </c>
      <c r="D15" s="262">
        <f>C15-B15</f>
        <v>-496.6</v>
      </c>
      <c r="E15" s="263">
        <f>C15/B15%</f>
        <v>51.07389162561576</v>
      </c>
      <c r="F15" s="264">
        <v>1015</v>
      </c>
      <c r="G15" s="265">
        <v>518.4</v>
      </c>
      <c r="H15" s="266">
        <f t="shared" si="3"/>
        <v>-496.6</v>
      </c>
      <c r="I15" s="267">
        <f t="shared" si="4"/>
        <v>51.07389162561576</v>
      </c>
      <c r="J15" s="264"/>
      <c r="K15" s="266"/>
      <c r="L15" s="266"/>
      <c r="M15" s="267"/>
    </row>
    <row r="16" spans="1:13" ht="15">
      <c r="A16" s="268" t="s">
        <v>80</v>
      </c>
      <c r="B16" s="261">
        <f t="shared" si="0"/>
        <v>8771</v>
      </c>
      <c r="C16" s="262">
        <f t="shared" si="0"/>
        <v>1755.7</v>
      </c>
      <c r="D16" s="262">
        <f t="shared" si="1"/>
        <v>-7015.3</v>
      </c>
      <c r="E16" s="263">
        <f t="shared" si="2"/>
        <v>20.01710181279216</v>
      </c>
      <c r="F16" s="264"/>
      <c r="G16" s="265"/>
      <c r="H16" s="266">
        <f t="shared" si="3"/>
        <v>0</v>
      </c>
      <c r="I16" s="267"/>
      <c r="J16" s="264">
        <v>8771</v>
      </c>
      <c r="K16" s="266">
        <v>1755.7</v>
      </c>
      <c r="L16" s="266">
        <f t="shared" si="5"/>
        <v>-7015.3</v>
      </c>
      <c r="M16" s="267">
        <f t="shared" si="6"/>
        <v>20.01710181279216</v>
      </c>
    </row>
    <row r="17" spans="1:13" ht="15">
      <c r="A17" s="269" t="s">
        <v>81</v>
      </c>
      <c r="B17" s="261">
        <f t="shared" si="0"/>
        <v>57359.7</v>
      </c>
      <c r="C17" s="262">
        <f t="shared" si="0"/>
        <v>29675.3</v>
      </c>
      <c r="D17" s="262">
        <f t="shared" si="1"/>
        <v>-27684.399999999998</v>
      </c>
      <c r="E17" s="263">
        <f t="shared" si="2"/>
        <v>51.73545189392553</v>
      </c>
      <c r="F17" s="264"/>
      <c r="G17" s="265"/>
      <c r="H17" s="266">
        <f t="shared" si="3"/>
        <v>0</v>
      </c>
      <c r="I17" s="267"/>
      <c r="J17" s="264">
        <v>57359.7</v>
      </c>
      <c r="K17" s="266">
        <v>29675.3</v>
      </c>
      <c r="L17" s="266">
        <f t="shared" si="5"/>
        <v>-27684.399999999998</v>
      </c>
      <c r="M17" s="267">
        <f t="shared" si="6"/>
        <v>51.73545189392553</v>
      </c>
    </row>
    <row r="18" spans="1:13" ht="15">
      <c r="A18" s="270" t="s">
        <v>111</v>
      </c>
      <c r="B18" s="261">
        <f t="shared" si="0"/>
        <v>10432.2</v>
      </c>
      <c r="C18" s="262">
        <f t="shared" si="0"/>
        <v>5510.3</v>
      </c>
      <c r="D18" s="262">
        <f t="shared" si="1"/>
        <v>-4921.900000000001</v>
      </c>
      <c r="E18" s="263">
        <f t="shared" si="2"/>
        <v>52.820114645041315</v>
      </c>
      <c r="F18" s="264">
        <v>9819.2</v>
      </c>
      <c r="G18" s="265">
        <v>5143.7</v>
      </c>
      <c r="H18" s="266">
        <f t="shared" si="3"/>
        <v>-4675.500000000001</v>
      </c>
      <c r="I18" s="267">
        <f t="shared" si="4"/>
        <v>52.38410461137363</v>
      </c>
      <c r="J18" s="271">
        <v>613</v>
      </c>
      <c r="K18" s="266">
        <v>366.6</v>
      </c>
      <c r="L18" s="266">
        <f t="shared" si="5"/>
        <v>-246.39999999999998</v>
      </c>
      <c r="M18" s="267">
        <f t="shared" si="6"/>
        <v>59.80424143556281</v>
      </c>
    </row>
    <row r="19" spans="1:13" ht="15" customHeight="1" hidden="1">
      <c r="A19" s="268" t="s">
        <v>112</v>
      </c>
      <c r="B19" s="261">
        <f t="shared" si="0"/>
        <v>0</v>
      </c>
      <c r="C19" s="262">
        <f t="shared" si="0"/>
        <v>0</v>
      </c>
      <c r="D19" s="262">
        <f t="shared" si="1"/>
        <v>0</v>
      </c>
      <c r="E19" s="263"/>
      <c r="F19" s="264"/>
      <c r="G19" s="272"/>
      <c r="H19" s="266"/>
      <c r="I19" s="267"/>
      <c r="J19" s="271"/>
      <c r="K19" s="266"/>
      <c r="L19" s="266">
        <f t="shared" si="5"/>
        <v>0</v>
      </c>
      <c r="M19" s="267"/>
    </row>
    <row r="20" spans="1:13" ht="38.25">
      <c r="A20" s="273" t="s">
        <v>113</v>
      </c>
      <c r="B20" s="261">
        <f t="shared" si="0"/>
        <v>43411.5</v>
      </c>
      <c r="C20" s="262">
        <f t="shared" si="0"/>
        <v>19798.4</v>
      </c>
      <c r="D20" s="262">
        <f t="shared" si="1"/>
        <v>-23613.1</v>
      </c>
      <c r="E20" s="263">
        <f>C20/B20%</f>
        <v>45.606348548195754</v>
      </c>
      <c r="F20" s="274">
        <f>SUM(F21:F25)</f>
        <v>34391.700000000004</v>
      </c>
      <c r="G20" s="266">
        <f>SUM(G21:G25)</f>
        <v>15489.6</v>
      </c>
      <c r="H20" s="266">
        <f t="shared" si="3"/>
        <v>-18902.100000000006</v>
      </c>
      <c r="I20" s="267">
        <f t="shared" si="4"/>
        <v>45.03877389021188</v>
      </c>
      <c r="J20" s="264">
        <f>SUM(J21:J25)</f>
        <v>9019.8</v>
      </c>
      <c r="K20" s="266">
        <f>SUM(K21:K25)</f>
        <v>4308.799999999999</v>
      </c>
      <c r="L20" s="266">
        <f t="shared" si="5"/>
        <v>-4711</v>
      </c>
      <c r="M20" s="267">
        <f t="shared" si="6"/>
        <v>47.77046054236235</v>
      </c>
    </row>
    <row r="21" spans="1:13" ht="25.5" customHeight="1" hidden="1">
      <c r="A21" s="275" t="s">
        <v>42</v>
      </c>
      <c r="B21" s="276">
        <f t="shared" si="0"/>
        <v>0</v>
      </c>
      <c r="C21" s="277">
        <f t="shared" si="0"/>
        <v>0</v>
      </c>
      <c r="D21" s="277"/>
      <c r="E21" s="278"/>
      <c r="F21" s="276"/>
      <c r="G21" s="279"/>
      <c r="H21" s="277">
        <f t="shared" si="3"/>
        <v>0</v>
      </c>
      <c r="I21" s="278"/>
      <c r="J21" s="276"/>
      <c r="K21" s="277"/>
      <c r="L21" s="277">
        <f t="shared" si="5"/>
        <v>0</v>
      </c>
      <c r="M21" s="278"/>
    </row>
    <row r="22" spans="1:13" ht="15">
      <c r="A22" s="275" t="s">
        <v>114</v>
      </c>
      <c r="B22" s="276">
        <f t="shared" si="0"/>
        <v>31829.5</v>
      </c>
      <c r="C22" s="277">
        <f t="shared" si="0"/>
        <v>12088</v>
      </c>
      <c r="D22" s="277">
        <f aca="true" t="shared" si="7" ref="D22:D38">C22-B22</f>
        <v>-19741.5</v>
      </c>
      <c r="E22" s="278">
        <f aca="true" t="shared" si="8" ref="E22:E30">C22/B22%</f>
        <v>37.9773480576195</v>
      </c>
      <c r="F22" s="276">
        <v>27121.3</v>
      </c>
      <c r="G22" s="279">
        <v>10257.5</v>
      </c>
      <c r="H22" s="277">
        <f t="shared" si="3"/>
        <v>-16863.8</v>
      </c>
      <c r="I22" s="278">
        <f t="shared" si="4"/>
        <v>37.820827172738774</v>
      </c>
      <c r="J22" s="276">
        <v>4708.2</v>
      </c>
      <c r="K22" s="277">
        <v>1830.5</v>
      </c>
      <c r="L22" s="277">
        <f t="shared" si="5"/>
        <v>-2877.7</v>
      </c>
      <c r="M22" s="278">
        <f t="shared" si="6"/>
        <v>38.87897710377639</v>
      </c>
    </row>
    <row r="23" spans="1:13" ht="15">
      <c r="A23" s="280" t="s">
        <v>44</v>
      </c>
      <c r="B23" s="276">
        <f t="shared" si="0"/>
        <v>9312.7</v>
      </c>
      <c r="C23" s="277">
        <f t="shared" si="0"/>
        <v>6444</v>
      </c>
      <c r="D23" s="277">
        <f t="shared" si="7"/>
        <v>-2868.7000000000007</v>
      </c>
      <c r="E23" s="278">
        <f t="shared" si="8"/>
        <v>69.19582935131594</v>
      </c>
      <c r="F23" s="276">
        <v>7177.6</v>
      </c>
      <c r="G23" s="279">
        <v>5052.5</v>
      </c>
      <c r="H23" s="277">
        <f t="shared" si="3"/>
        <v>-2125.1000000000004</v>
      </c>
      <c r="I23" s="278">
        <f t="shared" si="4"/>
        <v>70.39261034329023</v>
      </c>
      <c r="J23" s="276">
        <v>2135.1</v>
      </c>
      <c r="K23" s="277">
        <v>1391.5</v>
      </c>
      <c r="L23" s="277">
        <f t="shared" si="5"/>
        <v>-743.5999999999999</v>
      </c>
      <c r="M23" s="278">
        <f t="shared" si="6"/>
        <v>65.17259144770738</v>
      </c>
    </row>
    <row r="24" spans="1:13" ht="25.5">
      <c r="A24" s="280" t="s">
        <v>115</v>
      </c>
      <c r="B24" s="276">
        <f t="shared" si="0"/>
        <v>144.5</v>
      </c>
      <c r="C24" s="277">
        <f t="shared" si="0"/>
        <v>180.39999999999998</v>
      </c>
      <c r="D24" s="277">
        <f t="shared" si="7"/>
        <v>35.89999999999998</v>
      </c>
      <c r="E24" s="278">
        <f t="shared" si="8"/>
        <v>124.84429065743943</v>
      </c>
      <c r="F24" s="276">
        <v>92.8</v>
      </c>
      <c r="G24" s="279">
        <v>128.7</v>
      </c>
      <c r="H24" s="277">
        <f t="shared" si="3"/>
        <v>35.89999999999999</v>
      </c>
      <c r="I24" s="278">
        <f t="shared" si="4"/>
        <v>138.6853448275862</v>
      </c>
      <c r="J24" s="281">
        <v>51.7</v>
      </c>
      <c r="K24" s="277">
        <v>51.7</v>
      </c>
      <c r="L24" s="277">
        <f t="shared" si="5"/>
        <v>0</v>
      </c>
      <c r="M24" s="278">
        <f t="shared" si="6"/>
        <v>100</v>
      </c>
    </row>
    <row r="25" spans="1:13" ht="15">
      <c r="A25" s="282" t="s">
        <v>116</v>
      </c>
      <c r="B25" s="276">
        <f aca="true" t="shared" si="9" ref="B25:C32">F25+J25</f>
        <v>2124.8</v>
      </c>
      <c r="C25" s="277">
        <f t="shared" si="9"/>
        <v>1086</v>
      </c>
      <c r="D25" s="277">
        <f>C25-B25</f>
        <v>-1038.8000000000002</v>
      </c>
      <c r="E25" s="278">
        <f>C25/B25%</f>
        <v>51.11069277108434</v>
      </c>
      <c r="F25" s="276"/>
      <c r="G25" s="279">
        <v>50.9</v>
      </c>
      <c r="H25" s="277"/>
      <c r="I25" s="278"/>
      <c r="J25" s="283">
        <v>2124.8</v>
      </c>
      <c r="K25" s="277">
        <v>1035.1</v>
      </c>
      <c r="L25" s="277">
        <f t="shared" si="5"/>
        <v>-1089.7000000000003</v>
      </c>
      <c r="M25" s="278">
        <f t="shared" si="6"/>
        <v>48.715173192771076</v>
      </c>
    </row>
    <row r="26" spans="1:13" ht="25.5">
      <c r="A26" s="268" t="s">
        <v>48</v>
      </c>
      <c r="B26" s="261">
        <f t="shared" si="9"/>
        <v>3719.4</v>
      </c>
      <c r="C26" s="262">
        <f t="shared" si="9"/>
        <v>2250.2</v>
      </c>
      <c r="D26" s="262">
        <f t="shared" si="7"/>
        <v>-1469.2000000000003</v>
      </c>
      <c r="E26" s="263">
        <f t="shared" si="8"/>
        <v>60.499005215895025</v>
      </c>
      <c r="F26" s="264">
        <v>3719.4</v>
      </c>
      <c r="G26" s="272">
        <v>2250.2</v>
      </c>
      <c r="H26" s="266">
        <f t="shared" si="3"/>
        <v>-1469.2000000000003</v>
      </c>
      <c r="I26" s="267">
        <f t="shared" si="4"/>
        <v>60.499005215895025</v>
      </c>
      <c r="J26" s="284"/>
      <c r="K26" s="266"/>
      <c r="L26" s="266">
        <f t="shared" si="5"/>
        <v>0</v>
      </c>
      <c r="M26" s="267"/>
    </row>
    <row r="27" spans="1:13" ht="15">
      <c r="A27" s="268" t="s">
        <v>117</v>
      </c>
      <c r="B27" s="261">
        <f t="shared" si="9"/>
        <v>1587.6</v>
      </c>
      <c r="C27" s="262">
        <f t="shared" si="9"/>
        <v>1706.3</v>
      </c>
      <c r="D27" s="262">
        <f t="shared" si="7"/>
        <v>118.70000000000005</v>
      </c>
      <c r="E27" s="263"/>
      <c r="F27" s="264">
        <v>169.3</v>
      </c>
      <c r="G27" s="265">
        <v>288.2</v>
      </c>
      <c r="H27" s="266">
        <f t="shared" si="3"/>
        <v>118.89999999999998</v>
      </c>
      <c r="I27" s="267">
        <f t="shared" si="4"/>
        <v>170.23036030714707</v>
      </c>
      <c r="J27" s="284">
        <v>1418.3</v>
      </c>
      <c r="K27" s="266">
        <v>1418.1</v>
      </c>
      <c r="L27" s="266">
        <f t="shared" si="5"/>
        <v>-0.20000000000004547</v>
      </c>
      <c r="M27" s="267">
        <f t="shared" si="6"/>
        <v>99.98589861101318</v>
      </c>
    </row>
    <row r="28" spans="1:13" ht="25.5">
      <c r="A28" s="285" t="s">
        <v>51</v>
      </c>
      <c r="B28" s="261">
        <f t="shared" si="9"/>
        <v>3660.5</v>
      </c>
      <c r="C28" s="262">
        <f t="shared" si="9"/>
        <v>3488</v>
      </c>
      <c r="D28" s="262">
        <f t="shared" si="7"/>
        <v>-172.5</v>
      </c>
      <c r="E28" s="263">
        <f t="shared" si="8"/>
        <v>95.28752902608935</v>
      </c>
      <c r="F28" s="274">
        <f>SUM(F29:F30)</f>
        <v>2056.6</v>
      </c>
      <c r="G28" s="266">
        <f>SUM(G29:G30)</f>
        <v>1751.8000000000002</v>
      </c>
      <c r="H28" s="266">
        <f t="shared" si="3"/>
        <v>-304.7999999999997</v>
      </c>
      <c r="I28" s="267">
        <f t="shared" si="4"/>
        <v>85.17942234756396</v>
      </c>
      <c r="J28" s="274">
        <f>SUM(J29:J30)</f>
        <v>1603.9</v>
      </c>
      <c r="K28" s="266">
        <f>SUM(K29:K30)</f>
        <v>1736.2</v>
      </c>
      <c r="L28" s="266">
        <f t="shared" si="5"/>
        <v>132.29999999999995</v>
      </c>
      <c r="M28" s="267">
        <f t="shared" si="6"/>
        <v>108.24864393041959</v>
      </c>
    </row>
    <row r="29" spans="1:13" ht="15">
      <c r="A29" s="286" t="s">
        <v>52</v>
      </c>
      <c r="B29" s="287">
        <f t="shared" si="9"/>
        <v>1652.6</v>
      </c>
      <c r="C29" s="288">
        <f t="shared" si="9"/>
        <v>2112.9</v>
      </c>
      <c r="D29" s="277">
        <f t="shared" si="7"/>
        <v>460.3000000000002</v>
      </c>
      <c r="E29" s="278">
        <f t="shared" si="8"/>
        <v>127.85307999515915</v>
      </c>
      <c r="F29" s="287">
        <v>56.6</v>
      </c>
      <c r="G29" s="289">
        <v>424.6</v>
      </c>
      <c r="H29" s="277">
        <f t="shared" si="3"/>
        <v>368</v>
      </c>
      <c r="I29" s="278">
        <f t="shared" si="4"/>
        <v>750.1766784452296</v>
      </c>
      <c r="J29" s="287">
        <v>1596</v>
      </c>
      <c r="K29" s="288">
        <v>1688.3</v>
      </c>
      <c r="L29" s="277">
        <f t="shared" si="5"/>
        <v>92.29999999999995</v>
      </c>
      <c r="M29" s="278">
        <f t="shared" si="6"/>
        <v>105.78320802005011</v>
      </c>
    </row>
    <row r="30" spans="1:13" ht="15">
      <c r="A30" s="286" t="s">
        <v>90</v>
      </c>
      <c r="B30" s="290">
        <f t="shared" si="9"/>
        <v>2007.9</v>
      </c>
      <c r="C30" s="288">
        <f t="shared" si="9"/>
        <v>1375.1000000000001</v>
      </c>
      <c r="D30" s="277">
        <f t="shared" si="7"/>
        <v>-632.8</v>
      </c>
      <c r="E30" s="278">
        <f t="shared" si="8"/>
        <v>68.48448627919717</v>
      </c>
      <c r="F30" s="287">
        <v>2000</v>
      </c>
      <c r="G30" s="289">
        <v>1327.2</v>
      </c>
      <c r="H30" s="277">
        <f t="shared" si="3"/>
        <v>-672.8</v>
      </c>
      <c r="I30" s="278">
        <f t="shared" si="4"/>
        <v>66.36</v>
      </c>
      <c r="J30" s="287">
        <v>7.9</v>
      </c>
      <c r="K30" s="288">
        <v>47.9</v>
      </c>
      <c r="L30" s="277">
        <f t="shared" si="5"/>
        <v>40</v>
      </c>
      <c r="M30" s="278">
        <f t="shared" si="6"/>
        <v>606.3291139240506</v>
      </c>
    </row>
    <row r="31" spans="1:13" ht="15">
      <c r="A31" s="285" t="s">
        <v>118</v>
      </c>
      <c r="B31" s="291">
        <f t="shared" si="9"/>
        <v>7587.200000000001</v>
      </c>
      <c r="C31" s="262">
        <f t="shared" si="9"/>
        <v>5831.400000000001</v>
      </c>
      <c r="D31" s="262">
        <f t="shared" si="7"/>
        <v>-1755.8000000000002</v>
      </c>
      <c r="E31" s="263">
        <f>C31/B31%</f>
        <v>76.8583930830873</v>
      </c>
      <c r="F31" s="264">
        <v>6356.1</v>
      </c>
      <c r="G31" s="265">
        <v>4863.1</v>
      </c>
      <c r="H31" s="266">
        <f t="shared" si="3"/>
        <v>-1493</v>
      </c>
      <c r="I31" s="267">
        <f t="shared" si="4"/>
        <v>76.51075344944226</v>
      </c>
      <c r="J31" s="292">
        <v>1231.1</v>
      </c>
      <c r="K31" s="266">
        <v>968.3</v>
      </c>
      <c r="L31" s="266">
        <f t="shared" si="5"/>
        <v>-262.79999999999995</v>
      </c>
      <c r="M31" s="267">
        <f t="shared" si="6"/>
        <v>78.65323694257168</v>
      </c>
    </row>
    <row r="32" spans="1:13" ht="15">
      <c r="A32" s="270" t="s">
        <v>55</v>
      </c>
      <c r="B32" s="261">
        <f t="shared" si="9"/>
        <v>0</v>
      </c>
      <c r="C32" s="262">
        <f t="shared" si="9"/>
        <v>-48.8</v>
      </c>
      <c r="D32" s="262">
        <f t="shared" si="7"/>
        <v>-48.8</v>
      </c>
      <c r="E32" s="263"/>
      <c r="F32" s="264"/>
      <c r="G32" s="265"/>
      <c r="H32" s="266">
        <f t="shared" si="3"/>
        <v>0</v>
      </c>
      <c r="I32" s="267"/>
      <c r="J32" s="284"/>
      <c r="K32" s="266">
        <v>-48.8</v>
      </c>
      <c r="L32" s="266">
        <f t="shared" si="5"/>
        <v>-48.8</v>
      </c>
      <c r="M32" s="267"/>
    </row>
    <row r="33" spans="1:13" ht="15.75">
      <c r="A33" s="293" t="s">
        <v>93</v>
      </c>
      <c r="B33" s="294">
        <f>SUM(B34:B38)</f>
        <v>2582367.6999999997</v>
      </c>
      <c r="C33" s="295">
        <f>SUM(C34:C38)</f>
        <v>1670116.2999999998</v>
      </c>
      <c r="D33" s="296">
        <f t="shared" si="7"/>
        <v>-912251.3999999999</v>
      </c>
      <c r="E33" s="297">
        <f>C33/B33%</f>
        <v>64.67383788915886</v>
      </c>
      <c r="F33" s="294">
        <f>SUM(F34:F38)</f>
        <v>2609068</v>
      </c>
      <c r="G33" s="298">
        <f>SUM(G34:G38)</f>
        <v>1743548.6</v>
      </c>
      <c r="H33" s="296">
        <f t="shared" si="3"/>
        <v>-865519.3999999999</v>
      </c>
      <c r="I33" s="297">
        <f t="shared" si="4"/>
        <v>66.82649129880862</v>
      </c>
      <c r="J33" s="299">
        <f>SUM(J34:J38)</f>
        <v>584739.7000000001</v>
      </c>
      <c r="K33" s="295">
        <f>SUM(K34:K38)</f>
        <v>308502.3</v>
      </c>
      <c r="L33" s="296">
        <f t="shared" si="5"/>
        <v>-276237.4000000001</v>
      </c>
      <c r="M33" s="297">
        <f t="shared" si="6"/>
        <v>52.758911358336015</v>
      </c>
    </row>
    <row r="34" spans="1:13" ht="15">
      <c r="A34" s="163" t="s">
        <v>94</v>
      </c>
      <c r="B34" s="291">
        <f>F34</f>
        <v>244741.3</v>
      </c>
      <c r="C34" s="262">
        <f>G34</f>
        <v>163062.1</v>
      </c>
      <c r="D34" s="262">
        <f t="shared" si="7"/>
        <v>-81679.19999999998</v>
      </c>
      <c r="E34" s="263">
        <f>C34/B34%</f>
        <v>66.62631112934352</v>
      </c>
      <c r="F34" s="300">
        <v>244741.3</v>
      </c>
      <c r="G34" s="301">
        <v>163062.1</v>
      </c>
      <c r="H34" s="266">
        <f t="shared" si="3"/>
        <v>-81679.19999999998</v>
      </c>
      <c r="I34" s="267">
        <f t="shared" si="4"/>
        <v>66.62631112934352</v>
      </c>
      <c r="J34" s="300">
        <v>72604.5</v>
      </c>
      <c r="K34" s="302">
        <v>52665.9</v>
      </c>
      <c r="L34" s="266">
        <f t="shared" si="5"/>
        <v>-19938.6</v>
      </c>
      <c r="M34" s="267">
        <f t="shared" si="6"/>
        <v>72.53806582236639</v>
      </c>
    </row>
    <row r="35" spans="1:13" ht="15">
      <c r="A35" s="163" t="s">
        <v>119</v>
      </c>
      <c r="B35" s="261">
        <f>F35+J35</f>
        <v>629949.6</v>
      </c>
      <c r="C35" s="262">
        <f aca="true" t="shared" si="10" ref="B35:C38">G35+K35</f>
        <v>250419.5</v>
      </c>
      <c r="D35" s="262">
        <f t="shared" si="7"/>
        <v>-379530.1</v>
      </c>
      <c r="E35" s="263">
        <f>C35/B35%</f>
        <v>39.75230716870048</v>
      </c>
      <c r="F35" s="300">
        <v>629949.6</v>
      </c>
      <c r="G35" s="301">
        <v>250419.5</v>
      </c>
      <c r="H35" s="266">
        <f t="shared" si="3"/>
        <v>-379530.1</v>
      </c>
      <c r="I35" s="267">
        <f t="shared" si="4"/>
        <v>39.75230716870048</v>
      </c>
      <c r="J35" s="300">
        <v>0</v>
      </c>
      <c r="K35" s="302"/>
      <c r="L35" s="266">
        <f t="shared" si="5"/>
        <v>0</v>
      </c>
      <c r="M35" s="267"/>
    </row>
    <row r="36" spans="1:13" ht="15">
      <c r="A36" s="163" t="s">
        <v>120</v>
      </c>
      <c r="B36" s="261">
        <f>F36+J36</f>
        <v>1596902.9000000001</v>
      </c>
      <c r="C36" s="262">
        <f t="shared" si="10"/>
        <v>1242911.7</v>
      </c>
      <c r="D36" s="262">
        <f t="shared" si="7"/>
        <v>-353991.2000000002</v>
      </c>
      <c r="E36" s="263">
        <f>C36/B36%</f>
        <v>77.83264092012105</v>
      </c>
      <c r="F36" s="303">
        <v>1594825.1</v>
      </c>
      <c r="G36" s="304">
        <v>1240833.9</v>
      </c>
      <c r="H36" s="266">
        <f t="shared" si="3"/>
        <v>-353991.2000000002</v>
      </c>
      <c r="I36" s="267">
        <f t="shared" si="4"/>
        <v>77.80376042488922</v>
      </c>
      <c r="J36" s="303">
        <v>2077.8</v>
      </c>
      <c r="K36" s="305">
        <v>2077.8</v>
      </c>
      <c r="L36" s="266">
        <f t="shared" si="5"/>
        <v>0</v>
      </c>
      <c r="M36" s="267">
        <f t="shared" si="6"/>
        <v>100</v>
      </c>
    </row>
    <row r="37" spans="1:13" ht="15">
      <c r="A37" s="306" t="s">
        <v>96</v>
      </c>
      <c r="B37" s="261">
        <v>110773.9</v>
      </c>
      <c r="C37" s="262">
        <v>13723</v>
      </c>
      <c r="D37" s="262">
        <f t="shared" si="7"/>
        <v>-97050.9</v>
      </c>
      <c r="E37" s="263">
        <f>C37/B37%</f>
        <v>12.388297243303702</v>
      </c>
      <c r="F37" s="303">
        <v>139552</v>
      </c>
      <c r="G37" s="304">
        <v>89233.1</v>
      </c>
      <c r="H37" s="266">
        <f t="shared" si="3"/>
        <v>-50318.899999999994</v>
      </c>
      <c r="I37" s="267">
        <f t="shared" si="4"/>
        <v>63.94254471451502</v>
      </c>
      <c r="J37" s="303">
        <v>510057.4</v>
      </c>
      <c r="K37" s="305">
        <v>253758.6</v>
      </c>
      <c r="L37" s="266">
        <f t="shared" si="5"/>
        <v>-256298.80000000002</v>
      </c>
      <c r="M37" s="267">
        <f t="shared" si="6"/>
        <v>49.750988810279</v>
      </c>
    </row>
    <row r="38" spans="1:13" ht="15" customHeight="1" hidden="1">
      <c r="A38" s="306" t="s">
        <v>97</v>
      </c>
      <c r="B38" s="261">
        <f t="shared" si="10"/>
        <v>0</v>
      </c>
      <c r="C38" s="262">
        <f t="shared" si="10"/>
        <v>0</v>
      </c>
      <c r="D38" s="262">
        <f t="shared" si="7"/>
        <v>0</v>
      </c>
      <c r="E38" s="263"/>
      <c r="F38" s="303"/>
      <c r="G38" s="304"/>
      <c r="H38" s="266"/>
      <c r="I38" s="267"/>
      <c r="J38" s="307"/>
      <c r="K38" s="305"/>
      <c r="L38" s="266">
        <f t="shared" si="5"/>
        <v>0</v>
      </c>
      <c r="M38" s="267"/>
    </row>
    <row r="39" spans="1:13" ht="16.5" thickBot="1">
      <c r="A39" s="308" t="s">
        <v>98</v>
      </c>
      <c r="B39" s="309">
        <f>B8+B33</f>
        <v>3137362.5999999996</v>
      </c>
      <c r="C39" s="309">
        <f>C8+C33</f>
        <v>1979563.9999999998</v>
      </c>
      <c r="D39" s="310">
        <f>C39-B39</f>
        <v>-1157798.5999999999</v>
      </c>
      <c r="E39" s="311">
        <f>C39/B39%</f>
        <v>63.09643647820625</v>
      </c>
      <c r="F39" s="309">
        <f>F8+F33</f>
        <v>2991949.9</v>
      </c>
      <c r="G39" s="309">
        <f>G8+G33</f>
        <v>1959565.9000000001</v>
      </c>
      <c r="H39" s="310">
        <f t="shared" si="3"/>
        <v>-1032383.9999999998</v>
      </c>
      <c r="I39" s="311">
        <f t="shared" si="4"/>
        <v>65.49460938500341</v>
      </c>
      <c r="J39" s="309">
        <f>J8+J33</f>
        <v>756852.7000000001</v>
      </c>
      <c r="K39" s="309">
        <f>K8+K33</f>
        <v>401932.7</v>
      </c>
      <c r="L39" s="310">
        <f t="shared" si="5"/>
        <v>-354920.00000000006</v>
      </c>
      <c r="M39" s="311">
        <f t="shared" si="6"/>
        <v>53.105802489705056</v>
      </c>
    </row>
    <row r="40" spans="6:7" ht="15">
      <c r="F40" s="312"/>
      <c r="G40" s="312"/>
    </row>
    <row r="41" spans="6:7" ht="15">
      <c r="F41" s="312"/>
      <c r="G41" s="312"/>
    </row>
  </sheetData>
  <sheetProtection/>
  <mergeCells count="7">
    <mergeCell ref="B3:E3"/>
    <mergeCell ref="B4:E5"/>
    <mergeCell ref="F4:I5"/>
    <mergeCell ref="J4:M5"/>
    <mergeCell ref="D6:E6"/>
    <mergeCell ref="H6:I6"/>
    <mergeCell ref="L6:M6"/>
  </mergeCells>
  <printOptions verticalCentered="1"/>
  <pageMargins left="0.2362204724409449" right="0.1968503937007874" top="0.1968503937007874" bottom="0.35433070866141736" header="0.1968503937007874" footer="0.2755905511811024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"/>
  <sheetViews>
    <sheetView showZeros="0" tabSelected="1" zoomScaleSheetLayoutView="70" zoomScalePageLayoutView="0" workbookViewId="0" topLeftCell="A1">
      <pane xSplit="1" ySplit="6" topLeftCell="I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4" sqref="B4:R22"/>
    </sheetView>
  </sheetViews>
  <sheetFormatPr defaultColWidth="9.00390625" defaultRowHeight="12.75"/>
  <cols>
    <col min="1" max="1" width="25.125" style="313" customWidth="1"/>
    <col min="2" max="3" width="14.25390625" style="313" customWidth="1"/>
    <col min="4" max="4" width="12.375" style="313" customWidth="1"/>
    <col min="5" max="5" width="13.75390625" style="313" customWidth="1"/>
    <col min="6" max="6" width="7.75390625" style="313" customWidth="1"/>
    <col min="7" max="7" width="13.00390625" style="313" customWidth="1"/>
    <col min="8" max="8" width="12.875" style="313" customWidth="1"/>
    <col min="9" max="9" width="13.75390625" style="313" customWidth="1"/>
    <col min="10" max="10" width="7.75390625" style="313" customWidth="1"/>
    <col min="11" max="11" width="15.00390625" style="313" customWidth="1"/>
    <col min="12" max="12" width="14.625" style="313" customWidth="1"/>
    <col min="13" max="13" width="16.00390625" style="313" customWidth="1"/>
    <col min="14" max="14" width="12.625" style="313" customWidth="1"/>
    <col min="15" max="16" width="15.00390625" style="313" bestFit="1" customWidth="1"/>
    <col min="17" max="17" width="16.00390625" style="313" customWidth="1"/>
    <col min="18" max="18" width="7.375" style="313" customWidth="1"/>
    <col min="19" max="16384" width="9.125" style="313" customWidth="1"/>
  </cols>
  <sheetData>
    <row r="1" spans="2:10" ht="18.75">
      <c r="B1" s="419" t="s">
        <v>136</v>
      </c>
      <c r="C1" s="419"/>
      <c r="D1" s="419"/>
      <c r="E1" s="419"/>
      <c r="F1" s="419"/>
      <c r="G1" s="419"/>
      <c r="H1" s="419"/>
      <c r="I1" s="419"/>
      <c r="J1" s="419"/>
    </row>
    <row r="2" spans="1:5" ht="18.75">
      <c r="A2" s="314" t="s">
        <v>135</v>
      </c>
      <c r="D2" s="315"/>
      <c r="E2" s="315"/>
    </row>
    <row r="3" spans="1:10" ht="19.5" thickBot="1">
      <c r="A3" s="316"/>
      <c r="D3" s="315"/>
      <c r="E3" s="314"/>
      <c r="F3" s="315"/>
      <c r="J3" s="315" t="s">
        <v>24</v>
      </c>
    </row>
    <row r="4" spans="2:18" s="317" customFormat="1" ht="18.75">
      <c r="B4" s="435" t="s">
        <v>121</v>
      </c>
      <c r="C4" s="436"/>
      <c r="D4" s="437"/>
      <c r="E4" s="437"/>
      <c r="F4" s="438"/>
      <c r="G4" s="436" t="s">
        <v>122</v>
      </c>
      <c r="H4" s="437"/>
      <c r="I4" s="437"/>
      <c r="J4" s="438"/>
      <c r="K4" s="435" t="s">
        <v>96</v>
      </c>
      <c r="L4" s="437"/>
      <c r="M4" s="437"/>
      <c r="N4" s="438"/>
      <c r="O4" s="435" t="s">
        <v>123</v>
      </c>
      <c r="P4" s="437"/>
      <c r="Q4" s="437"/>
      <c r="R4" s="438"/>
    </row>
    <row r="5" spans="1:18" s="318" customFormat="1" ht="30.75" customHeight="1">
      <c r="A5" s="418" t="s">
        <v>124</v>
      </c>
      <c r="B5" s="439" t="s">
        <v>125</v>
      </c>
      <c r="C5" s="440" t="s">
        <v>126</v>
      </c>
      <c r="D5" s="440" t="s">
        <v>105</v>
      </c>
      <c r="E5" s="441" t="s">
        <v>127</v>
      </c>
      <c r="F5" s="442"/>
      <c r="G5" s="439" t="s">
        <v>125</v>
      </c>
      <c r="H5" s="443" t="s">
        <v>105</v>
      </c>
      <c r="I5" s="441" t="s">
        <v>127</v>
      </c>
      <c r="J5" s="442"/>
      <c r="K5" s="439" t="s">
        <v>125</v>
      </c>
      <c r="L5" s="443" t="s">
        <v>105</v>
      </c>
      <c r="M5" s="441" t="s">
        <v>127</v>
      </c>
      <c r="N5" s="442"/>
      <c r="O5" s="439" t="s">
        <v>125</v>
      </c>
      <c r="P5" s="443" t="s">
        <v>22</v>
      </c>
      <c r="Q5" s="441" t="s">
        <v>127</v>
      </c>
      <c r="R5" s="442"/>
    </row>
    <row r="6" spans="1:18" s="318" customFormat="1" ht="21.75" customHeight="1">
      <c r="A6" s="418"/>
      <c r="B6" s="439"/>
      <c r="C6" s="440"/>
      <c r="D6" s="440"/>
      <c r="E6" s="444" t="s">
        <v>24</v>
      </c>
      <c r="F6" s="445" t="s">
        <v>25</v>
      </c>
      <c r="G6" s="439"/>
      <c r="H6" s="446"/>
      <c r="I6" s="444" t="s">
        <v>24</v>
      </c>
      <c r="J6" s="445" t="s">
        <v>25</v>
      </c>
      <c r="K6" s="439"/>
      <c r="L6" s="446"/>
      <c r="M6" s="444" t="s">
        <v>24</v>
      </c>
      <c r="N6" s="445" t="s">
        <v>25</v>
      </c>
      <c r="O6" s="439"/>
      <c r="P6" s="446"/>
      <c r="Q6" s="444" t="s">
        <v>24</v>
      </c>
      <c r="R6" s="445" t="s">
        <v>25</v>
      </c>
    </row>
    <row r="7" spans="1:18" s="317" customFormat="1" ht="37.5">
      <c r="A7" s="319" t="s">
        <v>128</v>
      </c>
      <c r="B7" s="447">
        <f>B8+B9</f>
        <v>554994.9</v>
      </c>
      <c r="C7" s="447">
        <f>C8+C9</f>
        <v>354587.5</v>
      </c>
      <c r="D7" s="448">
        <f>D8+D9</f>
        <v>309447.6</v>
      </c>
      <c r="E7" s="448">
        <f>D7-B7</f>
        <v>-245547.30000000005</v>
      </c>
      <c r="F7" s="449">
        <f>D7/B7%</f>
        <v>55.7568366844452</v>
      </c>
      <c r="G7" s="450">
        <f>G8+G9</f>
        <v>317345.8</v>
      </c>
      <c r="H7" s="448">
        <f>H8+H9</f>
        <v>215728</v>
      </c>
      <c r="I7" s="448">
        <f aca="true" t="shared" si="0" ref="I7:I22">H7-G7</f>
        <v>-101617.79999999999</v>
      </c>
      <c r="J7" s="449">
        <f>H7/G7%</f>
        <v>67.97884200767743</v>
      </c>
      <c r="K7" s="447">
        <f>O7-B7-G7</f>
        <v>2876461.9</v>
      </c>
      <c r="L7" s="448">
        <f>P7-D7-H7</f>
        <v>1836322.9999999995</v>
      </c>
      <c r="M7" s="448">
        <f aca="true" t="shared" si="1" ref="M7:M22">L7-K7</f>
        <v>-1040138.9000000004</v>
      </c>
      <c r="N7" s="449">
        <f>L7/K7%</f>
        <v>63.83964272219283</v>
      </c>
      <c r="O7" s="447">
        <f>O8+O9</f>
        <v>3748802.5999999996</v>
      </c>
      <c r="P7" s="448">
        <f>P8+P9</f>
        <v>2361498.5999999996</v>
      </c>
      <c r="Q7" s="448">
        <f aca="true" t="shared" si="2" ref="Q7:Q22">P7-O7</f>
        <v>-1387304</v>
      </c>
      <c r="R7" s="449">
        <f>P7/O7%</f>
        <v>62.993410215837976</v>
      </c>
    </row>
    <row r="8" spans="1:18" s="321" customFormat="1" ht="18.75">
      <c r="A8" s="320" t="s">
        <v>102</v>
      </c>
      <c r="B8" s="80">
        <v>382881.9</v>
      </c>
      <c r="C8" s="82">
        <v>243493</v>
      </c>
      <c r="D8" s="81">
        <v>216017.2</v>
      </c>
      <c r="E8" s="448">
        <f aca="true" t="shared" si="3" ref="E8:E22">D8-B8</f>
        <v>-166864.7</v>
      </c>
      <c r="F8" s="449">
        <f aca="true" t="shared" si="4" ref="F8:F22">D8/B8%</f>
        <v>56.41875471261503</v>
      </c>
      <c r="G8" s="82">
        <v>244741.3</v>
      </c>
      <c r="H8" s="81">
        <v>163062.1</v>
      </c>
      <c r="I8" s="81">
        <f t="shared" si="0"/>
        <v>-81679.19999999998</v>
      </c>
      <c r="J8" s="451">
        <f>H8/G8%</f>
        <v>66.62631112934352</v>
      </c>
      <c r="K8" s="452">
        <f>O8-B8-G8</f>
        <v>2364326.7</v>
      </c>
      <c r="L8" s="81">
        <f>P8-D8-H8</f>
        <v>1580486.5999999999</v>
      </c>
      <c r="M8" s="81">
        <f t="shared" si="1"/>
        <v>-783840.1000000003</v>
      </c>
      <c r="N8" s="451">
        <f>L8/K8%</f>
        <v>66.84721701108394</v>
      </c>
      <c r="O8" s="452">
        <v>2991949.9</v>
      </c>
      <c r="P8" s="81">
        <v>1959565.9</v>
      </c>
      <c r="Q8" s="81">
        <f t="shared" si="2"/>
        <v>-1032384</v>
      </c>
      <c r="R8" s="451">
        <f>P8/O8%</f>
        <v>65.4946093850034</v>
      </c>
    </row>
    <row r="9" spans="1:18" s="317" customFormat="1" ht="18.75">
      <c r="A9" s="322" t="s">
        <v>129</v>
      </c>
      <c r="B9" s="80">
        <f>SUM(B11:B22)</f>
        <v>172113.00000000003</v>
      </c>
      <c r="C9" s="80">
        <f>SUM(C11:C22)</f>
        <v>111094.5</v>
      </c>
      <c r="D9" s="448">
        <f>SUM(D11:D22)</f>
        <v>93430.4</v>
      </c>
      <c r="E9" s="448">
        <f t="shared" si="3"/>
        <v>-78682.60000000003</v>
      </c>
      <c r="F9" s="449">
        <f t="shared" si="4"/>
        <v>54.28433645337655</v>
      </c>
      <c r="G9" s="82">
        <f>SUM(G11:G22)</f>
        <v>72604.5</v>
      </c>
      <c r="H9" s="448">
        <f>SUM(H11:H22)</f>
        <v>52665.90000000001</v>
      </c>
      <c r="I9" s="448">
        <f t="shared" si="0"/>
        <v>-19938.59999999999</v>
      </c>
      <c r="J9" s="449">
        <f>H9/G9%</f>
        <v>72.53806582236639</v>
      </c>
      <c r="K9" s="447">
        <f>O9-B9-G9</f>
        <v>512135.19999999984</v>
      </c>
      <c r="L9" s="448">
        <f>P9-D9-H9</f>
        <v>255836.3999999999</v>
      </c>
      <c r="M9" s="448">
        <f t="shared" si="1"/>
        <v>-256298.79999999993</v>
      </c>
      <c r="N9" s="449">
        <f>L9/K9%</f>
        <v>49.954855670924395</v>
      </c>
      <c r="O9" s="447">
        <f>SUM(O11:O22)</f>
        <v>756852.6999999998</v>
      </c>
      <c r="P9" s="448">
        <f>SUM(P11:P22)</f>
        <v>401932.69999999995</v>
      </c>
      <c r="Q9" s="448">
        <f t="shared" si="2"/>
        <v>-354919.9999999999</v>
      </c>
      <c r="R9" s="449">
        <f>P9/O9%</f>
        <v>53.10580248970507</v>
      </c>
    </row>
    <row r="10" spans="1:18" s="324" customFormat="1" ht="18.75">
      <c r="A10" s="323" t="s">
        <v>130</v>
      </c>
      <c r="B10" s="453"/>
      <c r="C10" s="454"/>
      <c r="D10" s="455"/>
      <c r="E10" s="448"/>
      <c r="F10" s="449"/>
      <c r="G10" s="454"/>
      <c r="H10" s="78"/>
      <c r="I10" s="448">
        <f t="shared" si="0"/>
        <v>0</v>
      </c>
      <c r="J10" s="449"/>
      <c r="K10" s="453"/>
      <c r="L10" s="456"/>
      <c r="M10" s="448">
        <f t="shared" si="1"/>
        <v>0</v>
      </c>
      <c r="N10" s="449"/>
      <c r="O10" s="457">
        <f>B10+G10+K10</f>
        <v>0</v>
      </c>
      <c r="P10" s="448">
        <f>D10+H10+L10</f>
        <v>0</v>
      </c>
      <c r="Q10" s="448">
        <f t="shared" si="2"/>
        <v>0</v>
      </c>
      <c r="R10" s="449"/>
    </row>
    <row r="11" spans="1:18" s="324" customFormat="1" ht="18.75">
      <c r="A11" s="325" t="s">
        <v>58</v>
      </c>
      <c r="B11" s="453">
        <v>106202.7</v>
      </c>
      <c r="C11" s="454">
        <v>66567.2</v>
      </c>
      <c r="D11" s="78">
        <v>58634.7</v>
      </c>
      <c r="E11" s="456">
        <f t="shared" si="3"/>
        <v>-47568</v>
      </c>
      <c r="F11" s="458">
        <f t="shared" si="4"/>
        <v>55.21017827230381</v>
      </c>
      <c r="G11" s="454"/>
      <c r="H11" s="78"/>
      <c r="I11" s="456">
        <f t="shared" si="0"/>
        <v>0</v>
      </c>
      <c r="J11" s="458"/>
      <c r="K11" s="459">
        <f aca="true" t="shared" si="5" ref="K11:K22">O11-B11-G11</f>
        <v>136500.7</v>
      </c>
      <c r="L11" s="456">
        <f aca="true" t="shared" si="6" ref="L11:L22">P11-D11-H11</f>
        <v>4168.600000000006</v>
      </c>
      <c r="M11" s="456">
        <f t="shared" si="1"/>
        <v>-132332.1</v>
      </c>
      <c r="N11" s="458">
        <f aca="true" t="shared" si="7" ref="N11:N22">L11/K11%</f>
        <v>3.0539037528745316</v>
      </c>
      <c r="O11" s="453">
        <v>242703.4</v>
      </c>
      <c r="P11" s="456">
        <v>62803.3</v>
      </c>
      <c r="Q11" s="456">
        <f t="shared" si="2"/>
        <v>-179900.09999999998</v>
      </c>
      <c r="R11" s="458">
        <f aca="true" t="shared" si="8" ref="R11:R22">P11/O11%</f>
        <v>25.876563739939368</v>
      </c>
    </row>
    <row r="12" spans="1:18" s="324" customFormat="1" ht="18.75">
      <c r="A12" s="325" t="s">
        <v>59</v>
      </c>
      <c r="B12" s="453">
        <v>3440.6</v>
      </c>
      <c r="C12" s="454">
        <v>2554.7</v>
      </c>
      <c r="D12" s="78">
        <v>1929.2</v>
      </c>
      <c r="E12" s="456">
        <f t="shared" si="3"/>
        <v>-1511.3999999999999</v>
      </c>
      <c r="F12" s="458">
        <f t="shared" si="4"/>
        <v>56.07161541591583</v>
      </c>
      <c r="G12" s="460">
        <v>7734</v>
      </c>
      <c r="H12" s="456">
        <v>5880.2</v>
      </c>
      <c r="I12" s="456">
        <f t="shared" si="0"/>
        <v>-1853.8000000000002</v>
      </c>
      <c r="J12" s="458">
        <f>H12/G12%</f>
        <v>76.0305146108094</v>
      </c>
      <c r="K12" s="459">
        <f t="shared" si="5"/>
        <v>4219.699999999999</v>
      </c>
      <c r="L12" s="456">
        <f t="shared" si="6"/>
        <v>2918.3</v>
      </c>
      <c r="M12" s="456">
        <f t="shared" si="1"/>
        <v>-1301.3999999999987</v>
      </c>
      <c r="N12" s="458">
        <f t="shared" si="7"/>
        <v>69.15894494869306</v>
      </c>
      <c r="O12" s="453">
        <v>15394.3</v>
      </c>
      <c r="P12" s="456">
        <v>10727.7</v>
      </c>
      <c r="Q12" s="456">
        <f t="shared" si="2"/>
        <v>-4666.5999999999985</v>
      </c>
      <c r="R12" s="458">
        <f t="shared" si="8"/>
        <v>69.686182548086</v>
      </c>
    </row>
    <row r="13" spans="1:18" s="324" customFormat="1" ht="18.75">
      <c r="A13" s="325" t="s">
        <v>60</v>
      </c>
      <c r="B13" s="453">
        <v>6571.3</v>
      </c>
      <c r="C13" s="454">
        <v>5464.8</v>
      </c>
      <c r="D13" s="78">
        <v>4305.5</v>
      </c>
      <c r="E13" s="456">
        <f t="shared" si="3"/>
        <v>-2265.8</v>
      </c>
      <c r="F13" s="458">
        <f t="shared" si="4"/>
        <v>65.51976016922069</v>
      </c>
      <c r="G13" s="460">
        <v>14792.6</v>
      </c>
      <c r="H13" s="456">
        <v>10157.6</v>
      </c>
      <c r="I13" s="456">
        <f t="shared" si="0"/>
        <v>-4635</v>
      </c>
      <c r="J13" s="458">
        <f>H13/G13%</f>
        <v>68.6667658153401</v>
      </c>
      <c r="K13" s="459">
        <f t="shared" si="5"/>
        <v>95124.59999999999</v>
      </c>
      <c r="L13" s="456">
        <f t="shared" si="6"/>
        <v>68402.9</v>
      </c>
      <c r="M13" s="456">
        <f t="shared" si="1"/>
        <v>-26721.699999999997</v>
      </c>
      <c r="N13" s="458">
        <f t="shared" si="7"/>
        <v>71.90873864384187</v>
      </c>
      <c r="O13" s="453">
        <v>116488.5</v>
      </c>
      <c r="P13" s="456">
        <v>82866</v>
      </c>
      <c r="Q13" s="456">
        <f t="shared" si="2"/>
        <v>-33622.5</v>
      </c>
      <c r="R13" s="458">
        <f t="shared" si="8"/>
        <v>71.13663580525116</v>
      </c>
    </row>
    <row r="14" spans="1:18" s="324" customFormat="1" ht="18.75">
      <c r="A14" s="325" t="s">
        <v>61</v>
      </c>
      <c r="B14" s="453">
        <v>8064.1</v>
      </c>
      <c r="C14" s="454">
        <v>5028.2</v>
      </c>
      <c r="D14" s="78">
        <v>4542</v>
      </c>
      <c r="E14" s="456">
        <f t="shared" si="3"/>
        <v>-3522.1000000000004</v>
      </c>
      <c r="F14" s="458">
        <f t="shared" si="4"/>
        <v>56.323706303245245</v>
      </c>
      <c r="G14" s="460"/>
      <c r="H14" s="456"/>
      <c r="I14" s="456">
        <f t="shared" si="0"/>
        <v>0</v>
      </c>
      <c r="J14" s="458"/>
      <c r="K14" s="459">
        <f t="shared" si="5"/>
        <v>847.5</v>
      </c>
      <c r="L14" s="456">
        <f t="shared" si="6"/>
        <v>300.60000000000036</v>
      </c>
      <c r="M14" s="456">
        <f t="shared" si="1"/>
        <v>-546.8999999999996</v>
      </c>
      <c r="N14" s="458">
        <f t="shared" si="7"/>
        <v>35.46902654867261</v>
      </c>
      <c r="O14" s="453">
        <v>8911.6</v>
      </c>
      <c r="P14" s="456">
        <v>4842.6</v>
      </c>
      <c r="Q14" s="456">
        <f t="shared" si="2"/>
        <v>-4069</v>
      </c>
      <c r="R14" s="458">
        <f t="shared" si="8"/>
        <v>54.34041025180664</v>
      </c>
    </row>
    <row r="15" spans="1:18" s="324" customFormat="1" ht="18.75">
      <c r="A15" s="325" t="s">
        <v>62</v>
      </c>
      <c r="B15" s="453">
        <v>5973.5</v>
      </c>
      <c r="C15" s="454">
        <v>4025.6</v>
      </c>
      <c r="D15" s="78">
        <v>2858.1</v>
      </c>
      <c r="E15" s="456">
        <f t="shared" si="3"/>
        <v>-3115.4</v>
      </c>
      <c r="F15" s="458">
        <f t="shared" si="4"/>
        <v>47.84632125219721</v>
      </c>
      <c r="G15" s="460">
        <v>4847.7</v>
      </c>
      <c r="H15" s="456">
        <v>4192.8</v>
      </c>
      <c r="I15" s="456">
        <f t="shared" si="0"/>
        <v>-654.8999999999996</v>
      </c>
      <c r="J15" s="458">
        <f>H15/G15%</f>
        <v>86.4905006497927</v>
      </c>
      <c r="K15" s="459">
        <f t="shared" si="5"/>
        <v>2596.8</v>
      </c>
      <c r="L15" s="456">
        <f t="shared" si="6"/>
        <v>1149.0999999999995</v>
      </c>
      <c r="M15" s="456">
        <f t="shared" si="1"/>
        <v>-1447.7000000000007</v>
      </c>
      <c r="N15" s="458">
        <f t="shared" si="7"/>
        <v>44.250616142945134</v>
      </c>
      <c r="O15" s="453">
        <v>13418</v>
      </c>
      <c r="P15" s="456">
        <v>8200</v>
      </c>
      <c r="Q15" s="456">
        <f t="shared" si="2"/>
        <v>-5218</v>
      </c>
      <c r="R15" s="458">
        <f t="shared" si="8"/>
        <v>61.11193918616783</v>
      </c>
    </row>
    <row r="16" spans="1:18" s="324" customFormat="1" ht="18.75">
      <c r="A16" s="325" t="s">
        <v>63</v>
      </c>
      <c r="B16" s="453">
        <v>5474.7</v>
      </c>
      <c r="C16" s="454">
        <v>3976.2</v>
      </c>
      <c r="D16" s="78">
        <v>3491.9</v>
      </c>
      <c r="E16" s="456">
        <f t="shared" si="3"/>
        <v>-1982.7999999999997</v>
      </c>
      <c r="F16" s="458">
        <f t="shared" si="4"/>
        <v>63.78249036476885</v>
      </c>
      <c r="G16" s="460">
        <v>8771.6</v>
      </c>
      <c r="H16" s="456">
        <v>5897.6</v>
      </c>
      <c r="I16" s="456">
        <f t="shared" si="0"/>
        <v>-2874</v>
      </c>
      <c r="J16" s="458">
        <f>H16/G16%</f>
        <v>67.23516804231839</v>
      </c>
      <c r="K16" s="459">
        <f t="shared" si="5"/>
        <v>124601.19999999998</v>
      </c>
      <c r="L16" s="456">
        <f t="shared" si="6"/>
        <v>65240.200000000004</v>
      </c>
      <c r="M16" s="456">
        <f t="shared" si="1"/>
        <v>-59360.99999999998</v>
      </c>
      <c r="N16" s="458">
        <f t="shared" si="7"/>
        <v>52.35920681341754</v>
      </c>
      <c r="O16" s="453">
        <v>138847.5</v>
      </c>
      <c r="P16" s="456">
        <v>74629.7</v>
      </c>
      <c r="Q16" s="456">
        <f t="shared" si="2"/>
        <v>-64217.8</v>
      </c>
      <c r="R16" s="458">
        <f t="shared" si="8"/>
        <v>53.74940132159384</v>
      </c>
    </row>
    <row r="17" spans="1:18" s="324" customFormat="1" ht="18.75">
      <c r="A17" s="325" t="s">
        <v>64</v>
      </c>
      <c r="B17" s="453">
        <v>3674.6</v>
      </c>
      <c r="C17" s="454">
        <v>1610</v>
      </c>
      <c r="D17" s="78">
        <v>1396.2</v>
      </c>
      <c r="E17" s="456">
        <f t="shared" si="3"/>
        <v>-2278.3999999999996</v>
      </c>
      <c r="F17" s="458">
        <f t="shared" si="4"/>
        <v>37.99597235073205</v>
      </c>
      <c r="G17" s="460">
        <v>7724.9</v>
      </c>
      <c r="H17" s="456">
        <v>5734.3</v>
      </c>
      <c r="I17" s="456">
        <f t="shared" si="0"/>
        <v>-1990.5999999999995</v>
      </c>
      <c r="J17" s="458">
        <f>H17/G17%</f>
        <v>74.23138163600824</v>
      </c>
      <c r="K17" s="459">
        <f t="shared" si="5"/>
        <v>10674.6</v>
      </c>
      <c r="L17" s="456">
        <f t="shared" si="6"/>
        <v>9448</v>
      </c>
      <c r="M17" s="456">
        <f t="shared" si="1"/>
        <v>-1226.6000000000004</v>
      </c>
      <c r="N17" s="458">
        <f t="shared" si="7"/>
        <v>88.50917130384276</v>
      </c>
      <c r="O17" s="453">
        <v>22074.1</v>
      </c>
      <c r="P17" s="456">
        <v>16578.5</v>
      </c>
      <c r="Q17" s="456">
        <f t="shared" si="2"/>
        <v>-5495.5999999999985</v>
      </c>
      <c r="R17" s="458">
        <f t="shared" si="8"/>
        <v>75.10385474379477</v>
      </c>
    </row>
    <row r="18" spans="1:18" s="324" customFormat="1" ht="18.75">
      <c r="A18" s="325" t="s">
        <v>65</v>
      </c>
      <c r="B18" s="453">
        <v>3690.4</v>
      </c>
      <c r="C18" s="454">
        <v>3209.8</v>
      </c>
      <c r="D18" s="78">
        <v>2285.7</v>
      </c>
      <c r="E18" s="456">
        <f t="shared" si="3"/>
        <v>-1404.7000000000003</v>
      </c>
      <c r="F18" s="458">
        <f t="shared" si="4"/>
        <v>61.93637546065466</v>
      </c>
      <c r="G18" s="460">
        <v>6099.2</v>
      </c>
      <c r="H18" s="456">
        <v>4376</v>
      </c>
      <c r="I18" s="456">
        <f t="shared" si="0"/>
        <v>-1723.1999999999998</v>
      </c>
      <c r="J18" s="458">
        <f>H18/G18%</f>
        <v>71.74711437565583</v>
      </c>
      <c r="K18" s="459">
        <f t="shared" si="5"/>
        <v>1651.500000000001</v>
      </c>
      <c r="L18" s="456">
        <f t="shared" si="6"/>
        <v>806.3000000000002</v>
      </c>
      <c r="M18" s="456">
        <f t="shared" si="1"/>
        <v>-845.2000000000007</v>
      </c>
      <c r="N18" s="458">
        <f t="shared" si="7"/>
        <v>48.82228277323644</v>
      </c>
      <c r="O18" s="453">
        <v>11441.1</v>
      </c>
      <c r="P18" s="456">
        <v>7468</v>
      </c>
      <c r="Q18" s="456">
        <f t="shared" si="2"/>
        <v>-3973.1000000000004</v>
      </c>
      <c r="R18" s="458">
        <f t="shared" si="8"/>
        <v>65.27344398702922</v>
      </c>
    </row>
    <row r="19" spans="1:18" s="324" customFormat="1" ht="18.75">
      <c r="A19" s="325" t="s">
        <v>66</v>
      </c>
      <c r="B19" s="453">
        <v>9117.9</v>
      </c>
      <c r="C19" s="454">
        <v>5997.8</v>
      </c>
      <c r="D19" s="78">
        <v>3696.8</v>
      </c>
      <c r="E19" s="456">
        <f t="shared" si="3"/>
        <v>-5421.099999999999</v>
      </c>
      <c r="F19" s="458">
        <f t="shared" si="4"/>
        <v>40.54442360631286</v>
      </c>
      <c r="G19" s="460"/>
      <c r="H19" s="456"/>
      <c r="I19" s="456">
        <f t="shared" si="0"/>
        <v>0</v>
      </c>
      <c r="J19" s="458"/>
      <c r="K19" s="459">
        <f t="shared" si="5"/>
        <v>7942.300000000001</v>
      </c>
      <c r="L19" s="456">
        <f t="shared" si="6"/>
        <v>2337.5</v>
      </c>
      <c r="M19" s="456">
        <f t="shared" si="1"/>
        <v>-5604.800000000001</v>
      </c>
      <c r="N19" s="458">
        <f t="shared" si="7"/>
        <v>29.43102124069853</v>
      </c>
      <c r="O19" s="453">
        <v>17060.2</v>
      </c>
      <c r="P19" s="456">
        <v>6034.3</v>
      </c>
      <c r="Q19" s="456">
        <f t="shared" si="2"/>
        <v>-11025.900000000001</v>
      </c>
      <c r="R19" s="458">
        <f t="shared" si="8"/>
        <v>35.37062871478646</v>
      </c>
    </row>
    <row r="20" spans="1:18" s="324" customFormat="1" ht="18.75">
      <c r="A20" s="325" t="s">
        <v>67</v>
      </c>
      <c r="B20" s="453">
        <v>2430.5</v>
      </c>
      <c r="C20" s="454">
        <v>2227.2</v>
      </c>
      <c r="D20" s="78">
        <v>891.5</v>
      </c>
      <c r="E20" s="456">
        <f t="shared" si="3"/>
        <v>-1539</v>
      </c>
      <c r="F20" s="458">
        <f t="shared" si="4"/>
        <v>36.67969553589796</v>
      </c>
      <c r="G20" s="460">
        <v>4050.5</v>
      </c>
      <c r="H20" s="456">
        <v>3146.4</v>
      </c>
      <c r="I20" s="456">
        <f t="shared" si="0"/>
        <v>-904.0999999999999</v>
      </c>
      <c r="J20" s="458">
        <f>H20/G20%</f>
        <v>77.67929885199358</v>
      </c>
      <c r="K20" s="459">
        <f t="shared" si="5"/>
        <v>1228</v>
      </c>
      <c r="L20" s="456">
        <f t="shared" si="6"/>
        <v>356.7000000000003</v>
      </c>
      <c r="M20" s="456">
        <f t="shared" si="1"/>
        <v>-871.2999999999997</v>
      </c>
      <c r="N20" s="458">
        <f t="shared" si="7"/>
        <v>29.04723127035833</v>
      </c>
      <c r="O20" s="453">
        <v>7709</v>
      </c>
      <c r="P20" s="456">
        <v>4394.6</v>
      </c>
      <c r="Q20" s="456">
        <f t="shared" si="2"/>
        <v>-3314.3999999999996</v>
      </c>
      <c r="R20" s="458">
        <f t="shared" si="8"/>
        <v>57.00609677000908</v>
      </c>
    </row>
    <row r="21" spans="1:18" s="324" customFormat="1" ht="18.75">
      <c r="A21" s="325" t="s">
        <v>68</v>
      </c>
      <c r="B21" s="453">
        <v>4709.5</v>
      </c>
      <c r="C21" s="454">
        <v>3066</v>
      </c>
      <c r="D21" s="78">
        <v>2642.5</v>
      </c>
      <c r="E21" s="456">
        <f t="shared" si="3"/>
        <v>-2067</v>
      </c>
      <c r="F21" s="458">
        <f t="shared" si="4"/>
        <v>56.10999044484553</v>
      </c>
      <c r="G21" s="460">
        <v>12145.5</v>
      </c>
      <c r="H21" s="456">
        <v>8787.7</v>
      </c>
      <c r="I21" s="456">
        <f t="shared" si="0"/>
        <v>-3357.7999999999993</v>
      </c>
      <c r="J21" s="458">
        <f>H21/G21%</f>
        <v>72.35354658103824</v>
      </c>
      <c r="K21" s="459">
        <f t="shared" si="5"/>
        <v>4801.4000000000015</v>
      </c>
      <c r="L21" s="456">
        <f t="shared" si="6"/>
        <v>2372.5999999999985</v>
      </c>
      <c r="M21" s="456">
        <f t="shared" si="1"/>
        <v>-2428.800000000003</v>
      </c>
      <c r="N21" s="458">
        <f t="shared" si="7"/>
        <v>49.41475403007451</v>
      </c>
      <c r="O21" s="453">
        <v>21656.4</v>
      </c>
      <c r="P21" s="456">
        <v>13802.8</v>
      </c>
      <c r="Q21" s="456">
        <f t="shared" si="2"/>
        <v>-7853.600000000002</v>
      </c>
      <c r="R21" s="458">
        <f t="shared" si="8"/>
        <v>63.735431558338405</v>
      </c>
    </row>
    <row r="22" spans="1:18" s="324" customFormat="1" ht="19.5" thickBot="1">
      <c r="A22" s="325" t="s">
        <v>69</v>
      </c>
      <c r="B22" s="461">
        <v>12763.2</v>
      </c>
      <c r="C22" s="462">
        <v>7367</v>
      </c>
      <c r="D22" s="463">
        <v>6756.3</v>
      </c>
      <c r="E22" s="464">
        <f t="shared" si="3"/>
        <v>-6006.900000000001</v>
      </c>
      <c r="F22" s="465">
        <f t="shared" si="4"/>
        <v>52.935784129371946</v>
      </c>
      <c r="G22" s="466">
        <v>6438.5</v>
      </c>
      <c r="H22" s="464">
        <v>4493.3</v>
      </c>
      <c r="I22" s="464">
        <f t="shared" si="0"/>
        <v>-1945.1999999999998</v>
      </c>
      <c r="J22" s="465">
        <f>H22/G22%</f>
        <v>69.78799409800419</v>
      </c>
      <c r="K22" s="467">
        <f t="shared" si="5"/>
        <v>121946.90000000001</v>
      </c>
      <c r="L22" s="464">
        <f t="shared" si="6"/>
        <v>98335.59999999999</v>
      </c>
      <c r="M22" s="464">
        <f t="shared" si="1"/>
        <v>-23611.300000000017</v>
      </c>
      <c r="N22" s="465">
        <f t="shared" si="7"/>
        <v>80.63804819966722</v>
      </c>
      <c r="O22" s="461">
        <v>141148.6</v>
      </c>
      <c r="P22" s="464">
        <v>109585.2</v>
      </c>
      <c r="Q22" s="464">
        <f t="shared" si="2"/>
        <v>-31563.40000000001</v>
      </c>
      <c r="R22" s="465">
        <f t="shared" si="8"/>
        <v>77.63817707012325</v>
      </c>
    </row>
    <row r="23" spans="4:7" ht="12.75">
      <c r="D23" s="326"/>
      <c r="E23" s="326"/>
      <c r="F23" s="326"/>
      <c r="G23" s="326"/>
    </row>
    <row r="24" spans="4:7" ht="12.75">
      <c r="D24" s="326"/>
      <c r="E24" s="326"/>
      <c r="F24" s="326"/>
      <c r="G24" s="326"/>
    </row>
  </sheetData>
  <sheetProtection/>
  <mergeCells count="19">
    <mergeCell ref="B1:J1"/>
    <mergeCell ref="B4:F4"/>
    <mergeCell ref="G4:J4"/>
    <mergeCell ref="K4:N4"/>
    <mergeCell ref="O4:R4"/>
    <mergeCell ref="A5:A6"/>
    <mergeCell ref="B5:B6"/>
    <mergeCell ref="C5:C6"/>
    <mergeCell ref="D5:D6"/>
    <mergeCell ref="E5:F5"/>
    <mergeCell ref="O5:O6"/>
    <mergeCell ref="P5:P6"/>
    <mergeCell ref="Q5:R5"/>
    <mergeCell ref="G5:G6"/>
    <mergeCell ref="H5:H6"/>
    <mergeCell ref="I5:J5"/>
    <mergeCell ref="K5:K6"/>
    <mergeCell ref="L5:L6"/>
    <mergeCell ref="M5:N5"/>
  </mergeCells>
  <printOptions/>
  <pageMargins left="0.1968503937007874" right="0.1968503937007874" top="0.8267716535433072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Inna</cp:lastModifiedBy>
  <dcterms:created xsi:type="dcterms:W3CDTF">2015-08-11T13:22:07Z</dcterms:created>
  <dcterms:modified xsi:type="dcterms:W3CDTF">2015-10-30T08:48:00Z</dcterms:modified>
  <cp:category/>
  <cp:version/>
  <cp:contentType/>
  <cp:contentStatus/>
</cp:coreProperties>
</file>