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<sst xmlns="http://schemas.openxmlformats.org/spreadsheetml/2006/main" count="510" uniqueCount="170">
  <si>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</si>
  <si>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</si>
  <si>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</si>
  <si>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</si>
  <si>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</si>
  <si>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</si>
  <si>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</si>
  <si>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</si>
  <si>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</si>
  <si>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</si>
  <si>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</si>
  <si>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</si>
  <si>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</si>
  <si>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</si>
  <si>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</si>
  <si>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</si>
  <si>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</si>
  <si>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</si>
  <si>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</si>
  <si>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</si>
  <si>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</si>
  <si>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</si>
  <si>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</si>
  <si>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</si>
  <si>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</si>
  <si>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</si>
  <si>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</si>
  <si>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</si>
  <si>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</si>
  <si>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</si>
  <si>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</si>
  <si>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</si>
  <si>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</si>
  <si>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</si>
  <si>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</si>
  <si>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</si>
  <si>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</si>
  <si>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</si>
  <si>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</si>
  <si>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</si>
  <si>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</si>
  <si>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</si>
  <si>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</si>
  <si>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</si>
  <si>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</si>
  <si>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</si>
  <si>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</si>
  <si>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</si>
  <si>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</si>
  <si>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</si>
  <si>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</si>
  <si>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</si>
  <si>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</si>
  <si>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</si>
  <si>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</si>
  <si>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</si>
  <si>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</si>
  <si>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</si>
  <si>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</si>
  <si>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</si>
  <si>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</si>
  <si>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</si>
  <si>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</si>
  <si>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</si>
  <si>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</si>
  <si>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</si>
  <si>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</si>
  <si>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</si>
  <si>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</si>
  <si>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</si>
  <si>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</si>
  <si>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</si>
  <si>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</si>
  <si>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</si>
  <si>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</si>
  <si>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</si>
  <si>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</si>
  <si>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</si>
  <si>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</si>
  <si>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</si>
  <si>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</si>
  <si>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</si>
  <si>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</si>
  <si>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</si>
  <si>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</si>
  <si>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</si>
  <si>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</si>
  <si>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</si>
  <si>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</si>
  <si>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</si>
  <si>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</si>
  <si>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</si>
  <si>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</si>
  <si>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</si>
  <si>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</si>
  <si>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</si>
  <si>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</si>
  <si>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</si>
  <si>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</si>
  <si>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</si>
  <si>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</si>
  <si>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</si>
  <si>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</si>
  <si>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</si>
  <si>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2017 год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</si>
  <si>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</si>
  <si>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</si>
  <si>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</si>
  <si>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</si>
  <si>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</si>
  <si>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</si>
  <si>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</si>
  <si>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</si>
  <si>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</si>
  <si>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</si>
  <si>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</si>
  <si>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</si>
  <si>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</si>
  <si>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</si>
  <si>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</si>
  <si>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Белокалитвинского района</t>
  </si>
  <si>
    <t xml:space="preserve">   2017 год</t>
  </si>
  <si>
    <t>% исп.</t>
  </si>
  <si>
    <t xml:space="preserve">   2016 год</t>
  </si>
  <si>
    <t>год. плана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</si>
  <si>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</si>
  <si>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</si>
  <si>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</si>
  <si>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</si>
  <si>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</si>
  <si>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</si>
  <si>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</si>
  <si>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</si>
  <si>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</si>
  <si>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</si>
  <si>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</si>
  <si>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</si>
  <si>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</si>
  <si>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</si>
  <si>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</si>
  <si>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</si>
  <si>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</si>
  <si>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</si>
  <si>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</si>
  <si>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</si>
  <si>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</si>
  <si>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</si>
  <si>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</si>
  <si>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</si>
  <si>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</si>
  <si>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</si>
  <si>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</si>
  <si>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</si>
  <si>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</si>
  <si>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</si>
  <si>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</si>
  <si>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2017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</si>
  <si>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</si>
  <si>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</si>
  <si>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</si>
  <si>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</si>
  <si>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Исполнение  бюджета Белокалитвинского района по доходам на 01.05.2017 года</t>
  </si>
  <si>
    <t xml:space="preserve">Информация о выполнении плановых назначений по доходам за январь-апрель 2017 года по поселениям </t>
  </si>
  <si>
    <t>по состоянию на 01.05.2017 года</t>
  </si>
  <si>
    <t>1 полуг. 2017 года</t>
  </si>
  <si>
    <t>Откл. к пл. полуг.</t>
  </si>
  <si>
    <t xml:space="preserve">по состоянию на 01.05.2017. </t>
  </si>
  <si>
    <t>Выполнение плана  доходов за январь-апрель 2017 года.</t>
  </si>
  <si>
    <t xml:space="preserve">по  состоянию на 01.05.2017г.  </t>
  </si>
  <si>
    <t>план 1 полуг.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</si>
</sst>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3" fillId="0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35" borderId="13" xfId="0" applyNumberFormat="1" applyFont="1" applyFill="1" applyBorder="1" applyAlignment="1" applyProtection="1">
      <alignment horizontal="right"/>
      <protection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5" borderId="12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164" fontId="2" fillId="7" borderId="13" xfId="0" applyNumberFormat="1" applyFont="1" applyFill="1" applyBorder="1" applyAlignment="1" applyProtection="1">
      <alignment horizontal="right"/>
      <protection/>
    </xf>
    <xf numFmtId="164" fontId="2" fillId="7" borderId="10" xfId="0" applyNumberFormat="1" applyFont="1" applyFill="1" applyBorder="1" applyAlignment="1" applyProtection="1">
      <alignment horizontal="right"/>
      <protection/>
    </xf>
    <xf numFmtId="164" fontId="2" fillId="7" borderId="15" xfId="0" applyNumberFormat="1" applyFont="1" applyFill="1" applyBorder="1" applyAlignment="1" applyProtection="1">
      <alignment horizontal="right"/>
      <protection/>
    </xf>
    <xf numFmtId="164" fontId="2" fillId="35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64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64" fontId="2" fillId="34" borderId="15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2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3" fillId="35" borderId="16" xfId="0" applyNumberFormat="1" applyFont="1" applyFill="1" applyBorder="1" applyAlignment="1" applyProtection="1">
      <alignment horizontal="right"/>
      <protection/>
    </xf>
    <xf numFmtId="164" fontId="3" fillId="35" borderId="17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7" borderId="22" xfId="0" applyNumberFormat="1" applyFont="1" applyFill="1" applyBorder="1" applyAlignment="1" applyProtection="1">
      <alignment horizontal="right"/>
      <protection/>
    </xf>
    <xf numFmtId="164" fontId="3" fillId="7" borderId="17" xfId="0" applyNumberFormat="1" applyFont="1" applyFill="1" applyBorder="1" applyAlignment="1" applyProtection="1">
      <alignment horizontal="right"/>
      <protection/>
    </xf>
    <xf numFmtId="164" fontId="3" fillId="7" borderId="18" xfId="0" applyNumberFormat="1" applyFont="1" applyFill="1" applyBorder="1" applyAlignment="1" applyProtection="1">
      <alignment horizontal="right"/>
      <protection/>
    </xf>
    <xf numFmtId="164" fontId="3" fillId="35" borderId="19" xfId="0" applyNumberFormat="1" applyFont="1" applyFill="1" applyBorder="1" applyAlignment="1" applyProtection="1">
      <alignment horizontal="right"/>
      <protection/>
    </xf>
    <xf numFmtId="164" fontId="3" fillId="35" borderId="20" xfId="0" applyNumberFormat="1" applyFont="1" applyFill="1" applyBorder="1" applyAlignment="1" applyProtection="1">
      <alignment horizontal="right"/>
      <protection/>
    </xf>
    <xf numFmtId="164" fontId="3" fillId="35" borderId="21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right"/>
      <protection/>
    </xf>
    <xf numFmtId="164" fontId="2" fillId="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3" fillId="35" borderId="22" xfId="0" applyNumberFormat="1" applyFont="1" applyFill="1" applyBorder="1" applyAlignment="1" applyProtection="1">
      <alignment horizontal="right"/>
      <protection/>
    </xf>
    <xf numFmtId="164" fontId="3" fillId="35" borderId="18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8" fillId="38" borderId="12" xfId="0" applyNumberFormat="1" applyFont="1" applyFill="1" applyBorder="1" applyAlignment="1" applyProtection="1">
      <alignment horizontal="right"/>
      <protection/>
    </xf>
    <xf numFmtId="164" fontId="8" fillId="38" borderId="10" xfId="0" applyNumberFormat="1" applyFont="1" applyFill="1" applyBorder="1" applyAlignment="1" applyProtection="1">
      <alignment horizontal="right"/>
      <protection/>
    </xf>
    <xf numFmtId="164" fontId="8" fillId="38" borderId="15" xfId="0" applyNumberFormat="1" applyFont="1" applyFill="1" applyBorder="1" applyAlignment="1" applyProtection="1">
      <alignment horizontal="right"/>
      <protection/>
    </xf>
    <xf numFmtId="164" fontId="8" fillId="38" borderId="11" xfId="0" applyNumberFormat="1" applyFont="1" applyFill="1" applyBorder="1" applyAlignment="1" applyProtection="1">
      <alignment horizontal="right"/>
      <protection/>
    </xf>
    <xf numFmtId="164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164" fontId="9" fillId="0" borderId="15" xfId="0" applyNumberFormat="1" applyFont="1" applyBorder="1" applyAlignment="1" applyProtection="1">
      <alignment horizontal="right"/>
      <protection/>
    </xf>
    <xf numFmtId="164" fontId="9" fillId="0" borderId="12" xfId="0" applyNumberFormat="1" applyFont="1" applyFill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 applyProtection="1">
      <alignment horizontal="right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164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64" fontId="9" fillId="0" borderId="12" xfId="0" applyNumberFormat="1" applyFont="1" applyFill="1" applyBorder="1" applyAlignment="1" applyProtection="1">
      <alignment horizontal="right"/>
      <protection locked="0"/>
    </xf>
    <xf numFmtId="164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5" xfId="0" applyNumberFormat="1" applyFont="1" applyFill="1" applyBorder="1" applyAlignment="1" applyProtection="1">
      <alignment horizontal="right"/>
      <protection/>
    </xf>
    <xf numFmtId="164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65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4" xfId="0" applyNumberFormat="1" applyFont="1" applyFill="1" applyBorder="1" applyAlignment="1" applyProtection="1">
      <alignment horizontal="right"/>
      <protection/>
    </xf>
    <xf numFmtId="164" fontId="9" fillId="39" borderId="11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Border="1" applyAlignment="1" applyProtection="1">
      <alignment horizontal="right"/>
      <protection/>
    </xf>
    <xf numFmtId="165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64" fontId="8" fillId="16" borderId="12" xfId="0" applyNumberFormat="1" applyFont="1" applyFill="1" applyBorder="1" applyAlignment="1">
      <alignment/>
    </xf>
    <xf numFmtId="164" fontId="8" fillId="16" borderId="10" xfId="0" applyNumberFormat="1" applyFont="1" applyFill="1" applyBorder="1" applyAlignment="1">
      <alignment/>
    </xf>
    <xf numFmtId="164" fontId="8" fillId="16" borderId="10" xfId="0" applyNumberFormat="1" applyFont="1" applyFill="1" applyBorder="1" applyAlignment="1" applyProtection="1">
      <alignment horizontal="right"/>
      <protection/>
    </xf>
    <xf numFmtId="164" fontId="8" fillId="16" borderId="15" xfId="0" applyNumberFormat="1" applyFont="1" applyFill="1" applyBorder="1" applyAlignment="1" applyProtection="1">
      <alignment horizontal="right"/>
      <protection/>
    </xf>
    <xf numFmtId="164" fontId="8" fillId="16" borderId="14" xfId="0" applyNumberFormat="1" applyFont="1" applyFill="1" applyBorder="1" applyAlignment="1">
      <alignment/>
    </xf>
    <xf numFmtId="164" fontId="8" fillId="16" borderId="1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9" fillId="37" borderId="12" xfId="0" applyNumberFormat="1" applyFont="1" applyFill="1" applyBorder="1" applyAlignment="1">
      <alignment/>
    </xf>
    <xf numFmtId="164" fontId="8" fillId="18" borderId="10" xfId="0" applyNumberFormat="1" applyFont="1" applyFill="1" applyBorder="1" applyAlignment="1">
      <alignment/>
    </xf>
    <xf numFmtId="164" fontId="8" fillId="18" borderId="16" xfId="0" applyNumberFormat="1" applyFont="1" applyFill="1" applyBorder="1" applyAlignment="1">
      <alignment/>
    </xf>
    <xf numFmtId="164" fontId="8" fillId="18" borderId="17" xfId="0" applyNumberFormat="1" applyFont="1" applyFill="1" applyBorder="1" applyAlignment="1" applyProtection="1">
      <alignment horizontal="right"/>
      <protection/>
    </xf>
    <xf numFmtId="164" fontId="8" fillId="18" borderId="1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0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/>
    </xf>
    <xf numFmtId="0" fontId="0" fillId="0" borderId="14" xfId="0" applyBorder="1" applyAlignment="1">
      <alignment horizontal="center" wrapText="1"/>
    </xf>
    <xf numFmtId="49" fontId="25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36" borderId="10" xfId="0" applyNumberFormat="1" applyFont="1" applyFill="1" applyBorder="1" applyAlignment="1" applyProtection="1">
      <alignment horizontal="right"/>
      <protection/>
    </xf>
    <xf numFmtId="164" fontId="2" fillId="36" borderId="10" xfId="0" applyNumberFormat="1" applyFont="1" applyFill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64" fontId="2" fillId="19" borderId="11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 applyProtection="1">
      <alignment horizontal="right"/>
      <protection/>
    </xf>
    <xf numFmtId="164" fontId="2" fillId="19" borderId="15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64" fontId="2" fillId="40" borderId="12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 applyProtection="1">
      <alignment horizontal="right"/>
      <protection/>
    </xf>
    <xf numFmtId="164" fontId="2" fillId="40" borderId="15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 applyProtection="1">
      <alignment horizontal="right"/>
      <protection/>
    </xf>
    <xf numFmtId="164" fontId="2" fillId="40" borderId="14" xfId="0" applyNumberFormat="1" applyFont="1" applyFill="1" applyBorder="1" applyAlignment="1" applyProtection="1">
      <alignment horizontal="right"/>
      <protection/>
    </xf>
    <xf numFmtId="164" fontId="2" fillId="40" borderId="12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>
      <alignment horizontal="right"/>
    </xf>
    <xf numFmtId="164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164" fontId="2" fillId="36" borderId="14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35" borderId="11" xfId="0" applyNumberFormat="1" applyFont="1" applyFill="1" applyBorder="1" applyAlignment="1" applyProtection="1">
      <alignment horizontal="right"/>
      <protection/>
    </xf>
    <xf numFmtId="164" fontId="3" fillId="0" borderId="36" xfId="0" applyNumberFormat="1" applyFont="1" applyFill="1" applyBorder="1" applyAlignment="1">
      <alignment/>
    </xf>
    <xf numFmtId="164" fontId="3" fillId="19" borderId="15" xfId="0" applyNumberFormat="1" applyFont="1" applyFill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64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64" fontId="24" fillId="0" borderId="0" xfId="0" applyNumberFormat="1" applyFont="1" applyFill="1" applyAlignment="1">
      <alignment/>
    </xf>
    <xf numFmtId="164" fontId="26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0" fillId="38" borderId="40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38" borderId="10" xfId="0" applyNumberFormat="1" applyFont="1" applyFill="1" applyBorder="1" applyAlignment="1">
      <alignment/>
    </xf>
    <xf numFmtId="164" fontId="11" fillId="38" borderId="36" xfId="0" applyNumberFormat="1" applyFont="1" applyFill="1" applyBorder="1" applyAlignment="1">
      <alignment/>
    </xf>
    <xf numFmtId="164" fontId="11" fillId="38" borderId="14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4" borderId="35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4" borderId="35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8" borderId="36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13" fillId="38" borderId="11" xfId="0" applyNumberFormat="1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vertical="top" wrapText="1"/>
    </xf>
    <xf numFmtId="164" fontId="13" fillId="0" borderId="13" xfId="0" applyNumberFormat="1" applyFont="1" applyBorder="1" applyAlignment="1">
      <alignment vertical="top" wrapText="1"/>
    </xf>
    <xf numFmtId="164" fontId="13" fillId="38" borderId="36" xfId="0" applyNumberFormat="1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vertical="top" wrapText="1"/>
    </xf>
    <xf numFmtId="164" fontId="13" fillId="0" borderId="13" xfId="0" applyNumberFormat="1" applyFont="1" applyFill="1" applyBorder="1" applyAlignment="1">
      <alignment vertical="top" wrapText="1"/>
    </xf>
    <xf numFmtId="164" fontId="19" fillId="38" borderId="11" xfId="0" applyNumberFormat="1" applyFont="1" applyFill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164" fontId="19" fillId="38" borderId="36" xfId="0" applyNumberFormat="1" applyFont="1" applyFill="1" applyBorder="1" applyAlignment="1">
      <alignment wrapText="1"/>
    </xf>
    <xf numFmtId="164" fontId="15" fillId="10" borderId="10" xfId="0" applyNumberFormat="1" applyFont="1" applyFill="1" applyBorder="1" applyAlignment="1">
      <alignment/>
    </xf>
    <xf numFmtId="164" fontId="0" fillId="38" borderId="1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0" fillId="41" borderId="10" xfId="0" applyNumberFormat="1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11" fillId="38" borderId="23" xfId="0" applyFont="1" applyFill="1" applyBorder="1" applyAlignment="1">
      <alignment/>
    </xf>
    <xf numFmtId="164" fontId="11" fillId="38" borderId="43" xfId="0" applyNumberFormat="1" applyFont="1" applyFill="1" applyBorder="1" applyAlignment="1">
      <alignment/>
    </xf>
    <xf numFmtId="164" fontId="11" fillId="38" borderId="17" xfId="0" applyNumberFormat="1" applyFont="1" applyFill="1" applyBorder="1" applyAlignment="1">
      <alignment/>
    </xf>
    <xf numFmtId="164" fontId="11" fillId="4" borderId="17" xfId="0" applyNumberFormat="1" applyFont="1" applyFill="1" applyBorder="1" applyAlignment="1">
      <alignment/>
    </xf>
    <xf numFmtId="164" fontId="11" fillId="4" borderId="37" xfId="0" applyNumberFormat="1" applyFont="1" applyFill="1" applyBorder="1" applyAlignment="1">
      <alignment/>
    </xf>
    <xf numFmtId="164" fontId="11" fillId="38" borderId="44" xfId="0" applyNumberFormat="1" applyFont="1" applyFill="1" applyBorder="1" applyAlignment="1">
      <alignment/>
    </xf>
    <xf numFmtId="0" fontId="11" fillId="38" borderId="44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8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8" fillId="18" borderId="14" xfId="0" applyNumberFormat="1" applyFont="1" applyFill="1" applyBorder="1" applyAlignment="1">
      <alignment horizontal="right"/>
    </xf>
    <xf numFmtId="164" fontId="3" fillId="42" borderId="13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/>
    </xf>
    <xf numFmtId="0" fontId="2" fillId="36" borderId="0" xfId="0" applyFont="1" applyFill="1" applyBorder="1" applyAlignment="1">
      <alignment/>
    </xf>
    <xf numFmtId="164" fontId="2" fillId="42" borderId="10" xfId="0" applyNumberFormat="1" applyFont="1" applyFill="1" applyBorder="1" applyAlignment="1">
      <alignment horizontal="right"/>
    </xf>
    <xf numFmtId="164" fontId="2" fillId="42" borderId="12" xfId="0" applyNumberFormat="1" applyFont="1" applyFill="1" applyBorder="1" applyAlignment="1">
      <alignment horizontal="right"/>
    </xf>
    <xf numFmtId="164" fontId="2" fillId="42" borderId="13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27" xfId="0" applyFont="1" applyBorder="1" applyAlignment="1">
      <alignment/>
    </xf>
    <xf numFmtId="164" fontId="0" fillId="38" borderId="45" xfId="0" applyNumberFormat="1" applyFont="1" applyFill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164" fontId="0" fillId="38" borderId="46" xfId="0" applyNumberFormat="1" applyFont="1" applyFill="1" applyBorder="1" applyAlignment="1">
      <alignment/>
    </xf>
    <xf numFmtId="164" fontId="0" fillId="4" borderId="30" xfId="0" applyNumberFormat="1" applyFont="1" applyFill="1" applyBorder="1" applyAlignment="1">
      <alignment/>
    </xf>
    <xf numFmtId="164" fontId="0" fillId="0" borderId="30" xfId="0" applyNumberFormat="1" applyFont="1" applyBorder="1" applyAlignment="1">
      <alignment/>
    </xf>
    <xf numFmtId="0" fontId="26" fillId="7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24" fillId="0" borderId="10" xfId="0" applyNumberFormat="1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26" xfId="0" applyNumberFormat="1" applyFont="1" applyFill="1" applyBorder="1" applyAlignment="1">
      <alignment/>
    </xf>
    <xf numFmtId="0" fontId="26" fillId="7" borderId="14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164" fontId="3" fillId="42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7" borderId="49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/>
    </xf>
    <xf numFmtId="0" fontId="26" fillId="35" borderId="36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/>
    </xf>
    <xf numFmtId="164" fontId="3" fillId="34" borderId="29" xfId="0" applyNumberFormat="1" applyFont="1" applyFill="1" applyBorder="1" applyAlignment="1" applyProtection="1">
      <alignment horizontal="center" vertical="center"/>
      <protection/>
    </xf>
    <xf numFmtId="164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54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/>
    </xf>
    <xf numFmtId="164" fontId="3" fillId="34" borderId="30" xfId="0" applyNumberFormat="1" applyFont="1" applyFill="1" applyBorder="1" applyAlignment="1" applyProtection="1">
      <alignment horizontal="center" vertical="center"/>
      <protection/>
    </xf>
    <xf numFmtId="164" fontId="3" fillId="34" borderId="33" xfId="0" applyNumberFormat="1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36" borderId="57" xfId="0" applyFont="1" applyFill="1" applyBorder="1" applyAlignment="1">
      <alignment horizontal="center" wrapText="1"/>
    </xf>
    <xf numFmtId="0" fontId="8" fillId="36" borderId="38" xfId="0" applyFont="1" applyFill="1" applyBorder="1" applyAlignment="1">
      <alignment horizontal="center" wrapText="1"/>
    </xf>
    <xf numFmtId="0" fontId="8" fillId="36" borderId="58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5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3" fillId="0" borderId="56" xfId="0" applyNumberFormat="1" applyFont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164" fontId="3" fillId="0" borderId="53" xfId="0" applyNumberFormat="1" applyFont="1" applyBorder="1" applyAlignment="1">
      <alignment horizontal="center"/>
    </xf>
    <xf numFmtId="164" fontId="24" fillId="0" borderId="14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64" fontId="24" fillId="0" borderId="35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30" xfId="0" applyNumberFormat="1" applyFont="1" applyBorder="1" applyAlignment="1">
      <alignment horizontal="center" vertical="center" wrapText="1"/>
    </xf>
    <xf numFmtId="164" fontId="24" fillId="0" borderId="3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="70" zoomScaleNormal="70" zoomScaleSheetLayoutView="55" zoomScalePageLayoutView="0" workbookViewId="0" topLeftCell="A1">
      <pane xSplit="1" ySplit="1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49.625" style="101" customWidth="1"/>
    <col min="2" max="2" width="13.875" style="47" customWidth="1"/>
    <col min="3" max="3" width="13.875" style="1" customWidth="1"/>
    <col min="4" max="4" width="14.00390625" style="47" customWidth="1"/>
    <col min="5" max="5" width="10.75390625" style="47" customWidth="1"/>
    <col min="6" max="7" width="13.00390625" style="47" customWidth="1"/>
    <col min="8" max="8" width="14.00390625" style="47" customWidth="1"/>
    <col min="9" max="9" width="11.00390625" style="47" customWidth="1"/>
    <col min="10" max="11" width="11.375" style="47" hidden="1" customWidth="1"/>
    <col min="12" max="12" width="13.2539062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7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7" width="11.375" style="47" customWidth="1"/>
    <col min="28" max="28" width="13.00390625" style="47" customWidth="1"/>
    <col min="29" max="29" width="11.00390625" style="47" customWidth="1"/>
    <col min="30" max="30" width="14.25390625" style="1" customWidth="1"/>
    <col min="31" max="31" width="11.375" style="1" customWidth="1"/>
    <col min="32" max="32" width="12.125" style="1" customWidth="1"/>
    <col min="33" max="33" width="11.375" style="1" customWidth="1"/>
    <col min="34" max="35" width="11.375" style="1" hidden="1" customWidth="1"/>
    <col min="36" max="36" width="10.875" style="1" hidden="1" customWidth="1"/>
    <col min="37" max="38" width="11.375" style="1" hidden="1" customWidth="1"/>
    <col min="39" max="39" width="13.2539062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2.25390625" style="47" hidden="1" customWidth="1"/>
    <col min="49" max="49" width="11.00390625" style="102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2.75390625" style="1" hidden="1" customWidth="1"/>
    <col min="55" max="55" width="11.375" style="1" hidden="1" customWidth="1"/>
    <col min="56" max="56" width="12.25390625" style="1" hidden="1" customWidth="1"/>
    <col min="57" max="57" width="11.00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8.12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2" width="9.125" style="47" customWidth="1"/>
    <col min="83" max="83" width="12.75390625" style="1" customWidth="1"/>
    <col min="84" max="16384" width="9.125" style="47" customWidth="1"/>
  </cols>
  <sheetData>
    <row r="1" spans="1:49" s="1" customFormat="1" ht="23.25" thickBot="1">
      <c r="A1" s="226" t="s">
        <v>161</v>
      </c>
      <c r="Q1" s="227"/>
      <c r="V1" s="2"/>
      <c r="W1" s="373"/>
      <c r="X1" s="2"/>
      <c r="Y1" s="2"/>
      <c r="AW1" s="2"/>
    </row>
    <row r="2" spans="1:77" s="4" customFormat="1" ht="21" customHeight="1">
      <c r="A2" s="463" t="s">
        <v>0</v>
      </c>
      <c r="B2" s="465" t="s">
        <v>104</v>
      </c>
      <c r="C2" s="466"/>
      <c r="D2" s="466"/>
      <c r="E2" s="467"/>
      <c r="F2" s="468" t="s">
        <v>1</v>
      </c>
      <c r="G2" s="469"/>
      <c r="H2" s="469"/>
      <c r="I2" s="470"/>
      <c r="J2" s="471" t="s">
        <v>2</v>
      </c>
      <c r="K2" s="472"/>
      <c r="L2" s="472"/>
      <c r="M2" s="473"/>
      <c r="N2" s="452" t="s">
        <v>3</v>
      </c>
      <c r="O2" s="453"/>
      <c r="P2" s="453"/>
      <c r="Q2" s="453"/>
      <c r="R2" s="453" t="s">
        <v>4</v>
      </c>
      <c r="S2" s="453"/>
      <c r="T2" s="453"/>
      <c r="U2" s="453"/>
      <c r="V2" s="453" t="s">
        <v>5</v>
      </c>
      <c r="W2" s="453"/>
      <c r="X2" s="453"/>
      <c r="Y2" s="453"/>
      <c r="Z2" s="460" t="s">
        <v>6</v>
      </c>
      <c r="AA2" s="461"/>
      <c r="AB2" s="461"/>
      <c r="AC2" s="462"/>
      <c r="AD2" s="435" t="s">
        <v>105</v>
      </c>
      <c r="AE2" s="436"/>
      <c r="AF2" s="436"/>
      <c r="AG2" s="452"/>
      <c r="AH2" s="435" t="s">
        <v>7</v>
      </c>
      <c r="AI2" s="436"/>
      <c r="AJ2" s="436"/>
      <c r="AK2" s="452"/>
      <c r="AL2" s="453" t="s">
        <v>8</v>
      </c>
      <c r="AM2" s="453"/>
      <c r="AN2" s="453"/>
      <c r="AO2" s="453"/>
      <c r="AP2" s="454" t="s">
        <v>9</v>
      </c>
      <c r="AQ2" s="454"/>
      <c r="AR2" s="454"/>
      <c r="AS2" s="455"/>
      <c r="AT2" s="456" t="s">
        <v>10</v>
      </c>
      <c r="AU2" s="449"/>
      <c r="AV2" s="449"/>
      <c r="AW2" s="450"/>
      <c r="AX2" s="446" t="s">
        <v>11</v>
      </c>
      <c r="AY2" s="447"/>
      <c r="AZ2" s="447"/>
      <c r="BA2" s="447"/>
      <c r="BB2" s="446" t="s">
        <v>12</v>
      </c>
      <c r="BC2" s="447"/>
      <c r="BD2" s="447"/>
      <c r="BE2" s="448"/>
      <c r="BF2" s="447" t="s">
        <v>13</v>
      </c>
      <c r="BG2" s="447"/>
      <c r="BH2" s="447"/>
      <c r="BI2" s="448"/>
      <c r="BJ2" s="449" t="s">
        <v>14</v>
      </c>
      <c r="BK2" s="449"/>
      <c r="BL2" s="449"/>
      <c r="BM2" s="450"/>
      <c r="BN2" s="446" t="s">
        <v>106</v>
      </c>
      <c r="BO2" s="447"/>
      <c r="BP2" s="447"/>
      <c r="BQ2" s="447"/>
      <c r="BR2" s="423" t="s">
        <v>107</v>
      </c>
      <c r="BS2" s="423"/>
      <c r="BT2" s="423"/>
      <c r="BU2" s="423"/>
      <c r="BV2" s="451" t="s">
        <v>15</v>
      </c>
      <c r="BW2" s="423"/>
      <c r="BX2" s="423"/>
      <c r="BY2" s="423"/>
    </row>
    <row r="3" spans="1:83" s="4" customFormat="1" ht="19.5" customHeight="1">
      <c r="A3" s="464"/>
      <c r="B3" s="437" t="s">
        <v>16</v>
      </c>
      <c r="C3" s="431" t="s">
        <v>17</v>
      </c>
      <c r="D3" s="440" t="s">
        <v>18</v>
      </c>
      <c r="E3" s="441"/>
      <c r="F3" s="442" t="s">
        <v>16</v>
      </c>
      <c r="G3" s="443" t="s">
        <v>17</v>
      </c>
      <c r="H3" s="444" t="s">
        <v>18</v>
      </c>
      <c r="I3" s="445"/>
      <c r="J3" s="429" t="s">
        <v>16</v>
      </c>
      <c r="K3" s="430" t="s">
        <v>17</v>
      </c>
      <c r="L3" s="457" t="s">
        <v>18</v>
      </c>
      <c r="M3" s="458"/>
      <c r="N3" s="459" t="s">
        <v>16</v>
      </c>
      <c r="O3" s="431" t="s">
        <v>17</v>
      </c>
      <c r="P3" s="453" t="s">
        <v>18</v>
      </c>
      <c r="Q3" s="453"/>
      <c r="R3" s="431" t="s">
        <v>16</v>
      </c>
      <c r="S3" s="431" t="s">
        <v>17</v>
      </c>
      <c r="T3" s="453" t="s">
        <v>18</v>
      </c>
      <c r="U3" s="453"/>
      <c r="V3" s="431" t="s">
        <v>16</v>
      </c>
      <c r="W3" s="431" t="s">
        <v>17</v>
      </c>
      <c r="X3" s="453" t="s">
        <v>18</v>
      </c>
      <c r="Y3" s="453"/>
      <c r="Z3" s="480" t="s">
        <v>16</v>
      </c>
      <c r="AA3" s="480" t="s">
        <v>17</v>
      </c>
      <c r="AB3" s="460" t="s">
        <v>18</v>
      </c>
      <c r="AC3" s="462"/>
      <c r="AD3" s="427" t="s">
        <v>16</v>
      </c>
      <c r="AE3" s="427" t="s">
        <v>17</v>
      </c>
      <c r="AF3" s="435" t="s">
        <v>18</v>
      </c>
      <c r="AG3" s="452"/>
      <c r="AH3" s="427" t="s">
        <v>16</v>
      </c>
      <c r="AI3" s="427" t="s">
        <v>17</v>
      </c>
      <c r="AJ3" s="435" t="s">
        <v>18</v>
      </c>
      <c r="AK3" s="452"/>
      <c r="AL3" s="431" t="s">
        <v>16</v>
      </c>
      <c r="AM3" s="431" t="s">
        <v>17</v>
      </c>
      <c r="AN3" s="453" t="s">
        <v>18</v>
      </c>
      <c r="AO3" s="453"/>
      <c r="AP3" s="482" t="s">
        <v>16</v>
      </c>
      <c r="AQ3" s="484" t="s">
        <v>17</v>
      </c>
      <c r="AR3" s="470" t="s">
        <v>18</v>
      </c>
      <c r="AS3" s="486"/>
      <c r="AT3" s="432" t="s">
        <v>16</v>
      </c>
      <c r="AU3" s="480" t="s">
        <v>17</v>
      </c>
      <c r="AV3" s="460" t="s">
        <v>18</v>
      </c>
      <c r="AW3" s="474"/>
      <c r="AX3" s="425" t="s">
        <v>16</v>
      </c>
      <c r="AY3" s="427" t="s">
        <v>17</v>
      </c>
      <c r="AZ3" s="435" t="s">
        <v>18</v>
      </c>
      <c r="BA3" s="436"/>
      <c r="BB3" s="425" t="s">
        <v>16</v>
      </c>
      <c r="BC3" s="427" t="s">
        <v>17</v>
      </c>
      <c r="BD3" s="435" t="s">
        <v>18</v>
      </c>
      <c r="BE3" s="477"/>
      <c r="BF3" s="475" t="s">
        <v>16</v>
      </c>
      <c r="BG3" s="427" t="s">
        <v>17</v>
      </c>
      <c r="BH3" s="435" t="s">
        <v>18</v>
      </c>
      <c r="BI3" s="477"/>
      <c r="BJ3" s="478" t="s">
        <v>16</v>
      </c>
      <c r="BK3" s="487" t="s">
        <v>17</v>
      </c>
      <c r="BL3" s="460" t="s">
        <v>18</v>
      </c>
      <c r="BM3" s="474"/>
      <c r="BN3" s="425" t="s">
        <v>16</v>
      </c>
      <c r="BO3" s="427" t="s">
        <v>17</v>
      </c>
      <c r="BP3" s="435" t="s">
        <v>18</v>
      </c>
      <c r="BQ3" s="436"/>
      <c r="BR3" s="434" t="s">
        <v>16</v>
      </c>
      <c r="BS3" s="434" t="s">
        <v>17</v>
      </c>
      <c r="BT3" s="423" t="s">
        <v>18</v>
      </c>
      <c r="BU3" s="423"/>
      <c r="BV3" s="424" t="s">
        <v>16</v>
      </c>
      <c r="BW3" s="434" t="s">
        <v>17</v>
      </c>
      <c r="BX3" s="423" t="s">
        <v>18</v>
      </c>
      <c r="BY3" s="423"/>
      <c r="CE3" s="427"/>
    </row>
    <row r="4" spans="1:83" s="4" customFormat="1" ht="16.5" customHeight="1">
      <c r="A4" s="464"/>
      <c r="B4" s="438"/>
      <c r="C4" s="439"/>
      <c r="D4" s="228" t="s">
        <v>19</v>
      </c>
      <c r="E4" s="232" t="s">
        <v>20</v>
      </c>
      <c r="F4" s="442"/>
      <c r="G4" s="443"/>
      <c r="H4" s="421" t="s">
        <v>19</v>
      </c>
      <c r="I4" s="420" t="s">
        <v>20</v>
      </c>
      <c r="J4" s="429"/>
      <c r="K4" s="430"/>
      <c r="L4" s="230" t="s">
        <v>19</v>
      </c>
      <c r="M4" s="231" t="s">
        <v>20</v>
      </c>
      <c r="N4" s="459"/>
      <c r="O4" s="431"/>
      <c r="P4" s="228" t="s">
        <v>19</v>
      </c>
      <c r="Q4" s="233" t="s">
        <v>20</v>
      </c>
      <c r="R4" s="431"/>
      <c r="S4" s="431"/>
      <c r="T4" s="228" t="s">
        <v>19</v>
      </c>
      <c r="U4" s="3" t="s">
        <v>20</v>
      </c>
      <c r="V4" s="431"/>
      <c r="W4" s="431"/>
      <c r="X4" s="228" t="s">
        <v>19</v>
      </c>
      <c r="Y4" s="3" t="s">
        <v>20</v>
      </c>
      <c r="Z4" s="481"/>
      <c r="AA4" s="481"/>
      <c r="AB4" s="230" t="s">
        <v>19</v>
      </c>
      <c r="AC4" s="230" t="s">
        <v>20</v>
      </c>
      <c r="AD4" s="428"/>
      <c r="AE4" s="428"/>
      <c r="AF4" s="228" t="s">
        <v>19</v>
      </c>
      <c r="AG4" s="228" t="s">
        <v>20</v>
      </c>
      <c r="AH4" s="428"/>
      <c r="AI4" s="428"/>
      <c r="AJ4" s="228" t="s">
        <v>19</v>
      </c>
      <c r="AK4" s="228" t="s">
        <v>20</v>
      </c>
      <c r="AL4" s="431"/>
      <c r="AM4" s="431"/>
      <c r="AN4" s="228" t="s">
        <v>19</v>
      </c>
      <c r="AO4" s="228" t="s">
        <v>20</v>
      </c>
      <c r="AP4" s="483"/>
      <c r="AQ4" s="485"/>
      <c r="AR4" s="385" t="s">
        <v>19</v>
      </c>
      <c r="AS4" s="234" t="s">
        <v>20</v>
      </c>
      <c r="AT4" s="433"/>
      <c r="AU4" s="481"/>
      <c r="AV4" s="230" t="s">
        <v>19</v>
      </c>
      <c r="AW4" s="231" t="s">
        <v>20</v>
      </c>
      <c r="AX4" s="426"/>
      <c r="AY4" s="428"/>
      <c r="AZ4" s="228" t="s">
        <v>19</v>
      </c>
      <c r="BA4" s="229" t="s">
        <v>20</v>
      </c>
      <c r="BB4" s="426"/>
      <c r="BC4" s="428"/>
      <c r="BD4" s="228" t="s">
        <v>19</v>
      </c>
      <c r="BE4" s="232" t="s">
        <v>20</v>
      </c>
      <c r="BF4" s="476"/>
      <c r="BG4" s="428"/>
      <c r="BH4" s="228" t="s">
        <v>19</v>
      </c>
      <c r="BI4" s="232" t="s">
        <v>20</v>
      </c>
      <c r="BJ4" s="479"/>
      <c r="BK4" s="488"/>
      <c r="BL4" s="230" t="s">
        <v>19</v>
      </c>
      <c r="BM4" s="231" t="s">
        <v>20</v>
      </c>
      <c r="BN4" s="426"/>
      <c r="BO4" s="428"/>
      <c r="BP4" s="228" t="s">
        <v>19</v>
      </c>
      <c r="BQ4" s="229" t="s">
        <v>20</v>
      </c>
      <c r="BR4" s="434"/>
      <c r="BS4" s="434"/>
      <c r="BT4" s="3" t="s">
        <v>19</v>
      </c>
      <c r="BU4" s="3" t="s">
        <v>20</v>
      </c>
      <c r="BV4" s="424"/>
      <c r="BW4" s="434"/>
      <c r="BX4" s="3" t="s">
        <v>19</v>
      </c>
      <c r="BY4" s="3" t="s">
        <v>20</v>
      </c>
      <c r="CE4" s="428"/>
    </row>
    <row r="5" spans="1:83" s="21" customFormat="1" ht="18.75">
      <c r="A5" s="5" t="s">
        <v>108</v>
      </c>
      <c r="B5" s="6">
        <f>B6+B7+B8+B12+B21+B24+B31+B33+B35+B38+B39</f>
        <v>416348.10000000003</v>
      </c>
      <c r="C5" s="7">
        <f>C6+C7+C8+C12+C21+C24+C31+C33+C35+C38+C39</f>
        <v>135195.1</v>
      </c>
      <c r="D5" s="8">
        <f aca="true" t="shared" si="0" ref="D5:D39">C5-B5</f>
        <v>-281153</v>
      </c>
      <c r="E5" s="20">
        <f aca="true" t="shared" si="1" ref="E5:E38">C5/B5%</f>
        <v>32.47165052512548</v>
      </c>
      <c r="F5" s="9">
        <f aca="true" t="shared" si="2" ref="F5:G37">J5+Z5</f>
        <v>192545.7</v>
      </c>
      <c r="G5" s="10">
        <f t="shared" si="2"/>
        <v>135195.09999999998</v>
      </c>
      <c r="H5" s="10">
        <f aca="true" t="shared" si="3" ref="H5:H37">G5-F5</f>
        <v>-57350.600000000035</v>
      </c>
      <c r="I5" s="11">
        <f>G5/F5%</f>
        <v>70.21455166228068</v>
      </c>
      <c r="J5" s="12">
        <f>J6+J7+J8+J12+J21+J24+J31+J33+J35+J38+J39</f>
        <v>94363.09999999998</v>
      </c>
      <c r="K5" s="12">
        <f>K6+K7+K8+K12+K21+K24+K31+K33+K35+K38+K39</f>
        <v>98707.59999999998</v>
      </c>
      <c r="L5" s="12">
        <f aca="true" t="shared" si="4" ref="L5:L37">K5-J5</f>
        <v>4344.5</v>
      </c>
      <c r="M5" s="17">
        <f aca="true" t="shared" si="5" ref="M5:M19">K5/J5%</f>
        <v>104.604024242527</v>
      </c>
      <c r="N5" s="13">
        <f>N6+N7+N8+N12+N21+N24+N31+N33+N35+N38+N39</f>
        <v>22551.8</v>
      </c>
      <c r="O5" s="13">
        <f>O6+O7+O8+O12+O21+O24+O31+O33+O35+O38+O39</f>
        <v>24462.399999999998</v>
      </c>
      <c r="P5" s="7">
        <f aca="true" t="shared" si="6" ref="P5:P21">O5-N5</f>
        <v>1910.5999999999985</v>
      </c>
      <c r="Q5" s="7">
        <f aca="true" t="shared" si="7" ref="Q5:Q14">O5/N5%</f>
        <v>108.47205101144918</v>
      </c>
      <c r="R5" s="13">
        <f>R6+R7+R8+R12+R21+R24+R31+R33+R35+R38+R39</f>
        <v>30544.600000000002</v>
      </c>
      <c r="S5" s="13">
        <f>S6+S7+S8+S12+S21+S24+S31+S33+S35+S38+S39</f>
        <v>32894.5</v>
      </c>
      <c r="T5" s="7">
        <f aca="true" t="shared" si="8" ref="T5:T38">S5-R5</f>
        <v>2349.899999999998</v>
      </c>
      <c r="U5" s="7">
        <f>S5/R5%</f>
        <v>107.69334023035168</v>
      </c>
      <c r="V5" s="13">
        <f>V6+V7+V8+V12+V21+V24+V31+V33+V35+V38+V39</f>
        <v>41266.7</v>
      </c>
      <c r="W5" s="13">
        <f>W6+W7+W8+W12+W21+W24+W31+W33+W35+W38+W39</f>
        <v>41350.700000000004</v>
      </c>
      <c r="X5" s="7">
        <f aca="true" t="shared" si="9" ref="X5:X38">W5-V5</f>
        <v>84.00000000000728</v>
      </c>
      <c r="Y5" s="7">
        <f aca="true" t="shared" si="10" ref="Y5:Y29">W5/V5%</f>
        <v>100.20355395512607</v>
      </c>
      <c r="Z5" s="12">
        <f>Z6+Z7+Z8+Z12+Z21+Z24+Z31+Z33+Z35+Z38+Z39</f>
        <v>98182.60000000003</v>
      </c>
      <c r="AA5" s="12">
        <f>AA6+AA7+AA8+AA12+AA21+AA24+AA31+AA33+AA35+AA38+AA39</f>
        <v>36487.5</v>
      </c>
      <c r="AB5" s="12">
        <f>AA5-Z5</f>
        <v>-61695.100000000035</v>
      </c>
      <c r="AC5" s="12">
        <f>AA5/Z5%</f>
        <v>37.16289851765994</v>
      </c>
      <c r="AD5" s="13">
        <f>AD6+AD7+AD8+AD12+AD21+AD24+AD31+AD33+AD35+AD38+AD39</f>
        <v>31732</v>
      </c>
      <c r="AE5" s="13">
        <f>AE6+AE7+AE8+AE12+AE21+AE24+AE31+AE33+AE35+AE38+AE39</f>
        <v>36487.5</v>
      </c>
      <c r="AF5" s="7">
        <f>AE5-AD5</f>
        <v>4755.5</v>
      </c>
      <c r="AG5" s="7">
        <f>AE5/AD5%</f>
        <v>114.98644901046262</v>
      </c>
      <c r="AH5" s="13">
        <f>AH6+AH7+AH8+AH12+AH21+AH24+AH31+AH33+AH35+AH38+AH39</f>
        <v>30274.100000000002</v>
      </c>
      <c r="AI5" s="13">
        <f>AI6+AI7+AI8+AI12+AI21+AI24+AI31+AI33+AI35+AI38+AI39</f>
        <v>0</v>
      </c>
      <c r="AJ5" s="7">
        <f aca="true" t="shared" si="11" ref="AJ5:AJ38">AI5-AH5</f>
        <v>-30274.100000000002</v>
      </c>
      <c r="AK5" s="32">
        <f aca="true" t="shared" si="12" ref="AK5:AK28">AI5/AH5%</f>
        <v>0</v>
      </c>
      <c r="AL5" s="13">
        <f>AL6+AL7+AL8+AL12+AL21+AL24+AL31+AL33+AL35+AL38+AL39</f>
        <v>36176.50000000001</v>
      </c>
      <c r="AM5" s="13">
        <f>AM6+AM7+AM8+AM12+AM21+AM24+AM31+AM33+AM35+AM38+AM39</f>
        <v>0</v>
      </c>
      <c r="AN5" s="7">
        <f aca="true" t="shared" si="13" ref="AN5:AN38">AM5-AL5</f>
        <v>-36176.50000000001</v>
      </c>
      <c r="AO5" s="7">
        <f aca="true" t="shared" si="14" ref="AO5:AO28">AM5/AL5%</f>
        <v>0</v>
      </c>
      <c r="AP5" s="14">
        <f>J5+Z5+AT5</f>
        <v>302661.60000000003</v>
      </c>
      <c r="AQ5" s="14">
        <f>K5+AA5+AU5</f>
        <v>135195.09999999998</v>
      </c>
      <c r="AR5" s="15">
        <f aca="true" t="shared" si="15" ref="AR5:AR37">AQ5-AP5</f>
        <v>-167466.50000000006</v>
      </c>
      <c r="AS5" s="16">
        <f aca="true" t="shared" si="16" ref="AS5:AS11">AQ5/AP5%</f>
        <v>44.668732340012724</v>
      </c>
      <c r="AT5" s="12">
        <f>AT6+AT7+AT8+AT12+AT21+AT24+AT31+AT33+AT35+AT38+AT39</f>
        <v>110115.90000000002</v>
      </c>
      <c r="AU5" s="12">
        <f>AU6+AU7+AU8+AU12+AU21+AU24+AU31+AU33+AU35+AU38+AU39</f>
        <v>0</v>
      </c>
      <c r="AV5" s="12">
        <f>AU5-AT5</f>
        <v>-110115.90000000002</v>
      </c>
      <c r="AW5" s="17">
        <f aca="true" t="shared" si="17" ref="AW5:AW10">AU5/AT5%</f>
        <v>0</v>
      </c>
      <c r="AX5" s="13">
        <f>AX6+AX7+AX8+AX12+AX21+AX24+AX31+AX33+AX35+AX38+AX39</f>
        <v>39665.70000000001</v>
      </c>
      <c r="AY5" s="13">
        <f>AY6+AY7+AY8+AY12+AY21+AY24+AY31+AY33+AY35+AY38+AY39</f>
        <v>0</v>
      </c>
      <c r="AZ5" s="7">
        <f>AY5-AX5</f>
        <v>-39665.70000000001</v>
      </c>
      <c r="BA5" s="19">
        <f>AY5/AX5%</f>
        <v>0</v>
      </c>
      <c r="BB5" s="6">
        <f>BB6+BB7+BB8+BB12+BB21+BB24+BB31+BB33+BB35+BB38+BB39</f>
        <v>33017.5</v>
      </c>
      <c r="BC5" s="6">
        <f>BC6+BC7+BC8+BC12+BC21+BC24+BC31+BC33+BC35+BC38+BC39</f>
        <v>0</v>
      </c>
      <c r="BD5" s="7">
        <f aca="true" t="shared" si="18" ref="BD5:BD22">BC5-BB5</f>
        <v>-33017.5</v>
      </c>
      <c r="BE5" s="18">
        <f aca="true" t="shared" si="19" ref="BE5:BE11">BC5/BB5%</f>
        <v>0</v>
      </c>
      <c r="BF5" s="13">
        <f>BF6+BF7+BF8+BF12+BF21+BF24+BF31+BF33+BF35+BF38+BF39</f>
        <v>37432.700000000004</v>
      </c>
      <c r="BG5" s="13">
        <f>BG6+BG7+BG8+BG12+BG21+BG24+BG31+BG33+BG35+BG38+BG39</f>
        <v>0</v>
      </c>
      <c r="BH5" s="7">
        <f aca="true" t="shared" si="20" ref="BH5:BH22">BG5-BF5</f>
        <v>-37432.700000000004</v>
      </c>
      <c r="BI5" s="18">
        <f aca="true" t="shared" si="21" ref="BI5:BI11">BG5/BF5%</f>
        <v>0</v>
      </c>
      <c r="BJ5" s="12">
        <f>BJ6+BJ7+BJ8+BJ12+BJ21+BJ24+BJ31+BJ33+BJ35+BJ38+BJ39</f>
        <v>113686.5</v>
      </c>
      <c r="BK5" s="12">
        <f>BK6+BK7+BK8+BK12+BK21+BK24+BK31+BK33+BK35+BK38+BK39</f>
        <v>0</v>
      </c>
      <c r="BL5" s="12">
        <f>SUM(BL8,BL6,BL12,BL24,BL31,BL38,BL35)</f>
        <v>-107616.9</v>
      </c>
      <c r="BM5" s="17">
        <f>BK5/BJ5%</f>
        <v>0</v>
      </c>
      <c r="BN5" s="13">
        <f>BN6+BN7+BN8+BN12+BN21+BN24+BN31+BN33+BN35+BN38+BN39</f>
        <v>40013.5</v>
      </c>
      <c r="BO5" s="13">
        <f>BO6+BO7+BO8+BO12+BO21+BO24+BO31+BO33+BO35+BO38+BO39</f>
        <v>0</v>
      </c>
      <c r="BP5" s="7">
        <f aca="true" t="shared" si="22" ref="BP5:BP21">BO5-BN5</f>
        <v>-40013.5</v>
      </c>
      <c r="BQ5" s="235">
        <f>BO5/BN5%</f>
        <v>0</v>
      </c>
      <c r="BR5" s="7">
        <f>BR6+BR7+BR8+BR12+BR21+BR24+BR31+BR33+BR35+BR38+BR39</f>
        <v>32886.3</v>
      </c>
      <c r="BS5" s="7">
        <f>BS6+BS7+BS8+BS12+BS21+BS24+BS31+BS33+BS35+BS38+BS39</f>
        <v>0</v>
      </c>
      <c r="BT5" s="7">
        <f aca="true" t="shared" si="23" ref="BT5:BT21">BS5-BR5</f>
        <v>-32886.3</v>
      </c>
      <c r="BU5" s="7">
        <f aca="true" t="shared" si="24" ref="BU5:BU12">BS5/BR5%</f>
        <v>0</v>
      </c>
      <c r="BV5" s="13">
        <f>BV6+BV7+BV8+BV12+BV21+BV24+BV31+BV33+BV35+BV38+BV39</f>
        <v>40786.7</v>
      </c>
      <c r="BW5" s="13">
        <f>BW6+BW7+BW8+BW12+BW21+BW24+BW31+BW33+BW35+BW38+BW39</f>
        <v>0</v>
      </c>
      <c r="BX5" s="7">
        <f aca="true" t="shared" si="25" ref="BX5:BX21">BW5-BV5</f>
        <v>-40786.7</v>
      </c>
      <c r="BY5" s="7">
        <f aca="true" t="shared" si="26" ref="BY5:BY20">BW5/BV5%</f>
        <v>0</v>
      </c>
      <c r="CE5" s="13">
        <f>CE6+CE7+CE8+CE12+CE21+CE24+CE31+CE33+CE35+CE38+CE39</f>
        <v>0</v>
      </c>
    </row>
    <row r="6" spans="1:83" s="21" customFormat="1" ht="18.75">
      <c r="A6" s="5" t="s">
        <v>21</v>
      </c>
      <c r="B6" s="22">
        <f>J6+Z6+AT6+BJ6</f>
        <v>294919.7</v>
      </c>
      <c r="C6" s="23">
        <f>K6+AA6+AU6+BK6</f>
        <v>94390.59999999999</v>
      </c>
      <c r="D6" s="8">
        <f t="shared" si="0"/>
        <v>-200529.10000000003</v>
      </c>
      <c r="E6" s="20">
        <f t="shared" si="1"/>
        <v>32.005525571876</v>
      </c>
      <c r="F6" s="9">
        <f t="shared" si="2"/>
        <v>133995.40000000002</v>
      </c>
      <c r="G6" s="10">
        <f t="shared" si="2"/>
        <v>94390.59999999999</v>
      </c>
      <c r="H6" s="10">
        <f t="shared" si="3"/>
        <v>-39604.80000000003</v>
      </c>
      <c r="I6" s="11">
        <f>G6/F6%</f>
        <v>70.44316446683989</v>
      </c>
      <c r="J6" s="24">
        <f>N6+R6+V6</f>
        <v>66535</v>
      </c>
      <c r="K6" s="12">
        <f>SUM(O6+S6+W6)</f>
        <v>69299.4</v>
      </c>
      <c r="L6" s="12">
        <f t="shared" si="4"/>
        <v>2764.399999999994</v>
      </c>
      <c r="M6" s="17">
        <f t="shared" si="5"/>
        <v>104.15480574133913</v>
      </c>
      <c r="N6" s="25">
        <v>11110</v>
      </c>
      <c r="O6" s="23">
        <v>13090.3</v>
      </c>
      <c r="P6" s="7">
        <f t="shared" si="6"/>
        <v>1980.2999999999993</v>
      </c>
      <c r="Q6" s="7">
        <f t="shared" si="7"/>
        <v>117.82448244824482</v>
      </c>
      <c r="R6" s="23">
        <v>25376.4</v>
      </c>
      <c r="S6" s="23">
        <v>29270</v>
      </c>
      <c r="T6" s="7">
        <f t="shared" si="8"/>
        <v>3893.5999999999985</v>
      </c>
      <c r="U6" s="7">
        <f>S6/R6%</f>
        <v>115.34338992134424</v>
      </c>
      <c r="V6" s="422">
        <f>23048.6+7000</f>
        <v>30048.6</v>
      </c>
      <c r="W6" s="23">
        <v>26939.1</v>
      </c>
      <c r="X6" s="7">
        <f t="shared" si="9"/>
        <v>-3109.5</v>
      </c>
      <c r="Y6" s="7">
        <f t="shared" si="10"/>
        <v>89.65176414208982</v>
      </c>
      <c r="Z6" s="12">
        <f>AD6+AH6+AL6</f>
        <v>67460.40000000001</v>
      </c>
      <c r="AA6" s="12">
        <f aca="true" t="shared" si="27" ref="AA6:AA39">SUM(AE6+AI6+AM6)</f>
        <v>25091.2</v>
      </c>
      <c r="AB6" s="12">
        <f aca="true" t="shared" si="28" ref="AB6:AB39">AA6-Z6</f>
        <v>-42369.20000000001</v>
      </c>
      <c r="AC6" s="12">
        <f>AA6/Z6%</f>
        <v>37.19396860973252</v>
      </c>
      <c r="AD6" s="23">
        <v>18415.4</v>
      </c>
      <c r="AE6" s="23">
        <v>25091.2</v>
      </c>
      <c r="AF6" s="7">
        <f aca="true" t="shared" si="29" ref="AF6:AF38">AE6-AD6</f>
        <v>6675.799999999999</v>
      </c>
      <c r="AG6" s="7">
        <f aca="true" t="shared" si="30" ref="AG6:AG12">AE6/AD6%</f>
        <v>136.25118107670752</v>
      </c>
      <c r="AH6" s="23">
        <v>21816.2</v>
      </c>
      <c r="AI6" s="23"/>
      <c r="AJ6" s="7">
        <f t="shared" si="11"/>
        <v>-21816.2</v>
      </c>
      <c r="AK6" s="32">
        <f t="shared" si="12"/>
        <v>0</v>
      </c>
      <c r="AL6" s="23">
        <v>27228.8</v>
      </c>
      <c r="AM6" s="23"/>
      <c r="AN6" s="7">
        <f t="shared" si="13"/>
        <v>-27228.8</v>
      </c>
      <c r="AO6" s="7">
        <f t="shared" si="14"/>
        <v>0</v>
      </c>
      <c r="AP6" s="14">
        <f>J6+Z6+AT6</f>
        <v>211046.2</v>
      </c>
      <c r="AQ6" s="15">
        <f aca="true" t="shared" si="31" ref="AQ6:AQ23">K6+AA6+AU6</f>
        <v>94390.59999999999</v>
      </c>
      <c r="AR6" s="15">
        <f t="shared" si="15"/>
        <v>-116655.60000000002</v>
      </c>
      <c r="AS6" s="16">
        <f t="shared" si="16"/>
        <v>44.72508862988293</v>
      </c>
      <c r="AT6" s="24">
        <f aca="true" t="shared" si="32" ref="AT6:AT14">AX6+BB6+BF6</f>
        <v>77050.8</v>
      </c>
      <c r="AU6" s="12">
        <f aca="true" t="shared" si="33" ref="AU6:AU39">SUM(AY6+BC6+BG6)</f>
        <v>0</v>
      </c>
      <c r="AV6" s="12">
        <f>AU6-AT6</f>
        <v>-77050.8</v>
      </c>
      <c r="AW6" s="17">
        <f t="shared" si="17"/>
        <v>0</v>
      </c>
      <c r="AX6" s="22">
        <v>25034.8</v>
      </c>
      <c r="AY6" s="23"/>
      <c r="AZ6" s="7">
        <f>AY6-AX6</f>
        <v>-25034.8</v>
      </c>
      <c r="BA6" s="19">
        <f>AY6/AX6%</f>
        <v>0</v>
      </c>
      <c r="BB6" s="22">
        <v>24266.8</v>
      </c>
      <c r="BC6" s="23"/>
      <c r="BD6" s="7">
        <f t="shared" si="18"/>
        <v>-24266.8</v>
      </c>
      <c r="BE6" s="18">
        <f t="shared" si="19"/>
        <v>0</v>
      </c>
      <c r="BF6" s="25">
        <v>27749.2</v>
      </c>
      <c r="BG6" s="23"/>
      <c r="BH6" s="7">
        <f t="shared" si="20"/>
        <v>-27749.2</v>
      </c>
      <c r="BI6" s="18">
        <f t="shared" si="21"/>
        <v>0</v>
      </c>
      <c r="BJ6" s="12">
        <f aca="true" t="shared" si="34" ref="BJ6:BJ39">BN6+BR6+BV6</f>
        <v>83873.5</v>
      </c>
      <c r="BK6" s="12">
        <f aca="true" t="shared" si="35" ref="BK6:BK39">SUM(BO6+BS6+BW6)</f>
        <v>0</v>
      </c>
      <c r="BL6" s="12">
        <f aca="true" t="shared" si="36" ref="BL6:BL35">BK6-BJ6</f>
        <v>-83873.5</v>
      </c>
      <c r="BM6" s="17">
        <f aca="true" t="shared" si="37" ref="BM6:BM11">BK6/BJ6%</f>
        <v>0</v>
      </c>
      <c r="BN6" s="22">
        <v>26165.9</v>
      </c>
      <c r="BO6" s="23"/>
      <c r="BP6" s="7">
        <f t="shared" si="22"/>
        <v>-26165.9</v>
      </c>
      <c r="BQ6" s="19">
        <f aca="true" t="shared" si="38" ref="BQ6:BQ12">BO6/BN6%</f>
        <v>0</v>
      </c>
      <c r="BR6" s="23">
        <v>25421.6</v>
      </c>
      <c r="BS6" s="23"/>
      <c r="BT6" s="7">
        <f t="shared" si="23"/>
        <v>-25421.6</v>
      </c>
      <c r="BU6" s="7">
        <f t="shared" si="24"/>
        <v>0</v>
      </c>
      <c r="BV6" s="371">
        <f>44286-5000-7000</f>
        <v>32286</v>
      </c>
      <c r="BW6" s="23"/>
      <c r="BX6" s="7">
        <f t="shared" si="25"/>
        <v>-32286</v>
      </c>
      <c r="BY6" s="7">
        <f t="shared" si="26"/>
        <v>0</v>
      </c>
      <c r="CE6" s="23"/>
    </row>
    <row r="7" spans="1:83" s="21" customFormat="1" ht="18.75">
      <c r="A7" s="5" t="s">
        <v>22</v>
      </c>
      <c r="B7" s="22">
        <f>J7+Z7+AT7+BJ7</f>
        <v>29044.699999999997</v>
      </c>
      <c r="C7" s="23">
        <f>K7+AA7+AU7+BK7</f>
        <v>9763.3</v>
      </c>
      <c r="D7" s="8">
        <f>C7-B7</f>
        <v>-19281.399999999998</v>
      </c>
      <c r="E7" s="20">
        <f>C7/B7%</f>
        <v>33.61473866144254</v>
      </c>
      <c r="F7" s="9">
        <f>J7+Z7</f>
        <v>14664.5</v>
      </c>
      <c r="G7" s="10">
        <f>K7+AA7</f>
        <v>9763.3</v>
      </c>
      <c r="H7" s="10">
        <f>G7-F7</f>
        <v>-4901.200000000001</v>
      </c>
      <c r="I7" s="11">
        <f>G7/F7%</f>
        <v>66.57778990078079</v>
      </c>
      <c r="J7" s="24">
        <f>N7+R7+V7</f>
        <v>7220</v>
      </c>
      <c r="K7" s="12">
        <f>O7+S7+W7</f>
        <v>7294.4</v>
      </c>
      <c r="L7" s="12">
        <f>K7-J7</f>
        <v>74.39999999999964</v>
      </c>
      <c r="M7" s="17">
        <f>K7/J7%</f>
        <v>101.03047091412742</v>
      </c>
      <c r="N7" s="25">
        <v>1730.9</v>
      </c>
      <c r="O7" s="23">
        <v>2674.5</v>
      </c>
      <c r="P7" s="7">
        <f>O7-N7</f>
        <v>943.5999999999999</v>
      </c>
      <c r="Q7" s="7">
        <f>O7/N7%</f>
        <v>154.5149922005893</v>
      </c>
      <c r="R7" s="23"/>
      <c r="S7" s="23">
        <v>9.5</v>
      </c>
      <c r="T7" s="7">
        <f>S7-R7</f>
        <v>9.5</v>
      </c>
      <c r="U7" s="7"/>
      <c r="V7" s="422">
        <f>3889.1+1600</f>
        <v>5489.1</v>
      </c>
      <c r="W7" s="23">
        <v>4610.4</v>
      </c>
      <c r="X7" s="7">
        <f>W7-V7</f>
        <v>-878.7000000000007</v>
      </c>
      <c r="Y7" s="7">
        <f>W7/V7%</f>
        <v>83.99191124228014</v>
      </c>
      <c r="Z7" s="12">
        <f>AD7+AH7+AL7</f>
        <v>7444.5</v>
      </c>
      <c r="AA7" s="12">
        <f>SUM(AE7+AI7+AM7)</f>
        <v>2468.9</v>
      </c>
      <c r="AB7" s="12">
        <f>AA7-Z7</f>
        <v>-4975.6</v>
      </c>
      <c r="AC7" s="12">
        <f>AA7/Z7%</f>
        <v>33.16408086506817</v>
      </c>
      <c r="AD7" s="23">
        <v>2295.5</v>
      </c>
      <c r="AE7" s="23">
        <v>2468.9</v>
      </c>
      <c r="AF7" s="7">
        <f>AE7-AD7</f>
        <v>173.4000000000001</v>
      </c>
      <c r="AG7" s="7">
        <f>AE7/AD7%</f>
        <v>107.55390982356786</v>
      </c>
      <c r="AH7" s="23">
        <v>2710</v>
      </c>
      <c r="AI7" s="23"/>
      <c r="AJ7" s="7">
        <f>AI7-AH7</f>
        <v>-2710</v>
      </c>
      <c r="AK7" s="7">
        <f>AI7/AH7%</f>
        <v>0</v>
      </c>
      <c r="AL7" s="23">
        <v>2439</v>
      </c>
      <c r="AM7" s="23"/>
      <c r="AN7" s="7">
        <f>AM7-AL7</f>
        <v>-2439</v>
      </c>
      <c r="AO7" s="7">
        <f>AM7/AL7%</f>
        <v>0</v>
      </c>
      <c r="AP7" s="14">
        <f>J7+Z7+AT7</f>
        <v>22975.1</v>
      </c>
      <c r="AQ7" s="15">
        <f>K7+AA7+AU7</f>
        <v>9763.3</v>
      </c>
      <c r="AR7" s="15">
        <f>AQ7-AP7</f>
        <v>-13211.8</v>
      </c>
      <c r="AS7" s="16">
        <f>AQ7/AP7%</f>
        <v>42.4951360385809</v>
      </c>
      <c r="AT7" s="24">
        <f t="shared" si="32"/>
        <v>8310.6</v>
      </c>
      <c r="AU7" s="12">
        <f>SUM(AY7+BC7+BG7)</f>
        <v>0</v>
      </c>
      <c r="AV7" s="12">
        <f>AU7-AT7</f>
        <v>-8310.6</v>
      </c>
      <c r="AW7" s="17">
        <f>AU7/AT7%</f>
        <v>0</v>
      </c>
      <c r="AX7" s="22">
        <v>2599.7</v>
      </c>
      <c r="AY7" s="25"/>
      <c r="AZ7" s="7">
        <f>AY7-AX7</f>
        <v>-2599.7</v>
      </c>
      <c r="BA7" s="19">
        <f>AY7/AX7%</f>
        <v>0</v>
      </c>
      <c r="BB7" s="22">
        <v>2777.5</v>
      </c>
      <c r="BC7" s="25"/>
      <c r="BD7" s="7">
        <f>BC7-BB7</f>
        <v>-2777.5</v>
      </c>
      <c r="BE7" s="18">
        <f>BC7/BB7%</f>
        <v>0</v>
      </c>
      <c r="BF7" s="25">
        <v>2933.4</v>
      </c>
      <c r="BG7" s="23"/>
      <c r="BH7" s="7">
        <f>BG7-BF7</f>
        <v>-2933.4</v>
      </c>
      <c r="BI7" s="18">
        <f>BG7/BF7%</f>
        <v>0</v>
      </c>
      <c r="BJ7" s="26">
        <f>BN7+BR7+BV7</f>
        <v>6069.6</v>
      </c>
      <c r="BK7" s="12">
        <f>SUM(BO7+BS7+BW7)</f>
        <v>0</v>
      </c>
      <c r="BL7" s="12">
        <f>BK7-BJ7</f>
        <v>-6069.6</v>
      </c>
      <c r="BM7" s="17">
        <f>BK7/BJ7%</f>
        <v>0</v>
      </c>
      <c r="BN7" s="25">
        <v>2563.5</v>
      </c>
      <c r="BO7" s="23"/>
      <c r="BP7" s="7">
        <f>BO7-BN7</f>
        <v>-2563.5</v>
      </c>
      <c r="BQ7" s="19">
        <f>BO7/BN7%</f>
        <v>0</v>
      </c>
      <c r="BR7" s="23">
        <v>2339.2</v>
      </c>
      <c r="BS7" s="23"/>
      <c r="BT7" s="7">
        <f>BS7-BR7</f>
        <v>-2339.2</v>
      </c>
      <c r="BU7" s="7">
        <f t="shared" si="24"/>
        <v>0</v>
      </c>
      <c r="BV7" s="371">
        <f>2766.9-1600</f>
        <v>1166.9</v>
      </c>
      <c r="BW7" s="23"/>
      <c r="BX7" s="7">
        <f>BW7-BV7</f>
        <v>-1166.9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aca="true" t="shared" si="39" ref="B8:C20">J8+Z8+AT8+BJ8</f>
        <v>31308.399999999998</v>
      </c>
      <c r="C8" s="23">
        <f t="shared" si="39"/>
        <v>14943.1</v>
      </c>
      <c r="D8" s="8">
        <f t="shared" si="0"/>
        <v>-16365.299999999997</v>
      </c>
      <c r="E8" s="20">
        <f t="shared" si="1"/>
        <v>47.728724559543124</v>
      </c>
      <c r="F8" s="9">
        <f t="shared" si="2"/>
        <v>15212.5</v>
      </c>
      <c r="G8" s="10">
        <f t="shared" si="2"/>
        <v>14943.1</v>
      </c>
      <c r="H8" s="10">
        <f t="shared" si="3"/>
        <v>-269.39999999999964</v>
      </c>
      <c r="I8" s="11">
        <f>G8/F8%</f>
        <v>98.22908792111751</v>
      </c>
      <c r="J8" s="27">
        <f>SUM(J9:J11)</f>
        <v>8015.4</v>
      </c>
      <c r="K8" s="12">
        <f>SUM(K9:K11)</f>
        <v>9806.1</v>
      </c>
      <c r="L8" s="12">
        <f t="shared" si="4"/>
        <v>1790.7000000000007</v>
      </c>
      <c r="M8" s="17">
        <f t="shared" si="5"/>
        <v>122.34074406766975</v>
      </c>
      <c r="N8" s="23">
        <f>N9+N10+N11</f>
        <v>5678.400000000001</v>
      </c>
      <c r="O8" s="23">
        <f>O9+O10+O11</f>
        <v>5121.9</v>
      </c>
      <c r="P8" s="7">
        <f t="shared" si="6"/>
        <v>-556.5000000000009</v>
      </c>
      <c r="Q8" s="7">
        <f t="shared" si="7"/>
        <v>90.19970414201183</v>
      </c>
      <c r="R8" s="23">
        <f>SUM(R9:R11)</f>
        <v>584.9000000000001</v>
      </c>
      <c r="S8" s="23">
        <f>SUM(S9:S11)</f>
        <v>643.4</v>
      </c>
      <c r="T8" s="7">
        <f t="shared" si="8"/>
        <v>58.499999999999886</v>
      </c>
      <c r="U8" s="7">
        <f aca="true" t="shared" si="40" ref="U8:U38">S8/R8%</f>
        <v>110.00170969396476</v>
      </c>
      <c r="V8" s="23">
        <f>SUM(V9:V11)</f>
        <v>1752.1000000000001</v>
      </c>
      <c r="W8" s="23">
        <f>SUM(W9:W11)</f>
        <v>4040.7999999999997</v>
      </c>
      <c r="X8" s="7">
        <f t="shared" si="9"/>
        <v>2288.7</v>
      </c>
      <c r="Y8" s="7" t="s">
        <v>119</v>
      </c>
      <c r="Z8" s="12">
        <f aca="true" t="shared" si="41" ref="Z8:Z39">AD8+AH8+AL8</f>
        <v>7197.099999999999</v>
      </c>
      <c r="AA8" s="12">
        <f t="shared" si="27"/>
        <v>5137</v>
      </c>
      <c r="AB8" s="12">
        <f t="shared" si="28"/>
        <v>-2060.0999999999995</v>
      </c>
      <c r="AC8" s="12">
        <f>AA8/Z8%</f>
        <v>71.37597087715886</v>
      </c>
      <c r="AD8" s="23">
        <f aca="true" t="shared" si="42" ref="AD8:AM8">SUM(AD9:AD11)</f>
        <v>5684.8</v>
      </c>
      <c r="AE8" s="23">
        <f t="shared" si="42"/>
        <v>5137</v>
      </c>
      <c r="AF8" s="23">
        <f t="shared" si="42"/>
        <v>-547.8000000000002</v>
      </c>
      <c r="AG8" s="23">
        <f t="shared" si="42"/>
        <v>80.06438221221504</v>
      </c>
      <c r="AH8" s="23">
        <f t="shared" si="42"/>
        <v>949.9</v>
      </c>
      <c r="AI8" s="23">
        <f t="shared" si="42"/>
        <v>0</v>
      </c>
      <c r="AJ8" s="23">
        <f t="shared" si="42"/>
        <v>-949.9</v>
      </c>
      <c r="AK8" s="236" t="s">
        <v>109</v>
      </c>
      <c r="AL8" s="23">
        <f t="shared" si="42"/>
        <v>562.4</v>
      </c>
      <c r="AM8" s="23">
        <f t="shared" si="42"/>
        <v>0</v>
      </c>
      <c r="AN8" s="7">
        <f t="shared" si="13"/>
        <v>-562.4</v>
      </c>
      <c r="AO8" s="7">
        <f t="shared" si="14"/>
        <v>0</v>
      </c>
      <c r="AP8" s="14">
        <f>J8+Z8+AT8</f>
        <v>23005.6</v>
      </c>
      <c r="AQ8" s="15">
        <f t="shared" si="31"/>
        <v>14943.1</v>
      </c>
      <c r="AR8" s="15">
        <f t="shared" si="15"/>
        <v>-8062.499999999998</v>
      </c>
      <c r="AS8" s="16">
        <f t="shared" si="16"/>
        <v>64.95418506798346</v>
      </c>
      <c r="AT8" s="24">
        <f t="shared" si="32"/>
        <v>7793.1</v>
      </c>
      <c r="AU8" s="24">
        <f>AY8+BC8+BG8</f>
        <v>0</v>
      </c>
      <c r="AV8" s="12">
        <f aca="true" t="shared" si="43" ref="AV8:AV39">AU8-AT8</f>
        <v>-7793.1</v>
      </c>
      <c r="AW8" s="17">
        <f t="shared" si="17"/>
        <v>0</v>
      </c>
      <c r="AX8" s="22">
        <f>SUM(AX9:AX11)</f>
        <v>6057.3</v>
      </c>
      <c r="AY8" s="25">
        <f>SUM(AY9:AY11)</f>
        <v>0</v>
      </c>
      <c r="AZ8" s="25">
        <f>SUM(AZ9:AZ11)</f>
        <v>-6057.3</v>
      </c>
      <c r="BA8" s="19">
        <f aca="true" t="shared" si="44" ref="BA8:BA38">AY8/AX8%</f>
        <v>0</v>
      </c>
      <c r="BB8" s="22">
        <f>SUM(BB9:BB11)</f>
        <v>927.1</v>
      </c>
      <c r="BC8" s="25">
        <f>SUM(BC9:BC11)</f>
        <v>0</v>
      </c>
      <c r="BD8" s="25">
        <f>SUM(BD9:BD11)</f>
        <v>-927.1</v>
      </c>
      <c r="BE8" s="18">
        <f t="shared" si="19"/>
        <v>0</v>
      </c>
      <c r="BF8" s="25">
        <f>SUM(BF9:BF11)</f>
        <v>808.6999999999999</v>
      </c>
      <c r="BG8" s="25">
        <f>SUM(BG9:BG11)</f>
        <v>0</v>
      </c>
      <c r="BH8" s="7">
        <f t="shared" si="20"/>
        <v>-808.6999999999999</v>
      </c>
      <c r="BI8" s="18">
        <f t="shared" si="21"/>
        <v>0</v>
      </c>
      <c r="BJ8" s="26">
        <f t="shared" si="34"/>
        <v>8302.8</v>
      </c>
      <c r="BK8" s="12">
        <f t="shared" si="35"/>
        <v>0</v>
      </c>
      <c r="BL8" s="12">
        <f t="shared" si="36"/>
        <v>-8302.8</v>
      </c>
      <c r="BM8" s="17">
        <f t="shared" si="37"/>
        <v>0</v>
      </c>
      <c r="BN8" s="25">
        <f>SUM(BN9:BN11)</f>
        <v>5958.6</v>
      </c>
      <c r="BO8" s="25">
        <f>SUM(BO9:BO11)</f>
        <v>0</v>
      </c>
      <c r="BP8" s="7">
        <f t="shared" si="22"/>
        <v>-5958.6</v>
      </c>
      <c r="BQ8" s="44">
        <f t="shared" si="38"/>
        <v>0</v>
      </c>
      <c r="BR8" s="23">
        <f>SUM(BR9:BR11)</f>
        <v>537.4</v>
      </c>
      <c r="BS8" s="23">
        <f>SUM(BS9:BS11)</f>
        <v>0</v>
      </c>
      <c r="BT8" s="7">
        <f t="shared" si="23"/>
        <v>-537.4</v>
      </c>
      <c r="BU8" s="7">
        <f t="shared" si="24"/>
        <v>0</v>
      </c>
      <c r="BV8" s="25">
        <f>SUM(BV9:BV11)</f>
        <v>1806.8000000000002</v>
      </c>
      <c r="BW8" s="23">
        <f>SUM(BW9:BW11)</f>
        <v>0</v>
      </c>
      <c r="BX8" s="7">
        <f t="shared" si="25"/>
        <v>-1806.8000000000002</v>
      </c>
      <c r="BY8" s="7">
        <f t="shared" si="26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39"/>
        <v>29093.9</v>
      </c>
      <c r="C9" s="31">
        <f t="shared" si="39"/>
        <v>10392.2</v>
      </c>
      <c r="D9" s="33">
        <f t="shared" si="0"/>
        <v>-18701.7</v>
      </c>
      <c r="E9" s="222">
        <f t="shared" si="1"/>
        <v>35.719515087355084</v>
      </c>
      <c r="F9" s="34">
        <f t="shared" si="2"/>
        <v>13736.8</v>
      </c>
      <c r="G9" s="35">
        <f t="shared" si="2"/>
        <v>10392.2</v>
      </c>
      <c r="H9" s="35">
        <f t="shared" si="3"/>
        <v>-3344.5999999999985</v>
      </c>
      <c r="I9" s="36">
        <f>G9/F9%</f>
        <v>75.65226253567062</v>
      </c>
      <c r="J9" s="37">
        <f aca="true" t="shared" si="45" ref="J9:J39">N9+R9+V9</f>
        <v>6560.5</v>
      </c>
      <c r="K9" s="38">
        <f aca="true" t="shared" si="46" ref="K9:K39">SUM(O9+S9+W9)</f>
        <v>5840.7</v>
      </c>
      <c r="L9" s="38">
        <f t="shared" si="4"/>
        <v>-719.8000000000002</v>
      </c>
      <c r="M9" s="43">
        <f t="shared" si="5"/>
        <v>89.02827528389604</v>
      </c>
      <c r="N9" s="39">
        <v>5479</v>
      </c>
      <c r="O9" s="31">
        <v>4774.9</v>
      </c>
      <c r="P9" s="32">
        <f t="shared" si="6"/>
        <v>-704.1000000000004</v>
      </c>
      <c r="Q9" s="32">
        <f t="shared" si="7"/>
        <v>87.14911480197115</v>
      </c>
      <c r="R9" s="31">
        <v>508.2</v>
      </c>
      <c r="S9" s="31">
        <v>613.8</v>
      </c>
      <c r="T9" s="32">
        <f t="shared" si="8"/>
        <v>105.59999999999997</v>
      </c>
      <c r="U9" s="7">
        <f t="shared" si="40"/>
        <v>120.77922077922078</v>
      </c>
      <c r="V9" s="31">
        <v>573.3</v>
      </c>
      <c r="W9" s="31">
        <v>452</v>
      </c>
      <c r="X9" s="32">
        <f t="shared" si="9"/>
        <v>-121.29999999999995</v>
      </c>
      <c r="Y9" s="32">
        <f t="shared" si="10"/>
        <v>78.84179312750742</v>
      </c>
      <c r="Z9" s="38">
        <f t="shared" si="41"/>
        <v>7176.3</v>
      </c>
      <c r="AA9" s="38">
        <f t="shared" si="27"/>
        <v>4551.5</v>
      </c>
      <c r="AB9" s="38">
        <f t="shared" si="28"/>
        <v>-2624.8</v>
      </c>
      <c r="AC9" s="38">
        <f>AA9/Z9%</f>
        <v>63.424048604434034</v>
      </c>
      <c r="AD9" s="31">
        <v>5684.8</v>
      </c>
      <c r="AE9" s="31">
        <v>4551.5</v>
      </c>
      <c r="AF9" s="32">
        <f t="shared" si="29"/>
        <v>-1133.3000000000002</v>
      </c>
      <c r="AG9" s="32">
        <f t="shared" si="30"/>
        <v>80.06438221221504</v>
      </c>
      <c r="AH9" s="31">
        <v>949.9</v>
      </c>
      <c r="AI9" s="31"/>
      <c r="AJ9" s="32">
        <f t="shared" si="11"/>
        <v>-949.9</v>
      </c>
      <c r="AK9" s="237" t="s">
        <v>109</v>
      </c>
      <c r="AL9" s="31">
        <v>541.6</v>
      </c>
      <c r="AM9" s="31"/>
      <c r="AN9" s="32">
        <f t="shared" si="13"/>
        <v>-541.6</v>
      </c>
      <c r="AO9" s="32">
        <f t="shared" si="14"/>
        <v>0</v>
      </c>
      <c r="AP9" s="40">
        <f aca="true" t="shared" si="47" ref="AP9:AQ32">J9+Z9+AT9</f>
        <v>21416.8</v>
      </c>
      <c r="AQ9" s="41">
        <f t="shared" si="31"/>
        <v>10392.2</v>
      </c>
      <c r="AR9" s="41">
        <f t="shared" si="15"/>
        <v>-11024.599999999999</v>
      </c>
      <c r="AS9" s="42">
        <f t="shared" si="16"/>
        <v>48.52358895820104</v>
      </c>
      <c r="AT9" s="37">
        <f t="shared" si="32"/>
        <v>7680</v>
      </c>
      <c r="AU9" s="38">
        <f t="shared" si="33"/>
        <v>0</v>
      </c>
      <c r="AV9" s="38">
        <f t="shared" si="43"/>
        <v>-7680</v>
      </c>
      <c r="AW9" s="43">
        <f t="shared" si="17"/>
        <v>0</v>
      </c>
      <c r="AX9" s="30">
        <v>5957.5</v>
      </c>
      <c r="AY9" s="31"/>
      <c r="AZ9" s="32">
        <f aca="true" t="shared" si="48" ref="AZ9:AZ38">AY9-AX9</f>
        <v>-5957.5</v>
      </c>
      <c r="BA9" s="44">
        <f t="shared" si="44"/>
        <v>0</v>
      </c>
      <c r="BB9" s="30">
        <v>920.6</v>
      </c>
      <c r="BC9" s="31"/>
      <c r="BD9" s="32">
        <f t="shared" si="18"/>
        <v>-920.6</v>
      </c>
      <c r="BE9" s="28">
        <f t="shared" si="19"/>
        <v>0</v>
      </c>
      <c r="BF9" s="39">
        <v>801.9</v>
      </c>
      <c r="BG9" s="31"/>
      <c r="BH9" s="32">
        <f t="shared" si="20"/>
        <v>-801.9</v>
      </c>
      <c r="BI9" s="28">
        <f t="shared" si="21"/>
        <v>0</v>
      </c>
      <c r="BJ9" s="45">
        <f t="shared" si="34"/>
        <v>7677.1</v>
      </c>
      <c r="BK9" s="38">
        <f t="shared" si="35"/>
        <v>0</v>
      </c>
      <c r="BL9" s="38">
        <f t="shared" si="36"/>
        <v>-7677.1</v>
      </c>
      <c r="BM9" s="43">
        <f t="shared" si="37"/>
        <v>0</v>
      </c>
      <c r="BN9" s="30">
        <v>5958.6</v>
      </c>
      <c r="BO9" s="31"/>
      <c r="BP9" s="7">
        <f t="shared" si="22"/>
        <v>-5958.6</v>
      </c>
      <c r="BQ9" s="44">
        <f t="shared" si="38"/>
        <v>0</v>
      </c>
      <c r="BR9" s="31">
        <v>532.3</v>
      </c>
      <c r="BS9" s="31"/>
      <c r="BT9" s="32">
        <f t="shared" si="23"/>
        <v>-532.3</v>
      </c>
      <c r="BU9" s="32">
        <f t="shared" si="24"/>
        <v>0</v>
      </c>
      <c r="BV9" s="39">
        <v>1186.2</v>
      </c>
      <c r="BW9" s="31"/>
      <c r="BX9" s="32">
        <f t="shared" si="25"/>
        <v>-1186.2</v>
      </c>
      <c r="BY9" s="32">
        <f t="shared" si="26"/>
        <v>0</v>
      </c>
      <c r="CE9" s="31"/>
    </row>
    <row r="10" spans="1:83" ht="24.75" customHeight="1">
      <c r="A10" s="48" t="s">
        <v>26</v>
      </c>
      <c r="B10" s="30">
        <f t="shared" si="39"/>
        <v>1102.5</v>
      </c>
      <c r="C10" s="31">
        <f t="shared" si="39"/>
        <v>3927.2999999999997</v>
      </c>
      <c r="D10" s="33">
        <f t="shared" si="0"/>
        <v>2824.7999999999997</v>
      </c>
      <c r="E10" s="32" t="s">
        <v>119</v>
      </c>
      <c r="F10" s="34">
        <f t="shared" si="2"/>
        <v>1102.5</v>
      </c>
      <c r="G10" s="35">
        <f t="shared" si="2"/>
        <v>3927.2999999999997</v>
      </c>
      <c r="H10" s="35">
        <f t="shared" si="3"/>
        <v>2824.7999999999997</v>
      </c>
      <c r="I10" s="266" t="s">
        <v>27</v>
      </c>
      <c r="J10" s="37">
        <f t="shared" si="45"/>
        <v>1102.5</v>
      </c>
      <c r="K10" s="38">
        <f t="shared" si="46"/>
        <v>3371.7999999999997</v>
      </c>
      <c r="L10" s="38">
        <f t="shared" si="4"/>
        <v>2269.2999999999997</v>
      </c>
      <c r="M10" s="43" t="s">
        <v>27</v>
      </c>
      <c r="N10" s="39">
        <v>1.1</v>
      </c>
      <c r="O10" s="31">
        <v>133.5</v>
      </c>
      <c r="P10" s="32">
        <f t="shared" si="6"/>
        <v>132.4</v>
      </c>
      <c r="Q10" s="32" t="s">
        <v>27</v>
      </c>
      <c r="R10" s="31">
        <v>51.5</v>
      </c>
      <c r="S10" s="31">
        <v>10.1</v>
      </c>
      <c r="T10" s="32">
        <f t="shared" si="8"/>
        <v>-41.4</v>
      </c>
      <c r="U10" s="7">
        <f t="shared" si="40"/>
        <v>19.611650485436893</v>
      </c>
      <c r="V10" s="374">
        <f>169.4+880.5</f>
        <v>1049.9</v>
      </c>
      <c r="W10" s="31">
        <v>3228.2</v>
      </c>
      <c r="X10" s="32">
        <f t="shared" si="9"/>
        <v>2178.2999999999997</v>
      </c>
      <c r="Y10" s="32" t="s">
        <v>119</v>
      </c>
      <c r="Z10" s="38">
        <f t="shared" si="41"/>
        <v>0</v>
      </c>
      <c r="AA10" s="38">
        <f t="shared" si="27"/>
        <v>555.5</v>
      </c>
      <c r="AB10" s="38">
        <f t="shared" si="28"/>
        <v>555.5</v>
      </c>
      <c r="AC10" s="12" t="s">
        <v>109</v>
      </c>
      <c r="AD10" s="374"/>
      <c r="AE10" s="31">
        <v>555.5</v>
      </c>
      <c r="AF10" s="32">
        <f t="shared" si="29"/>
        <v>555.5</v>
      </c>
      <c r="AG10" s="32"/>
      <c r="AH10" s="374"/>
      <c r="AI10" s="31"/>
      <c r="AJ10" s="32">
        <f t="shared" si="11"/>
        <v>0</v>
      </c>
      <c r="AK10" s="237" t="s">
        <v>109</v>
      </c>
      <c r="AL10" s="374"/>
      <c r="AM10" s="31"/>
      <c r="AN10" s="32">
        <f t="shared" si="13"/>
        <v>0</v>
      </c>
      <c r="AO10" s="32" t="e">
        <f t="shared" si="14"/>
        <v>#DIV/0!</v>
      </c>
      <c r="AP10" s="40">
        <f t="shared" si="47"/>
        <v>1102.5</v>
      </c>
      <c r="AQ10" s="41">
        <f t="shared" si="31"/>
        <v>3927.2999999999997</v>
      </c>
      <c r="AR10" s="41">
        <f t="shared" si="15"/>
        <v>2824.7999999999997</v>
      </c>
      <c r="AS10" s="42">
        <f t="shared" si="16"/>
        <v>356.2176870748299</v>
      </c>
      <c r="AT10" s="37">
        <f t="shared" si="32"/>
        <v>0</v>
      </c>
      <c r="AU10" s="38">
        <f t="shared" si="33"/>
        <v>0</v>
      </c>
      <c r="AV10" s="38">
        <f t="shared" si="43"/>
        <v>0</v>
      </c>
      <c r="AW10" s="43" t="e">
        <f t="shared" si="17"/>
        <v>#DIV/0!</v>
      </c>
      <c r="AX10" s="375"/>
      <c r="AY10" s="31"/>
      <c r="AZ10" s="32">
        <f t="shared" si="48"/>
        <v>0</v>
      </c>
      <c r="BA10" s="44" t="e">
        <f t="shared" si="44"/>
        <v>#DIV/0!</v>
      </c>
      <c r="BB10" s="375"/>
      <c r="BC10" s="31"/>
      <c r="BD10" s="32">
        <f t="shared" si="18"/>
        <v>0</v>
      </c>
      <c r="BE10" s="28" t="e">
        <f t="shared" si="19"/>
        <v>#DIV/0!</v>
      </c>
      <c r="BF10" s="39">
        <v>0</v>
      </c>
      <c r="BG10" s="31"/>
      <c r="BH10" s="32">
        <f t="shared" si="20"/>
        <v>0</v>
      </c>
      <c r="BI10" s="28" t="e">
        <f t="shared" si="21"/>
        <v>#DIV/0!</v>
      </c>
      <c r="BJ10" s="45">
        <f t="shared" si="34"/>
        <v>0</v>
      </c>
      <c r="BK10" s="38">
        <f t="shared" si="35"/>
        <v>0</v>
      </c>
      <c r="BL10" s="38">
        <f t="shared" si="36"/>
        <v>0</v>
      </c>
      <c r="BM10" s="43" t="s">
        <v>27</v>
      </c>
      <c r="BN10" s="375">
        <v>0</v>
      </c>
      <c r="BO10" s="31"/>
      <c r="BP10" s="7">
        <f t="shared" si="22"/>
        <v>0</v>
      </c>
      <c r="BQ10" s="44" t="s">
        <v>27</v>
      </c>
      <c r="BR10" s="374">
        <v>0</v>
      </c>
      <c r="BS10" s="31"/>
      <c r="BT10" s="7">
        <f t="shared" si="23"/>
        <v>0</v>
      </c>
      <c r="BU10" s="32" t="s">
        <v>27</v>
      </c>
      <c r="BV10" s="376">
        <v>0</v>
      </c>
      <c r="BW10" s="31"/>
      <c r="BX10" s="32">
        <f t="shared" si="25"/>
        <v>0</v>
      </c>
      <c r="BY10" s="32" t="e">
        <f t="shared" si="26"/>
        <v>#DIV/0!</v>
      </c>
      <c r="CE10" s="31"/>
    </row>
    <row r="11" spans="1:83" ht="39.75" customHeight="1">
      <c r="A11" s="29" t="s">
        <v>28</v>
      </c>
      <c r="B11" s="30">
        <f t="shared" si="39"/>
        <v>1112</v>
      </c>
      <c r="C11" s="31">
        <f t="shared" si="39"/>
        <v>623.6</v>
      </c>
      <c r="D11" s="33">
        <f t="shared" si="0"/>
        <v>-488.4</v>
      </c>
      <c r="E11" s="222">
        <f t="shared" si="1"/>
        <v>56.07913669064749</v>
      </c>
      <c r="F11" s="34">
        <f t="shared" si="2"/>
        <v>373.2</v>
      </c>
      <c r="G11" s="35">
        <f t="shared" si="2"/>
        <v>623.6</v>
      </c>
      <c r="H11" s="35">
        <f t="shared" si="3"/>
        <v>250.40000000000003</v>
      </c>
      <c r="I11" s="266" t="s">
        <v>27</v>
      </c>
      <c r="J11" s="37">
        <f t="shared" si="45"/>
        <v>352.4</v>
      </c>
      <c r="K11" s="38">
        <f t="shared" si="46"/>
        <v>593.6</v>
      </c>
      <c r="L11" s="38">
        <f t="shared" si="4"/>
        <v>241.20000000000005</v>
      </c>
      <c r="M11" s="43" t="s">
        <v>27</v>
      </c>
      <c r="N11" s="39">
        <v>198.3</v>
      </c>
      <c r="O11" s="31">
        <v>213.5</v>
      </c>
      <c r="P11" s="32">
        <f t="shared" si="6"/>
        <v>15.199999999999989</v>
      </c>
      <c r="Q11" s="32">
        <f t="shared" si="7"/>
        <v>107.66515380736257</v>
      </c>
      <c r="R11" s="31">
        <v>25.2</v>
      </c>
      <c r="S11" s="31">
        <v>19.5</v>
      </c>
      <c r="T11" s="32">
        <f t="shared" si="8"/>
        <v>-5.699999999999999</v>
      </c>
      <c r="U11" s="7">
        <f t="shared" si="40"/>
        <v>77.38095238095238</v>
      </c>
      <c r="V11" s="31">
        <v>128.9</v>
      </c>
      <c r="W11" s="31">
        <v>360.6</v>
      </c>
      <c r="X11" s="32">
        <f t="shared" si="9"/>
        <v>231.70000000000002</v>
      </c>
      <c r="Y11" s="32" t="s">
        <v>119</v>
      </c>
      <c r="Z11" s="38">
        <f t="shared" si="41"/>
        <v>20.8</v>
      </c>
      <c r="AA11" s="38">
        <f t="shared" si="27"/>
        <v>30</v>
      </c>
      <c r="AB11" s="38">
        <f t="shared" si="28"/>
        <v>9.2</v>
      </c>
      <c r="AC11" s="38"/>
      <c r="AD11" s="31"/>
      <c r="AE11" s="31">
        <v>30</v>
      </c>
      <c r="AF11" s="32">
        <f t="shared" si="29"/>
        <v>30</v>
      </c>
      <c r="AG11" s="32"/>
      <c r="AH11" s="31"/>
      <c r="AI11" s="31"/>
      <c r="AJ11" s="32">
        <f t="shared" si="11"/>
        <v>0</v>
      </c>
      <c r="AK11" s="32"/>
      <c r="AL11" s="31">
        <v>20.8</v>
      </c>
      <c r="AM11" s="31"/>
      <c r="AN11" s="32">
        <f t="shared" si="13"/>
        <v>-20.8</v>
      </c>
      <c r="AO11" s="32">
        <f t="shared" si="14"/>
        <v>0</v>
      </c>
      <c r="AP11" s="40">
        <f t="shared" si="47"/>
        <v>486.29999999999995</v>
      </c>
      <c r="AQ11" s="41">
        <f t="shared" si="31"/>
        <v>623.6</v>
      </c>
      <c r="AR11" s="41">
        <f t="shared" si="15"/>
        <v>137.30000000000007</v>
      </c>
      <c r="AS11" s="42">
        <f t="shared" si="16"/>
        <v>128.23360065803004</v>
      </c>
      <c r="AT11" s="37">
        <f t="shared" si="32"/>
        <v>113.1</v>
      </c>
      <c r="AU11" s="38">
        <f>SUM(AY11+BC11+BG11)</f>
        <v>0</v>
      </c>
      <c r="AV11" s="38">
        <f>AU11-AT11</f>
        <v>-113.1</v>
      </c>
      <c r="AW11" s="43">
        <f>AU11/AT11%</f>
        <v>0</v>
      </c>
      <c r="AX11" s="30">
        <v>99.8</v>
      </c>
      <c r="AY11" s="31"/>
      <c r="AZ11" s="32">
        <f t="shared" si="48"/>
        <v>-99.8</v>
      </c>
      <c r="BA11" s="44">
        <f t="shared" si="44"/>
        <v>0</v>
      </c>
      <c r="BB11" s="30">
        <v>6.5</v>
      </c>
      <c r="BC11" s="31"/>
      <c r="BD11" s="32">
        <f t="shared" si="18"/>
        <v>-6.5</v>
      </c>
      <c r="BE11" s="28">
        <f t="shared" si="19"/>
        <v>0</v>
      </c>
      <c r="BF11" s="39">
        <v>6.8</v>
      </c>
      <c r="BG11" s="31"/>
      <c r="BH11" s="32">
        <f t="shared" si="20"/>
        <v>-6.8</v>
      </c>
      <c r="BI11" s="28">
        <f t="shared" si="21"/>
        <v>0</v>
      </c>
      <c r="BJ11" s="45">
        <f t="shared" si="34"/>
        <v>625.7</v>
      </c>
      <c r="BK11" s="38">
        <f t="shared" si="35"/>
        <v>0</v>
      </c>
      <c r="BL11" s="38">
        <f t="shared" si="36"/>
        <v>-625.7</v>
      </c>
      <c r="BM11" s="43">
        <f t="shared" si="37"/>
        <v>0</v>
      </c>
      <c r="BN11" s="30">
        <v>0</v>
      </c>
      <c r="BO11" s="31"/>
      <c r="BP11" s="7">
        <f t="shared" si="22"/>
        <v>0</v>
      </c>
      <c r="BQ11" s="44" t="e">
        <f t="shared" si="38"/>
        <v>#DIV/0!</v>
      </c>
      <c r="BR11" s="31">
        <v>5.1</v>
      </c>
      <c r="BS11" s="31"/>
      <c r="BT11" s="32">
        <f t="shared" si="23"/>
        <v>-5.1</v>
      </c>
      <c r="BU11" s="32">
        <f t="shared" si="24"/>
        <v>0</v>
      </c>
      <c r="BV11" s="39">
        <v>620.6</v>
      </c>
      <c r="BW11" s="31"/>
      <c r="BX11" s="32">
        <f t="shared" si="25"/>
        <v>-620.6</v>
      </c>
      <c r="BY11" s="32">
        <f t="shared" si="26"/>
        <v>0</v>
      </c>
      <c r="CE11" s="31"/>
    </row>
    <row r="12" spans="1:83" s="21" customFormat="1" ht="18.75">
      <c r="A12" s="5" t="s">
        <v>29</v>
      </c>
      <c r="B12" s="22">
        <f>J12+Z12+AT12+BJ12</f>
        <v>17533.5</v>
      </c>
      <c r="C12" s="23">
        <f>K12+AA12+AU12+BK12</f>
        <v>3566.6</v>
      </c>
      <c r="D12" s="8">
        <f t="shared" si="0"/>
        <v>-13966.9</v>
      </c>
      <c r="E12" s="20">
        <f t="shared" si="1"/>
        <v>20.34163173353865</v>
      </c>
      <c r="F12" s="9">
        <f t="shared" si="2"/>
        <v>8560</v>
      </c>
      <c r="G12" s="10">
        <f t="shared" si="2"/>
        <v>3566.6</v>
      </c>
      <c r="H12" s="10">
        <f t="shared" si="3"/>
        <v>-4993.4</v>
      </c>
      <c r="I12" s="11">
        <f>G12/F12%</f>
        <v>41.66588785046729</v>
      </c>
      <c r="J12" s="24">
        <f t="shared" si="45"/>
        <v>3557.2</v>
      </c>
      <c r="K12" s="12">
        <f t="shared" si="46"/>
        <v>2549.9</v>
      </c>
      <c r="L12" s="12">
        <f t="shared" si="4"/>
        <v>-1007.2999999999997</v>
      </c>
      <c r="M12" s="17">
        <f t="shared" si="5"/>
        <v>71.68278421230183</v>
      </c>
      <c r="N12" s="25">
        <f>N13+N20+N14</f>
        <v>778.3</v>
      </c>
      <c r="O12" s="25">
        <f>O13+O20+O14</f>
        <v>769.7</v>
      </c>
      <c r="P12" s="7">
        <f t="shared" si="6"/>
        <v>-8.599999999999909</v>
      </c>
      <c r="Q12" s="7">
        <f t="shared" si="7"/>
        <v>98.8950276243094</v>
      </c>
      <c r="R12" s="25">
        <f>R13+R20+R14</f>
        <v>1728.9</v>
      </c>
      <c r="S12" s="25">
        <f>S13+S20+S14</f>
        <v>835.8</v>
      </c>
      <c r="T12" s="7">
        <f t="shared" si="8"/>
        <v>-893.1000000000001</v>
      </c>
      <c r="U12" s="7">
        <f t="shared" si="40"/>
        <v>48.34287697379836</v>
      </c>
      <c r="V12" s="25">
        <f>V13+V20+V14</f>
        <v>1050</v>
      </c>
      <c r="W12" s="25">
        <f>W13+W20+W14</f>
        <v>944.4</v>
      </c>
      <c r="X12" s="7">
        <f t="shared" si="9"/>
        <v>-105.60000000000002</v>
      </c>
      <c r="Y12" s="7">
        <f>W12/V12%</f>
        <v>89.94285714285714</v>
      </c>
      <c r="Z12" s="12">
        <f t="shared" si="41"/>
        <v>5002.8</v>
      </c>
      <c r="AA12" s="12">
        <f t="shared" si="27"/>
        <v>1016.6999999999999</v>
      </c>
      <c r="AB12" s="12">
        <f t="shared" si="28"/>
        <v>-3986.1000000000004</v>
      </c>
      <c r="AC12" s="12">
        <f>AA12/Z12%</f>
        <v>20.32261933317342</v>
      </c>
      <c r="AD12" s="25">
        <f>AD13+AD20+AD14</f>
        <v>1566</v>
      </c>
      <c r="AE12" s="25">
        <f>AE13+AE20+AE14</f>
        <v>1016.6999999999999</v>
      </c>
      <c r="AF12" s="7">
        <f t="shared" si="29"/>
        <v>-549.3000000000001</v>
      </c>
      <c r="AG12" s="7">
        <f t="shared" si="30"/>
        <v>64.92337164750957</v>
      </c>
      <c r="AH12" s="25">
        <f>AH13+AH20+AH14</f>
        <v>1586.8</v>
      </c>
      <c r="AI12" s="25">
        <f>AI13+AI20+AI14</f>
        <v>0</v>
      </c>
      <c r="AJ12" s="7">
        <f t="shared" si="11"/>
        <v>-1586.8</v>
      </c>
      <c r="AK12" s="7">
        <f t="shared" si="12"/>
        <v>0</v>
      </c>
      <c r="AL12" s="25">
        <f>AL13+AL20+AL14</f>
        <v>1850</v>
      </c>
      <c r="AM12" s="25">
        <f>AM13+AM20+AM14</f>
        <v>0</v>
      </c>
      <c r="AN12" s="7">
        <f t="shared" si="13"/>
        <v>-1850</v>
      </c>
      <c r="AO12" s="7">
        <f t="shared" si="14"/>
        <v>0</v>
      </c>
      <c r="AP12" s="14">
        <f t="shared" si="47"/>
        <v>13324.5</v>
      </c>
      <c r="AQ12" s="15">
        <f t="shared" si="31"/>
        <v>3566.6</v>
      </c>
      <c r="AR12" s="15">
        <f t="shared" si="15"/>
        <v>-9757.9</v>
      </c>
      <c r="AS12" s="16">
        <f>AQ12/AP12%</f>
        <v>26.767233292055984</v>
      </c>
      <c r="AT12" s="24">
        <f t="shared" si="32"/>
        <v>4764.5</v>
      </c>
      <c r="AU12" s="12">
        <f t="shared" si="33"/>
        <v>0</v>
      </c>
      <c r="AV12" s="12">
        <f t="shared" si="43"/>
        <v>-4764.5</v>
      </c>
      <c r="AW12" s="17">
        <f>AU12/AT12%</f>
        <v>0</v>
      </c>
      <c r="AX12" s="25">
        <f>AX13+AX20+AX14</f>
        <v>1760.8</v>
      </c>
      <c r="AY12" s="25">
        <f>AY13+AY20+AY14</f>
        <v>0</v>
      </c>
      <c r="AZ12" s="7">
        <f t="shared" si="48"/>
        <v>-1760.8</v>
      </c>
      <c r="BA12" s="19">
        <f>AY12/AX12%</f>
        <v>0</v>
      </c>
      <c r="BB12" s="22">
        <f>BB13+BB20+BB14</f>
        <v>1469.7</v>
      </c>
      <c r="BC12" s="25">
        <f>BC13+BC20+BC14</f>
        <v>0</v>
      </c>
      <c r="BD12" s="7">
        <f t="shared" si="18"/>
        <v>-1469.7</v>
      </c>
      <c r="BE12" s="18">
        <f>BC12/BB12%</f>
        <v>0</v>
      </c>
      <c r="BF12" s="25">
        <f>BF13+BF20+BF14</f>
        <v>1534</v>
      </c>
      <c r="BG12" s="25">
        <f>BG13+BG20+BG14</f>
        <v>0</v>
      </c>
      <c r="BH12" s="7">
        <f t="shared" si="20"/>
        <v>-1534</v>
      </c>
      <c r="BI12" s="7">
        <f>BG12/BF12%</f>
        <v>0</v>
      </c>
      <c r="BJ12" s="26">
        <f t="shared" si="34"/>
        <v>4209</v>
      </c>
      <c r="BK12" s="12">
        <f t="shared" si="35"/>
        <v>0</v>
      </c>
      <c r="BL12" s="12">
        <f t="shared" si="36"/>
        <v>-4209</v>
      </c>
      <c r="BM12" s="17">
        <f>BK12/BJ12%</f>
        <v>0</v>
      </c>
      <c r="BN12" s="25">
        <f>BN13+BN20+BN14</f>
        <v>1420.9</v>
      </c>
      <c r="BO12" s="25">
        <f>BO13+BO20+BO14</f>
        <v>0</v>
      </c>
      <c r="BP12" s="7">
        <f t="shared" si="22"/>
        <v>-1420.9</v>
      </c>
      <c r="BQ12" s="19">
        <f t="shared" si="38"/>
        <v>0</v>
      </c>
      <c r="BR12" s="23">
        <f>BR13+BR20+BR14</f>
        <v>1545.9</v>
      </c>
      <c r="BS12" s="23">
        <f>BS13+BS20+BS14</f>
        <v>0</v>
      </c>
      <c r="BT12" s="7">
        <f t="shared" si="23"/>
        <v>-1545.9</v>
      </c>
      <c r="BU12" s="7">
        <f t="shared" si="24"/>
        <v>0</v>
      </c>
      <c r="BV12" s="25">
        <f>BV13+BV20+BV14</f>
        <v>1242.2</v>
      </c>
      <c r="BW12" s="25">
        <f>BW13+BW20+BW14</f>
        <v>0</v>
      </c>
      <c r="BX12" s="7">
        <f t="shared" si="25"/>
        <v>-1242.2</v>
      </c>
      <c r="BY12" s="7">
        <f t="shared" si="26"/>
        <v>0</v>
      </c>
      <c r="CE12" s="25">
        <f>CE13+CE20+CE14</f>
        <v>0</v>
      </c>
    </row>
    <row r="13" spans="1:83" ht="41.25" customHeight="1">
      <c r="A13" s="46" t="s">
        <v>110</v>
      </c>
      <c r="B13" s="30">
        <f t="shared" si="39"/>
        <v>9522</v>
      </c>
      <c r="C13" s="31">
        <f>K13+AA13+AU13+BK13</f>
        <v>2198.8999999999996</v>
      </c>
      <c r="D13" s="33">
        <f t="shared" si="0"/>
        <v>-7323.1</v>
      </c>
      <c r="E13" s="222">
        <f t="shared" si="1"/>
        <v>23.092837639151437</v>
      </c>
      <c r="F13" s="34">
        <f t="shared" si="2"/>
        <v>4541.299999999999</v>
      </c>
      <c r="G13" s="35">
        <f t="shared" si="2"/>
        <v>2198.8999999999996</v>
      </c>
      <c r="H13" s="35">
        <f t="shared" si="3"/>
        <v>-2342.3999999999996</v>
      </c>
      <c r="I13" s="36">
        <f>G13/F13%</f>
        <v>48.42005593112105</v>
      </c>
      <c r="J13" s="37">
        <f t="shared" si="45"/>
        <v>1849.1</v>
      </c>
      <c r="K13" s="38">
        <f t="shared" si="46"/>
        <v>1611.1</v>
      </c>
      <c r="L13" s="38">
        <f t="shared" si="4"/>
        <v>-238</v>
      </c>
      <c r="M13" s="43">
        <f t="shared" si="5"/>
        <v>87.12887350602996</v>
      </c>
      <c r="N13" s="39">
        <v>456</v>
      </c>
      <c r="O13" s="31">
        <v>559.5</v>
      </c>
      <c r="P13" s="32">
        <f t="shared" si="6"/>
        <v>103.5</v>
      </c>
      <c r="Q13" s="32">
        <f t="shared" si="7"/>
        <v>122.69736842105264</v>
      </c>
      <c r="R13" s="31">
        <v>805.7</v>
      </c>
      <c r="S13" s="31">
        <v>508.3</v>
      </c>
      <c r="T13" s="32">
        <f t="shared" si="8"/>
        <v>-297.40000000000003</v>
      </c>
      <c r="U13" s="7">
        <f t="shared" si="40"/>
        <v>63.087998014149186</v>
      </c>
      <c r="V13" s="31">
        <v>587.4</v>
      </c>
      <c r="W13" s="31">
        <v>543.3</v>
      </c>
      <c r="X13" s="32">
        <f t="shared" si="9"/>
        <v>-44.10000000000002</v>
      </c>
      <c r="Y13" s="32">
        <f t="shared" si="10"/>
        <v>92.4923391215526</v>
      </c>
      <c r="Z13" s="38">
        <f t="shared" si="41"/>
        <v>2692.2</v>
      </c>
      <c r="AA13" s="38">
        <f t="shared" si="27"/>
        <v>587.8</v>
      </c>
      <c r="AB13" s="38">
        <f t="shared" si="28"/>
        <v>-2104.3999999999996</v>
      </c>
      <c r="AC13" s="38">
        <f>AA13/Z13%</f>
        <v>21.833444766362085</v>
      </c>
      <c r="AD13" s="31">
        <v>965.7</v>
      </c>
      <c r="AE13" s="31">
        <v>587.8</v>
      </c>
      <c r="AF13" s="32">
        <f t="shared" si="29"/>
        <v>-377.9000000000001</v>
      </c>
      <c r="AG13" s="32">
        <f>AE13/AD13%</f>
        <v>60.86776431604017</v>
      </c>
      <c r="AH13" s="31">
        <v>793.3</v>
      </c>
      <c r="AI13" s="31"/>
      <c r="AJ13" s="32">
        <f t="shared" si="11"/>
        <v>-793.3</v>
      </c>
      <c r="AK13" s="32">
        <f t="shared" si="12"/>
        <v>0</v>
      </c>
      <c r="AL13" s="31">
        <v>933.2</v>
      </c>
      <c r="AM13" s="31"/>
      <c r="AN13" s="32">
        <f t="shared" si="13"/>
        <v>-933.2</v>
      </c>
      <c r="AO13" s="32">
        <f t="shared" si="14"/>
        <v>0</v>
      </c>
      <c r="AP13" s="40">
        <f t="shared" si="47"/>
        <v>7399.599999999999</v>
      </c>
      <c r="AQ13" s="41">
        <f t="shared" si="31"/>
        <v>2198.8999999999996</v>
      </c>
      <c r="AR13" s="41">
        <f t="shared" si="15"/>
        <v>-5200.7</v>
      </c>
      <c r="AS13" s="42">
        <f>AQ13/AP13%</f>
        <v>29.716471160603273</v>
      </c>
      <c r="AT13" s="37">
        <f t="shared" si="32"/>
        <v>2858.3</v>
      </c>
      <c r="AU13" s="38">
        <f t="shared" si="33"/>
        <v>0</v>
      </c>
      <c r="AV13" s="38">
        <f t="shared" si="43"/>
        <v>-2858.3</v>
      </c>
      <c r="AW13" s="43">
        <f>AU13/AT13%</f>
        <v>0</v>
      </c>
      <c r="AX13" s="30">
        <v>941.8</v>
      </c>
      <c r="AY13" s="31"/>
      <c r="AZ13" s="32">
        <f t="shared" si="48"/>
        <v>-941.8</v>
      </c>
      <c r="BA13" s="44">
        <f t="shared" si="44"/>
        <v>0</v>
      </c>
      <c r="BB13" s="30">
        <v>898.2</v>
      </c>
      <c r="BC13" s="31"/>
      <c r="BD13" s="32">
        <f t="shared" si="18"/>
        <v>-898.2</v>
      </c>
      <c r="BE13" s="28">
        <f>BC13/BB13%</f>
        <v>0</v>
      </c>
      <c r="BF13" s="39">
        <v>1018.3</v>
      </c>
      <c r="BG13" s="31"/>
      <c r="BH13" s="32">
        <f t="shared" si="20"/>
        <v>-1018.3</v>
      </c>
      <c r="BI13" s="28">
        <f aca="true" t="shared" si="49" ref="BI13:BI20">BG13/BF13%</f>
        <v>0</v>
      </c>
      <c r="BJ13" s="45">
        <f t="shared" si="34"/>
        <v>2122.3999999999996</v>
      </c>
      <c r="BK13" s="38">
        <f t="shared" si="35"/>
        <v>0</v>
      </c>
      <c r="BL13" s="38">
        <f t="shared" si="36"/>
        <v>-2122.3999999999996</v>
      </c>
      <c r="BM13" s="43">
        <f>BK13/BJ13%</f>
        <v>0</v>
      </c>
      <c r="BN13" s="30">
        <v>720.3</v>
      </c>
      <c r="BO13" s="31"/>
      <c r="BP13" s="7">
        <f t="shared" si="22"/>
        <v>-720.3</v>
      </c>
      <c r="BQ13" s="44">
        <f>BO13/BN13%</f>
        <v>0</v>
      </c>
      <c r="BR13" s="31">
        <v>744.9</v>
      </c>
      <c r="BS13" s="31"/>
      <c r="BT13" s="32">
        <f t="shared" si="23"/>
        <v>-744.9</v>
      </c>
      <c r="BU13" s="32">
        <f>BS13/BR13%</f>
        <v>0</v>
      </c>
      <c r="BV13" s="39">
        <v>657.2</v>
      </c>
      <c r="BW13" s="31"/>
      <c r="BX13" s="32">
        <f t="shared" si="25"/>
        <v>-657.2</v>
      </c>
      <c r="BY13" s="32">
        <f t="shared" si="26"/>
        <v>0</v>
      </c>
      <c r="CE13" s="31"/>
    </row>
    <row r="14" spans="1:83" ht="60.75" customHeight="1">
      <c r="A14" s="238" t="s">
        <v>111</v>
      </c>
      <c r="B14" s="30">
        <f t="shared" si="39"/>
        <v>7662.4</v>
      </c>
      <c r="C14" s="31">
        <f>K14+AA14+AU14+BK14</f>
        <v>1157.6999999999998</v>
      </c>
      <c r="D14" s="33">
        <f>C14-B14</f>
        <v>-6504.7</v>
      </c>
      <c r="E14" s="222">
        <f t="shared" si="1"/>
        <v>15.108843182292754</v>
      </c>
      <c r="F14" s="239">
        <f>SUM(F15:F19)</f>
        <v>0</v>
      </c>
      <c r="G14" s="240">
        <f>SUM(G15:G19)</f>
        <v>0</v>
      </c>
      <c r="H14" s="241">
        <f t="shared" si="3"/>
        <v>0</v>
      </c>
      <c r="I14" s="242"/>
      <c r="J14" s="37">
        <f t="shared" si="45"/>
        <v>1653.1</v>
      </c>
      <c r="K14" s="38">
        <f t="shared" si="46"/>
        <v>843.8</v>
      </c>
      <c r="L14" s="38">
        <f t="shared" si="4"/>
        <v>-809.3</v>
      </c>
      <c r="M14" s="43">
        <f t="shared" si="5"/>
        <v>51.043494041497794</v>
      </c>
      <c r="N14" s="243">
        <v>307.3</v>
      </c>
      <c r="O14" s="31">
        <v>185.2</v>
      </c>
      <c r="P14" s="33">
        <f t="shared" si="6"/>
        <v>-122.10000000000002</v>
      </c>
      <c r="Q14" s="222">
        <f t="shared" si="7"/>
        <v>60.26684022128213</v>
      </c>
      <c r="R14" s="243">
        <v>903.2</v>
      </c>
      <c r="S14" s="31">
        <v>292.5</v>
      </c>
      <c r="T14" s="33">
        <f t="shared" si="8"/>
        <v>-610.7</v>
      </c>
      <c r="U14" s="7">
        <f t="shared" si="40"/>
        <v>32.384853852967225</v>
      </c>
      <c r="V14" s="243">
        <v>442.6</v>
      </c>
      <c r="W14" s="31">
        <v>366.1</v>
      </c>
      <c r="X14" s="33">
        <f t="shared" si="9"/>
        <v>-76.5</v>
      </c>
      <c r="Y14" s="222">
        <f t="shared" si="10"/>
        <v>82.71577044735653</v>
      </c>
      <c r="Z14" s="38">
        <f t="shared" si="41"/>
        <v>2205.6</v>
      </c>
      <c r="AA14" s="38">
        <f t="shared" si="27"/>
        <v>313.9</v>
      </c>
      <c r="AB14" s="38">
        <f t="shared" si="28"/>
        <v>-1891.6999999999998</v>
      </c>
      <c r="AC14" s="38">
        <f>AA14/Z14%</f>
        <v>14.231955023576353</v>
      </c>
      <c r="AD14" s="243">
        <v>565.3</v>
      </c>
      <c r="AE14" s="31">
        <v>313.9</v>
      </c>
      <c r="AF14" s="33">
        <f t="shared" si="29"/>
        <v>-251.39999999999998</v>
      </c>
      <c r="AG14" s="222">
        <f>AE14/AD14%</f>
        <v>55.52803820980011</v>
      </c>
      <c r="AH14" s="243">
        <v>758.5</v>
      </c>
      <c r="AI14" s="31"/>
      <c r="AJ14" s="33">
        <f t="shared" si="11"/>
        <v>-758.5</v>
      </c>
      <c r="AK14" s="222">
        <f t="shared" si="12"/>
        <v>0</v>
      </c>
      <c r="AL14" s="243">
        <v>881.8</v>
      </c>
      <c r="AM14" s="31"/>
      <c r="AN14" s="33">
        <f t="shared" si="13"/>
        <v>-881.8</v>
      </c>
      <c r="AO14" s="222">
        <f t="shared" si="14"/>
        <v>0</v>
      </c>
      <c r="AP14" s="40">
        <f t="shared" si="47"/>
        <v>5664.9</v>
      </c>
      <c r="AQ14" s="41">
        <f t="shared" si="31"/>
        <v>1157.6999999999998</v>
      </c>
      <c r="AR14" s="41">
        <f t="shared" si="15"/>
        <v>-4507.2</v>
      </c>
      <c r="AS14" s="42">
        <f>AQ14/AP14%</f>
        <v>20.4363713392999</v>
      </c>
      <c r="AT14" s="37">
        <f t="shared" si="32"/>
        <v>1806.2</v>
      </c>
      <c r="AU14" s="38">
        <f t="shared" si="33"/>
        <v>0</v>
      </c>
      <c r="AV14" s="38">
        <f t="shared" si="43"/>
        <v>-1806.2</v>
      </c>
      <c r="AW14" s="43">
        <f>AU14/AT14%</f>
        <v>0</v>
      </c>
      <c r="AX14" s="243">
        <v>779</v>
      </c>
      <c r="AY14" s="31"/>
      <c r="AZ14" s="33">
        <f t="shared" si="48"/>
        <v>-779</v>
      </c>
      <c r="BA14" s="244">
        <f t="shared" si="44"/>
        <v>0</v>
      </c>
      <c r="BB14" s="243">
        <v>541.5</v>
      </c>
      <c r="BC14" s="31"/>
      <c r="BD14" s="33">
        <f t="shared" si="18"/>
        <v>-541.5</v>
      </c>
      <c r="BE14" s="222">
        <f>BC14/BB14%</f>
        <v>0</v>
      </c>
      <c r="BF14" s="245">
        <v>485.7</v>
      </c>
      <c r="BG14" s="31"/>
      <c r="BH14" s="33">
        <f t="shared" si="20"/>
        <v>-485.7</v>
      </c>
      <c r="BI14" s="222">
        <f t="shared" si="49"/>
        <v>0</v>
      </c>
      <c r="BJ14" s="45">
        <f t="shared" si="34"/>
        <v>1997.5</v>
      </c>
      <c r="BK14" s="38">
        <f t="shared" si="35"/>
        <v>0</v>
      </c>
      <c r="BL14" s="38">
        <f t="shared" si="36"/>
        <v>-1997.5</v>
      </c>
      <c r="BM14" s="43">
        <f>BK14/BJ14%</f>
        <v>0</v>
      </c>
      <c r="BN14" s="243">
        <v>670.6</v>
      </c>
      <c r="BO14" s="31"/>
      <c r="BP14" s="33">
        <f t="shared" si="22"/>
        <v>-670.6</v>
      </c>
      <c r="BQ14" s="244">
        <f>BO14/BN14%</f>
        <v>0</v>
      </c>
      <c r="BR14" s="31">
        <v>771</v>
      </c>
      <c r="BS14" s="31"/>
      <c r="BT14" s="33">
        <f t="shared" si="23"/>
        <v>-771</v>
      </c>
      <c r="BU14" s="33">
        <f>BS14/BR14%</f>
        <v>0</v>
      </c>
      <c r="BV14" s="245">
        <v>555.9</v>
      </c>
      <c r="BW14" s="31"/>
      <c r="BX14" s="33">
        <f t="shared" si="25"/>
        <v>-555.9</v>
      </c>
      <c r="BY14" s="222">
        <f t="shared" si="26"/>
        <v>0</v>
      </c>
      <c r="CE14" s="31"/>
    </row>
    <row r="15" spans="1:83" ht="15.75" customHeight="1" hidden="1">
      <c r="A15" s="246" t="s">
        <v>112</v>
      </c>
      <c r="B15" s="247">
        <f t="shared" si="39"/>
        <v>0</v>
      </c>
      <c r="C15" s="248">
        <f t="shared" si="39"/>
        <v>0</v>
      </c>
      <c r="D15" s="249">
        <f t="shared" si="0"/>
        <v>0</v>
      </c>
      <c r="E15" s="250" t="e">
        <f t="shared" si="1"/>
        <v>#DIV/0!</v>
      </c>
      <c r="F15" s="251">
        <f t="shared" si="2"/>
        <v>0</v>
      </c>
      <c r="G15" s="249">
        <f t="shared" si="2"/>
        <v>0</v>
      </c>
      <c r="H15" s="249">
        <f t="shared" si="3"/>
        <v>0</v>
      </c>
      <c r="I15" s="252" t="e">
        <f>G15/F15%</f>
        <v>#DIV/0!</v>
      </c>
      <c r="J15" s="253">
        <f t="shared" si="45"/>
        <v>0</v>
      </c>
      <c r="K15" s="249">
        <f t="shared" si="46"/>
        <v>0</v>
      </c>
      <c r="L15" s="249">
        <f t="shared" si="4"/>
        <v>0</v>
      </c>
      <c r="M15" s="250" t="e">
        <f t="shared" si="5"/>
        <v>#DIV/0!</v>
      </c>
      <c r="N15" s="254"/>
      <c r="O15" s="248"/>
      <c r="P15" s="249"/>
      <c r="Q15" s="249"/>
      <c r="R15" s="248"/>
      <c r="S15" s="248"/>
      <c r="T15" s="249"/>
      <c r="U15" s="7" t="e">
        <f t="shared" si="40"/>
        <v>#DIV/0!</v>
      </c>
      <c r="V15" s="248"/>
      <c r="W15" s="248"/>
      <c r="X15" s="249">
        <f t="shared" si="9"/>
        <v>0</v>
      </c>
      <c r="Y15" s="249" t="e">
        <f t="shared" si="10"/>
        <v>#DIV/0!</v>
      </c>
      <c r="Z15" s="249">
        <f t="shared" si="41"/>
        <v>0</v>
      </c>
      <c r="AA15" s="249">
        <f t="shared" si="27"/>
        <v>0</v>
      </c>
      <c r="AB15" s="249">
        <f t="shared" si="28"/>
        <v>0</v>
      </c>
      <c r="AC15" s="249" t="e">
        <f>AA15/Z15%</f>
        <v>#DIV/0!</v>
      </c>
      <c r="AD15" s="248"/>
      <c r="AE15" s="248"/>
      <c r="AF15" s="249">
        <f t="shared" si="29"/>
        <v>0</v>
      </c>
      <c r="AG15" s="249"/>
      <c r="AH15" s="248"/>
      <c r="AI15" s="248"/>
      <c r="AJ15" s="249"/>
      <c r="AK15" s="249"/>
      <c r="AL15" s="248"/>
      <c r="AM15" s="248"/>
      <c r="AN15" s="249">
        <f t="shared" si="13"/>
        <v>0</v>
      </c>
      <c r="AO15" s="249" t="e">
        <f t="shared" si="14"/>
        <v>#DIV/0!</v>
      </c>
      <c r="AP15" s="251">
        <f t="shared" si="47"/>
        <v>0</v>
      </c>
      <c r="AQ15" s="249">
        <f t="shared" si="31"/>
        <v>0</v>
      </c>
      <c r="AR15" s="249">
        <f t="shared" si="15"/>
        <v>0</v>
      </c>
      <c r="AS15" s="250" t="e">
        <f>AQ15/AP15%</f>
        <v>#DIV/0!</v>
      </c>
      <c r="AT15" s="253">
        <f>AX15+BB15+BF15</f>
        <v>0</v>
      </c>
      <c r="AU15" s="249">
        <f t="shared" si="33"/>
        <v>0</v>
      </c>
      <c r="AV15" s="249">
        <f t="shared" si="43"/>
        <v>0</v>
      </c>
      <c r="AW15" s="250" t="e">
        <f>AU15/AT15%</f>
        <v>#DIV/0!</v>
      </c>
      <c r="AX15" s="247"/>
      <c r="AY15" s="248"/>
      <c r="AZ15" s="249"/>
      <c r="BA15" s="252"/>
      <c r="BB15" s="247"/>
      <c r="BC15" s="248"/>
      <c r="BD15" s="249"/>
      <c r="BE15" s="250"/>
      <c r="BF15" s="254"/>
      <c r="BG15" s="248"/>
      <c r="BH15" s="249">
        <f t="shared" si="20"/>
        <v>0</v>
      </c>
      <c r="BI15" s="250" t="e">
        <f t="shared" si="49"/>
        <v>#DIV/0!</v>
      </c>
      <c r="BJ15" s="251">
        <f t="shared" si="34"/>
        <v>0</v>
      </c>
      <c r="BK15" s="249"/>
      <c r="BL15" s="249"/>
      <c r="BM15" s="250"/>
      <c r="BN15" s="247"/>
      <c r="BO15" s="248"/>
      <c r="BP15" s="255"/>
      <c r="BQ15" s="252"/>
      <c r="BR15" s="248"/>
      <c r="BS15" s="248"/>
      <c r="BT15" s="249"/>
      <c r="BU15" s="249"/>
      <c r="BV15" s="254"/>
      <c r="BW15" s="248"/>
      <c r="BX15" s="249">
        <f t="shared" si="25"/>
        <v>0</v>
      </c>
      <c r="BY15" s="249" t="e">
        <f t="shared" si="26"/>
        <v>#DIV/0!</v>
      </c>
      <c r="BZ15" s="256"/>
      <c r="CE15" s="248"/>
    </row>
    <row r="16" spans="1:83" ht="15.75" customHeight="1" hidden="1">
      <c r="A16" s="246" t="s">
        <v>113</v>
      </c>
      <c r="B16" s="247"/>
      <c r="C16" s="248">
        <f t="shared" si="39"/>
        <v>0</v>
      </c>
      <c r="D16" s="249">
        <f>C16-B16</f>
        <v>0</v>
      </c>
      <c r="E16" s="250"/>
      <c r="F16" s="251">
        <f t="shared" si="2"/>
        <v>0</v>
      </c>
      <c r="G16" s="249">
        <f t="shared" si="2"/>
        <v>0</v>
      </c>
      <c r="H16" s="249">
        <f t="shared" si="3"/>
        <v>0</v>
      </c>
      <c r="I16" s="252"/>
      <c r="J16" s="253"/>
      <c r="K16" s="249">
        <f t="shared" si="46"/>
        <v>0</v>
      </c>
      <c r="L16" s="249">
        <f t="shared" si="4"/>
        <v>0</v>
      </c>
      <c r="M16" s="250"/>
      <c r="N16" s="254"/>
      <c r="O16" s="248"/>
      <c r="P16" s="249"/>
      <c r="Q16" s="249"/>
      <c r="R16" s="248"/>
      <c r="S16" s="248"/>
      <c r="T16" s="249"/>
      <c r="U16" s="7" t="e">
        <f t="shared" si="40"/>
        <v>#DIV/0!</v>
      </c>
      <c r="V16" s="248"/>
      <c r="W16" s="248"/>
      <c r="X16" s="249"/>
      <c r="Y16" s="249"/>
      <c r="Z16" s="249"/>
      <c r="AA16" s="249">
        <f t="shared" si="27"/>
        <v>0</v>
      </c>
      <c r="AB16" s="249">
        <f t="shared" si="28"/>
        <v>0</v>
      </c>
      <c r="AC16" s="249"/>
      <c r="AD16" s="248"/>
      <c r="AE16" s="248"/>
      <c r="AF16" s="249">
        <f t="shared" si="29"/>
        <v>0</v>
      </c>
      <c r="AG16" s="249"/>
      <c r="AH16" s="248"/>
      <c r="AI16" s="248"/>
      <c r="AJ16" s="249"/>
      <c r="AK16" s="249"/>
      <c r="AL16" s="248"/>
      <c r="AM16" s="248"/>
      <c r="AN16" s="249"/>
      <c r="AO16" s="249"/>
      <c r="AP16" s="251">
        <f t="shared" si="47"/>
        <v>0</v>
      </c>
      <c r="AQ16" s="249">
        <f t="shared" si="31"/>
        <v>0</v>
      </c>
      <c r="AR16" s="249">
        <f t="shared" si="15"/>
        <v>0</v>
      </c>
      <c r="AS16" s="250"/>
      <c r="AT16" s="253">
        <f>AX16+BB16+BF16</f>
        <v>0</v>
      </c>
      <c r="AU16" s="249">
        <f t="shared" si="33"/>
        <v>0</v>
      </c>
      <c r="AV16" s="249">
        <f t="shared" si="43"/>
        <v>0</v>
      </c>
      <c r="AW16" s="250"/>
      <c r="AX16" s="247"/>
      <c r="AY16" s="248"/>
      <c r="AZ16" s="249"/>
      <c r="BA16" s="252"/>
      <c r="BB16" s="247"/>
      <c r="BC16" s="248"/>
      <c r="BD16" s="249"/>
      <c r="BE16" s="250"/>
      <c r="BF16" s="254"/>
      <c r="BG16" s="248"/>
      <c r="BH16" s="249"/>
      <c r="BI16" s="250"/>
      <c r="BJ16" s="251"/>
      <c r="BK16" s="249"/>
      <c r="BL16" s="249"/>
      <c r="BM16" s="250"/>
      <c r="BN16" s="247"/>
      <c r="BO16" s="248"/>
      <c r="BP16" s="255"/>
      <c r="BQ16" s="252"/>
      <c r="BR16" s="248"/>
      <c r="BS16" s="248"/>
      <c r="BT16" s="249"/>
      <c r="BU16" s="249"/>
      <c r="BV16" s="254"/>
      <c r="BW16" s="248"/>
      <c r="BX16" s="249"/>
      <c r="BY16" s="249"/>
      <c r="BZ16" s="256"/>
      <c r="CE16" s="248"/>
    </row>
    <row r="17" spans="1:83" ht="15.75" customHeight="1" hidden="1">
      <c r="A17" s="257" t="s">
        <v>114</v>
      </c>
      <c r="B17" s="247">
        <f t="shared" si="39"/>
        <v>0</v>
      </c>
      <c r="C17" s="248">
        <f t="shared" si="39"/>
        <v>0</v>
      </c>
      <c r="D17" s="249">
        <f t="shared" si="0"/>
        <v>0</v>
      </c>
      <c r="E17" s="250" t="e">
        <f t="shared" si="1"/>
        <v>#DIV/0!</v>
      </c>
      <c r="F17" s="251">
        <f t="shared" si="2"/>
        <v>0</v>
      </c>
      <c r="G17" s="249">
        <f t="shared" si="2"/>
        <v>0</v>
      </c>
      <c r="H17" s="249">
        <f t="shared" si="3"/>
        <v>0</v>
      </c>
      <c r="I17" s="252" t="e">
        <f>G17/F17%</f>
        <v>#DIV/0!</v>
      </c>
      <c r="J17" s="253">
        <f t="shared" si="45"/>
        <v>0</v>
      </c>
      <c r="K17" s="249">
        <f t="shared" si="46"/>
        <v>0</v>
      </c>
      <c r="L17" s="249">
        <f t="shared" si="4"/>
        <v>0</v>
      </c>
      <c r="M17" s="250" t="e">
        <f t="shared" si="5"/>
        <v>#DIV/0!</v>
      </c>
      <c r="N17" s="254"/>
      <c r="O17" s="248"/>
      <c r="P17" s="249"/>
      <c r="Q17" s="249"/>
      <c r="R17" s="248"/>
      <c r="S17" s="248"/>
      <c r="T17" s="249"/>
      <c r="U17" s="7" t="e">
        <f t="shared" si="40"/>
        <v>#DIV/0!</v>
      </c>
      <c r="V17" s="248"/>
      <c r="W17" s="248"/>
      <c r="X17" s="249">
        <f t="shared" si="9"/>
        <v>0</v>
      </c>
      <c r="Y17" s="249" t="e">
        <f>W17/V17%</f>
        <v>#DIV/0!</v>
      </c>
      <c r="Z17" s="249">
        <f t="shared" si="41"/>
        <v>0</v>
      </c>
      <c r="AA17" s="249">
        <f t="shared" si="27"/>
        <v>0</v>
      </c>
      <c r="AB17" s="249">
        <f t="shared" si="28"/>
        <v>0</v>
      </c>
      <c r="AC17" s="249" t="e">
        <f>AA17/Z17%</f>
        <v>#DIV/0!</v>
      </c>
      <c r="AD17" s="248"/>
      <c r="AE17" s="248"/>
      <c r="AF17" s="249">
        <f t="shared" si="29"/>
        <v>0</v>
      </c>
      <c r="AG17" s="249"/>
      <c r="AH17" s="248"/>
      <c r="AI17" s="248"/>
      <c r="AJ17" s="249"/>
      <c r="AK17" s="249"/>
      <c r="AL17" s="248"/>
      <c r="AM17" s="248"/>
      <c r="AN17" s="249">
        <f t="shared" si="13"/>
        <v>0</v>
      </c>
      <c r="AO17" s="249" t="e">
        <f t="shared" si="14"/>
        <v>#DIV/0!</v>
      </c>
      <c r="AP17" s="251">
        <f t="shared" si="47"/>
        <v>0</v>
      </c>
      <c r="AQ17" s="249">
        <f t="shared" si="31"/>
        <v>0</v>
      </c>
      <c r="AR17" s="249">
        <f t="shared" si="15"/>
        <v>0</v>
      </c>
      <c r="AS17" s="250" t="e">
        <f>AQ17/AP17%</f>
        <v>#DIV/0!</v>
      </c>
      <c r="AT17" s="253">
        <f>AX17+BB17+BF17</f>
        <v>0</v>
      </c>
      <c r="AU17" s="249">
        <f t="shared" si="33"/>
        <v>0</v>
      </c>
      <c r="AV17" s="249">
        <f t="shared" si="43"/>
        <v>0</v>
      </c>
      <c r="AW17" s="250" t="e">
        <f>AU17/AT17%</f>
        <v>#DIV/0!</v>
      </c>
      <c r="AX17" s="247"/>
      <c r="AY17" s="248"/>
      <c r="AZ17" s="249"/>
      <c r="BA17" s="252"/>
      <c r="BB17" s="247"/>
      <c r="BC17" s="248"/>
      <c r="BD17" s="249"/>
      <c r="BE17" s="250"/>
      <c r="BF17" s="254"/>
      <c r="BG17" s="248"/>
      <c r="BH17" s="249">
        <f t="shared" si="20"/>
        <v>0</v>
      </c>
      <c r="BI17" s="250" t="e">
        <f t="shared" si="49"/>
        <v>#DIV/0!</v>
      </c>
      <c r="BJ17" s="251">
        <f t="shared" si="34"/>
        <v>0</v>
      </c>
      <c r="BK17" s="249"/>
      <c r="BL17" s="249"/>
      <c r="BM17" s="250"/>
      <c r="BN17" s="247"/>
      <c r="BO17" s="248"/>
      <c r="BP17" s="255"/>
      <c r="BQ17" s="252"/>
      <c r="BR17" s="248"/>
      <c r="BS17" s="248"/>
      <c r="BT17" s="249"/>
      <c r="BU17" s="249"/>
      <c r="BV17" s="254"/>
      <c r="BW17" s="248"/>
      <c r="BX17" s="249">
        <f t="shared" si="25"/>
        <v>0</v>
      </c>
      <c r="BY17" s="249" t="e">
        <f t="shared" si="26"/>
        <v>#DIV/0!</v>
      </c>
      <c r="BZ17" s="256"/>
      <c r="CE17" s="248"/>
    </row>
    <row r="18" spans="1:83" ht="15.75" customHeight="1" hidden="1">
      <c r="A18" s="257" t="s">
        <v>115</v>
      </c>
      <c r="B18" s="247"/>
      <c r="C18" s="248"/>
      <c r="D18" s="249"/>
      <c r="E18" s="250"/>
      <c r="F18" s="251">
        <f t="shared" si="2"/>
        <v>0</v>
      </c>
      <c r="G18" s="249">
        <f t="shared" si="2"/>
        <v>0</v>
      </c>
      <c r="H18" s="249">
        <f t="shared" si="3"/>
        <v>0</v>
      </c>
      <c r="I18" s="252" t="e">
        <f>G18/F18%</f>
        <v>#DIV/0!</v>
      </c>
      <c r="J18" s="253"/>
      <c r="K18" s="249"/>
      <c r="L18" s="249"/>
      <c r="M18" s="250"/>
      <c r="N18" s="254"/>
      <c r="O18" s="248"/>
      <c r="P18" s="249"/>
      <c r="Q18" s="249"/>
      <c r="R18" s="248"/>
      <c r="S18" s="248"/>
      <c r="T18" s="249"/>
      <c r="U18" s="7" t="e">
        <f t="shared" si="40"/>
        <v>#DIV/0!</v>
      </c>
      <c r="V18" s="248"/>
      <c r="W18" s="248"/>
      <c r="X18" s="249"/>
      <c r="Y18" s="249"/>
      <c r="Z18" s="249"/>
      <c r="AA18" s="249">
        <f t="shared" si="27"/>
        <v>0</v>
      </c>
      <c r="AB18" s="249">
        <f t="shared" si="28"/>
        <v>0</v>
      </c>
      <c r="AC18" s="249" t="e">
        <f>AA18/Z18%</f>
        <v>#DIV/0!</v>
      </c>
      <c r="AD18" s="248"/>
      <c r="AE18" s="248"/>
      <c r="AF18" s="249">
        <f t="shared" si="29"/>
        <v>0</v>
      </c>
      <c r="AG18" s="249"/>
      <c r="AH18" s="248"/>
      <c r="AI18" s="248"/>
      <c r="AJ18" s="249"/>
      <c r="AK18" s="249"/>
      <c r="AL18" s="248"/>
      <c r="AM18" s="248"/>
      <c r="AN18" s="249"/>
      <c r="AO18" s="249"/>
      <c r="AP18" s="251">
        <f t="shared" si="47"/>
        <v>0</v>
      </c>
      <c r="AQ18" s="249">
        <f t="shared" si="31"/>
        <v>0</v>
      </c>
      <c r="AR18" s="249">
        <f t="shared" si="15"/>
        <v>0</v>
      </c>
      <c r="AS18" s="250" t="e">
        <f>AQ18/AP18%</f>
        <v>#DIV/0!</v>
      </c>
      <c r="AT18" s="253"/>
      <c r="AU18" s="249">
        <f t="shared" si="33"/>
        <v>0</v>
      </c>
      <c r="AV18" s="249">
        <f t="shared" si="43"/>
        <v>0</v>
      </c>
      <c r="AW18" s="250" t="e">
        <f>AU18/AT18%</f>
        <v>#DIV/0!</v>
      </c>
      <c r="AX18" s="247"/>
      <c r="AY18" s="248"/>
      <c r="AZ18" s="249"/>
      <c r="BA18" s="252"/>
      <c r="BB18" s="247"/>
      <c r="BC18" s="248"/>
      <c r="BD18" s="249"/>
      <c r="BE18" s="250"/>
      <c r="BF18" s="254"/>
      <c r="BG18" s="248"/>
      <c r="BH18" s="249"/>
      <c r="BI18" s="250"/>
      <c r="BJ18" s="251"/>
      <c r="BK18" s="249"/>
      <c r="BL18" s="249"/>
      <c r="BM18" s="250"/>
      <c r="BN18" s="247"/>
      <c r="BO18" s="248"/>
      <c r="BP18" s="255"/>
      <c r="BQ18" s="252"/>
      <c r="BR18" s="248"/>
      <c r="BS18" s="248"/>
      <c r="BT18" s="249"/>
      <c r="BU18" s="249"/>
      <c r="BV18" s="254"/>
      <c r="BW18" s="248"/>
      <c r="BX18" s="249"/>
      <c r="BY18" s="249"/>
      <c r="BZ18" s="256"/>
      <c r="CE18" s="248"/>
    </row>
    <row r="19" spans="1:83" ht="15.75" customHeight="1" hidden="1">
      <c r="A19" s="257" t="s">
        <v>116</v>
      </c>
      <c r="B19" s="247">
        <f t="shared" si="39"/>
        <v>0</v>
      </c>
      <c r="C19" s="248">
        <f t="shared" si="39"/>
        <v>0</v>
      </c>
      <c r="D19" s="249">
        <f t="shared" si="0"/>
        <v>0</v>
      </c>
      <c r="E19" s="250" t="e">
        <f t="shared" si="1"/>
        <v>#DIV/0!</v>
      </c>
      <c r="F19" s="251">
        <f t="shared" si="2"/>
        <v>0</v>
      </c>
      <c r="G19" s="249">
        <f t="shared" si="2"/>
        <v>0</v>
      </c>
      <c r="H19" s="249">
        <f t="shared" si="3"/>
        <v>0</v>
      </c>
      <c r="I19" s="252" t="e">
        <f>G19/F19%</f>
        <v>#DIV/0!</v>
      </c>
      <c r="J19" s="253">
        <f t="shared" si="45"/>
        <v>0</v>
      </c>
      <c r="K19" s="249">
        <f t="shared" si="46"/>
        <v>0</v>
      </c>
      <c r="L19" s="249">
        <f t="shared" si="4"/>
        <v>0</v>
      </c>
      <c r="M19" s="250" t="e">
        <f t="shared" si="5"/>
        <v>#DIV/0!</v>
      </c>
      <c r="N19" s="254"/>
      <c r="O19" s="248"/>
      <c r="P19" s="249"/>
      <c r="Q19" s="249"/>
      <c r="R19" s="248"/>
      <c r="S19" s="248"/>
      <c r="T19" s="249"/>
      <c r="U19" s="7" t="e">
        <f t="shared" si="40"/>
        <v>#DIV/0!</v>
      </c>
      <c r="V19" s="248"/>
      <c r="W19" s="248"/>
      <c r="X19" s="249">
        <f t="shared" si="9"/>
        <v>0</v>
      </c>
      <c r="Y19" s="249" t="e">
        <f t="shared" si="10"/>
        <v>#DIV/0!</v>
      </c>
      <c r="Z19" s="249">
        <f t="shared" si="41"/>
        <v>0</v>
      </c>
      <c r="AA19" s="249">
        <f t="shared" si="27"/>
        <v>0</v>
      </c>
      <c r="AB19" s="249">
        <f t="shared" si="28"/>
        <v>0</v>
      </c>
      <c r="AC19" s="249" t="e">
        <f>AA19/Z19%</f>
        <v>#DIV/0!</v>
      </c>
      <c r="AD19" s="248"/>
      <c r="AE19" s="248"/>
      <c r="AF19" s="249">
        <f t="shared" si="29"/>
        <v>0</v>
      </c>
      <c r="AG19" s="249"/>
      <c r="AH19" s="248"/>
      <c r="AI19" s="248"/>
      <c r="AJ19" s="249"/>
      <c r="AK19" s="249"/>
      <c r="AL19" s="248"/>
      <c r="AM19" s="248"/>
      <c r="AN19" s="249">
        <f t="shared" si="13"/>
        <v>0</v>
      </c>
      <c r="AO19" s="249" t="e">
        <f t="shared" si="14"/>
        <v>#DIV/0!</v>
      </c>
      <c r="AP19" s="251">
        <f t="shared" si="47"/>
        <v>0</v>
      </c>
      <c r="AQ19" s="249">
        <f t="shared" si="31"/>
        <v>0</v>
      </c>
      <c r="AR19" s="249">
        <f t="shared" si="15"/>
        <v>0</v>
      </c>
      <c r="AS19" s="250" t="e">
        <f>AQ19/AP19%</f>
        <v>#DIV/0!</v>
      </c>
      <c r="AT19" s="253">
        <f aca="true" t="shared" si="50" ref="AT19:AT39">AX19+BB19+BF19</f>
        <v>0</v>
      </c>
      <c r="AU19" s="249">
        <f t="shared" si="33"/>
        <v>0</v>
      </c>
      <c r="AV19" s="249">
        <f t="shared" si="43"/>
        <v>0</v>
      </c>
      <c r="AW19" s="250" t="e">
        <f>AU19/AT19%</f>
        <v>#DIV/0!</v>
      </c>
      <c r="AX19" s="247"/>
      <c r="AY19" s="248"/>
      <c r="AZ19" s="249"/>
      <c r="BA19" s="252"/>
      <c r="BB19" s="247"/>
      <c r="BC19" s="248"/>
      <c r="BD19" s="249"/>
      <c r="BE19" s="250"/>
      <c r="BF19" s="254"/>
      <c r="BG19" s="248"/>
      <c r="BH19" s="249">
        <f t="shared" si="20"/>
        <v>0</v>
      </c>
      <c r="BI19" s="250" t="e">
        <f t="shared" si="49"/>
        <v>#DIV/0!</v>
      </c>
      <c r="BJ19" s="251">
        <f t="shared" si="34"/>
        <v>0</v>
      </c>
      <c r="BK19" s="249"/>
      <c r="BL19" s="249"/>
      <c r="BM19" s="250"/>
      <c r="BN19" s="247"/>
      <c r="BO19" s="248"/>
      <c r="BP19" s="255"/>
      <c r="BQ19" s="252"/>
      <c r="BR19" s="248"/>
      <c r="BS19" s="248"/>
      <c r="BT19" s="249"/>
      <c r="BU19" s="249"/>
      <c r="BV19" s="254"/>
      <c r="BW19" s="248"/>
      <c r="BX19" s="249">
        <f t="shared" si="25"/>
        <v>0</v>
      </c>
      <c r="BY19" s="249" t="e">
        <f t="shared" si="26"/>
        <v>#DIV/0!</v>
      </c>
      <c r="BZ19" s="256"/>
      <c r="CE19" s="248"/>
    </row>
    <row r="20" spans="1:83" ht="39.75" customHeight="1">
      <c r="A20" s="258" t="s">
        <v>30</v>
      </c>
      <c r="B20" s="30">
        <f t="shared" si="39"/>
        <v>349.1</v>
      </c>
      <c r="C20" s="31">
        <f>K20+AA20+AU20+BK20</f>
        <v>210</v>
      </c>
      <c r="D20" s="33">
        <f t="shared" si="0"/>
        <v>-139.10000000000002</v>
      </c>
      <c r="E20" s="222">
        <f t="shared" si="1"/>
        <v>60.15468347178459</v>
      </c>
      <c r="F20" s="34">
        <f t="shared" si="2"/>
        <v>160</v>
      </c>
      <c r="G20" s="35">
        <f t="shared" si="2"/>
        <v>210</v>
      </c>
      <c r="H20" s="35">
        <f t="shared" si="3"/>
        <v>50</v>
      </c>
      <c r="I20" s="36">
        <f>G20/F20%</f>
        <v>131.25</v>
      </c>
      <c r="J20" s="37">
        <f t="shared" si="45"/>
        <v>55</v>
      </c>
      <c r="K20" s="38">
        <f t="shared" si="46"/>
        <v>95</v>
      </c>
      <c r="L20" s="38">
        <f t="shared" si="4"/>
        <v>40</v>
      </c>
      <c r="M20" s="43" t="s">
        <v>27</v>
      </c>
      <c r="N20" s="39">
        <v>15</v>
      </c>
      <c r="O20" s="31">
        <v>25</v>
      </c>
      <c r="P20" s="32">
        <f t="shared" si="6"/>
        <v>10</v>
      </c>
      <c r="Q20" s="32" t="s">
        <v>27</v>
      </c>
      <c r="R20" s="31">
        <v>20</v>
      </c>
      <c r="S20" s="31">
        <v>35</v>
      </c>
      <c r="T20" s="32">
        <f t="shared" si="8"/>
        <v>15</v>
      </c>
      <c r="U20" s="7" t="s">
        <v>27</v>
      </c>
      <c r="V20" s="31">
        <v>20</v>
      </c>
      <c r="W20" s="31">
        <v>35</v>
      </c>
      <c r="X20" s="32">
        <f t="shared" si="9"/>
        <v>15</v>
      </c>
      <c r="Y20" s="32" t="s">
        <v>119</v>
      </c>
      <c r="Z20" s="38">
        <f t="shared" si="41"/>
        <v>105</v>
      </c>
      <c r="AA20" s="38">
        <f t="shared" si="27"/>
        <v>115</v>
      </c>
      <c r="AB20" s="38">
        <f t="shared" si="28"/>
        <v>10</v>
      </c>
      <c r="AC20" s="38">
        <f>AA20/Z20%</f>
        <v>109.52380952380952</v>
      </c>
      <c r="AD20" s="31">
        <v>35</v>
      </c>
      <c r="AE20" s="31">
        <v>115</v>
      </c>
      <c r="AF20" s="32">
        <f t="shared" si="29"/>
        <v>80</v>
      </c>
      <c r="AG20" s="32" t="s">
        <v>119</v>
      </c>
      <c r="AH20" s="31">
        <v>35</v>
      </c>
      <c r="AI20" s="31"/>
      <c r="AJ20" s="32">
        <f t="shared" si="11"/>
        <v>-35</v>
      </c>
      <c r="AK20" s="32">
        <f t="shared" si="12"/>
        <v>0</v>
      </c>
      <c r="AL20" s="31">
        <v>35</v>
      </c>
      <c r="AM20" s="31"/>
      <c r="AN20" s="32">
        <f t="shared" si="13"/>
        <v>-35</v>
      </c>
      <c r="AO20" s="32">
        <f t="shared" si="14"/>
        <v>0</v>
      </c>
      <c r="AP20" s="40">
        <f t="shared" si="47"/>
        <v>260</v>
      </c>
      <c r="AQ20" s="41">
        <f t="shared" si="31"/>
        <v>210</v>
      </c>
      <c r="AR20" s="41">
        <f t="shared" si="15"/>
        <v>-50</v>
      </c>
      <c r="AS20" s="42">
        <f>AQ20/AP20%</f>
        <v>80.76923076923076</v>
      </c>
      <c r="AT20" s="37">
        <f t="shared" si="50"/>
        <v>100</v>
      </c>
      <c r="AU20" s="38">
        <f t="shared" si="33"/>
        <v>0</v>
      </c>
      <c r="AV20" s="38">
        <f t="shared" si="43"/>
        <v>-100</v>
      </c>
      <c r="AW20" s="43">
        <f>AU20/AT20%</f>
        <v>0</v>
      </c>
      <c r="AX20" s="30">
        <v>40</v>
      </c>
      <c r="AY20" s="31"/>
      <c r="AZ20" s="32">
        <f t="shared" si="48"/>
        <v>-40</v>
      </c>
      <c r="BA20" s="44">
        <f t="shared" si="44"/>
        <v>0</v>
      </c>
      <c r="BB20" s="30">
        <v>30</v>
      </c>
      <c r="BC20" s="31"/>
      <c r="BD20" s="32">
        <f t="shared" si="18"/>
        <v>-30</v>
      </c>
      <c r="BE20" s="28">
        <f>BC20/BB20%</f>
        <v>0</v>
      </c>
      <c r="BF20" s="39">
        <v>30</v>
      </c>
      <c r="BG20" s="31"/>
      <c r="BH20" s="32">
        <f t="shared" si="20"/>
        <v>-30</v>
      </c>
      <c r="BI20" s="28">
        <f t="shared" si="49"/>
        <v>0</v>
      </c>
      <c r="BJ20" s="45">
        <f t="shared" si="34"/>
        <v>89.1</v>
      </c>
      <c r="BK20" s="38">
        <f t="shared" si="35"/>
        <v>0</v>
      </c>
      <c r="BL20" s="38">
        <f t="shared" si="36"/>
        <v>-89.1</v>
      </c>
      <c r="BM20" s="43">
        <f>BK20/BJ20%</f>
        <v>0</v>
      </c>
      <c r="BN20" s="30">
        <v>30</v>
      </c>
      <c r="BO20" s="31"/>
      <c r="BP20" s="7">
        <f t="shared" si="22"/>
        <v>-30</v>
      </c>
      <c r="BQ20" s="259" t="s">
        <v>27</v>
      </c>
      <c r="BR20" s="31">
        <v>30</v>
      </c>
      <c r="BS20" s="31"/>
      <c r="BT20" s="32">
        <f t="shared" si="23"/>
        <v>-30</v>
      </c>
      <c r="BU20" s="32" t="s">
        <v>27</v>
      </c>
      <c r="BV20" s="39">
        <v>29.1</v>
      </c>
      <c r="BW20" s="31"/>
      <c r="BX20" s="32">
        <f t="shared" si="25"/>
        <v>-29.1</v>
      </c>
      <c r="BY20" s="32">
        <f t="shared" si="26"/>
        <v>0</v>
      </c>
      <c r="CE20" s="31"/>
    </row>
    <row r="21" spans="1:83" ht="15.75" customHeight="1" hidden="1">
      <c r="A21" s="260" t="s">
        <v>31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2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5"/>
        <v>0</v>
      </c>
      <c r="K21" s="12">
        <f t="shared" si="46"/>
        <v>0</v>
      </c>
      <c r="L21" s="12">
        <f t="shared" si="4"/>
        <v>0</v>
      </c>
      <c r="M21" s="17"/>
      <c r="N21" s="25">
        <f>SUM(N22:N23)</f>
        <v>0</v>
      </c>
      <c r="O21" s="23">
        <f>SUM(O22:O23)</f>
        <v>0</v>
      </c>
      <c r="P21" s="7">
        <f t="shared" si="6"/>
        <v>0</v>
      </c>
      <c r="Q21" s="32"/>
      <c r="R21" s="23">
        <f>SUM(R22:R23)</f>
        <v>0</v>
      </c>
      <c r="S21" s="23">
        <f>SUM(S22:S23)</f>
        <v>0</v>
      </c>
      <c r="T21" s="32">
        <f t="shared" si="8"/>
        <v>0</v>
      </c>
      <c r="U21" s="7" t="e">
        <f t="shared" si="40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12">
        <f t="shared" si="41"/>
        <v>0</v>
      </c>
      <c r="AA21" s="12">
        <f t="shared" si="27"/>
        <v>0</v>
      </c>
      <c r="AB21" s="12">
        <f t="shared" si="28"/>
        <v>0</v>
      </c>
      <c r="AC21" s="12"/>
      <c r="AD21" s="23">
        <f>SUM(AD22:AD23)</f>
        <v>0</v>
      </c>
      <c r="AE21" s="23">
        <f>SUM(AE22:AE23)</f>
        <v>0</v>
      </c>
      <c r="AF21" s="32">
        <f t="shared" si="29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1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7"/>
        <v>0</v>
      </c>
      <c r="AQ21" s="15">
        <f t="shared" si="31"/>
        <v>0</v>
      </c>
      <c r="AR21" s="15">
        <f t="shared" si="15"/>
        <v>0</v>
      </c>
      <c r="AS21" s="16"/>
      <c r="AT21" s="37">
        <f t="shared" si="50"/>
        <v>0</v>
      </c>
      <c r="AU21" s="26">
        <f>AY21+BC21+BG21</f>
        <v>0</v>
      </c>
      <c r="AV21" s="12">
        <f t="shared" si="43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8"/>
        <v>0</v>
      </c>
      <c r="BA21" s="44" t="e">
        <f t="shared" si="44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4"/>
        <v>0</v>
      </c>
      <c r="BK21" s="12">
        <f t="shared" si="35"/>
        <v>0</v>
      </c>
      <c r="BL21" s="12">
        <f t="shared" si="36"/>
        <v>0</v>
      </c>
      <c r="BM21" s="17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  <c r="CE21" s="23">
        <f>SUM(CE22:CE23)</f>
        <v>0</v>
      </c>
    </row>
    <row r="22" spans="1:83" ht="15.75" customHeight="1" hidden="1">
      <c r="A22" s="258" t="s">
        <v>32</v>
      </c>
      <c r="B22" s="30"/>
      <c r="C22" s="31"/>
      <c r="D22" s="33">
        <f t="shared" si="0"/>
        <v>0</v>
      </c>
      <c r="E22" s="222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5"/>
        <v>0</v>
      </c>
      <c r="K22" s="38">
        <f t="shared" si="46"/>
        <v>0</v>
      </c>
      <c r="L22" s="38">
        <f t="shared" si="4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8"/>
        <v>0</v>
      </c>
      <c r="U22" s="7" t="e">
        <f t="shared" si="40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41"/>
        <v>0</v>
      </c>
      <c r="AA22" s="38">
        <f t="shared" si="27"/>
        <v>0</v>
      </c>
      <c r="AB22" s="38">
        <f t="shared" si="28"/>
        <v>0</v>
      </c>
      <c r="AC22" s="38"/>
      <c r="AD22" s="31"/>
      <c r="AE22" s="31"/>
      <c r="AF22" s="32">
        <f t="shared" si="29"/>
        <v>0</v>
      </c>
      <c r="AG22" s="32"/>
      <c r="AH22" s="31"/>
      <c r="AI22" s="31"/>
      <c r="AJ22" s="7">
        <f t="shared" si="11"/>
        <v>0</v>
      </c>
      <c r="AK22" s="7" t="e">
        <f t="shared" si="1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7"/>
        <v>0</v>
      </c>
      <c r="AQ22" s="41">
        <f t="shared" si="31"/>
        <v>0</v>
      </c>
      <c r="AR22" s="41">
        <f t="shared" si="15"/>
        <v>0</v>
      </c>
      <c r="AS22" s="42"/>
      <c r="AT22" s="37">
        <f t="shared" si="50"/>
        <v>0</v>
      </c>
      <c r="AU22" s="38">
        <f t="shared" si="33"/>
        <v>0</v>
      </c>
      <c r="AV22" s="38">
        <f t="shared" si="43"/>
        <v>0</v>
      </c>
      <c r="AW22" s="43"/>
      <c r="AX22" s="30"/>
      <c r="AY22" s="31"/>
      <c r="AZ22" s="32">
        <f t="shared" si="48"/>
        <v>0</v>
      </c>
      <c r="BA22" s="44" t="e">
        <f t="shared" si="44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  <c r="CE22" s="31"/>
    </row>
    <row r="23" spans="1:83" ht="15.75" customHeight="1" hidden="1">
      <c r="A23" s="261" t="s">
        <v>33</v>
      </c>
      <c r="B23" s="30"/>
      <c r="C23" s="31"/>
      <c r="D23" s="33">
        <f t="shared" si="0"/>
        <v>0</v>
      </c>
      <c r="E23" s="222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5"/>
        <v>0</v>
      </c>
      <c r="K23" s="38">
        <f t="shared" si="46"/>
        <v>0</v>
      </c>
      <c r="L23" s="38">
        <f t="shared" si="4"/>
        <v>0</v>
      </c>
      <c r="M23" s="43"/>
      <c r="N23" s="39"/>
      <c r="O23" s="31"/>
      <c r="P23" s="32"/>
      <c r="Q23" s="32"/>
      <c r="R23" s="31"/>
      <c r="S23" s="31"/>
      <c r="T23" s="32">
        <f t="shared" si="8"/>
        <v>0</v>
      </c>
      <c r="U23" s="7" t="e">
        <f t="shared" si="40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41"/>
        <v>0</v>
      </c>
      <c r="AA23" s="38">
        <f t="shared" si="27"/>
        <v>0</v>
      </c>
      <c r="AB23" s="38">
        <f t="shared" si="28"/>
        <v>0</v>
      </c>
      <c r="AC23" s="38"/>
      <c r="AD23" s="31"/>
      <c r="AE23" s="31"/>
      <c r="AF23" s="32">
        <f t="shared" si="29"/>
        <v>0</v>
      </c>
      <c r="AG23" s="32"/>
      <c r="AH23" s="31"/>
      <c r="AI23" s="31"/>
      <c r="AJ23" s="7">
        <f t="shared" si="11"/>
        <v>0</v>
      </c>
      <c r="AK23" s="7" t="e">
        <f t="shared" si="1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7"/>
        <v>0</v>
      </c>
      <c r="AQ23" s="41">
        <f t="shared" si="31"/>
        <v>0</v>
      </c>
      <c r="AR23" s="41">
        <f t="shared" si="15"/>
        <v>0</v>
      </c>
      <c r="AS23" s="42"/>
      <c r="AT23" s="37">
        <f t="shared" si="50"/>
        <v>0</v>
      </c>
      <c r="AU23" s="38">
        <f t="shared" si="33"/>
        <v>0</v>
      </c>
      <c r="AV23" s="38">
        <f t="shared" si="43"/>
        <v>0</v>
      </c>
      <c r="AW23" s="43"/>
      <c r="AX23" s="30"/>
      <c r="AY23" s="31"/>
      <c r="AZ23" s="32">
        <f t="shared" si="48"/>
        <v>0</v>
      </c>
      <c r="BA23" s="44" t="e">
        <f t="shared" si="44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  <c r="CE23" s="31"/>
    </row>
    <row r="24" spans="1:83" s="21" customFormat="1" ht="48" customHeight="1">
      <c r="A24" s="260" t="s">
        <v>34</v>
      </c>
      <c r="B24" s="22">
        <f>B25+B27+B28+B29+B30+B26</f>
        <v>30501.799999999996</v>
      </c>
      <c r="C24" s="23">
        <f>C25+C27+C28+C29+C30+C26</f>
        <v>7814</v>
      </c>
      <c r="D24" s="8">
        <f t="shared" si="0"/>
        <v>-22687.799999999996</v>
      </c>
      <c r="E24" s="20">
        <f t="shared" si="1"/>
        <v>25.618160239723558</v>
      </c>
      <c r="F24" s="9">
        <f t="shared" si="2"/>
        <v>13251.5</v>
      </c>
      <c r="G24" s="10">
        <f t="shared" si="2"/>
        <v>7813.999999999999</v>
      </c>
      <c r="H24" s="10">
        <f t="shared" si="3"/>
        <v>-5437.500000000001</v>
      </c>
      <c r="I24" s="11">
        <f>G24/F24%</f>
        <v>58.96690940648229</v>
      </c>
      <c r="J24" s="24">
        <f t="shared" si="45"/>
        <v>5790.9</v>
      </c>
      <c r="K24" s="12">
        <f>SUM(O24+S24+W24)</f>
        <v>6085.499999999999</v>
      </c>
      <c r="L24" s="12">
        <f t="shared" si="4"/>
        <v>294.59999999999945</v>
      </c>
      <c r="M24" s="17">
        <f>K24/J24%</f>
        <v>105.08729213075686</v>
      </c>
      <c r="N24" s="25">
        <f>N25+N27+N28+N29+N30</f>
        <v>1869.5</v>
      </c>
      <c r="O24" s="23">
        <f>O25+O27+O28+O29+O30</f>
        <v>1545.1999999999998</v>
      </c>
      <c r="P24" s="7">
        <f aca="true" t="shared" si="51" ref="P24:P38">O24-N24</f>
        <v>-324.3000000000002</v>
      </c>
      <c r="Q24" s="7">
        <f>O24/N24%</f>
        <v>82.65311580636532</v>
      </c>
      <c r="R24" s="23">
        <f>R25+R27+R28+R29+R30</f>
        <v>1869.5</v>
      </c>
      <c r="S24" s="23">
        <f>S25+S27+S28+S29+S30</f>
        <v>964.2</v>
      </c>
      <c r="T24" s="7">
        <f t="shared" si="8"/>
        <v>-905.3</v>
      </c>
      <c r="U24" s="7">
        <f t="shared" si="40"/>
        <v>51.57528751002942</v>
      </c>
      <c r="V24" s="23">
        <f>V25+V27+V28+V29+V30</f>
        <v>2051.9</v>
      </c>
      <c r="W24" s="23">
        <f>W25+W27+W28+W29+W30</f>
        <v>3576.0999999999995</v>
      </c>
      <c r="X24" s="7">
        <f t="shared" si="9"/>
        <v>1524.1999999999994</v>
      </c>
      <c r="Y24" s="7" t="s">
        <v>119</v>
      </c>
      <c r="Z24" s="12">
        <f t="shared" si="41"/>
        <v>7460.6</v>
      </c>
      <c r="AA24" s="12">
        <f t="shared" si="27"/>
        <v>1728.5</v>
      </c>
      <c r="AB24" s="12">
        <f t="shared" si="28"/>
        <v>-5732.1</v>
      </c>
      <c r="AC24" s="12">
        <f>AA24/Z24%</f>
        <v>23.168377878454812</v>
      </c>
      <c r="AD24" s="23">
        <f>AD25+AD27+AD28+AD29+AD30</f>
        <v>2219.5</v>
      </c>
      <c r="AE24" s="23">
        <f>AE25+AE27+AE28+AE29+AE30</f>
        <v>1728.5</v>
      </c>
      <c r="AF24" s="7">
        <f t="shared" si="29"/>
        <v>-491</v>
      </c>
      <c r="AG24" s="7">
        <f aca="true" t="shared" si="52" ref="AG24:AG37">AE24/AD24%</f>
        <v>77.87790042802433</v>
      </c>
      <c r="AH24" s="23">
        <f>AH25+AH27+AH28+AH29+AH30</f>
        <v>2219.5</v>
      </c>
      <c r="AI24" s="23">
        <f>AI25+AI27+AI28+AI29+AI30</f>
        <v>0</v>
      </c>
      <c r="AJ24" s="7">
        <f t="shared" si="11"/>
        <v>-2219.5</v>
      </c>
      <c r="AK24" s="7">
        <f t="shared" si="12"/>
        <v>0</v>
      </c>
      <c r="AL24" s="23">
        <f>AL25+AL27+AL28+AL29+AL30</f>
        <v>3021.6</v>
      </c>
      <c r="AM24" s="23">
        <f>AM25+AM27+AM28+AM29+AM30</f>
        <v>0</v>
      </c>
      <c r="AN24" s="7">
        <f t="shared" si="13"/>
        <v>-3021.6</v>
      </c>
      <c r="AO24" s="7">
        <f t="shared" si="14"/>
        <v>0</v>
      </c>
      <c r="AP24" s="14">
        <f t="shared" si="47"/>
        <v>22110.1</v>
      </c>
      <c r="AQ24" s="15">
        <f t="shared" si="47"/>
        <v>7813.999999999999</v>
      </c>
      <c r="AR24" s="15">
        <f t="shared" si="15"/>
        <v>-14296.099999999999</v>
      </c>
      <c r="AS24" s="16">
        <f>AQ24/AP24%</f>
        <v>35.34131460282857</v>
      </c>
      <c r="AT24" s="24">
        <f t="shared" si="50"/>
        <v>8858.6</v>
      </c>
      <c r="AU24" s="12">
        <f>SUM(AY24+BC24+BG24)</f>
        <v>0</v>
      </c>
      <c r="AV24" s="12">
        <f t="shared" si="43"/>
        <v>-8858.6</v>
      </c>
      <c r="AW24" s="17">
        <f>AU24/AT24%</f>
        <v>0</v>
      </c>
      <c r="AX24" s="22">
        <f>AX25+AX27+AX28+AX29+AX30</f>
        <v>2619.5</v>
      </c>
      <c r="AY24" s="23">
        <f>AY25+AY27+AY28+AY29+AY30</f>
        <v>0</v>
      </c>
      <c r="AZ24" s="7">
        <f t="shared" si="48"/>
        <v>-2619.5</v>
      </c>
      <c r="BA24" s="19">
        <f t="shared" si="44"/>
        <v>0</v>
      </c>
      <c r="BB24" s="22">
        <f>BB25+BB27+BB28+BB29+BB30</f>
        <v>2619.5</v>
      </c>
      <c r="BC24" s="23">
        <f>BC25+BC27+BC28+BC29+BC30</f>
        <v>0</v>
      </c>
      <c r="BD24" s="7">
        <f>BC24-BB24</f>
        <v>-2619.5</v>
      </c>
      <c r="BE24" s="18">
        <f>BC24/BB24%</f>
        <v>0</v>
      </c>
      <c r="BF24" s="25">
        <f>BF25+BF27+BF28+BF29+BF30</f>
        <v>3619.6</v>
      </c>
      <c r="BG24" s="25">
        <f>BG25+BG27+BG28+BG29+BG30</f>
        <v>0</v>
      </c>
      <c r="BH24" s="7">
        <f>BG24-BF24</f>
        <v>-3619.6</v>
      </c>
      <c r="BI24" s="18">
        <f>BG24/BF24%</f>
        <v>0</v>
      </c>
      <c r="BJ24" s="26">
        <f t="shared" si="34"/>
        <v>8391.7</v>
      </c>
      <c r="BK24" s="12">
        <f t="shared" si="35"/>
        <v>0</v>
      </c>
      <c r="BL24" s="12">
        <f t="shared" si="36"/>
        <v>-8391.7</v>
      </c>
      <c r="BM24" s="17">
        <f>BK24/BJ24%</f>
        <v>0</v>
      </c>
      <c r="BN24" s="25">
        <f>BN25+BN27+BN28+BN29+BN30</f>
        <v>2469.5</v>
      </c>
      <c r="BO24" s="25">
        <f>BO25+BO27+BO28+BO29+BO30+BO26</f>
        <v>0</v>
      </c>
      <c r="BP24" s="7">
        <f>BO24-BN24</f>
        <v>-2469.5</v>
      </c>
      <c r="BQ24" s="44">
        <f>BO24/BN24%</f>
        <v>0</v>
      </c>
      <c r="BR24" s="23">
        <f>BR25+BR27+BR28+BR29+BR30+BR26</f>
        <v>2419.5</v>
      </c>
      <c r="BS24" s="23">
        <f>BS25+BS27+BS28+BS29+BS30+BS26</f>
        <v>0</v>
      </c>
      <c r="BT24" s="7">
        <f>BS24-BR24</f>
        <v>-2419.5</v>
      </c>
      <c r="BU24" s="7">
        <f>BS24/BR24%</f>
        <v>0</v>
      </c>
      <c r="BV24" s="25">
        <f>BV25+BV27+BV28+BV29+BV30</f>
        <v>3502.7</v>
      </c>
      <c r="BW24" s="25">
        <f>BW25+BW27+BW28+BW29+BW30</f>
        <v>0</v>
      </c>
      <c r="BX24" s="7">
        <f>BW24-BV24</f>
        <v>-3502.7</v>
      </c>
      <c r="BY24" s="7">
        <f>BW24/BV24%</f>
        <v>0</v>
      </c>
      <c r="CE24" s="25">
        <f>CE25+CE27+CE28+CE29+CE30</f>
        <v>0</v>
      </c>
    </row>
    <row r="25" spans="1:83" ht="15.75" customHeight="1" hidden="1">
      <c r="A25" s="262" t="s">
        <v>35</v>
      </c>
      <c r="B25" s="52"/>
      <c r="C25" s="53"/>
      <c r="D25" s="33">
        <f t="shared" si="0"/>
        <v>0</v>
      </c>
      <c r="E25" s="222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5"/>
        <v>0</v>
      </c>
      <c r="K25" s="38">
        <f t="shared" si="46"/>
        <v>0</v>
      </c>
      <c r="L25" s="38">
        <f t="shared" si="4"/>
        <v>0</v>
      </c>
      <c r="M25" s="43"/>
      <c r="N25" s="54"/>
      <c r="O25" s="53"/>
      <c r="P25" s="7">
        <f t="shared" si="51"/>
        <v>0</v>
      </c>
      <c r="Q25" s="7"/>
      <c r="R25" s="53"/>
      <c r="S25" s="53"/>
      <c r="T25" s="32">
        <f t="shared" si="8"/>
        <v>0</v>
      </c>
      <c r="U25" s="7" t="e">
        <f t="shared" si="40"/>
        <v>#DIV/0!</v>
      </c>
      <c r="V25" s="53"/>
      <c r="W25" s="53"/>
      <c r="X25" s="32">
        <f t="shared" si="9"/>
        <v>0</v>
      </c>
      <c r="Y25" s="32" t="e">
        <f t="shared" si="10"/>
        <v>#DIV/0!</v>
      </c>
      <c r="Z25" s="38">
        <f t="shared" si="41"/>
        <v>0</v>
      </c>
      <c r="AA25" s="38">
        <f t="shared" si="27"/>
        <v>0</v>
      </c>
      <c r="AB25" s="38">
        <f t="shared" si="28"/>
        <v>0</v>
      </c>
      <c r="AC25" s="38"/>
      <c r="AD25" s="53"/>
      <c r="AE25" s="53"/>
      <c r="AF25" s="7">
        <f t="shared" si="29"/>
        <v>0</v>
      </c>
      <c r="AG25" s="7" t="e">
        <f t="shared" si="52"/>
        <v>#DIV/0!</v>
      </c>
      <c r="AH25" s="53"/>
      <c r="AI25" s="53"/>
      <c r="AJ25" s="7">
        <f t="shared" si="11"/>
        <v>0</v>
      </c>
      <c r="AK25" s="7" t="e">
        <f t="shared" si="1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7"/>
        <v>0</v>
      </c>
      <c r="AQ25" s="41">
        <f t="shared" si="47"/>
        <v>0</v>
      </c>
      <c r="AR25" s="41">
        <f t="shared" si="15"/>
        <v>0</v>
      </c>
      <c r="AS25" s="42"/>
      <c r="AT25" s="37">
        <f t="shared" si="50"/>
        <v>0</v>
      </c>
      <c r="AU25" s="38">
        <f t="shared" si="33"/>
        <v>0</v>
      </c>
      <c r="AV25" s="38">
        <f t="shared" si="43"/>
        <v>0</v>
      </c>
      <c r="AW25" s="43"/>
      <c r="AX25" s="52"/>
      <c r="AY25" s="53"/>
      <c r="AZ25" s="32">
        <f t="shared" si="48"/>
        <v>0</v>
      </c>
      <c r="BA25" s="44" t="e">
        <f t="shared" si="44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  <c r="CE25" s="53"/>
    </row>
    <row r="26" spans="1:83" ht="37.5" customHeight="1">
      <c r="A26" s="262" t="s">
        <v>117</v>
      </c>
      <c r="B26" s="30">
        <f aca="true" t="shared" si="53" ref="B26:C30">J26+Z26+AT26+BJ26</f>
        <v>0</v>
      </c>
      <c r="C26" s="31">
        <f t="shared" si="53"/>
        <v>0</v>
      </c>
      <c r="D26" s="33"/>
      <c r="E26" s="222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14"/>
      <c r="AQ26" s="41"/>
      <c r="AR26" s="41"/>
      <c r="AS26" s="42"/>
      <c r="AT26" s="37"/>
      <c r="AU26" s="38"/>
      <c r="AV26" s="38"/>
      <c r="AW26" s="43"/>
      <c r="AX26" s="52"/>
      <c r="AY26" s="53"/>
      <c r="AZ26" s="32"/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0</v>
      </c>
      <c r="BK26" s="38">
        <f t="shared" si="35"/>
        <v>0</v>
      </c>
      <c r="BL26" s="38"/>
      <c r="BM26" s="43"/>
      <c r="BN26" s="52"/>
      <c r="BO26" s="53"/>
      <c r="BP26" s="32"/>
      <c r="BQ26" s="44"/>
      <c r="BR26" s="53"/>
      <c r="BS26" s="53"/>
      <c r="BT26" s="32"/>
      <c r="BU26" s="7"/>
      <c r="BV26" s="54"/>
      <c r="BW26" s="53"/>
      <c r="BX26" s="32"/>
      <c r="BY26" s="7"/>
      <c r="CE26" s="53"/>
    </row>
    <row r="27" spans="1:83" s="56" customFormat="1" ht="23.25" customHeight="1">
      <c r="A27" s="262" t="s">
        <v>36</v>
      </c>
      <c r="B27" s="30">
        <f t="shared" si="53"/>
        <v>21734.1</v>
      </c>
      <c r="C27" s="31">
        <f t="shared" si="53"/>
        <v>5395.9</v>
      </c>
      <c r="D27" s="55">
        <f t="shared" si="0"/>
        <v>-16338.199999999999</v>
      </c>
      <c r="E27" s="222">
        <f t="shared" si="1"/>
        <v>24.82688494117539</v>
      </c>
      <c r="F27" s="34">
        <f t="shared" si="2"/>
        <v>8800</v>
      </c>
      <c r="G27" s="35">
        <f t="shared" si="2"/>
        <v>5395.9</v>
      </c>
      <c r="H27" s="35">
        <f t="shared" si="3"/>
        <v>-3404.1000000000004</v>
      </c>
      <c r="I27" s="36">
        <f aca="true" t="shared" si="54" ref="I27:I32">G27/F27%</f>
        <v>61.31704545454545</v>
      </c>
      <c r="J27" s="37">
        <f t="shared" si="45"/>
        <v>3500</v>
      </c>
      <c r="K27" s="38">
        <f t="shared" si="46"/>
        <v>4263.8</v>
      </c>
      <c r="L27" s="38">
        <f t="shared" si="4"/>
        <v>763.8000000000002</v>
      </c>
      <c r="M27" s="43">
        <f aca="true" t="shared" si="55" ref="M27:M38">K27/J27%</f>
        <v>121.82285714285715</v>
      </c>
      <c r="N27" s="39">
        <v>1150</v>
      </c>
      <c r="O27" s="31">
        <v>1001.7</v>
      </c>
      <c r="P27" s="32">
        <f t="shared" si="51"/>
        <v>-148.29999999999995</v>
      </c>
      <c r="Q27" s="32">
        <f>O27/N27%</f>
        <v>87.10434782608696</v>
      </c>
      <c r="R27" s="31">
        <v>1150</v>
      </c>
      <c r="S27" s="31">
        <v>329.6</v>
      </c>
      <c r="T27" s="32">
        <f t="shared" si="8"/>
        <v>-820.4</v>
      </c>
      <c r="U27" s="7">
        <f t="shared" si="40"/>
        <v>28.660869565217393</v>
      </c>
      <c r="V27" s="31">
        <v>1200</v>
      </c>
      <c r="W27" s="31">
        <v>2932.5</v>
      </c>
      <c r="X27" s="32">
        <f t="shared" si="9"/>
        <v>1732.5</v>
      </c>
      <c r="Y27" s="32" t="s">
        <v>119</v>
      </c>
      <c r="Z27" s="38">
        <f t="shared" si="41"/>
        <v>5300</v>
      </c>
      <c r="AA27" s="38">
        <f t="shared" si="27"/>
        <v>1132.1</v>
      </c>
      <c r="AB27" s="38">
        <f t="shared" si="28"/>
        <v>-4167.9</v>
      </c>
      <c r="AC27" s="38">
        <f>AA27/Z27%</f>
        <v>21.360377358490563</v>
      </c>
      <c r="AD27" s="31">
        <v>1500</v>
      </c>
      <c r="AE27" s="31">
        <v>1132.1</v>
      </c>
      <c r="AF27" s="32">
        <f t="shared" si="29"/>
        <v>-367.9000000000001</v>
      </c>
      <c r="AG27" s="32">
        <f t="shared" si="52"/>
        <v>75.47333333333333</v>
      </c>
      <c r="AH27" s="31">
        <v>1500</v>
      </c>
      <c r="AI27" s="31"/>
      <c r="AJ27" s="32">
        <f t="shared" si="11"/>
        <v>-1500</v>
      </c>
      <c r="AK27" s="32">
        <f t="shared" si="12"/>
        <v>0</v>
      </c>
      <c r="AL27" s="31">
        <v>2300</v>
      </c>
      <c r="AM27" s="31"/>
      <c r="AN27" s="32">
        <f t="shared" si="13"/>
        <v>-2300</v>
      </c>
      <c r="AO27" s="32">
        <f t="shared" si="14"/>
        <v>0</v>
      </c>
      <c r="AP27" s="40">
        <f t="shared" si="47"/>
        <v>15500</v>
      </c>
      <c r="AQ27" s="41">
        <f t="shared" si="47"/>
        <v>5395.9</v>
      </c>
      <c r="AR27" s="41">
        <f t="shared" si="15"/>
        <v>-10104.1</v>
      </c>
      <c r="AS27" s="42">
        <f aca="true" t="shared" si="56" ref="AS27:AS38">AQ27/AP27%</f>
        <v>34.81225806451613</v>
      </c>
      <c r="AT27" s="37">
        <f t="shared" si="50"/>
        <v>6700</v>
      </c>
      <c r="AU27" s="38">
        <f t="shared" si="33"/>
        <v>0</v>
      </c>
      <c r="AV27" s="38">
        <f t="shared" si="43"/>
        <v>-6700</v>
      </c>
      <c r="AW27" s="43">
        <f>AU27/AT27%</f>
        <v>0</v>
      </c>
      <c r="AX27" s="30">
        <v>1900</v>
      </c>
      <c r="AY27" s="31"/>
      <c r="AZ27" s="32">
        <f t="shared" si="48"/>
        <v>-1900</v>
      </c>
      <c r="BA27" s="44">
        <f t="shared" si="44"/>
        <v>0</v>
      </c>
      <c r="BB27" s="30">
        <v>1900</v>
      </c>
      <c r="BC27" s="31"/>
      <c r="BD27" s="32">
        <f>BC27-BB27</f>
        <v>-1900</v>
      </c>
      <c r="BE27" s="28">
        <f>BC27/BB27%</f>
        <v>0</v>
      </c>
      <c r="BF27" s="39">
        <v>2900</v>
      </c>
      <c r="BG27" s="31"/>
      <c r="BH27" s="32">
        <f>BG27-BF27</f>
        <v>-2900</v>
      </c>
      <c r="BI27" s="28">
        <f>BG27/BF27%</f>
        <v>0</v>
      </c>
      <c r="BJ27" s="45">
        <f t="shared" si="34"/>
        <v>6234.1</v>
      </c>
      <c r="BK27" s="38">
        <f t="shared" si="35"/>
        <v>0</v>
      </c>
      <c r="BL27" s="38">
        <f t="shared" si="36"/>
        <v>-6234.1</v>
      </c>
      <c r="BM27" s="43">
        <f>BK27/BJ27%</f>
        <v>0</v>
      </c>
      <c r="BN27" s="30">
        <v>1750</v>
      </c>
      <c r="BO27" s="31"/>
      <c r="BP27" s="7">
        <f>BO27-BN27</f>
        <v>-1750</v>
      </c>
      <c r="BQ27" s="44">
        <f>BO27/BN27%</f>
        <v>0</v>
      </c>
      <c r="BR27" s="31">
        <v>1700</v>
      </c>
      <c r="BS27" s="31"/>
      <c r="BT27" s="32">
        <f>BS27-BR27</f>
        <v>-1700</v>
      </c>
      <c r="BU27" s="32">
        <f>BS27/BR27%</f>
        <v>0</v>
      </c>
      <c r="BV27" s="39">
        <v>2784.1</v>
      </c>
      <c r="BW27" s="31"/>
      <c r="BX27" s="32">
        <f>BW27-BV27</f>
        <v>-2784.1</v>
      </c>
      <c r="BY27" s="7">
        <f>BW27/BV27%</f>
        <v>0</v>
      </c>
      <c r="CE27" s="31"/>
    </row>
    <row r="28" spans="1:83" s="1" customFormat="1" ht="22.5" customHeight="1">
      <c r="A28" s="258" t="s">
        <v>37</v>
      </c>
      <c r="B28" s="30">
        <f>J28+Z28+AT28+BJ28</f>
        <v>8402.6</v>
      </c>
      <c r="C28" s="31">
        <f t="shared" si="53"/>
        <v>2182.1000000000004</v>
      </c>
      <c r="D28" s="32">
        <f t="shared" si="0"/>
        <v>-6220.5</v>
      </c>
      <c r="E28" s="222">
        <f t="shared" si="1"/>
        <v>25.969342822459716</v>
      </c>
      <c r="F28" s="34">
        <f t="shared" si="2"/>
        <v>4204</v>
      </c>
      <c r="G28" s="35">
        <f t="shared" si="2"/>
        <v>2182.1000000000004</v>
      </c>
      <c r="H28" s="35">
        <f t="shared" si="3"/>
        <v>-2021.8999999999996</v>
      </c>
      <c r="I28" s="36">
        <f t="shared" si="54"/>
        <v>51.90532825880115</v>
      </c>
      <c r="J28" s="37">
        <f t="shared" si="45"/>
        <v>2102</v>
      </c>
      <c r="K28" s="38">
        <f t="shared" si="46"/>
        <v>1667.6000000000001</v>
      </c>
      <c r="L28" s="38">
        <f t="shared" si="4"/>
        <v>-434.39999999999986</v>
      </c>
      <c r="M28" s="43">
        <f t="shared" si="55"/>
        <v>79.33396764985729</v>
      </c>
      <c r="N28" s="57">
        <v>700</v>
      </c>
      <c r="O28" s="58">
        <v>528.4</v>
      </c>
      <c r="P28" s="32">
        <f t="shared" si="51"/>
        <v>-171.60000000000002</v>
      </c>
      <c r="Q28" s="32">
        <f>O28/N28%</f>
        <v>75.48571428571428</v>
      </c>
      <c r="R28" s="58">
        <v>700</v>
      </c>
      <c r="S28" s="58">
        <v>586.5</v>
      </c>
      <c r="T28" s="32">
        <f t="shared" si="8"/>
        <v>-113.5</v>
      </c>
      <c r="U28" s="7">
        <f t="shared" si="40"/>
        <v>83.78571428571429</v>
      </c>
      <c r="V28" s="58">
        <v>702</v>
      </c>
      <c r="W28" s="58">
        <v>552.7</v>
      </c>
      <c r="X28" s="32">
        <f t="shared" si="9"/>
        <v>-149.29999999999995</v>
      </c>
      <c r="Y28" s="32">
        <f t="shared" si="10"/>
        <v>78.73219373219375</v>
      </c>
      <c r="Z28" s="38">
        <f t="shared" si="41"/>
        <v>2102</v>
      </c>
      <c r="AA28" s="38">
        <f t="shared" si="27"/>
        <v>514.5</v>
      </c>
      <c r="AB28" s="38">
        <f t="shared" si="28"/>
        <v>-1587.5</v>
      </c>
      <c r="AC28" s="38">
        <f>AA28/Z28%</f>
        <v>24.476688867745004</v>
      </c>
      <c r="AD28" s="58">
        <v>700</v>
      </c>
      <c r="AE28" s="58">
        <v>514.5</v>
      </c>
      <c r="AF28" s="32">
        <f t="shared" si="29"/>
        <v>-185.5</v>
      </c>
      <c r="AG28" s="32">
        <f t="shared" si="52"/>
        <v>73.5</v>
      </c>
      <c r="AH28" s="58">
        <v>700</v>
      </c>
      <c r="AI28" s="58"/>
      <c r="AJ28" s="32">
        <f t="shared" si="11"/>
        <v>-700</v>
      </c>
      <c r="AK28" s="32">
        <f t="shared" si="12"/>
        <v>0</v>
      </c>
      <c r="AL28" s="58">
        <v>702</v>
      </c>
      <c r="AM28" s="58"/>
      <c r="AN28" s="32">
        <f t="shared" si="13"/>
        <v>-702</v>
      </c>
      <c r="AO28" s="32">
        <f t="shared" si="14"/>
        <v>0</v>
      </c>
      <c r="AP28" s="40">
        <f t="shared" si="47"/>
        <v>6304</v>
      </c>
      <c r="AQ28" s="41">
        <f t="shared" si="47"/>
        <v>2182.1000000000004</v>
      </c>
      <c r="AR28" s="41">
        <f t="shared" si="15"/>
        <v>-4121.9</v>
      </c>
      <c r="AS28" s="42">
        <f t="shared" si="56"/>
        <v>34.6145304568528</v>
      </c>
      <c r="AT28" s="37">
        <f t="shared" si="50"/>
        <v>2100</v>
      </c>
      <c r="AU28" s="38">
        <f t="shared" si="33"/>
        <v>0</v>
      </c>
      <c r="AV28" s="38">
        <f t="shared" si="43"/>
        <v>-2100</v>
      </c>
      <c r="AW28" s="43">
        <f>AU28/AT28%</f>
        <v>0</v>
      </c>
      <c r="AX28" s="59">
        <v>700</v>
      </c>
      <c r="AY28" s="58"/>
      <c r="AZ28" s="32">
        <f t="shared" si="48"/>
        <v>-700</v>
      </c>
      <c r="BA28" s="44">
        <f t="shared" si="44"/>
        <v>0</v>
      </c>
      <c r="BB28" s="59">
        <v>700</v>
      </c>
      <c r="BC28" s="58"/>
      <c r="BD28" s="32">
        <f>BC28-BB28</f>
        <v>-700</v>
      </c>
      <c r="BE28" s="28">
        <f>BC28/BB28%</f>
        <v>0</v>
      </c>
      <c r="BF28" s="57">
        <v>700</v>
      </c>
      <c r="BG28" s="58"/>
      <c r="BH28" s="32">
        <f>BG28-BF28</f>
        <v>-700</v>
      </c>
      <c r="BI28" s="28">
        <f>BG28/BF28%</f>
        <v>0</v>
      </c>
      <c r="BJ28" s="45">
        <f t="shared" si="34"/>
        <v>2098.6</v>
      </c>
      <c r="BK28" s="38">
        <f t="shared" si="35"/>
        <v>0</v>
      </c>
      <c r="BL28" s="38">
        <f t="shared" si="36"/>
        <v>-2098.6</v>
      </c>
      <c r="BM28" s="43">
        <f>BK28/BJ28%</f>
        <v>0</v>
      </c>
      <c r="BN28" s="59">
        <v>700</v>
      </c>
      <c r="BO28" s="58"/>
      <c r="BP28" s="7">
        <f>BO28-BN28</f>
        <v>-700</v>
      </c>
      <c r="BQ28" s="44">
        <f>BO28/BN28%</f>
        <v>0</v>
      </c>
      <c r="BR28" s="58">
        <v>700</v>
      </c>
      <c r="BS28" s="58"/>
      <c r="BT28" s="32">
        <f>BS28-BR28</f>
        <v>-700</v>
      </c>
      <c r="BU28" s="32">
        <f>BS28/BR28%</f>
        <v>0</v>
      </c>
      <c r="BV28" s="57">
        <v>698.6</v>
      </c>
      <c r="BW28" s="58"/>
      <c r="BX28" s="32">
        <f>BW28-BV28</f>
        <v>-698.6</v>
      </c>
      <c r="BY28" s="32">
        <f>BW28/BV28%</f>
        <v>0</v>
      </c>
      <c r="CE28" s="58"/>
    </row>
    <row r="29" spans="1:83" ht="38.25" customHeight="1">
      <c r="A29" s="258" t="s">
        <v>38</v>
      </c>
      <c r="B29" s="30">
        <f t="shared" si="53"/>
        <v>130.3</v>
      </c>
      <c r="C29" s="31">
        <f t="shared" si="53"/>
        <v>100.4</v>
      </c>
      <c r="D29" s="33">
        <f t="shared" si="0"/>
        <v>-29.900000000000006</v>
      </c>
      <c r="E29" s="222">
        <f t="shared" si="1"/>
        <v>77.0529547198772</v>
      </c>
      <c r="F29" s="34">
        <f t="shared" si="2"/>
        <v>130.3</v>
      </c>
      <c r="G29" s="35">
        <f t="shared" si="2"/>
        <v>100.4</v>
      </c>
      <c r="H29" s="35">
        <f t="shared" si="3"/>
        <v>-29.900000000000006</v>
      </c>
      <c r="I29" s="36">
        <f>G29/F29%</f>
        <v>77.0529547198772</v>
      </c>
      <c r="J29" s="37">
        <f t="shared" si="45"/>
        <v>130.3</v>
      </c>
      <c r="K29" s="38">
        <f t="shared" si="46"/>
        <v>53.7</v>
      </c>
      <c r="L29" s="38">
        <f t="shared" si="4"/>
        <v>-76.60000000000001</v>
      </c>
      <c r="M29" s="43">
        <f t="shared" si="55"/>
        <v>41.21258633921719</v>
      </c>
      <c r="N29" s="57"/>
      <c r="O29" s="58"/>
      <c r="P29" s="32">
        <f t="shared" si="51"/>
        <v>0</v>
      </c>
      <c r="Q29" s="32"/>
      <c r="R29" s="58"/>
      <c r="S29" s="58"/>
      <c r="T29" s="32">
        <f t="shared" si="8"/>
        <v>0</v>
      </c>
      <c r="U29" s="7"/>
      <c r="V29" s="58">
        <v>130.3</v>
      </c>
      <c r="W29" s="58">
        <v>53.7</v>
      </c>
      <c r="X29" s="32">
        <f t="shared" si="9"/>
        <v>-76.60000000000001</v>
      </c>
      <c r="Y29" s="32">
        <f t="shared" si="10"/>
        <v>41.21258633921719</v>
      </c>
      <c r="Z29" s="38">
        <f t="shared" si="41"/>
        <v>0</v>
      </c>
      <c r="AA29" s="38">
        <f t="shared" si="27"/>
        <v>46.7</v>
      </c>
      <c r="AB29" s="38">
        <f t="shared" si="28"/>
        <v>46.7</v>
      </c>
      <c r="AC29" s="38"/>
      <c r="AD29" s="58"/>
      <c r="AE29" s="58">
        <v>46.7</v>
      </c>
      <c r="AF29" s="32">
        <f t="shared" si="29"/>
        <v>46.7</v>
      </c>
      <c r="AG29" s="32"/>
      <c r="AH29" s="58"/>
      <c r="AI29" s="58"/>
      <c r="AJ29" s="32">
        <f t="shared" si="11"/>
        <v>0</v>
      </c>
      <c r="AK29" s="32"/>
      <c r="AL29" s="58"/>
      <c r="AM29" s="58"/>
      <c r="AN29" s="32">
        <f t="shared" si="13"/>
        <v>0</v>
      </c>
      <c r="AO29" s="32"/>
      <c r="AP29" s="40">
        <f t="shared" si="47"/>
        <v>130.3</v>
      </c>
      <c r="AQ29" s="41">
        <f t="shared" si="47"/>
        <v>100.4</v>
      </c>
      <c r="AR29" s="41">
        <f t="shared" si="15"/>
        <v>-29.900000000000006</v>
      </c>
      <c r="AS29" s="42">
        <f t="shared" si="56"/>
        <v>77.0529547198772</v>
      </c>
      <c r="AT29" s="37">
        <f t="shared" si="50"/>
        <v>0</v>
      </c>
      <c r="AU29" s="38">
        <f t="shared" si="33"/>
        <v>0</v>
      </c>
      <c r="AV29" s="38">
        <f t="shared" si="43"/>
        <v>0</v>
      </c>
      <c r="AW29" s="43"/>
      <c r="AX29" s="59"/>
      <c r="AY29" s="58"/>
      <c r="AZ29" s="32">
        <f t="shared" si="48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59"/>
      <c r="BO29" s="58"/>
      <c r="BP29" s="7">
        <f>BO29-BN29</f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  <c r="CE29" s="58"/>
    </row>
    <row r="30" spans="1:83" ht="57" customHeight="1">
      <c r="A30" s="263" t="s">
        <v>118</v>
      </c>
      <c r="B30" s="30">
        <f t="shared" si="53"/>
        <v>234.8</v>
      </c>
      <c r="C30" s="31">
        <f>K30+AA30+AU30+BK30</f>
        <v>135.60000000000002</v>
      </c>
      <c r="D30" s="33">
        <f t="shared" si="0"/>
        <v>-99.19999999999999</v>
      </c>
      <c r="E30" s="222">
        <f t="shared" si="1"/>
        <v>57.75127768313458</v>
      </c>
      <c r="F30" s="34">
        <f t="shared" si="2"/>
        <v>117.2</v>
      </c>
      <c r="G30" s="35">
        <f t="shared" si="2"/>
        <v>135.60000000000002</v>
      </c>
      <c r="H30" s="35">
        <f t="shared" si="3"/>
        <v>18.40000000000002</v>
      </c>
      <c r="I30" s="36">
        <f t="shared" si="54"/>
        <v>115.6996587030717</v>
      </c>
      <c r="J30" s="264">
        <f t="shared" si="45"/>
        <v>58.6</v>
      </c>
      <c r="K30" s="38">
        <f>O30+S30+W30</f>
        <v>100.4</v>
      </c>
      <c r="L30" s="38">
        <f t="shared" si="4"/>
        <v>41.800000000000004</v>
      </c>
      <c r="M30" s="43" t="s">
        <v>27</v>
      </c>
      <c r="N30" s="57">
        <v>19.5</v>
      </c>
      <c r="O30" s="58">
        <v>15.1</v>
      </c>
      <c r="P30" s="32">
        <f t="shared" si="51"/>
        <v>-4.4</v>
      </c>
      <c r="Q30" s="32">
        <f>O30/N30%</f>
        <v>77.43589743589743</v>
      </c>
      <c r="R30" s="58">
        <v>19.5</v>
      </c>
      <c r="S30" s="58">
        <v>48.1</v>
      </c>
      <c r="T30" s="32">
        <f>S30-R30</f>
        <v>28.6</v>
      </c>
      <c r="U30" s="7">
        <f t="shared" si="40"/>
        <v>246.66666666666666</v>
      </c>
      <c r="V30" s="58">
        <v>19.6</v>
      </c>
      <c r="W30" s="58">
        <v>37.2</v>
      </c>
      <c r="X30" s="32">
        <f t="shared" si="9"/>
        <v>17.6</v>
      </c>
      <c r="Y30" s="32" t="s">
        <v>119</v>
      </c>
      <c r="Z30" s="38">
        <f t="shared" si="41"/>
        <v>58.6</v>
      </c>
      <c r="AA30" s="38">
        <f t="shared" si="27"/>
        <v>35.2</v>
      </c>
      <c r="AB30" s="38">
        <f t="shared" si="28"/>
        <v>-23.4</v>
      </c>
      <c r="AC30" s="38">
        <f>AA30/Z30%</f>
        <v>60.068259385665534</v>
      </c>
      <c r="AD30" s="58">
        <v>19.5</v>
      </c>
      <c r="AE30" s="58">
        <v>35.2</v>
      </c>
      <c r="AF30" s="32"/>
      <c r="AG30" s="32" t="s">
        <v>119</v>
      </c>
      <c r="AH30" s="58">
        <v>19.5</v>
      </c>
      <c r="AI30" s="58"/>
      <c r="AJ30" s="32">
        <f t="shared" si="11"/>
        <v>-19.5</v>
      </c>
      <c r="AK30" s="237" t="s">
        <v>109</v>
      </c>
      <c r="AL30" s="58">
        <v>19.6</v>
      </c>
      <c r="AM30" s="58"/>
      <c r="AN30" s="32"/>
      <c r="AO30" s="32"/>
      <c r="AP30" s="40">
        <f t="shared" si="47"/>
        <v>175.8</v>
      </c>
      <c r="AQ30" s="41"/>
      <c r="AR30" s="41"/>
      <c r="AS30" s="42"/>
      <c r="AT30" s="264">
        <f t="shared" si="50"/>
        <v>58.6</v>
      </c>
      <c r="AU30" s="38">
        <f>AY30+BC30+BG30</f>
        <v>0</v>
      </c>
      <c r="AV30" s="38">
        <f t="shared" si="43"/>
        <v>-58.6</v>
      </c>
      <c r="AW30" s="43">
        <f>AU30/AT30%</f>
        <v>0</v>
      </c>
      <c r="AX30" s="59">
        <v>19.5</v>
      </c>
      <c r="AY30" s="58"/>
      <c r="AZ30" s="32">
        <f>AY30-AX30</f>
        <v>-19.5</v>
      </c>
      <c r="BA30" s="44">
        <f>AY30/AX30%</f>
        <v>0</v>
      </c>
      <c r="BB30" s="59">
        <v>19.5</v>
      </c>
      <c r="BC30" s="58"/>
      <c r="BD30" s="32"/>
      <c r="BE30" s="28"/>
      <c r="BF30" s="57">
        <v>19.6</v>
      </c>
      <c r="BG30" s="57"/>
      <c r="BH30" s="32">
        <f>BG30-BF30</f>
        <v>-19.6</v>
      </c>
      <c r="BI30" s="28">
        <f>BG30/BF30%</f>
        <v>0</v>
      </c>
      <c r="BJ30" s="45">
        <f t="shared" si="34"/>
        <v>59</v>
      </c>
      <c r="BK30" s="38">
        <f t="shared" si="35"/>
        <v>0</v>
      </c>
      <c r="BL30" s="38"/>
      <c r="BM30" s="43"/>
      <c r="BN30" s="59">
        <v>19.5</v>
      </c>
      <c r="BO30" s="57"/>
      <c r="BP30" s="7"/>
      <c r="BQ30" s="44"/>
      <c r="BR30" s="58">
        <v>19.5</v>
      </c>
      <c r="BS30" s="58"/>
      <c r="BT30" s="32"/>
      <c r="BU30" s="32">
        <f>BS30/BR30%</f>
        <v>0</v>
      </c>
      <c r="BV30" s="57">
        <v>20</v>
      </c>
      <c r="BW30" s="58"/>
      <c r="BX30" s="32"/>
      <c r="BY30" s="32"/>
      <c r="CE30" s="57"/>
    </row>
    <row r="31" spans="1:83" s="21" customFormat="1" ht="38.25" customHeight="1">
      <c r="A31" s="51" t="s">
        <v>39</v>
      </c>
      <c r="B31" s="60">
        <f>B32</f>
        <v>3708.0999999999995</v>
      </c>
      <c r="C31" s="61">
        <f>C32</f>
        <v>933.9000000000001</v>
      </c>
      <c r="D31" s="8">
        <f t="shared" si="0"/>
        <v>-2774.1999999999994</v>
      </c>
      <c r="E31" s="222">
        <f t="shared" si="1"/>
        <v>25.185404924354795</v>
      </c>
      <c r="F31" s="9">
        <f t="shared" si="2"/>
        <v>1983.9999999999998</v>
      </c>
      <c r="G31" s="10">
        <f t="shared" si="2"/>
        <v>933.9000000000001</v>
      </c>
      <c r="H31" s="10">
        <f t="shared" si="3"/>
        <v>-1050.0999999999997</v>
      </c>
      <c r="I31" s="11">
        <f t="shared" si="54"/>
        <v>47.071572580645174</v>
      </c>
      <c r="J31" s="24">
        <f t="shared" si="45"/>
        <v>1101.3999999999999</v>
      </c>
      <c r="K31" s="12">
        <f t="shared" si="46"/>
        <v>509.20000000000005</v>
      </c>
      <c r="L31" s="12">
        <f t="shared" si="4"/>
        <v>-592.1999999999998</v>
      </c>
      <c r="M31" s="17">
        <f t="shared" si="55"/>
        <v>46.2320682767387</v>
      </c>
      <c r="N31" s="62">
        <f>N32</f>
        <v>816.3</v>
      </c>
      <c r="O31" s="61">
        <f>O32</f>
        <v>31.6</v>
      </c>
      <c r="P31" s="7">
        <f t="shared" si="51"/>
        <v>-784.6999999999999</v>
      </c>
      <c r="Q31" s="7">
        <f aca="true" t="shared" si="57" ref="Q31:Q38">O31/N31%</f>
        <v>3.8711258115888767</v>
      </c>
      <c r="R31" s="61">
        <f>R32</f>
        <v>237.1</v>
      </c>
      <c r="S31" s="61">
        <f>S32</f>
        <v>257.3</v>
      </c>
      <c r="T31" s="7">
        <f t="shared" si="8"/>
        <v>20.200000000000017</v>
      </c>
      <c r="U31" s="7">
        <f t="shared" si="40"/>
        <v>108.51961197806833</v>
      </c>
      <c r="V31" s="61">
        <f>V32</f>
        <v>48</v>
      </c>
      <c r="W31" s="61">
        <f>W32</f>
        <v>220.3</v>
      </c>
      <c r="X31" s="7">
        <f t="shared" si="9"/>
        <v>172.3</v>
      </c>
      <c r="Y31" s="7" t="s">
        <v>119</v>
      </c>
      <c r="Z31" s="12">
        <f t="shared" si="41"/>
        <v>882.5999999999999</v>
      </c>
      <c r="AA31" s="12">
        <f t="shared" si="27"/>
        <v>424.7</v>
      </c>
      <c r="AB31" s="12">
        <f t="shared" si="28"/>
        <v>-457.8999999999999</v>
      </c>
      <c r="AC31" s="12">
        <f>AA31/Z31%</f>
        <v>48.11919329254476</v>
      </c>
      <c r="AD31" s="61">
        <f>AD32</f>
        <v>801.8</v>
      </c>
      <c r="AE31" s="61">
        <f>AE32</f>
        <v>424.7</v>
      </c>
      <c r="AF31" s="32">
        <f t="shared" si="29"/>
        <v>-377.09999999999997</v>
      </c>
      <c r="AG31" s="32">
        <f t="shared" si="52"/>
        <v>52.96832127712647</v>
      </c>
      <c r="AH31" s="61">
        <f>AH32</f>
        <v>46.4</v>
      </c>
      <c r="AI31" s="61">
        <f>AI32</f>
        <v>0</v>
      </c>
      <c r="AJ31" s="32">
        <f t="shared" si="11"/>
        <v>-46.4</v>
      </c>
      <c r="AK31" s="32"/>
      <c r="AL31" s="61">
        <f>AL32</f>
        <v>34.4</v>
      </c>
      <c r="AM31" s="61">
        <f>AM32</f>
        <v>0</v>
      </c>
      <c r="AN31" s="7">
        <f t="shared" si="13"/>
        <v>-34.4</v>
      </c>
      <c r="AO31" s="7"/>
      <c r="AP31" s="14">
        <f t="shared" si="47"/>
        <v>2847.5999999999995</v>
      </c>
      <c r="AQ31" s="15">
        <f t="shared" si="47"/>
        <v>933.9000000000001</v>
      </c>
      <c r="AR31" s="15">
        <f t="shared" si="15"/>
        <v>-1913.6999999999994</v>
      </c>
      <c r="AS31" s="16">
        <f t="shared" si="56"/>
        <v>32.7960387694901</v>
      </c>
      <c r="AT31" s="24">
        <f t="shared" si="50"/>
        <v>863.5999999999999</v>
      </c>
      <c r="AU31" s="12">
        <f t="shared" si="33"/>
        <v>0</v>
      </c>
      <c r="AV31" s="12">
        <f t="shared" si="43"/>
        <v>-863.5999999999999</v>
      </c>
      <c r="AW31" s="43"/>
      <c r="AX31" s="60">
        <f>AX32</f>
        <v>852.3</v>
      </c>
      <c r="AY31" s="61">
        <f>AY32</f>
        <v>0</v>
      </c>
      <c r="AZ31" s="7">
        <f t="shared" si="48"/>
        <v>-852.3</v>
      </c>
      <c r="BA31" s="44"/>
      <c r="BB31" s="60">
        <f>BB32</f>
        <v>3.5</v>
      </c>
      <c r="BC31" s="61">
        <f>BC32</f>
        <v>0</v>
      </c>
      <c r="BD31" s="7">
        <f aca="true" t="shared" si="58" ref="BD31:BD37">BC31-BB31</f>
        <v>-3.5</v>
      </c>
      <c r="BE31" s="18"/>
      <c r="BF31" s="265">
        <f>BF32</f>
        <v>7.8</v>
      </c>
      <c r="BG31" s="61">
        <f>BG32</f>
        <v>0</v>
      </c>
      <c r="BH31" s="61">
        <f>BH32</f>
        <v>-7.8</v>
      </c>
      <c r="BI31" s="18"/>
      <c r="BJ31" s="26">
        <f t="shared" si="34"/>
        <v>860.5000000000001</v>
      </c>
      <c r="BK31" s="12">
        <f t="shared" si="35"/>
        <v>0</v>
      </c>
      <c r="BL31" s="12">
        <f t="shared" si="36"/>
        <v>-860.5000000000001</v>
      </c>
      <c r="BM31" s="17"/>
      <c r="BN31" s="60">
        <f>BN32</f>
        <v>839.1</v>
      </c>
      <c r="BO31" s="60">
        <f>BO32</f>
        <v>0</v>
      </c>
      <c r="BP31" s="7">
        <f>BO31-BN31</f>
        <v>-839.1</v>
      </c>
      <c r="BQ31" s="44"/>
      <c r="BR31" s="61">
        <f>BR32</f>
        <v>9.7</v>
      </c>
      <c r="BS31" s="61">
        <f>BS32</f>
        <v>0</v>
      </c>
      <c r="BT31" s="61">
        <f>BT32</f>
        <v>-9.7</v>
      </c>
      <c r="BU31" s="32"/>
      <c r="BV31" s="62">
        <f>BV32</f>
        <v>11.7</v>
      </c>
      <c r="BW31" s="61">
        <f>BW32</f>
        <v>0</v>
      </c>
      <c r="BX31" s="32">
        <f>BW31-BV31</f>
        <v>-11.7</v>
      </c>
      <c r="BY31" s="32"/>
      <c r="CE31" s="61">
        <f>CE32</f>
        <v>0</v>
      </c>
    </row>
    <row r="32" spans="1:83" ht="40.5" customHeight="1">
      <c r="A32" s="50" t="s">
        <v>40</v>
      </c>
      <c r="B32" s="30">
        <f>J32+Z32+AT32+BJ32</f>
        <v>3708.0999999999995</v>
      </c>
      <c r="C32" s="31">
        <f>K32+AA32+AU32+BK32</f>
        <v>933.9000000000001</v>
      </c>
      <c r="D32" s="33">
        <f t="shared" si="0"/>
        <v>-2774.1999999999994</v>
      </c>
      <c r="E32" s="222">
        <f t="shared" si="1"/>
        <v>25.185404924354795</v>
      </c>
      <c r="F32" s="34">
        <f t="shared" si="2"/>
        <v>1983.9999999999998</v>
      </c>
      <c r="G32" s="35">
        <f t="shared" si="2"/>
        <v>933.9000000000001</v>
      </c>
      <c r="H32" s="35">
        <f t="shared" si="3"/>
        <v>-1050.0999999999997</v>
      </c>
      <c r="I32" s="36">
        <f t="shared" si="54"/>
        <v>47.071572580645174</v>
      </c>
      <c r="J32" s="37">
        <f t="shared" si="45"/>
        <v>1101.3999999999999</v>
      </c>
      <c r="K32" s="38">
        <f t="shared" si="46"/>
        <v>509.20000000000005</v>
      </c>
      <c r="L32" s="38">
        <f t="shared" si="4"/>
        <v>-592.1999999999998</v>
      </c>
      <c r="M32" s="43">
        <f t="shared" si="55"/>
        <v>46.2320682767387</v>
      </c>
      <c r="N32" s="57">
        <v>816.3</v>
      </c>
      <c r="O32" s="58">
        <v>31.6</v>
      </c>
      <c r="P32" s="32">
        <f t="shared" si="51"/>
        <v>-784.6999999999999</v>
      </c>
      <c r="Q32" s="32">
        <f t="shared" si="57"/>
        <v>3.8711258115888767</v>
      </c>
      <c r="R32" s="58">
        <v>237.1</v>
      </c>
      <c r="S32" s="58">
        <v>257.3</v>
      </c>
      <c r="T32" s="32">
        <f t="shared" si="8"/>
        <v>20.200000000000017</v>
      </c>
      <c r="U32" s="7">
        <f t="shared" si="40"/>
        <v>108.51961197806833</v>
      </c>
      <c r="V32" s="58">
        <v>48</v>
      </c>
      <c r="W32" s="58">
        <v>220.3</v>
      </c>
      <c r="X32" s="32">
        <f t="shared" si="9"/>
        <v>172.3</v>
      </c>
      <c r="Y32" s="32" t="s">
        <v>119</v>
      </c>
      <c r="Z32" s="38">
        <f t="shared" si="41"/>
        <v>882.5999999999999</v>
      </c>
      <c r="AA32" s="38">
        <f t="shared" si="27"/>
        <v>424.7</v>
      </c>
      <c r="AB32" s="38">
        <f t="shared" si="28"/>
        <v>-457.8999999999999</v>
      </c>
      <c r="AC32" s="38">
        <f>AA32/Z32%</f>
        <v>48.11919329254476</v>
      </c>
      <c r="AD32" s="58">
        <v>801.8</v>
      </c>
      <c r="AE32" s="58">
        <v>424.7</v>
      </c>
      <c r="AF32" s="32">
        <f t="shared" si="29"/>
        <v>-377.09999999999997</v>
      </c>
      <c r="AG32" s="32">
        <f t="shared" si="52"/>
        <v>52.96832127712647</v>
      </c>
      <c r="AH32" s="58">
        <v>46.4</v>
      </c>
      <c r="AI32" s="58"/>
      <c r="AJ32" s="32">
        <f t="shared" si="11"/>
        <v>-46.4</v>
      </c>
      <c r="AK32" s="32"/>
      <c r="AL32" s="58">
        <v>34.4</v>
      </c>
      <c r="AM32" s="58"/>
      <c r="AN32" s="32">
        <f t="shared" si="13"/>
        <v>-34.4</v>
      </c>
      <c r="AO32" s="32"/>
      <c r="AP32" s="40">
        <f t="shared" si="47"/>
        <v>2847.5999999999995</v>
      </c>
      <c r="AQ32" s="41">
        <f t="shared" si="47"/>
        <v>933.9000000000001</v>
      </c>
      <c r="AR32" s="41">
        <f t="shared" si="15"/>
        <v>-1913.6999999999994</v>
      </c>
      <c r="AS32" s="42">
        <f t="shared" si="56"/>
        <v>32.7960387694901</v>
      </c>
      <c r="AT32" s="37">
        <f t="shared" si="50"/>
        <v>863.5999999999999</v>
      </c>
      <c r="AU32" s="38">
        <f t="shared" si="33"/>
        <v>0</v>
      </c>
      <c r="AV32" s="38">
        <f t="shared" si="43"/>
        <v>-863.5999999999999</v>
      </c>
      <c r="AW32" s="43"/>
      <c r="AX32" s="59">
        <v>852.3</v>
      </c>
      <c r="AY32" s="58"/>
      <c r="AZ32" s="32">
        <f t="shared" si="48"/>
        <v>-852.3</v>
      </c>
      <c r="BA32" s="44"/>
      <c r="BB32" s="59">
        <v>3.5</v>
      </c>
      <c r="BC32" s="58"/>
      <c r="BD32" s="32">
        <f t="shared" si="58"/>
        <v>-3.5</v>
      </c>
      <c r="BE32" s="28"/>
      <c r="BF32" s="57">
        <v>7.8</v>
      </c>
      <c r="BG32" s="58"/>
      <c r="BH32" s="32">
        <f aca="true" t="shared" si="59" ref="BH32:BH37">BG32-BF32</f>
        <v>-7.8</v>
      </c>
      <c r="BI32" s="28"/>
      <c r="BJ32" s="45">
        <f>BN32+BR32+BV32</f>
        <v>860.5000000000001</v>
      </c>
      <c r="BK32" s="38">
        <f>SUM(BO32+BS32+BW32)</f>
        <v>0</v>
      </c>
      <c r="BL32" s="38">
        <f t="shared" si="36"/>
        <v>-860.5000000000001</v>
      </c>
      <c r="BM32" s="43"/>
      <c r="BN32" s="59">
        <v>839.1</v>
      </c>
      <c r="BO32" s="58"/>
      <c r="BP32" s="7">
        <f>BO32-BN32</f>
        <v>-839.1</v>
      </c>
      <c r="BQ32" s="44"/>
      <c r="BR32" s="58">
        <v>9.7</v>
      </c>
      <c r="BS32" s="58"/>
      <c r="BT32" s="32">
        <f aca="true" t="shared" si="60" ref="BT32:BT38">BS32-BR32</f>
        <v>-9.7</v>
      </c>
      <c r="BU32" s="32"/>
      <c r="BV32" s="57">
        <v>11.7</v>
      </c>
      <c r="BW32" s="58"/>
      <c r="BX32" s="32">
        <f>BW32-BV32</f>
        <v>-11.7</v>
      </c>
      <c r="BY32" s="32"/>
      <c r="CE32" s="58"/>
    </row>
    <row r="33" spans="1:83" s="21" customFormat="1" ht="33" customHeight="1">
      <c r="A33" s="51" t="s">
        <v>41</v>
      </c>
      <c r="B33" s="60">
        <f>B34</f>
        <v>0</v>
      </c>
      <c r="C33" s="62">
        <f>C34</f>
        <v>478.40000000000003</v>
      </c>
      <c r="D33" s="8">
        <f t="shared" si="0"/>
        <v>478.40000000000003</v>
      </c>
      <c r="E33" s="222"/>
      <c r="F33" s="9">
        <f t="shared" si="2"/>
        <v>0</v>
      </c>
      <c r="G33" s="10">
        <f t="shared" si="2"/>
        <v>478.40000000000003</v>
      </c>
      <c r="H33" s="10">
        <f t="shared" si="3"/>
        <v>478.40000000000003</v>
      </c>
      <c r="I33" s="11"/>
      <c r="J33" s="24">
        <f t="shared" si="45"/>
        <v>0</v>
      </c>
      <c r="K33" s="12">
        <f t="shared" si="46"/>
        <v>418.90000000000003</v>
      </c>
      <c r="L33" s="12">
        <f t="shared" si="4"/>
        <v>418.90000000000003</v>
      </c>
      <c r="M33" s="43"/>
      <c r="N33" s="62">
        <f>N34</f>
        <v>0</v>
      </c>
      <c r="O33" s="62">
        <f>O34</f>
        <v>0</v>
      </c>
      <c r="P33" s="32">
        <f t="shared" si="51"/>
        <v>0</v>
      </c>
      <c r="Q33" s="32"/>
      <c r="R33" s="62">
        <f>R34</f>
        <v>0</v>
      </c>
      <c r="S33" s="62">
        <f>S34</f>
        <v>374.1</v>
      </c>
      <c r="T33" s="7">
        <f t="shared" si="8"/>
        <v>374.1</v>
      </c>
      <c r="U33" s="7"/>
      <c r="V33" s="62">
        <f>V34</f>
        <v>0</v>
      </c>
      <c r="W33" s="62">
        <f>W34</f>
        <v>44.8</v>
      </c>
      <c r="X33" s="32">
        <f t="shared" si="9"/>
        <v>44.8</v>
      </c>
      <c r="Y33" s="32"/>
      <c r="Z33" s="12">
        <f t="shared" si="41"/>
        <v>0</v>
      </c>
      <c r="AA33" s="12">
        <f t="shared" si="27"/>
        <v>59.5</v>
      </c>
      <c r="AB33" s="12">
        <f t="shared" si="28"/>
        <v>59.5</v>
      </c>
      <c r="AC33" s="12" t="s">
        <v>109</v>
      </c>
      <c r="AD33" s="62">
        <f>AD34</f>
        <v>0</v>
      </c>
      <c r="AE33" s="62">
        <f>AE34</f>
        <v>59.5</v>
      </c>
      <c r="AF33" s="7">
        <f t="shared" si="29"/>
        <v>59.5</v>
      </c>
      <c r="AG33" s="32"/>
      <c r="AH33" s="62">
        <f>AH34</f>
        <v>0</v>
      </c>
      <c r="AI33" s="62">
        <f>AI34</f>
        <v>0</v>
      </c>
      <c r="AJ33" s="7">
        <f t="shared" si="11"/>
        <v>0</v>
      </c>
      <c r="AK33" s="32"/>
      <c r="AL33" s="61">
        <f>AL34</f>
        <v>0</v>
      </c>
      <c r="AM33" s="61">
        <f>AM34</f>
        <v>0</v>
      </c>
      <c r="AN33" s="7">
        <f t="shared" si="13"/>
        <v>0</v>
      </c>
      <c r="AO33" s="7"/>
      <c r="AP33" s="14">
        <f>J33+Z33+AT33</f>
        <v>0</v>
      </c>
      <c r="AQ33" s="63">
        <f>AQ34</f>
        <v>478.40000000000003</v>
      </c>
      <c r="AR33" s="15">
        <f t="shared" si="15"/>
        <v>478.40000000000003</v>
      </c>
      <c r="AS33" s="16" t="e">
        <f t="shared" si="56"/>
        <v>#DIV/0!</v>
      </c>
      <c r="AT33" s="24">
        <f t="shared" si="50"/>
        <v>0</v>
      </c>
      <c r="AU33" s="12">
        <f t="shared" si="33"/>
        <v>0</v>
      </c>
      <c r="AV33" s="12">
        <f t="shared" si="43"/>
        <v>0</v>
      </c>
      <c r="AW33" s="43" t="e">
        <f>AU33/AT33%</f>
        <v>#DIV/0!</v>
      </c>
      <c r="AX33" s="60">
        <f>AX34</f>
        <v>0</v>
      </c>
      <c r="AY33" s="62">
        <f>AY34</f>
        <v>0</v>
      </c>
      <c r="AZ33" s="7">
        <f t="shared" si="48"/>
        <v>0</v>
      </c>
      <c r="BA33" s="19" t="e">
        <f>AY33/AX33%</f>
        <v>#DIV/0!</v>
      </c>
      <c r="BB33" s="60">
        <f>BB34</f>
        <v>0</v>
      </c>
      <c r="BC33" s="62">
        <f>BC34</f>
        <v>0</v>
      </c>
      <c r="BD33" s="32">
        <f t="shared" si="58"/>
        <v>0</v>
      </c>
      <c r="BE33" s="28"/>
      <c r="BF33" s="62">
        <f>BF34</f>
        <v>0</v>
      </c>
      <c r="BG33" s="62">
        <f>BG34</f>
        <v>0</v>
      </c>
      <c r="BH33" s="32">
        <f t="shared" si="59"/>
        <v>0</v>
      </c>
      <c r="BI33" s="28"/>
      <c r="BJ33" s="26">
        <f t="shared" si="34"/>
        <v>0</v>
      </c>
      <c r="BK33" s="12">
        <f t="shared" si="35"/>
        <v>0</v>
      </c>
      <c r="BL33" s="12">
        <f t="shared" si="36"/>
        <v>0</v>
      </c>
      <c r="BM33" s="17"/>
      <c r="BN33" s="62">
        <f>BN34</f>
        <v>0</v>
      </c>
      <c r="BO33" s="62">
        <f>BO34</f>
        <v>0</v>
      </c>
      <c r="BP33" s="7">
        <f aca="true" t="shared" si="61" ref="BP33:BP39">BO33-BN33</f>
        <v>0</v>
      </c>
      <c r="BQ33" s="44"/>
      <c r="BR33" s="61">
        <f>BR34</f>
        <v>0</v>
      </c>
      <c r="BS33" s="61">
        <f>BS34</f>
        <v>0</v>
      </c>
      <c r="BT33" s="7">
        <f t="shared" si="60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2" ref="BX33:BX39">BW33-BV33</f>
        <v>0</v>
      </c>
      <c r="BY33" s="7"/>
      <c r="CE33" s="62">
        <f>CE34</f>
        <v>0</v>
      </c>
    </row>
    <row r="34" spans="1:83" ht="40.5" customHeight="1">
      <c r="A34" s="64" t="s">
        <v>42</v>
      </c>
      <c r="B34" s="30">
        <f>J34+Z34+AT34+BJ34</f>
        <v>0</v>
      </c>
      <c r="C34" s="31">
        <f>K34+AA34+AU34+BK34</f>
        <v>478.40000000000003</v>
      </c>
      <c r="D34" s="33">
        <f t="shared" si="0"/>
        <v>478.40000000000003</v>
      </c>
      <c r="E34" s="222"/>
      <c r="F34" s="34">
        <f t="shared" si="2"/>
        <v>0</v>
      </c>
      <c r="G34" s="35">
        <f t="shared" si="2"/>
        <v>478.40000000000003</v>
      </c>
      <c r="H34" s="35">
        <f t="shared" si="3"/>
        <v>478.40000000000003</v>
      </c>
      <c r="I34" s="36"/>
      <c r="J34" s="37">
        <f t="shared" si="45"/>
        <v>0</v>
      </c>
      <c r="K34" s="38">
        <f t="shared" si="46"/>
        <v>418.90000000000003</v>
      </c>
      <c r="L34" s="38">
        <f t="shared" si="4"/>
        <v>418.90000000000003</v>
      </c>
      <c r="M34" s="43"/>
      <c r="N34" s="57"/>
      <c r="O34" s="58"/>
      <c r="P34" s="32">
        <f t="shared" si="51"/>
        <v>0</v>
      </c>
      <c r="Q34" s="32"/>
      <c r="R34" s="58"/>
      <c r="S34" s="58">
        <v>374.1</v>
      </c>
      <c r="T34" s="32">
        <f t="shared" si="8"/>
        <v>374.1</v>
      </c>
      <c r="U34" s="7"/>
      <c r="V34" s="58"/>
      <c r="W34" s="58">
        <v>44.8</v>
      </c>
      <c r="X34" s="32">
        <f t="shared" si="9"/>
        <v>44.8</v>
      </c>
      <c r="Y34" s="32"/>
      <c r="Z34" s="38">
        <f t="shared" si="41"/>
        <v>0</v>
      </c>
      <c r="AA34" s="38">
        <f t="shared" si="27"/>
        <v>59.5</v>
      </c>
      <c r="AB34" s="38">
        <f t="shared" si="28"/>
        <v>59.5</v>
      </c>
      <c r="AC34" s="38" t="s">
        <v>109</v>
      </c>
      <c r="AD34" s="58"/>
      <c r="AE34" s="58">
        <v>59.5</v>
      </c>
      <c r="AF34" s="32">
        <f t="shared" si="29"/>
        <v>59.5</v>
      </c>
      <c r="AG34" s="32"/>
      <c r="AH34" s="58"/>
      <c r="AI34" s="58"/>
      <c r="AJ34" s="32">
        <f t="shared" si="11"/>
        <v>0</v>
      </c>
      <c r="AK34" s="32"/>
      <c r="AL34" s="58"/>
      <c r="AM34" s="58"/>
      <c r="AN34" s="32">
        <f t="shared" si="13"/>
        <v>0</v>
      </c>
      <c r="AO34" s="32"/>
      <c r="AP34" s="14">
        <f>J34+Z34+AT34</f>
        <v>0</v>
      </c>
      <c r="AQ34" s="41">
        <f aca="true" t="shared" si="63" ref="AP34:AQ39">K34+AA34+AU34</f>
        <v>478.40000000000003</v>
      </c>
      <c r="AR34" s="41">
        <f t="shared" si="15"/>
        <v>478.40000000000003</v>
      </c>
      <c r="AS34" s="42" t="e">
        <f t="shared" si="56"/>
        <v>#DIV/0!</v>
      </c>
      <c r="AT34" s="37">
        <f t="shared" si="50"/>
        <v>0</v>
      </c>
      <c r="AU34" s="38">
        <f t="shared" si="33"/>
        <v>0</v>
      </c>
      <c r="AV34" s="38">
        <f t="shared" si="43"/>
        <v>0</v>
      </c>
      <c r="AW34" s="43" t="e">
        <f>AU34/AT34%</f>
        <v>#DIV/0!</v>
      </c>
      <c r="AX34" s="59"/>
      <c r="AY34" s="58"/>
      <c r="AZ34" s="32">
        <f t="shared" si="48"/>
        <v>0</v>
      </c>
      <c r="BA34" s="44" t="e">
        <f>AY34/AX34%</f>
        <v>#DIV/0!</v>
      </c>
      <c r="BB34" s="59"/>
      <c r="BC34" s="58"/>
      <c r="BD34" s="32">
        <f t="shared" si="58"/>
        <v>0</v>
      </c>
      <c r="BE34" s="28"/>
      <c r="BF34" s="57"/>
      <c r="BG34" s="58"/>
      <c r="BH34" s="32">
        <f t="shared" si="59"/>
        <v>0</v>
      </c>
      <c r="BI34" s="28"/>
      <c r="BJ34" s="45">
        <f t="shared" si="34"/>
        <v>0</v>
      </c>
      <c r="BK34" s="38">
        <f t="shared" si="35"/>
        <v>0</v>
      </c>
      <c r="BL34" s="38">
        <f t="shared" si="36"/>
        <v>0</v>
      </c>
      <c r="BM34" s="43"/>
      <c r="BN34" s="59"/>
      <c r="BO34" s="58"/>
      <c r="BP34" s="7">
        <f t="shared" si="61"/>
        <v>0</v>
      </c>
      <c r="BQ34" s="44"/>
      <c r="BR34" s="58"/>
      <c r="BS34" s="58"/>
      <c r="BT34" s="7">
        <f t="shared" si="60"/>
        <v>0</v>
      </c>
      <c r="BU34" s="32" t="e">
        <f>BS34/BR34%</f>
        <v>#DIV/0!</v>
      </c>
      <c r="BV34" s="57"/>
      <c r="BW34" s="58"/>
      <c r="BX34" s="32">
        <f t="shared" si="62"/>
        <v>0</v>
      </c>
      <c r="BY34" s="32"/>
      <c r="CE34" s="58"/>
    </row>
    <row r="35" spans="1:83" s="66" customFormat="1" ht="33.75" customHeight="1">
      <c r="A35" s="65" t="s">
        <v>43</v>
      </c>
      <c r="B35" s="60">
        <f>B37+B36</f>
        <v>3000</v>
      </c>
      <c r="C35" s="62">
        <f>C37+C36</f>
        <v>1887.6</v>
      </c>
      <c r="D35" s="7">
        <f t="shared" si="0"/>
        <v>-1112.4</v>
      </c>
      <c r="E35" s="222">
        <f t="shared" si="1"/>
        <v>62.919999999999995</v>
      </c>
      <c r="F35" s="9">
        <f t="shared" si="2"/>
        <v>1500</v>
      </c>
      <c r="G35" s="10">
        <f t="shared" si="2"/>
        <v>1887.6</v>
      </c>
      <c r="H35" s="10">
        <f t="shared" si="3"/>
        <v>387.5999999999999</v>
      </c>
      <c r="I35" s="266" t="s">
        <v>27</v>
      </c>
      <c r="J35" s="24">
        <f t="shared" si="45"/>
        <v>750</v>
      </c>
      <c r="K35" s="12">
        <f t="shared" si="46"/>
        <v>1733.7</v>
      </c>
      <c r="L35" s="12">
        <f t="shared" si="4"/>
        <v>983.7</v>
      </c>
      <c r="M35" s="17" t="s">
        <v>27</v>
      </c>
      <c r="N35" s="62">
        <f>N37+N36</f>
        <v>230</v>
      </c>
      <c r="O35" s="62">
        <f>O37+O36</f>
        <v>974.3000000000001</v>
      </c>
      <c r="P35" s="7">
        <f t="shared" si="51"/>
        <v>744.3000000000001</v>
      </c>
      <c r="Q35" s="7">
        <f t="shared" si="57"/>
        <v>423.608695652174</v>
      </c>
      <c r="R35" s="62">
        <f>R37+R36</f>
        <v>230</v>
      </c>
      <c r="S35" s="62">
        <f>S37+S36</f>
        <v>252.7</v>
      </c>
      <c r="T35" s="7">
        <f t="shared" si="8"/>
        <v>22.69999999999999</v>
      </c>
      <c r="U35" s="7">
        <f t="shared" si="40"/>
        <v>109.86956521739131</v>
      </c>
      <c r="V35" s="62">
        <f>V37+V36</f>
        <v>290</v>
      </c>
      <c r="W35" s="62">
        <f>W37+W36</f>
        <v>506.7</v>
      </c>
      <c r="X35" s="7">
        <f t="shared" si="9"/>
        <v>216.7</v>
      </c>
      <c r="Y35" s="7" t="s">
        <v>119</v>
      </c>
      <c r="Z35" s="12">
        <f t="shared" si="41"/>
        <v>750</v>
      </c>
      <c r="AA35" s="12">
        <f t="shared" si="27"/>
        <v>153.89999999999998</v>
      </c>
      <c r="AB35" s="12">
        <f t="shared" si="28"/>
        <v>-596.1</v>
      </c>
      <c r="AC35" s="12" t="s">
        <v>109</v>
      </c>
      <c r="AD35" s="62">
        <f>AD37+AD36</f>
        <v>230</v>
      </c>
      <c r="AE35" s="62">
        <f>AE37+AE36</f>
        <v>153.89999999999998</v>
      </c>
      <c r="AF35" s="7">
        <f t="shared" si="29"/>
        <v>-76.10000000000002</v>
      </c>
      <c r="AG35" s="32">
        <f t="shared" si="52"/>
        <v>66.91304347826086</v>
      </c>
      <c r="AH35" s="62">
        <f>AH37+AH36</f>
        <v>230</v>
      </c>
      <c r="AI35" s="62">
        <f>AI37+AI36</f>
        <v>0</v>
      </c>
      <c r="AJ35" s="7">
        <f t="shared" si="11"/>
        <v>-230</v>
      </c>
      <c r="AK35" s="237" t="s">
        <v>109</v>
      </c>
      <c r="AL35" s="61">
        <f>AL37+AL36</f>
        <v>290</v>
      </c>
      <c r="AM35" s="61">
        <f>AM37+AM36</f>
        <v>0</v>
      </c>
      <c r="AN35" s="7">
        <f t="shared" si="13"/>
        <v>-290</v>
      </c>
      <c r="AO35" s="7">
        <f>AM35/AL35%</f>
        <v>0</v>
      </c>
      <c r="AP35" s="14">
        <f t="shared" si="63"/>
        <v>2250</v>
      </c>
      <c r="AQ35" s="15">
        <f t="shared" si="63"/>
        <v>1887.6</v>
      </c>
      <c r="AR35" s="15">
        <f t="shared" si="15"/>
        <v>-362.4000000000001</v>
      </c>
      <c r="AS35" s="16" t="s">
        <v>27</v>
      </c>
      <c r="AT35" s="24">
        <f t="shared" si="50"/>
        <v>750</v>
      </c>
      <c r="AU35" s="12">
        <f t="shared" si="33"/>
        <v>0</v>
      </c>
      <c r="AV35" s="12">
        <f t="shared" si="43"/>
        <v>-750</v>
      </c>
      <c r="AW35" s="17">
        <f>AU35/AT35%</f>
        <v>0</v>
      </c>
      <c r="AX35" s="60">
        <f>AX37+AX36</f>
        <v>230</v>
      </c>
      <c r="AY35" s="62">
        <f>AY37+AY36</f>
        <v>0</v>
      </c>
      <c r="AZ35" s="7">
        <f t="shared" si="48"/>
        <v>-230</v>
      </c>
      <c r="BA35" s="19">
        <f t="shared" si="44"/>
        <v>0</v>
      </c>
      <c r="BB35" s="60">
        <f>BB37+BB36</f>
        <v>230</v>
      </c>
      <c r="BC35" s="62">
        <f>BC37+BC36</f>
        <v>0</v>
      </c>
      <c r="BD35" s="7">
        <f t="shared" si="58"/>
        <v>-230</v>
      </c>
      <c r="BE35" s="18" t="s">
        <v>27</v>
      </c>
      <c r="BF35" s="62">
        <f>BF37+BF36</f>
        <v>290</v>
      </c>
      <c r="BG35" s="62">
        <f>BG37+BG36</f>
        <v>0</v>
      </c>
      <c r="BH35" s="7">
        <f t="shared" si="59"/>
        <v>-290</v>
      </c>
      <c r="BI35" s="267" t="s">
        <v>27</v>
      </c>
      <c r="BJ35" s="26">
        <f t="shared" si="34"/>
        <v>750</v>
      </c>
      <c r="BK35" s="12">
        <f t="shared" si="35"/>
        <v>0</v>
      </c>
      <c r="BL35" s="12">
        <f t="shared" si="36"/>
        <v>-750</v>
      </c>
      <c r="BM35" s="43" t="s">
        <v>27</v>
      </c>
      <c r="BN35" s="62">
        <f>BN37+BN36</f>
        <v>230</v>
      </c>
      <c r="BO35" s="62">
        <f>BO37+BO36</f>
        <v>0</v>
      </c>
      <c r="BP35" s="7">
        <f t="shared" si="61"/>
        <v>-230</v>
      </c>
      <c r="BQ35" s="44" t="s">
        <v>27</v>
      </c>
      <c r="BR35" s="61">
        <f>BR37+BR36</f>
        <v>230</v>
      </c>
      <c r="BS35" s="61">
        <f>BS37+BS36</f>
        <v>0</v>
      </c>
      <c r="BT35" s="7">
        <f t="shared" si="60"/>
        <v>-230</v>
      </c>
      <c r="BU35" s="32" t="s">
        <v>27</v>
      </c>
      <c r="BV35" s="62">
        <f>BV37+BV36</f>
        <v>290</v>
      </c>
      <c r="BW35" s="61">
        <f>BW37+BW36</f>
        <v>0</v>
      </c>
      <c r="BX35" s="7">
        <f t="shared" si="62"/>
        <v>-290</v>
      </c>
      <c r="BY35" s="32" t="s">
        <v>27</v>
      </c>
      <c r="CE35" s="62">
        <f>CE37+CE36</f>
        <v>0</v>
      </c>
    </row>
    <row r="36" spans="1:83" s="1" customFormat="1" ht="22.5" customHeight="1">
      <c r="A36" s="46" t="s">
        <v>44</v>
      </c>
      <c r="B36" s="30">
        <f aca="true" t="shared" si="64" ref="B36:C39">J36+Z36+AT36+BJ36</f>
        <v>0</v>
      </c>
      <c r="C36" s="31">
        <f t="shared" si="64"/>
        <v>176.60000000000002</v>
      </c>
      <c r="D36" s="32">
        <f t="shared" si="0"/>
        <v>176.60000000000002</v>
      </c>
      <c r="E36" s="222"/>
      <c r="F36" s="34">
        <f t="shared" si="2"/>
        <v>0</v>
      </c>
      <c r="G36" s="35">
        <f t="shared" si="2"/>
        <v>176.60000000000002</v>
      </c>
      <c r="H36" s="35">
        <f t="shared" si="3"/>
        <v>176.60000000000002</v>
      </c>
      <c r="I36" s="36"/>
      <c r="J36" s="37">
        <f t="shared" si="45"/>
        <v>0</v>
      </c>
      <c r="K36" s="38">
        <f t="shared" si="46"/>
        <v>134.3</v>
      </c>
      <c r="L36" s="38">
        <f t="shared" si="4"/>
        <v>134.3</v>
      </c>
      <c r="M36" s="43"/>
      <c r="N36" s="57"/>
      <c r="O36" s="58">
        <v>42.7</v>
      </c>
      <c r="P36" s="32">
        <f t="shared" si="51"/>
        <v>42.7</v>
      </c>
      <c r="Q36" s="7"/>
      <c r="R36" s="58"/>
      <c r="S36" s="58">
        <v>42.1</v>
      </c>
      <c r="T36" s="32">
        <f t="shared" si="8"/>
        <v>42.1</v>
      </c>
      <c r="U36" s="7"/>
      <c r="V36" s="58"/>
      <c r="W36" s="58">
        <v>49.5</v>
      </c>
      <c r="X36" s="32">
        <f t="shared" si="9"/>
        <v>49.5</v>
      </c>
      <c r="Y36" s="32"/>
      <c r="Z36" s="38">
        <f t="shared" si="41"/>
        <v>0</v>
      </c>
      <c r="AA36" s="38">
        <f t="shared" si="27"/>
        <v>42.3</v>
      </c>
      <c r="AB36" s="38">
        <f t="shared" si="28"/>
        <v>42.3</v>
      </c>
      <c r="AC36" s="38"/>
      <c r="AD36" s="58"/>
      <c r="AE36" s="58">
        <v>42.3</v>
      </c>
      <c r="AF36" s="32">
        <f t="shared" si="29"/>
        <v>42.3</v>
      </c>
      <c r="AG36" s="32"/>
      <c r="AH36" s="58"/>
      <c r="AI36" s="58"/>
      <c r="AJ36" s="32">
        <f t="shared" si="11"/>
        <v>0</v>
      </c>
      <c r="AK36" s="237" t="s">
        <v>109</v>
      </c>
      <c r="AL36" s="58"/>
      <c r="AM36" s="58"/>
      <c r="AN36" s="32">
        <f t="shared" si="13"/>
        <v>0</v>
      </c>
      <c r="AO36" s="32" t="e">
        <f>AM36/AL36%</f>
        <v>#DIV/0!</v>
      </c>
      <c r="AP36" s="40">
        <f t="shared" si="63"/>
        <v>0</v>
      </c>
      <c r="AQ36" s="41">
        <f t="shared" si="63"/>
        <v>176.60000000000002</v>
      </c>
      <c r="AR36" s="41">
        <f t="shared" si="15"/>
        <v>176.60000000000002</v>
      </c>
      <c r="AS36" s="42" t="s">
        <v>27</v>
      </c>
      <c r="AT36" s="37">
        <f t="shared" si="50"/>
        <v>0</v>
      </c>
      <c r="AU36" s="38">
        <f t="shared" si="33"/>
        <v>0</v>
      </c>
      <c r="AV36" s="38">
        <f t="shared" si="43"/>
        <v>0</v>
      </c>
      <c r="AW36" s="67" t="s">
        <v>27</v>
      </c>
      <c r="AX36" s="59"/>
      <c r="AY36" s="58"/>
      <c r="AZ36" s="32">
        <f t="shared" si="48"/>
        <v>0</v>
      </c>
      <c r="BA36" s="44" t="e">
        <f t="shared" si="44"/>
        <v>#DIV/0!</v>
      </c>
      <c r="BB36" s="59"/>
      <c r="BC36" s="58"/>
      <c r="BD36" s="32">
        <f t="shared" si="58"/>
        <v>0</v>
      </c>
      <c r="BE36" s="28" t="s">
        <v>27</v>
      </c>
      <c r="BF36" s="57"/>
      <c r="BG36" s="58"/>
      <c r="BH36" s="32">
        <f t="shared" si="59"/>
        <v>0</v>
      </c>
      <c r="BI36" s="49" t="s">
        <v>27</v>
      </c>
      <c r="BJ36" s="45">
        <f t="shared" si="34"/>
        <v>0</v>
      </c>
      <c r="BK36" s="38">
        <f t="shared" si="35"/>
        <v>0</v>
      </c>
      <c r="BL36" s="38">
        <f>BK36-BJ36</f>
        <v>0</v>
      </c>
      <c r="BM36" s="43" t="s">
        <v>27</v>
      </c>
      <c r="BN36" s="59"/>
      <c r="BO36" s="58"/>
      <c r="BP36" s="7">
        <f t="shared" si="61"/>
        <v>0</v>
      </c>
      <c r="BQ36" s="44" t="s">
        <v>27</v>
      </c>
      <c r="BR36" s="58"/>
      <c r="BS36" s="58"/>
      <c r="BT36" s="32">
        <f t="shared" si="60"/>
        <v>0</v>
      </c>
      <c r="BU36" s="32" t="s">
        <v>27</v>
      </c>
      <c r="BV36" s="57"/>
      <c r="BW36" s="58"/>
      <c r="BX36" s="32">
        <f t="shared" si="62"/>
        <v>0</v>
      </c>
      <c r="BY36" s="32" t="e">
        <f>BW36/BV36%</f>
        <v>#DIV/0!</v>
      </c>
      <c r="CE36" s="58"/>
    </row>
    <row r="37" spans="1:83" ht="21.75" customHeight="1">
      <c r="A37" s="64" t="s">
        <v>45</v>
      </c>
      <c r="B37" s="30">
        <f t="shared" si="64"/>
        <v>3000</v>
      </c>
      <c r="C37" s="31">
        <f t="shared" si="64"/>
        <v>1711</v>
      </c>
      <c r="D37" s="33">
        <f t="shared" si="0"/>
        <v>-1289</v>
      </c>
      <c r="E37" s="222">
        <f t="shared" si="1"/>
        <v>57.03333333333333</v>
      </c>
      <c r="F37" s="34">
        <f t="shared" si="2"/>
        <v>1500</v>
      </c>
      <c r="G37" s="35">
        <f t="shared" si="2"/>
        <v>1711</v>
      </c>
      <c r="H37" s="35">
        <f t="shared" si="3"/>
        <v>211</v>
      </c>
      <c r="I37" s="11">
        <f>G37/F37%</f>
        <v>114.06666666666666</v>
      </c>
      <c r="J37" s="37">
        <f t="shared" si="45"/>
        <v>750</v>
      </c>
      <c r="K37" s="38">
        <f t="shared" si="46"/>
        <v>1599.4</v>
      </c>
      <c r="L37" s="38">
        <f t="shared" si="4"/>
        <v>849.4000000000001</v>
      </c>
      <c r="M37" s="43" t="s">
        <v>27</v>
      </c>
      <c r="N37" s="57">
        <v>230</v>
      </c>
      <c r="O37" s="58">
        <v>931.6</v>
      </c>
      <c r="P37" s="7">
        <f t="shared" si="51"/>
        <v>701.6</v>
      </c>
      <c r="Q37" s="32" t="s">
        <v>27</v>
      </c>
      <c r="R37" s="58">
        <v>230</v>
      </c>
      <c r="S37" s="58">
        <v>210.6</v>
      </c>
      <c r="T37" s="32">
        <f t="shared" si="8"/>
        <v>-19.400000000000006</v>
      </c>
      <c r="U37" s="7">
        <f t="shared" si="40"/>
        <v>91.56521739130436</v>
      </c>
      <c r="V37" s="58">
        <v>290</v>
      </c>
      <c r="W37" s="58">
        <v>457.2</v>
      </c>
      <c r="X37" s="32">
        <f t="shared" si="9"/>
        <v>167.2</v>
      </c>
      <c r="Y37" s="32">
        <f>W37/V37%</f>
        <v>157.6551724137931</v>
      </c>
      <c r="Z37" s="38">
        <f t="shared" si="41"/>
        <v>750</v>
      </c>
      <c r="AA37" s="12">
        <f t="shared" si="27"/>
        <v>111.6</v>
      </c>
      <c r="AB37" s="38">
        <f t="shared" si="28"/>
        <v>-638.4</v>
      </c>
      <c r="AC37" s="38">
        <f>AA37/Z37%</f>
        <v>14.879999999999999</v>
      </c>
      <c r="AD37" s="58">
        <v>230</v>
      </c>
      <c r="AE37" s="58">
        <v>111.6</v>
      </c>
      <c r="AF37" s="32">
        <f t="shared" si="29"/>
        <v>-118.4</v>
      </c>
      <c r="AG37" s="32">
        <f t="shared" si="52"/>
        <v>48.52173913043478</v>
      </c>
      <c r="AH37" s="58">
        <v>230</v>
      </c>
      <c r="AI37" s="58"/>
      <c r="AJ37" s="32">
        <f t="shared" si="11"/>
        <v>-230</v>
      </c>
      <c r="AK37" s="32"/>
      <c r="AL37" s="58">
        <v>290</v>
      </c>
      <c r="AM37" s="58"/>
      <c r="AN37" s="32">
        <f t="shared" si="13"/>
        <v>-290</v>
      </c>
      <c r="AO37" s="32"/>
      <c r="AP37" s="40">
        <f t="shared" si="63"/>
        <v>2250</v>
      </c>
      <c r="AQ37" s="41">
        <f t="shared" si="63"/>
        <v>1711</v>
      </c>
      <c r="AR37" s="41">
        <f t="shared" si="15"/>
        <v>-539</v>
      </c>
      <c r="AS37" s="42"/>
      <c r="AT37" s="37">
        <f t="shared" si="50"/>
        <v>750</v>
      </c>
      <c r="AU37" s="38">
        <f t="shared" si="33"/>
        <v>0</v>
      </c>
      <c r="AV37" s="38">
        <f t="shared" si="43"/>
        <v>-750</v>
      </c>
      <c r="AW37" s="67"/>
      <c r="AX37" s="59">
        <v>230</v>
      </c>
      <c r="AY37" s="58"/>
      <c r="AZ37" s="32">
        <f t="shared" si="48"/>
        <v>-230</v>
      </c>
      <c r="BA37" s="44"/>
      <c r="BB37" s="59">
        <v>230</v>
      </c>
      <c r="BC37" s="58"/>
      <c r="BD37" s="32">
        <f t="shared" si="58"/>
        <v>-230</v>
      </c>
      <c r="BE37" s="28"/>
      <c r="BF37" s="57">
        <v>290</v>
      </c>
      <c r="BG37" s="58"/>
      <c r="BH37" s="32">
        <f t="shared" si="59"/>
        <v>-290</v>
      </c>
      <c r="BI37" s="28"/>
      <c r="BJ37" s="45">
        <f t="shared" si="34"/>
        <v>750</v>
      </c>
      <c r="BK37" s="38">
        <f t="shared" si="35"/>
        <v>0</v>
      </c>
      <c r="BL37" s="38">
        <f>BK37-BJ37</f>
        <v>-750</v>
      </c>
      <c r="BM37" s="43"/>
      <c r="BN37" s="59">
        <v>230</v>
      </c>
      <c r="BO37" s="58"/>
      <c r="BP37" s="7">
        <f t="shared" si="61"/>
        <v>-230</v>
      </c>
      <c r="BQ37" s="44"/>
      <c r="BR37" s="58">
        <v>230</v>
      </c>
      <c r="BS37" s="58"/>
      <c r="BT37" s="32">
        <f t="shared" si="60"/>
        <v>-230</v>
      </c>
      <c r="BU37" s="32"/>
      <c r="BV37" s="57">
        <v>290</v>
      </c>
      <c r="BW37" s="58"/>
      <c r="BX37" s="32">
        <f t="shared" si="62"/>
        <v>-290</v>
      </c>
      <c r="BY37" s="32"/>
      <c r="CE37" s="58"/>
    </row>
    <row r="38" spans="1:83" s="21" customFormat="1" ht="37.5" customHeight="1" thickBot="1">
      <c r="A38" s="65" t="s">
        <v>46</v>
      </c>
      <c r="B38" s="68">
        <f t="shared" si="64"/>
        <v>6331.9</v>
      </c>
      <c r="C38" s="69">
        <f t="shared" si="64"/>
        <v>1417.6</v>
      </c>
      <c r="D38" s="70">
        <f t="shared" si="0"/>
        <v>-4914.299999999999</v>
      </c>
      <c r="E38" s="222">
        <f t="shared" si="1"/>
        <v>22.388224703485527</v>
      </c>
      <c r="F38" s="9">
        <f>J38+Z38</f>
        <v>3377.7999999999997</v>
      </c>
      <c r="G38" s="10">
        <f>K38+AA38</f>
        <v>1417.6</v>
      </c>
      <c r="H38" s="10">
        <f>G38-F38</f>
        <v>-1960.1999999999998</v>
      </c>
      <c r="I38" s="11">
        <f>G38/F38%</f>
        <v>41.968144946414824</v>
      </c>
      <c r="J38" s="24">
        <f t="shared" si="45"/>
        <v>1393.1999999999998</v>
      </c>
      <c r="K38" s="12">
        <f t="shared" si="46"/>
        <v>1010.5</v>
      </c>
      <c r="L38" s="12">
        <f>K38-J38</f>
        <v>-382.6999999999998</v>
      </c>
      <c r="M38" s="17">
        <f t="shared" si="55"/>
        <v>72.53086419753087</v>
      </c>
      <c r="N38" s="62">
        <v>338.4</v>
      </c>
      <c r="O38" s="61">
        <v>254.9</v>
      </c>
      <c r="P38" s="7">
        <f t="shared" si="51"/>
        <v>-83.49999999999997</v>
      </c>
      <c r="Q38" s="7">
        <f t="shared" si="57"/>
        <v>75.32505910165484</v>
      </c>
      <c r="R38" s="61">
        <v>517.8</v>
      </c>
      <c r="S38" s="61">
        <v>287.5</v>
      </c>
      <c r="T38" s="7">
        <f t="shared" si="8"/>
        <v>-230.29999999999995</v>
      </c>
      <c r="U38" s="7">
        <f t="shared" si="40"/>
        <v>55.523368095789884</v>
      </c>
      <c r="V38" s="61">
        <v>537</v>
      </c>
      <c r="W38" s="61">
        <v>468.1</v>
      </c>
      <c r="X38" s="7">
        <f t="shared" si="9"/>
        <v>-68.89999999999998</v>
      </c>
      <c r="Y38" s="7">
        <f>W38/V38%</f>
        <v>87.16945996275605</v>
      </c>
      <c r="Z38" s="12">
        <f t="shared" si="41"/>
        <v>1984.6</v>
      </c>
      <c r="AA38" s="12">
        <f t="shared" si="27"/>
        <v>407.1</v>
      </c>
      <c r="AB38" s="12">
        <f t="shared" si="28"/>
        <v>-1577.5</v>
      </c>
      <c r="AC38" s="12">
        <f>AA38/Z38%</f>
        <v>20.512949712788473</v>
      </c>
      <c r="AD38" s="61">
        <v>519</v>
      </c>
      <c r="AE38" s="61">
        <v>407.1</v>
      </c>
      <c r="AF38" s="7">
        <f t="shared" si="29"/>
        <v>-111.89999999999998</v>
      </c>
      <c r="AG38" s="7">
        <f>AE38/AD38%</f>
        <v>78.4393063583815</v>
      </c>
      <c r="AH38" s="61">
        <v>715.3</v>
      </c>
      <c r="AI38" s="61"/>
      <c r="AJ38" s="7">
        <f t="shared" si="11"/>
        <v>-715.3</v>
      </c>
      <c r="AK38" s="7">
        <f>AI38/AH38%</f>
        <v>0</v>
      </c>
      <c r="AL38" s="61">
        <v>750.3</v>
      </c>
      <c r="AM38" s="61"/>
      <c r="AN38" s="7">
        <f t="shared" si="13"/>
        <v>-750.3</v>
      </c>
      <c r="AO38" s="7">
        <f>AM38/AL38%</f>
        <v>0</v>
      </c>
      <c r="AP38" s="14">
        <f t="shared" si="63"/>
        <v>5102.5</v>
      </c>
      <c r="AQ38" s="15">
        <f>K38+AA38+AU38</f>
        <v>1417.6</v>
      </c>
      <c r="AR38" s="15">
        <f>AQ38-AP38</f>
        <v>-3684.9</v>
      </c>
      <c r="AS38" s="16">
        <f t="shared" si="56"/>
        <v>27.782459578637923</v>
      </c>
      <c r="AT38" s="24">
        <f t="shared" si="50"/>
        <v>1724.7</v>
      </c>
      <c r="AU38" s="12">
        <f t="shared" si="33"/>
        <v>0</v>
      </c>
      <c r="AV38" s="12">
        <f t="shared" si="43"/>
        <v>-1724.7</v>
      </c>
      <c r="AW38" s="17">
        <f>AU38/AT38%</f>
        <v>0</v>
      </c>
      <c r="AX38" s="60">
        <v>511.3</v>
      </c>
      <c r="AY38" s="61"/>
      <c r="AZ38" s="7">
        <f t="shared" si="48"/>
        <v>-511.3</v>
      </c>
      <c r="BA38" s="19">
        <f t="shared" si="44"/>
        <v>0</v>
      </c>
      <c r="BB38" s="71">
        <v>723.4</v>
      </c>
      <c r="BC38" s="72"/>
      <c r="BD38" s="85">
        <f>BC38-BB38</f>
        <v>-723.4</v>
      </c>
      <c r="BE38" s="74">
        <f>BC38/BB38%</f>
        <v>0</v>
      </c>
      <c r="BF38" s="84">
        <v>490</v>
      </c>
      <c r="BG38" s="72"/>
      <c r="BH38" s="73">
        <f>BG38-BF38</f>
        <v>-490</v>
      </c>
      <c r="BI38" s="74">
        <f>BG38/BF38%</f>
        <v>0</v>
      </c>
      <c r="BJ38" s="26">
        <f t="shared" si="34"/>
        <v>1229.4</v>
      </c>
      <c r="BK38" s="12">
        <f t="shared" si="35"/>
        <v>0</v>
      </c>
      <c r="BL38" s="12">
        <f>BK38-BJ38</f>
        <v>-1229.4</v>
      </c>
      <c r="BM38" s="17">
        <f>BK38/BJ38%</f>
        <v>0</v>
      </c>
      <c r="BN38" s="60">
        <v>366</v>
      </c>
      <c r="BO38" s="61"/>
      <c r="BP38" s="7">
        <f t="shared" si="61"/>
        <v>-366</v>
      </c>
      <c r="BQ38" s="44">
        <f>BO38/BN38%</f>
        <v>0</v>
      </c>
      <c r="BR38" s="61">
        <v>383</v>
      </c>
      <c r="BS38" s="61"/>
      <c r="BT38" s="7">
        <f t="shared" si="60"/>
        <v>-383</v>
      </c>
      <c r="BU38" s="32" t="s">
        <v>27</v>
      </c>
      <c r="BV38" s="62">
        <v>480.4</v>
      </c>
      <c r="BW38" s="61"/>
      <c r="BX38" s="7">
        <f t="shared" si="62"/>
        <v>-480.4</v>
      </c>
      <c r="BY38" s="7">
        <f>BW38/BV38%</f>
        <v>0</v>
      </c>
      <c r="CE38" s="72"/>
    </row>
    <row r="39" spans="1:83" s="100" customFormat="1" ht="24" customHeight="1" thickBot="1">
      <c r="A39" s="268" t="s">
        <v>47</v>
      </c>
      <c r="B39" s="75">
        <f t="shared" si="64"/>
        <v>0</v>
      </c>
      <c r="C39" s="76">
        <f t="shared" si="64"/>
        <v>0</v>
      </c>
      <c r="D39" s="77">
        <f t="shared" si="0"/>
        <v>0</v>
      </c>
      <c r="E39" s="78"/>
      <c r="F39" s="79">
        <f>J39+Z39</f>
        <v>0</v>
      </c>
      <c r="G39" s="80">
        <f>K39+AA39</f>
        <v>0</v>
      </c>
      <c r="H39" s="80">
        <f>G39-F39</f>
        <v>0</v>
      </c>
      <c r="I39" s="81"/>
      <c r="J39" s="82">
        <f t="shared" si="45"/>
        <v>0</v>
      </c>
      <c r="K39" s="83">
        <f t="shared" si="46"/>
        <v>0</v>
      </c>
      <c r="L39" s="83">
        <f>K39-J39</f>
        <v>0</v>
      </c>
      <c r="M39" s="99"/>
      <c r="N39" s="84"/>
      <c r="O39" s="72"/>
      <c r="P39" s="85">
        <f>O39-N39</f>
        <v>0</v>
      </c>
      <c r="Q39" s="269"/>
      <c r="R39" s="72"/>
      <c r="S39" s="72"/>
      <c r="T39" s="85">
        <f>S39-R39</f>
        <v>0</v>
      </c>
      <c r="U39" s="7"/>
      <c r="V39" s="72"/>
      <c r="W39" s="72"/>
      <c r="X39" s="73">
        <f>W39-V39</f>
        <v>0</v>
      </c>
      <c r="Y39" s="73"/>
      <c r="Z39" s="83">
        <f t="shared" si="41"/>
        <v>0</v>
      </c>
      <c r="AA39" s="83">
        <f t="shared" si="27"/>
        <v>0</v>
      </c>
      <c r="AB39" s="83">
        <f t="shared" si="28"/>
        <v>0</v>
      </c>
      <c r="AC39" s="83"/>
      <c r="AD39" s="72"/>
      <c r="AE39" s="72"/>
      <c r="AF39" s="85">
        <f>AE39-AD39</f>
        <v>0</v>
      </c>
      <c r="AG39" s="73"/>
      <c r="AH39" s="72"/>
      <c r="AI39" s="72"/>
      <c r="AJ39" s="85">
        <f>AI39-AH39</f>
        <v>0</v>
      </c>
      <c r="AK39" s="73"/>
      <c r="AL39" s="61"/>
      <c r="AM39" s="61"/>
      <c r="AN39" s="7">
        <f>AM39-AL39</f>
        <v>0</v>
      </c>
      <c r="AO39" s="32"/>
      <c r="AP39" s="86">
        <f t="shared" si="63"/>
        <v>0</v>
      </c>
      <c r="AQ39" s="87">
        <f>K39+AA39+AU39</f>
        <v>0</v>
      </c>
      <c r="AR39" s="87">
        <f>AQ39-AP39</f>
        <v>0</v>
      </c>
      <c r="AS39" s="88"/>
      <c r="AT39" s="89">
        <f t="shared" si="50"/>
        <v>0</v>
      </c>
      <c r="AU39" s="90">
        <f t="shared" si="33"/>
        <v>0</v>
      </c>
      <c r="AV39" s="90">
        <f t="shared" si="43"/>
        <v>0</v>
      </c>
      <c r="AW39" s="91"/>
      <c r="AX39" s="92"/>
      <c r="AY39" s="93"/>
      <c r="AZ39" s="94">
        <f>AY39-AX39</f>
        <v>0</v>
      </c>
      <c r="BA39" s="95"/>
      <c r="BB39" s="92"/>
      <c r="BC39" s="93"/>
      <c r="BD39" s="94">
        <f>BC39-BB39</f>
        <v>0</v>
      </c>
      <c r="BE39" s="96"/>
      <c r="BF39" s="71"/>
      <c r="BG39" s="93"/>
      <c r="BH39" s="85">
        <f>BG39-BF39</f>
        <v>0</v>
      </c>
      <c r="BI39" s="97"/>
      <c r="BJ39" s="98">
        <f t="shared" si="34"/>
        <v>0</v>
      </c>
      <c r="BK39" s="83">
        <f t="shared" si="35"/>
        <v>0</v>
      </c>
      <c r="BL39" s="83">
        <f>BK39-BJ39</f>
        <v>0</v>
      </c>
      <c r="BM39" s="99"/>
      <c r="BN39" s="71"/>
      <c r="BO39" s="72"/>
      <c r="BP39" s="85">
        <f t="shared" si="61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2"/>
        <v>0</v>
      </c>
      <c r="BY39" s="32"/>
      <c r="CE39" s="93"/>
    </row>
    <row r="40" spans="1:83" ht="20.25">
      <c r="A40" s="270"/>
      <c r="B40" s="271"/>
      <c r="C40" s="272"/>
      <c r="D40" s="271"/>
      <c r="E40" s="271"/>
      <c r="F40" s="271"/>
      <c r="G40" s="271"/>
      <c r="H40" s="271"/>
      <c r="I40" s="271"/>
      <c r="J40" s="271"/>
      <c r="K40" s="271"/>
      <c r="L40" s="271"/>
      <c r="M40" s="273"/>
      <c r="N40" s="274"/>
      <c r="O40" s="274"/>
      <c r="P40" s="274"/>
      <c r="Q40" s="275"/>
      <c r="R40" s="274"/>
      <c r="S40" s="274"/>
      <c r="T40" s="274"/>
      <c r="U40" s="276"/>
      <c r="V40" s="274"/>
      <c r="W40" s="274" t="s">
        <v>108</v>
      </c>
      <c r="X40" s="274"/>
      <c r="Y40" s="277"/>
      <c r="Z40" s="271"/>
      <c r="AA40" s="271"/>
      <c r="AB40" s="271"/>
      <c r="AC40" s="271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1"/>
      <c r="AU40" s="271"/>
      <c r="AV40" s="271"/>
      <c r="AW40" s="278"/>
      <c r="AX40" s="272"/>
      <c r="AY40" s="272"/>
      <c r="AZ40" s="272"/>
      <c r="BA40" s="272"/>
      <c r="BB40" s="272"/>
      <c r="BC40" s="272" t="s">
        <v>108</v>
      </c>
      <c r="BD40" s="272"/>
      <c r="BE40" s="272"/>
      <c r="BF40" s="272"/>
      <c r="BG40" s="272"/>
      <c r="BH40" s="272"/>
      <c r="BI40" s="272"/>
      <c r="BJ40" s="272"/>
      <c r="BK40" s="271"/>
      <c r="BL40" s="271"/>
      <c r="BM40" s="271"/>
      <c r="BN40" s="272"/>
      <c r="BO40" s="272"/>
      <c r="BP40" s="272"/>
      <c r="BQ40" s="272"/>
      <c r="CE40" s="272"/>
    </row>
    <row r="41" spans="2:83" ht="20.25">
      <c r="B41" s="271"/>
      <c r="C41" s="272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  <c r="O41" s="272"/>
      <c r="P41" s="272"/>
      <c r="R41" s="272"/>
      <c r="S41" s="272"/>
      <c r="T41" s="272"/>
      <c r="V41" s="272"/>
      <c r="W41" s="272"/>
      <c r="X41" s="272"/>
      <c r="Z41" s="271"/>
      <c r="AA41" s="271"/>
      <c r="AB41" s="271"/>
      <c r="AC41" s="271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1"/>
      <c r="AU41" s="271"/>
      <c r="AV41" s="271"/>
      <c r="AW41" s="278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1"/>
      <c r="BL41" s="271"/>
      <c r="BM41" s="271"/>
      <c r="BN41" s="272"/>
      <c r="BO41" s="272"/>
      <c r="BP41" s="272"/>
      <c r="BQ41" s="272"/>
      <c r="CE41" s="272"/>
    </row>
    <row r="42" spans="2:83" ht="20.25">
      <c r="B42" s="271"/>
      <c r="C42" s="279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2"/>
      <c r="O42" s="272"/>
      <c r="P42" s="272"/>
      <c r="R42" s="272"/>
      <c r="S42" s="272"/>
      <c r="T42" s="272"/>
      <c r="V42" s="272"/>
      <c r="W42" s="272"/>
      <c r="X42" s="272"/>
      <c r="Z42" s="271"/>
      <c r="AA42" s="271"/>
      <c r="AB42" s="271"/>
      <c r="AC42" s="271"/>
      <c r="AD42" s="272"/>
      <c r="AE42" s="280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1"/>
      <c r="AU42" s="271"/>
      <c r="AV42" s="271"/>
      <c r="AW42" s="278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1"/>
      <c r="BL42" s="271"/>
      <c r="BM42" s="271"/>
      <c r="BN42" s="272"/>
      <c r="BO42" s="272"/>
      <c r="BP42" s="272"/>
      <c r="BQ42" s="272"/>
      <c r="CE42" s="272"/>
    </row>
    <row r="43" spans="2:83" ht="20.25">
      <c r="B43" s="271"/>
      <c r="C43" s="279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2"/>
      <c r="O43" s="272"/>
      <c r="P43" s="272"/>
      <c r="R43" s="272"/>
      <c r="S43" s="272"/>
      <c r="T43" s="272"/>
      <c r="V43" s="272"/>
      <c r="W43" s="272"/>
      <c r="X43" s="272"/>
      <c r="Z43" s="271"/>
      <c r="AA43" s="271"/>
      <c r="AB43" s="271"/>
      <c r="AC43" s="271"/>
      <c r="AD43" s="272"/>
      <c r="AE43" s="280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1"/>
      <c r="AU43" s="271"/>
      <c r="AV43" s="271"/>
      <c r="AW43" s="278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1"/>
      <c r="BL43" s="271"/>
      <c r="BM43" s="271"/>
      <c r="BN43" s="272"/>
      <c r="BO43" s="272"/>
      <c r="BP43" s="272"/>
      <c r="BQ43" s="272"/>
      <c r="CE43" s="272"/>
    </row>
    <row r="44" spans="2:83" ht="20.25">
      <c r="B44" s="271"/>
      <c r="C44" s="279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2"/>
      <c r="O44" s="272"/>
      <c r="P44" s="272"/>
      <c r="R44" s="272"/>
      <c r="S44" s="272"/>
      <c r="T44" s="272"/>
      <c r="V44" s="272"/>
      <c r="W44" s="272"/>
      <c r="X44" s="272"/>
      <c r="Z44" s="271"/>
      <c r="AA44" s="271"/>
      <c r="AB44" s="271"/>
      <c r="AC44" s="271"/>
      <c r="AD44" s="272"/>
      <c r="AE44" s="280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1"/>
      <c r="AU44" s="271"/>
      <c r="AV44" s="271"/>
      <c r="AW44" s="278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1"/>
      <c r="BL44" s="271"/>
      <c r="BM44" s="271"/>
      <c r="BN44" s="272"/>
      <c r="BO44" s="272"/>
      <c r="BP44" s="272"/>
      <c r="BQ44" s="272"/>
      <c r="CE44" s="272"/>
    </row>
    <row r="45" spans="2:83" ht="20.25">
      <c r="B45" s="271"/>
      <c r="C45" s="272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2"/>
      <c r="O45" s="272"/>
      <c r="P45" s="272"/>
      <c r="R45" s="272"/>
      <c r="S45" s="272"/>
      <c r="T45" s="272"/>
      <c r="V45" s="272"/>
      <c r="W45" s="272"/>
      <c r="X45" s="272"/>
      <c r="Z45" s="271"/>
      <c r="AA45" s="271"/>
      <c r="AB45" s="271"/>
      <c r="AC45" s="271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1"/>
      <c r="AU45" s="271"/>
      <c r="AV45" s="271"/>
      <c r="AW45" s="278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1"/>
      <c r="BL45" s="271"/>
      <c r="BM45" s="271"/>
      <c r="BN45" s="272"/>
      <c r="BO45" s="272"/>
      <c r="BP45" s="272"/>
      <c r="BQ45" s="272"/>
      <c r="CE45" s="272"/>
    </row>
    <row r="46" spans="2:83" ht="20.25">
      <c r="B46" s="271"/>
      <c r="C46" s="272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2"/>
      <c r="O46" s="272"/>
      <c r="P46" s="272"/>
      <c r="R46" s="272"/>
      <c r="S46" s="272"/>
      <c r="T46" s="272"/>
      <c r="V46" s="272"/>
      <c r="W46" s="272"/>
      <c r="X46" s="272"/>
      <c r="Z46" s="271"/>
      <c r="AA46" s="271"/>
      <c r="AB46" s="271"/>
      <c r="AC46" s="271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1"/>
      <c r="AU46" s="271"/>
      <c r="AV46" s="271"/>
      <c r="AW46" s="278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1"/>
      <c r="BL46" s="271"/>
      <c r="BM46" s="271"/>
      <c r="BN46" s="272"/>
      <c r="BO46" s="272"/>
      <c r="BP46" s="272"/>
      <c r="BQ46" s="272"/>
      <c r="CE46" s="272"/>
    </row>
    <row r="47" spans="2:83" ht="20.25">
      <c r="B47" s="271"/>
      <c r="C47" s="272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2"/>
      <c r="O47" s="272"/>
      <c r="P47" s="272"/>
      <c r="R47" s="272"/>
      <c r="S47" s="272"/>
      <c r="T47" s="272"/>
      <c r="V47" s="272"/>
      <c r="W47" s="272"/>
      <c r="X47" s="272"/>
      <c r="Z47" s="271"/>
      <c r="AA47" s="271"/>
      <c r="AB47" s="271"/>
      <c r="AC47" s="271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1"/>
      <c r="AU47" s="271"/>
      <c r="AV47" s="271"/>
      <c r="AW47" s="278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1"/>
      <c r="BL47" s="271"/>
      <c r="BM47" s="271"/>
      <c r="BN47" s="272"/>
      <c r="BO47" s="272"/>
      <c r="BP47" s="272"/>
      <c r="BQ47" s="272"/>
      <c r="CE47" s="272"/>
    </row>
    <row r="48" spans="2:83" ht="20.25">
      <c r="B48" s="271"/>
      <c r="C48" s="272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2"/>
      <c r="O48" s="272"/>
      <c r="P48" s="272"/>
      <c r="R48" s="272"/>
      <c r="S48" s="272"/>
      <c r="T48" s="272"/>
      <c r="V48" s="272"/>
      <c r="W48" s="272"/>
      <c r="X48" s="272"/>
      <c r="Z48" s="271"/>
      <c r="AA48" s="271"/>
      <c r="AB48" s="271"/>
      <c r="AC48" s="271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1"/>
      <c r="AU48" s="271"/>
      <c r="AV48" s="271"/>
      <c r="AW48" s="278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1"/>
      <c r="BL48" s="271"/>
      <c r="BM48" s="271"/>
      <c r="BN48" s="272"/>
      <c r="BO48" s="272"/>
      <c r="BP48" s="272"/>
      <c r="BQ48" s="272"/>
      <c r="CE48" s="272"/>
    </row>
    <row r="49" spans="2:83" ht="20.25">
      <c r="B49" s="271"/>
      <c r="C49" s="272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2"/>
      <c r="O49" s="272"/>
      <c r="P49" s="272"/>
      <c r="R49" s="272"/>
      <c r="S49" s="272"/>
      <c r="T49" s="272"/>
      <c r="V49" s="272"/>
      <c r="W49" s="272"/>
      <c r="X49" s="272"/>
      <c r="Z49" s="271"/>
      <c r="AA49" s="271"/>
      <c r="AB49" s="271"/>
      <c r="AC49" s="271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1"/>
      <c r="AU49" s="271"/>
      <c r="AV49" s="271"/>
      <c r="AW49" s="278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1"/>
      <c r="BL49" s="271"/>
      <c r="BM49" s="271"/>
      <c r="BN49" s="272"/>
      <c r="BO49" s="272"/>
      <c r="BP49" s="272"/>
      <c r="BQ49" s="272"/>
      <c r="CE49" s="272"/>
    </row>
    <row r="50" spans="2:83" ht="20.25">
      <c r="B50" s="271"/>
      <c r="C50" s="272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2"/>
      <c r="O50" s="272"/>
      <c r="P50" s="272"/>
      <c r="R50" s="272"/>
      <c r="S50" s="272"/>
      <c r="T50" s="272"/>
      <c r="V50" s="272"/>
      <c r="W50" s="272"/>
      <c r="X50" s="272"/>
      <c r="Z50" s="271"/>
      <c r="AA50" s="271"/>
      <c r="AB50" s="271"/>
      <c r="AC50" s="271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1"/>
      <c r="AU50" s="271"/>
      <c r="AV50" s="271"/>
      <c r="AW50" s="278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1"/>
      <c r="BL50" s="271"/>
      <c r="BM50" s="271"/>
      <c r="BN50" s="272"/>
      <c r="BO50" s="272"/>
      <c r="BP50" s="272"/>
      <c r="BQ50" s="272"/>
      <c r="CE50" s="272"/>
    </row>
    <row r="51" spans="2:83" ht="20.25">
      <c r="B51" s="271"/>
      <c r="C51" s="272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2"/>
      <c r="O51" s="272"/>
      <c r="P51" s="272"/>
      <c r="R51" s="272"/>
      <c r="S51" s="272"/>
      <c r="T51" s="272"/>
      <c r="V51" s="272"/>
      <c r="W51" s="272"/>
      <c r="X51" s="272"/>
      <c r="Z51" s="271"/>
      <c r="AA51" s="271"/>
      <c r="AB51" s="271"/>
      <c r="AC51" s="271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1"/>
      <c r="AU51" s="271"/>
      <c r="AV51" s="271"/>
      <c r="AW51" s="278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1"/>
      <c r="BL51" s="271"/>
      <c r="BM51" s="271"/>
      <c r="BN51" s="272"/>
      <c r="BO51" s="272"/>
      <c r="BP51" s="272"/>
      <c r="BQ51" s="272"/>
      <c r="CE51" s="272"/>
    </row>
    <row r="52" spans="2:83" ht="20.25">
      <c r="B52" s="271"/>
      <c r="C52" s="272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2"/>
      <c r="O52" s="272"/>
      <c r="P52" s="272"/>
      <c r="R52" s="272"/>
      <c r="S52" s="272"/>
      <c r="T52" s="272"/>
      <c r="V52" s="272"/>
      <c r="W52" s="272"/>
      <c r="X52" s="272"/>
      <c r="Z52" s="271"/>
      <c r="AA52" s="271"/>
      <c r="AB52" s="271"/>
      <c r="AC52" s="271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1"/>
      <c r="AU52" s="271"/>
      <c r="AV52" s="271"/>
      <c r="AW52" s="278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1"/>
      <c r="BL52" s="271"/>
      <c r="BM52" s="271"/>
      <c r="BN52" s="272"/>
      <c r="BO52" s="272"/>
      <c r="BP52" s="272"/>
      <c r="BQ52" s="272"/>
      <c r="CE52" s="272"/>
    </row>
    <row r="53" spans="2:83" ht="20.25">
      <c r="B53" s="271"/>
      <c r="C53" s="272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2"/>
      <c r="O53" s="272"/>
      <c r="P53" s="272"/>
      <c r="R53" s="272"/>
      <c r="S53" s="272"/>
      <c r="T53" s="272"/>
      <c r="V53" s="272"/>
      <c r="W53" s="272"/>
      <c r="X53" s="272"/>
      <c r="Z53" s="271"/>
      <c r="AA53" s="271"/>
      <c r="AB53" s="271"/>
      <c r="AC53" s="271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1"/>
      <c r="AU53" s="271"/>
      <c r="AV53" s="271"/>
      <c r="AW53" s="278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1"/>
      <c r="BL53" s="271"/>
      <c r="BM53" s="271"/>
      <c r="BN53" s="272"/>
      <c r="BO53" s="272"/>
      <c r="BP53" s="272"/>
      <c r="BQ53" s="272"/>
      <c r="CE53" s="272"/>
    </row>
    <row r="54" spans="1:83" s="1" customFormat="1" ht="20.25">
      <c r="A54" s="101"/>
      <c r="B54" s="271"/>
      <c r="C54" s="27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2"/>
      <c r="O54" s="272"/>
      <c r="P54" s="272"/>
      <c r="Q54" s="227"/>
      <c r="R54" s="272"/>
      <c r="S54" s="272"/>
      <c r="T54" s="272"/>
      <c r="V54" s="272"/>
      <c r="W54" s="272"/>
      <c r="X54" s="272"/>
      <c r="Y54" s="2"/>
      <c r="Z54" s="271"/>
      <c r="AA54" s="271"/>
      <c r="AB54" s="271"/>
      <c r="AC54" s="271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1"/>
      <c r="AU54" s="271"/>
      <c r="AV54" s="271"/>
      <c r="AW54" s="278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1"/>
      <c r="BL54" s="271"/>
      <c r="BM54" s="271"/>
      <c r="BN54" s="272"/>
      <c r="BO54" s="272"/>
      <c r="BP54" s="272"/>
      <c r="BQ54" s="272"/>
      <c r="CE54" s="272"/>
    </row>
    <row r="55" spans="1:83" s="1" customFormat="1" ht="20.25">
      <c r="A55" s="101"/>
      <c r="B55" s="271"/>
      <c r="C55" s="27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2"/>
      <c r="O55" s="272"/>
      <c r="P55" s="272"/>
      <c r="Q55" s="227"/>
      <c r="R55" s="272"/>
      <c r="S55" s="272"/>
      <c r="T55" s="272"/>
      <c r="V55" s="272"/>
      <c r="W55" s="272"/>
      <c r="X55" s="272"/>
      <c r="Y55" s="2"/>
      <c r="Z55" s="271"/>
      <c r="AA55" s="271"/>
      <c r="AB55" s="271"/>
      <c r="AC55" s="271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1"/>
      <c r="AU55" s="271"/>
      <c r="AV55" s="271"/>
      <c r="AW55" s="278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1"/>
      <c r="BL55" s="271"/>
      <c r="BM55" s="271"/>
      <c r="BN55" s="272"/>
      <c r="BO55" s="272"/>
      <c r="BP55" s="272"/>
      <c r="BQ55" s="272"/>
      <c r="CE55" s="272"/>
    </row>
    <row r="56" spans="1:83" s="1" customFormat="1" ht="20.25">
      <c r="A56" s="101"/>
      <c r="B56" s="271"/>
      <c r="C56" s="27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2"/>
      <c r="O56" s="272"/>
      <c r="P56" s="272"/>
      <c r="Q56" s="227"/>
      <c r="R56" s="272"/>
      <c r="S56" s="272"/>
      <c r="T56" s="272"/>
      <c r="V56" s="272"/>
      <c r="W56" s="272"/>
      <c r="X56" s="272"/>
      <c r="Y56" s="2"/>
      <c r="Z56" s="271"/>
      <c r="AA56" s="271"/>
      <c r="AB56" s="271"/>
      <c r="AC56" s="271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1"/>
      <c r="AU56" s="271"/>
      <c r="AV56" s="271"/>
      <c r="AW56" s="278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1"/>
      <c r="BL56" s="271"/>
      <c r="BM56" s="271"/>
      <c r="BN56" s="272"/>
      <c r="BO56" s="272"/>
      <c r="BP56" s="272"/>
      <c r="BQ56" s="272"/>
      <c r="CE56" s="272"/>
    </row>
    <row r="57" spans="1:83" s="1" customFormat="1" ht="20.25">
      <c r="A57" s="101"/>
      <c r="B57" s="271"/>
      <c r="C57" s="27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2"/>
      <c r="O57" s="272"/>
      <c r="P57" s="272"/>
      <c r="Q57" s="227"/>
      <c r="R57" s="272"/>
      <c r="S57" s="272"/>
      <c r="T57" s="272"/>
      <c r="V57" s="272"/>
      <c r="W57" s="272"/>
      <c r="X57" s="272"/>
      <c r="Y57" s="2"/>
      <c r="Z57" s="271"/>
      <c r="AA57" s="271"/>
      <c r="AB57" s="271"/>
      <c r="AC57" s="271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1"/>
      <c r="AU57" s="271"/>
      <c r="AV57" s="271"/>
      <c r="AW57" s="278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1"/>
      <c r="BL57" s="271"/>
      <c r="BM57" s="271"/>
      <c r="BN57" s="272"/>
      <c r="BO57" s="272"/>
      <c r="BP57" s="272"/>
      <c r="BQ57" s="272"/>
      <c r="CE57" s="272"/>
    </row>
    <row r="58" spans="1:83" s="1" customFormat="1" ht="20.25">
      <c r="A58" s="101"/>
      <c r="B58" s="271"/>
      <c r="C58" s="27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2"/>
      <c r="O58" s="272"/>
      <c r="P58" s="272"/>
      <c r="Q58" s="227"/>
      <c r="R58" s="272"/>
      <c r="S58" s="272"/>
      <c r="T58" s="272"/>
      <c r="V58" s="272"/>
      <c r="W58" s="272"/>
      <c r="X58" s="272"/>
      <c r="Y58" s="2"/>
      <c r="Z58" s="271"/>
      <c r="AA58" s="271"/>
      <c r="AB58" s="271"/>
      <c r="AC58" s="271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1"/>
      <c r="AU58" s="271"/>
      <c r="AV58" s="271"/>
      <c r="AW58" s="278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1"/>
      <c r="BL58" s="271"/>
      <c r="BM58" s="271"/>
      <c r="BN58" s="272"/>
      <c r="BO58" s="272"/>
      <c r="BP58" s="272"/>
      <c r="BQ58" s="272"/>
      <c r="CE58" s="272"/>
    </row>
    <row r="59" spans="1:83" s="1" customFormat="1" ht="20.25">
      <c r="A59" s="101"/>
      <c r="B59" s="271"/>
      <c r="C59" s="27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2"/>
      <c r="O59" s="272"/>
      <c r="P59" s="272"/>
      <c r="Q59" s="227"/>
      <c r="R59" s="272"/>
      <c r="S59" s="272"/>
      <c r="T59" s="272"/>
      <c r="V59" s="272"/>
      <c r="W59" s="272"/>
      <c r="X59" s="272"/>
      <c r="Y59" s="2"/>
      <c r="Z59" s="271"/>
      <c r="AA59" s="271"/>
      <c r="AB59" s="271"/>
      <c r="AC59" s="271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1"/>
      <c r="AU59" s="271"/>
      <c r="AV59" s="271"/>
      <c r="AW59" s="278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1"/>
      <c r="BL59" s="271"/>
      <c r="BM59" s="271"/>
      <c r="BN59" s="272"/>
      <c r="BO59" s="272"/>
      <c r="BP59" s="272"/>
      <c r="BQ59" s="272"/>
      <c r="CE59" s="272"/>
    </row>
    <row r="60" spans="1:83" s="1" customFormat="1" ht="20.25">
      <c r="A60" s="101"/>
      <c r="B60" s="271"/>
      <c r="C60" s="27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2"/>
      <c r="O60" s="272"/>
      <c r="P60" s="272"/>
      <c r="Q60" s="227"/>
      <c r="R60" s="272"/>
      <c r="S60" s="272"/>
      <c r="T60" s="272"/>
      <c r="V60" s="272"/>
      <c r="W60" s="272"/>
      <c r="X60" s="272"/>
      <c r="Y60" s="2"/>
      <c r="Z60" s="271"/>
      <c r="AA60" s="271"/>
      <c r="AB60" s="271"/>
      <c r="AC60" s="271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1"/>
      <c r="AU60" s="271"/>
      <c r="AV60" s="271"/>
      <c r="AW60" s="278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1"/>
      <c r="BL60" s="271"/>
      <c r="BM60" s="271"/>
      <c r="BN60" s="272"/>
      <c r="BO60" s="272"/>
      <c r="BP60" s="272"/>
      <c r="BQ60" s="272"/>
      <c r="CE60" s="272"/>
    </row>
  </sheetData>
  <sheetProtection/>
  <mergeCells count="78">
    <mergeCell ref="BK3:BK4"/>
    <mergeCell ref="BL3:BM3"/>
    <mergeCell ref="W3:W4"/>
    <mergeCell ref="X3:Y3"/>
    <mergeCell ref="AE3:AE4"/>
    <mergeCell ref="AF3:AG3"/>
    <mergeCell ref="Z3:Z4"/>
    <mergeCell ref="AA3:AA4"/>
    <mergeCell ref="AB3:AC3"/>
    <mergeCell ref="AD3:AD4"/>
    <mergeCell ref="AU3:AU4"/>
    <mergeCell ref="AN3:AO3"/>
    <mergeCell ref="AP3:AP4"/>
    <mergeCell ref="AQ3:AQ4"/>
    <mergeCell ref="AR3:AS3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BD3:BE3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AV3:AW3"/>
    <mergeCell ref="R2:U2"/>
    <mergeCell ref="L3:M3"/>
    <mergeCell ref="N3:N4"/>
    <mergeCell ref="O3:O4"/>
    <mergeCell ref="P3:Q3"/>
    <mergeCell ref="V2:Y2"/>
    <mergeCell ref="Z2:AC2"/>
    <mergeCell ref="R3:R4"/>
    <mergeCell ref="S3:S4"/>
    <mergeCell ref="T3:U3"/>
    <mergeCell ref="V3:V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O3:BO4"/>
    <mergeCell ref="BP3:BQ3"/>
    <mergeCell ref="BR3:BR4"/>
    <mergeCell ref="BS3:BS4"/>
    <mergeCell ref="B3:B4"/>
    <mergeCell ref="C3:C4"/>
    <mergeCell ref="D3:E3"/>
    <mergeCell ref="F3:F4"/>
    <mergeCell ref="G3:G4"/>
    <mergeCell ref="H3:I3"/>
    <mergeCell ref="BT3:BU3"/>
    <mergeCell ref="BV3:BV4"/>
    <mergeCell ref="AX3:AX4"/>
    <mergeCell ref="CE3:CE4"/>
    <mergeCell ref="J3:J4"/>
    <mergeCell ref="K3:K4"/>
    <mergeCell ref="AM3:AM4"/>
    <mergeCell ref="AT3:AT4"/>
    <mergeCell ref="BW3:BW4"/>
    <mergeCell ref="BX3:BY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6"/>
  <sheetViews>
    <sheetView showZeros="0" zoomScalePageLayoutView="0" workbookViewId="0" topLeftCell="A2">
      <pane xSplit="2" ySplit="1" topLeftCell="BS1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2" sqref="A1:IV16384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7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48</v>
      </c>
    </row>
    <row r="2" spans="2:80" ht="18">
      <c r="B2" s="103"/>
      <c r="C2" s="104"/>
      <c r="D2" s="104" t="s">
        <v>162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81"/>
      <c r="W2" s="105"/>
      <c r="X2" s="105"/>
      <c r="Y2" s="105"/>
      <c r="Z2" s="104"/>
      <c r="AA2" s="104"/>
      <c r="AF2" s="104"/>
      <c r="AG2" s="104"/>
      <c r="AL2" s="104"/>
      <c r="AM2" s="104"/>
      <c r="AR2" s="104"/>
      <c r="AS2" s="104"/>
      <c r="AX2" s="104"/>
      <c r="AY2" s="104"/>
      <c r="BD2" s="104"/>
      <c r="BE2" s="104"/>
      <c r="BJ2" s="104"/>
      <c r="BK2" s="104"/>
      <c r="BP2" s="104"/>
      <c r="BQ2" s="104"/>
      <c r="BV2" s="104"/>
      <c r="BW2" s="104"/>
      <c r="CB2" s="104"/>
    </row>
    <row r="3" spans="4:80" ht="15.75">
      <c r="D3" s="500" t="s">
        <v>120</v>
      </c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107"/>
      <c r="S3" s="107"/>
      <c r="T3" s="107"/>
      <c r="U3" s="106"/>
      <c r="Z3" s="107"/>
      <c r="AA3" s="106"/>
      <c r="AF3" s="107"/>
      <c r="AG3" s="106"/>
      <c r="AL3" s="107"/>
      <c r="AM3" s="106"/>
      <c r="AR3" s="107"/>
      <c r="AS3" s="106"/>
      <c r="AX3" s="107"/>
      <c r="AY3" s="106"/>
      <c r="BD3" s="107"/>
      <c r="BE3" s="106"/>
      <c r="BJ3" s="107"/>
      <c r="BK3" s="106"/>
      <c r="BP3" s="107"/>
      <c r="BQ3" s="106"/>
      <c r="BV3" s="107"/>
      <c r="BW3" s="106"/>
      <c r="CB3" s="107"/>
    </row>
    <row r="4" spans="1:80" s="109" customFormat="1" ht="12.75" customHeight="1">
      <c r="A4" s="108" t="s">
        <v>163</v>
      </c>
      <c r="B4" s="108"/>
      <c r="F4" s="110"/>
      <c r="G4" s="110"/>
      <c r="H4" s="110"/>
      <c r="J4" s="110"/>
      <c r="L4" s="110"/>
      <c r="M4" s="110"/>
      <c r="N4" s="110"/>
      <c r="P4" s="110"/>
      <c r="R4" s="110"/>
      <c r="S4" s="110"/>
      <c r="T4" s="110"/>
      <c r="V4" s="110"/>
      <c r="X4" s="110"/>
      <c r="Y4" s="110"/>
      <c r="Z4" s="110"/>
      <c r="AB4" s="110"/>
      <c r="AD4" s="110"/>
      <c r="AE4" s="110"/>
      <c r="AF4" s="110"/>
      <c r="AH4" s="110"/>
      <c r="AJ4" s="110"/>
      <c r="AK4" s="110"/>
      <c r="AL4" s="110"/>
      <c r="AN4" s="110"/>
      <c r="AP4" s="110"/>
      <c r="AQ4" s="110"/>
      <c r="AR4" s="110"/>
      <c r="AT4" s="110"/>
      <c r="AV4" s="110"/>
      <c r="AW4" s="110"/>
      <c r="AX4" s="110"/>
      <c r="AZ4" s="110"/>
      <c r="BB4" s="110"/>
      <c r="BC4" s="110"/>
      <c r="BD4" s="110"/>
      <c r="BF4" s="111"/>
      <c r="BG4" s="111"/>
      <c r="BH4" s="111"/>
      <c r="BI4" s="111"/>
      <c r="BJ4" s="110"/>
      <c r="BL4" s="110"/>
      <c r="BN4" s="110"/>
      <c r="BO4" s="110"/>
      <c r="BP4" s="110"/>
      <c r="BR4" s="110"/>
      <c r="BT4" s="110"/>
      <c r="BU4" s="110"/>
      <c r="BV4" s="110"/>
      <c r="BX4" s="110"/>
      <c r="CB4" s="110"/>
    </row>
    <row r="5" spans="1:80" s="109" customFormat="1" ht="12.75" customHeight="1" thickBot="1">
      <c r="A5" s="112"/>
      <c r="B5" s="108"/>
      <c r="F5" s="110"/>
      <c r="G5" s="110"/>
      <c r="H5" s="110"/>
      <c r="J5" s="110"/>
      <c r="L5" s="110"/>
      <c r="M5" s="110"/>
      <c r="N5" s="110"/>
      <c r="P5" s="110"/>
      <c r="R5" s="110"/>
      <c r="S5" s="110"/>
      <c r="T5" s="110"/>
      <c r="V5" s="110"/>
      <c r="X5" s="110"/>
      <c r="Y5" s="110"/>
      <c r="Z5" s="110"/>
      <c r="AB5" s="110"/>
      <c r="AD5" s="110"/>
      <c r="AE5" s="110"/>
      <c r="AF5" s="110"/>
      <c r="AH5" s="110"/>
      <c r="AJ5" s="110"/>
      <c r="AK5" s="110"/>
      <c r="AL5" s="110"/>
      <c r="AN5" s="110"/>
      <c r="AP5" s="110"/>
      <c r="AQ5" s="110"/>
      <c r="AR5" s="110"/>
      <c r="AT5" s="110"/>
      <c r="AV5" s="110"/>
      <c r="AW5" s="110"/>
      <c r="AX5" s="110"/>
      <c r="AZ5" s="110"/>
      <c r="BB5" s="110"/>
      <c r="BC5" s="110"/>
      <c r="BD5" s="110"/>
      <c r="BF5" s="111"/>
      <c r="BG5" s="111"/>
      <c r="BH5" s="111"/>
      <c r="BI5" s="111"/>
      <c r="BJ5" s="110"/>
      <c r="BL5" s="110"/>
      <c r="BN5" s="110"/>
      <c r="BO5" s="110"/>
      <c r="BP5" s="110"/>
      <c r="BR5" s="110"/>
      <c r="BT5" s="110"/>
      <c r="BU5" s="110"/>
      <c r="BV5" s="110"/>
      <c r="BX5" s="110"/>
      <c r="CB5" s="110"/>
    </row>
    <row r="6" spans="1:80" s="115" customFormat="1" ht="15" customHeight="1" thickBot="1">
      <c r="A6" s="113" t="s">
        <v>0</v>
      </c>
      <c r="B6" s="114"/>
      <c r="C6" s="493" t="s">
        <v>49</v>
      </c>
      <c r="D6" s="494"/>
      <c r="E6" s="494"/>
      <c r="F6" s="494"/>
      <c r="G6" s="494"/>
      <c r="H6" s="499"/>
      <c r="I6" s="493" t="s">
        <v>50</v>
      </c>
      <c r="J6" s="494"/>
      <c r="K6" s="494"/>
      <c r="L6" s="494"/>
      <c r="M6" s="495"/>
      <c r="N6" s="282"/>
      <c r="O6" s="493" t="s">
        <v>51</v>
      </c>
      <c r="P6" s="494"/>
      <c r="Q6" s="494"/>
      <c r="R6" s="494"/>
      <c r="S6" s="495"/>
      <c r="T6" s="282"/>
      <c r="U6" s="493" t="s">
        <v>52</v>
      </c>
      <c r="V6" s="494"/>
      <c r="W6" s="494"/>
      <c r="X6" s="494"/>
      <c r="Y6" s="495"/>
      <c r="Z6" s="282"/>
      <c r="AA6" s="493" t="s">
        <v>53</v>
      </c>
      <c r="AB6" s="494"/>
      <c r="AC6" s="494"/>
      <c r="AD6" s="494"/>
      <c r="AE6" s="495"/>
      <c r="AF6" s="282"/>
      <c r="AG6" s="493" t="s">
        <v>54</v>
      </c>
      <c r="AH6" s="494"/>
      <c r="AI6" s="494"/>
      <c r="AJ6" s="494"/>
      <c r="AK6" s="495"/>
      <c r="AL6" s="282"/>
      <c r="AM6" s="493" t="s">
        <v>55</v>
      </c>
      <c r="AN6" s="494"/>
      <c r="AO6" s="494"/>
      <c r="AP6" s="494"/>
      <c r="AQ6" s="495"/>
      <c r="AR6" s="282"/>
      <c r="AS6" s="493" t="s">
        <v>56</v>
      </c>
      <c r="AT6" s="494"/>
      <c r="AU6" s="494"/>
      <c r="AV6" s="494"/>
      <c r="AW6" s="495"/>
      <c r="AX6" s="282"/>
      <c r="AY6" s="493" t="s">
        <v>57</v>
      </c>
      <c r="AZ6" s="494"/>
      <c r="BA6" s="494"/>
      <c r="BB6" s="494"/>
      <c r="BC6" s="495"/>
      <c r="BD6" s="282"/>
      <c r="BE6" s="493" t="s">
        <v>58</v>
      </c>
      <c r="BF6" s="494"/>
      <c r="BG6" s="494"/>
      <c r="BH6" s="494"/>
      <c r="BI6" s="495"/>
      <c r="BJ6" s="282"/>
      <c r="BK6" s="493" t="s">
        <v>59</v>
      </c>
      <c r="BL6" s="494"/>
      <c r="BM6" s="494"/>
      <c r="BN6" s="494"/>
      <c r="BO6" s="495"/>
      <c r="BP6" s="282"/>
      <c r="BQ6" s="493" t="s">
        <v>60</v>
      </c>
      <c r="BR6" s="494"/>
      <c r="BS6" s="494"/>
      <c r="BT6" s="494"/>
      <c r="BU6" s="495"/>
      <c r="BV6" s="282"/>
      <c r="BW6" s="496" t="s">
        <v>61</v>
      </c>
      <c r="BX6" s="497"/>
      <c r="BY6" s="497"/>
      <c r="BZ6" s="498"/>
      <c r="CA6" s="498"/>
      <c r="CB6" s="283"/>
    </row>
    <row r="7" spans="1:80" s="118" customFormat="1" ht="15" customHeight="1">
      <c r="A7" s="116"/>
      <c r="B7" s="117"/>
      <c r="C7" s="284" t="s">
        <v>121</v>
      </c>
      <c r="D7" s="489" t="s">
        <v>164</v>
      </c>
      <c r="E7" s="490"/>
      <c r="F7" s="491" t="s">
        <v>165</v>
      </c>
      <c r="G7" s="492"/>
      <c r="H7" s="285" t="s">
        <v>122</v>
      </c>
      <c r="I7" s="284" t="s">
        <v>121</v>
      </c>
      <c r="J7" s="489" t="s">
        <v>164</v>
      </c>
      <c r="K7" s="490"/>
      <c r="L7" s="491" t="s">
        <v>165</v>
      </c>
      <c r="M7" s="492"/>
      <c r="N7" s="285" t="s">
        <v>122</v>
      </c>
      <c r="O7" s="284" t="s">
        <v>121</v>
      </c>
      <c r="P7" s="489" t="s">
        <v>164</v>
      </c>
      <c r="Q7" s="490"/>
      <c r="R7" s="491" t="s">
        <v>165</v>
      </c>
      <c r="S7" s="492"/>
      <c r="T7" s="285" t="s">
        <v>122</v>
      </c>
      <c r="U7" s="284" t="s">
        <v>121</v>
      </c>
      <c r="V7" s="489" t="s">
        <v>164</v>
      </c>
      <c r="W7" s="490"/>
      <c r="X7" s="491" t="s">
        <v>165</v>
      </c>
      <c r="Y7" s="492"/>
      <c r="Z7" s="285" t="s">
        <v>122</v>
      </c>
      <c r="AA7" s="284" t="s">
        <v>123</v>
      </c>
      <c r="AB7" s="489" t="s">
        <v>164</v>
      </c>
      <c r="AC7" s="490"/>
      <c r="AD7" s="491" t="s">
        <v>165</v>
      </c>
      <c r="AE7" s="492"/>
      <c r="AF7" s="285" t="s">
        <v>122</v>
      </c>
      <c r="AG7" s="284" t="s">
        <v>123</v>
      </c>
      <c r="AH7" s="489" t="s">
        <v>164</v>
      </c>
      <c r="AI7" s="490"/>
      <c r="AJ7" s="491" t="s">
        <v>165</v>
      </c>
      <c r="AK7" s="492"/>
      <c r="AL7" s="285" t="s">
        <v>122</v>
      </c>
      <c r="AM7" s="284" t="s">
        <v>123</v>
      </c>
      <c r="AN7" s="489" t="s">
        <v>164</v>
      </c>
      <c r="AO7" s="490"/>
      <c r="AP7" s="491" t="s">
        <v>165</v>
      </c>
      <c r="AQ7" s="492"/>
      <c r="AR7" s="285" t="s">
        <v>122</v>
      </c>
      <c r="AS7" s="284" t="s">
        <v>123</v>
      </c>
      <c r="AT7" s="489" t="s">
        <v>164</v>
      </c>
      <c r="AU7" s="490"/>
      <c r="AV7" s="491" t="s">
        <v>165</v>
      </c>
      <c r="AW7" s="492"/>
      <c r="AX7" s="285" t="s">
        <v>122</v>
      </c>
      <c r="AY7" s="284" t="s">
        <v>123</v>
      </c>
      <c r="AZ7" s="489" t="s">
        <v>164</v>
      </c>
      <c r="BA7" s="490"/>
      <c r="BB7" s="491" t="s">
        <v>165</v>
      </c>
      <c r="BC7" s="492"/>
      <c r="BD7" s="285" t="s">
        <v>122</v>
      </c>
      <c r="BE7" s="284" t="s">
        <v>121</v>
      </c>
      <c r="BF7" s="489" t="s">
        <v>164</v>
      </c>
      <c r="BG7" s="490"/>
      <c r="BH7" s="491" t="s">
        <v>165</v>
      </c>
      <c r="BI7" s="492"/>
      <c r="BJ7" s="285" t="s">
        <v>122</v>
      </c>
      <c r="BK7" s="284" t="s">
        <v>121</v>
      </c>
      <c r="BL7" s="489" t="s">
        <v>164</v>
      </c>
      <c r="BM7" s="490"/>
      <c r="BN7" s="491" t="s">
        <v>165</v>
      </c>
      <c r="BO7" s="492"/>
      <c r="BP7" s="285" t="s">
        <v>122</v>
      </c>
      <c r="BQ7" s="284" t="s">
        <v>121</v>
      </c>
      <c r="BR7" s="489" t="s">
        <v>164</v>
      </c>
      <c r="BS7" s="490"/>
      <c r="BT7" s="491" t="s">
        <v>165</v>
      </c>
      <c r="BU7" s="492"/>
      <c r="BV7" s="285" t="s">
        <v>122</v>
      </c>
      <c r="BW7" s="284" t="s">
        <v>121</v>
      </c>
      <c r="BX7" s="489" t="s">
        <v>164</v>
      </c>
      <c r="BY7" s="490"/>
      <c r="BZ7" s="491" t="s">
        <v>165</v>
      </c>
      <c r="CA7" s="492"/>
      <c r="CB7" s="286" t="s">
        <v>122</v>
      </c>
    </row>
    <row r="8" spans="1:81" ht="25.5">
      <c r="A8" s="287"/>
      <c r="B8" s="288"/>
      <c r="C8" s="289" t="s">
        <v>16</v>
      </c>
      <c r="D8" s="119" t="s">
        <v>16</v>
      </c>
      <c r="E8" s="119" t="s">
        <v>17</v>
      </c>
      <c r="F8" s="290" t="s">
        <v>62</v>
      </c>
      <c r="G8" s="225" t="s">
        <v>20</v>
      </c>
      <c r="H8" s="291" t="s">
        <v>124</v>
      </c>
      <c r="I8" s="292" t="s">
        <v>16</v>
      </c>
      <c r="J8" s="119" t="s">
        <v>16</v>
      </c>
      <c r="K8" s="119" t="s">
        <v>17</v>
      </c>
      <c r="L8" s="290" t="s">
        <v>62</v>
      </c>
      <c r="M8" s="225" t="s">
        <v>20</v>
      </c>
      <c r="N8" s="291" t="s">
        <v>124</v>
      </c>
      <c r="O8" s="289" t="s">
        <v>16</v>
      </c>
      <c r="P8" s="119" t="s">
        <v>16</v>
      </c>
      <c r="Q8" s="119" t="s">
        <v>17</v>
      </c>
      <c r="R8" s="290" t="s">
        <v>62</v>
      </c>
      <c r="S8" s="225" t="s">
        <v>20</v>
      </c>
      <c r="T8" s="291" t="s">
        <v>124</v>
      </c>
      <c r="U8" s="289" t="s">
        <v>16</v>
      </c>
      <c r="V8" s="119" t="s">
        <v>16</v>
      </c>
      <c r="W8" s="119" t="s">
        <v>17</v>
      </c>
      <c r="X8" s="290" t="s">
        <v>62</v>
      </c>
      <c r="Y8" s="225" t="s">
        <v>20</v>
      </c>
      <c r="Z8" s="291" t="s">
        <v>124</v>
      </c>
      <c r="AA8" s="289" t="s">
        <v>16</v>
      </c>
      <c r="AB8" s="119" t="s">
        <v>16</v>
      </c>
      <c r="AC8" s="119" t="s">
        <v>17</v>
      </c>
      <c r="AD8" s="290" t="s">
        <v>62</v>
      </c>
      <c r="AE8" s="225" t="s">
        <v>20</v>
      </c>
      <c r="AF8" s="291" t="s">
        <v>124</v>
      </c>
      <c r="AG8" s="289" t="s">
        <v>16</v>
      </c>
      <c r="AH8" s="119" t="s">
        <v>16</v>
      </c>
      <c r="AI8" s="119" t="s">
        <v>17</v>
      </c>
      <c r="AJ8" s="290" t="s">
        <v>62</v>
      </c>
      <c r="AK8" s="225" t="s">
        <v>20</v>
      </c>
      <c r="AL8" s="291" t="s">
        <v>124</v>
      </c>
      <c r="AM8" s="289" t="s">
        <v>16</v>
      </c>
      <c r="AN8" s="119" t="s">
        <v>16</v>
      </c>
      <c r="AO8" s="119" t="s">
        <v>17</v>
      </c>
      <c r="AP8" s="290" t="s">
        <v>62</v>
      </c>
      <c r="AQ8" s="225" t="s">
        <v>20</v>
      </c>
      <c r="AR8" s="291" t="s">
        <v>124</v>
      </c>
      <c r="AS8" s="289" t="s">
        <v>16</v>
      </c>
      <c r="AT8" s="119" t="s">
        <v>16</v>
      </c>
      <c r="AU8" s="119" t="s">
        <v>17</v>
      </c>
      <c r="AV8" s="290" t="s">
        <v>62</v>
      </c>
      <c r="AW8" s="225" t="s">
        <v>20</v>
      </c>
      <c r="AX8" s="291" t="s">
        <v>124</v>
      </c>
      <c r="AY8" s="289" t="s">
        <v>16</v>
      </c>
      <c r="AZ8" s="119" t="s">
        <v>16</v>
      </c>
      <c r="BA8" s="119" t="s">
        <v>17</v>
      </c>
      <c r="BB8" s="290" t="s">
        <v>62</v>
      </c>
      <c r="BC8" s="225" t="s">
        <v>20</v>
      </c>
      <c r="BD8" s="291" t="s">
        <v>124</v>
      </c>
      <c r="BE8" s="289" t="s">
        <v>16</v>
      </c>
      <c r="BF8" s="119" t="s">
        <v>16</v>
      </c>
      <c r="BG8" s="119" t="s">
        <v>17</v>
      </c>
      <c r="BH8" s="290" t="s">
        <v>62</v>
      </c>
      <c r="BI8" s="225" t="s">
        <v>20</v>
      </c>
      <c r="BJ8" s="291" t="s">
        <v>124</v>
      </c>
      <c r="BK8" s="289" t="s">
        <v>16</v>
      </c>
      <c r="BL8" s="119" t="s">
        <v>16</v>
      </c>
      <c r="BM8" s="119" t="s">
        <v>17</v>
      </c>
      <c r="BN8" s="290" t="s">
        <v>62</v>
      </c>
      <c r="BO8" s="225" t="s">
        <v>20</v>
      </c>
      <c r="BP8" s="291" t="s">
        <v>124</v>
      </c>
      <c r="BQ8" s="289" t="s">
        <v>16</v>
      </c>
      <c r="BR8" s="119" t="s">
        <v>16</v>
      </c>
      <c r="BS8" s="119" t="s">
        <v>17</v>
      </c>
      <c r="BT8" s="290" t="s">
        <v>62</v>
      </c>
      <c r="BU8" s="225" t="s">
        <v>20</v>
      </c>
      <c r="BV8" s="291" t="s">
        <v>124</v>
      </c>
      <c r="BW8" s="289" t="s">
        <v>16</v>
      </c>
      <c r="BX8" s="119" t="s">
        <v>16</v>
      </c>
      <c r="BY8" s="119" t="s">
        <v>17</v>
      </c>
      <c r="BZ8" s="290" t="s">
        <v>62</v>
      </c>
      <c r="CA8" s="290" t="s">
        <v>20</v>
      </c>
      <c r="CB8" s="293" t="s">
        <v>124</v>
      </c>
      <c r="CC8" s="294"/>
    </row>
    <row r="9" spans="1:80" s="303" customFormat="1" ht="12.75">
      <c r="A9" s="295" t="s">
        <v>63</v>
      </c>
      <c r="B9" s="296"/>
      <c r="C9" s="297">
        <f>SUM(C10:C18)</f>
        <v>101006.70000000001</v>
      </c>
      <c r="D9" s="298">
        <f>SUM(D10:D18)</f>
        <v>38108.6</v>
      </c>
      <c r="E9" s="299">
        <f>SUM(E10:E18)</f>
        <v>29110.799999999996</v>
      </c>
      <c r="F9" s="298">
        <f>E9-D9</f>
        <v>-8997.800000000003</v>
      </c>
      <c r="G9" s="300">
        <f aca="true" t="shared" si="0" ref="G9:G34">E9/D9%</f>
        <v>76.38905653841914</v>
      </c>
      <c r="H9" s="301">
        <f aca="true" t="shared" si="1" ref="H9:H15">E9/C9%</f>
        <v>28.820662391702722</v>
      </c>
      <c r="I9" s="299">
        <f>SUM(I10:I18)</f>
        <v>3573.6</v>
      </c>
      <c r="J9" s="298">
        <f>SUM(J10:J18)</f>
        <v>977.8</v>
      </c>
      <c r="K9" s="299">
        <f>SUM(K10:K18)</f>
        <v>525.1</v>
      </c>
      <c r="L9" s="298">
        <f aca="true" t="shared" si="2" ref="L9:L32">K9-J9</f>
        <v>-452.69999999999993</v>
      </c>
      <c r="M9" s="300">
        <f aca="true" t="shared" si="3" ref="M9:M16">K9/J9%</f>
        <v>53.70218858662304</v>
      </c>
      <c r="N9" s="301">
        <f>K9/I9%</f>
        <v>14.693866129393331</v>
      </c>
      <c r="O9" s="297">
        <f>SUM(O10:O18)</f>
        <v>3713</v>
      </c>
      <c r="P9" s="298">
        <f>SUM(P10:P18)</f>
        <v>1750.1</v>
      </c>
      <c r="Q9" s="299">
        <f>SUM(Q10:Q18)</f>
        <v>1573.8</v>
      </c>
      <c r="R9" s="298">
        <f aca="true" t="shared" si="4" ref="R9:R32">Q9-P9</f>
        <v>-176.29999999999995</v>
      </c>
      <c r="S9" s="300">
        <f aca="true" t="shared" si="5" ref="S9:S16">Q9/P9%</f>
        <v>89.92628992628994</v>
      </c>
      <c r="T9" s="301">
        <f>Q9/O9%</f>
        <v>42.38621061136547</v>
      </c>
      <c r="U9" s="297">
        <f>SUM(U10:U18)</f>
        <v>8493.8</v>
      </c>
      <c r="V9" s="298">
        <f>SUM(V10:V18)</f>
        <v>2367.7000000000003</v>
      </c>
      <c r="W9" s="299">
        <f>SUM(W10:W18)</f>
        <v>1732.8999999999999</v>
      </c>
      <c r="X9" s="298">
        <f aca="true" t="shared" si="6" ref="X9:X32">W9-V9</f>
        <v>-634.8000000000004</v>
      </c>
      <c r="Y9" s="300">
        <f aca="true" t="shared" si="7" ref="Y9:Y16">W9/V9%</f>
        <v>73.1891709253706</v>
      </c>
      <c r="Z9" s="301">
        <f>W9/U9%</f>
        <v>20.401940238762393</v>
      </c>
      <c r="AA9" s="297">
        <f>SUM(AA10:AA18)</f>
        <v>6251.400000000001</v>
      </c>
      <c r="AB9" s="298">
        <f>SUM(AB10:AB18)</f>
        <v>978.6</v>
      </c>
      <c r="AC9" s="299">
        <f>SUM(AC10:AC18)</f>
        <v>723.5000000000001</v>
      </c>
      <c r="AD9" s="298">
        <f aca="true" t="shared" si="8" ref="AD9:AD32">AC9-AB9</f>
        <v>-255.0999999999999</v>
      </c>
      <c r="AE9" s="300">
        <f aca="true" t="shared" si="9" ref="AE9:AE16">AC9/AB9%</f>
        <v>73.93214796648275</v>
      </c>
      <c r="AF9" s="301">
        <f>AC9/AA9%</f>
        <v>11.573407556707298</v>
      </c>
      <c r="AG9" s="297">
        <f>SUM(AG10:AG18)</f>
        <v>3630.9</v>
      </c>
      <c r="AH9" s="298">
        <f>SUM(AH10:AH18)</f>
        <v>660.4</v>
      </c>
      <c r="AI9" s="299">
        <f>SUM(AI10:AI18)</f>
        <v>853</v>
      </c>
      <c r="AJ9" s="298">
        <f aca="true" t="shared" si="10" ref="AJ9:AJ32">AI9-AH9</f>
        <v>192.60000000000002</v>
      </c>
      <c r="AK9" s="300">
        <f aca="true" t="shared" si="11" ref="AK9:AK16">AI9/AH9%</f>
        <v>129.1641429436705</v>
      </c>
      <c r="AL9" s="301">
        <f>AI9/AG9%</f>
        <v>23.492797928888155</v>
      </c>
      <c r="AM9" s="297">
        <f>SUM(AM10:AM18)</f>
        <v>4859.2</v>
      </c>
      <c r="AN9" s="298">
        <f>SUM(AN10:AN18)</f>
        <v>1048.5</v>
      </c>
      <c r="AO9" s="299">
        <f>SUM(AO10:AO18)</f>
        <v>665.8000000000001</v>
      </c>
      <c r="AP9" s="298">
        <f aca="true" t="shared" si="12" ref="AP9:AP32">AO9-AN9</f>
        <v>-382.69999999999993</v>
      </c>
      <c r="AQ9" s="300">
        <f aca="true" t="shared" si="13" ref="AQ9:AQ16">AO9/AN9%</f>
        <v>63.500238435860766</v>
      </c>
      <c r="AR9" s="301">
        <f>AO9/AM9%</f>
        <v>13.701843924925916</v>
      </c>
      <c r="AS9" s="297">
        <f>SUM(AS10:AS18)</f>
        <v>3718.5</v>
      </c>
      <c r="AT9" s="298">
        <f>SUM(AT10:AT18)</f>
        <v>787.6</v>
      </c>
      <c r="AU9" s="299">
        <f>SUM(AU10:AU18)</f>
        <v>550.5</v>
      </c>
      <c r="AV9" s="298">
        <f aca="true" t="shared" si="14" ref="AV9:AV32">AU9-AT9</f>
        <v>-237.10000000000002</v>
      </c>
      <c r="AW9" s="300">
        <f aca="true" t="shared" si="15" ref="AW9:AW16">AU9/AT9%</f>
        <v>69.89588623666836</v>
      </c>
      <c r="AX9" s="301">
        <f>AU9/AS9%</f>
        <v>14.804356595401371</v>
      </c>
      <c r="AY9" s="297">
        <f>SUM(AY10:AY18)</f>
        <v>8240.9</v>
      </c>
      <c r="AZ9" s="298">
        <f>SUM(AZ10:AZ18)</f>
        <v>2147.6000000000004</v>
      </c>
      <c r="BA9" s="299">
        <f>SUM(BA10:BA18)</f>
        <v>1847.6</v>
      </c>
      <c r="BB9" s="298">
        <f aca="true" t="shared" si="16" ref="BB9:BB30">BA9-AZ9</f>
        <v>-300.00000000000045</v>
      </c>
      <c r="BC9" s="300">
        <f aca="true" t="shared" si="17" ref="BC9:BC27">BA9/AZ9%</f>
        <v>86.03091823430805</v>
      </c>
      <c r="BD9" s="301">
        <f>BA9/AY9%</f>
        <v>22.419881323641835</v>
      </c>
      <c r="BE9" s="297">
        <f>SUM(BE10:BE18)</f>
        <v>2092.6</v>
      </c>
      <c r="BF9" s="298">
        <f>SUM(BF10:BF18)</f>
        <v>394</v>
      </c>
      <c r="BG9" s="299">
        <f>SUM(BG10:BG18)</f>
        <v>317.9</v>
      </c>
      <c r="BH9" s="298">
        <f aca="true" t="shared" si="18" ref="BH9:BH31">BG9-BF9</f>
        <v>-76.10000000000002</v>
      </c>
      <c r="BI9" s="300">
        <f aca="true" t="shared" si="19" ref="BI9:BI16">BG9/BF9%</f>
        <v>80.68527918781726</v>
      </c>
      <c r="BJ9" s="301">
        <f>BG9/BE9%</f>
        <v>15.19162764025614</v>
      </c>
      <c r="BK9" s="297">
        <f>SUM(BK10:BK18)</f>
        <v>4324.9</v>
      </c>
      <c r="BL9" s="298">
        <f>SUM(BL10:BL18)</f>
        <v>815.6999999999999</v>
      </c>
      <c r="BM9" s="299">
        <f>SUM(BM10:BM18)</f>
        <v>977.0000000000001</v>
      </c>
      <c r="BN9" s="298">
        <f aca="true" t="shared" si="20" ref="BN9:BN31">BM9-BL9</f>
        <v>161.30000000000018</v>
      </c>
      <c r="BO9" s="300">
        <f aca="true" t="shared" si="21" ref="BO9:BO16">BM9/BL9%</f>
        <v>119.77442687262476</v>
      </c>
      <c r="BP9" s="301">
        <f>BM9/BK9%</f>
        <v>22.590117690582446</v>
      </c>
      <c r="BQ9" s="297">
        <f>SUM(BQ10:BQ18)</f>
        <v>10998.2</v>
      </c>
      <c r="BR9" s="298">
        <f>SUM(BR10:BR18)</f>
        <v>4154</v>
      </c>
      <c r="BS9" s="299">
        <f>SUM(BS10:BS18)</f>
        <v>3528.2</v>
      </c>
      <c r="BT9" s="298">
        <f aca="true" t="shared" si="22" ref="BT9:BT27">BS9-BR9</f>
        <v>-625.8000000000002</v>
      </c>
      <c r="BU9" s="300">
        <f aca="true" t="shared" si="23" ref="BU9:BU16">BS9/BR9%</f>
        <v>84.93500240731825</v>
      </c>
      <c r="BV9" s="301">
        <f>BS9/BQ9%</f>
        <v>32.07979487552508</v>
      </c>
      <c r="BW9" s="297">
        <f>C9+I9+O9+U9+AA9+AG9+AM9+AS9+AY9+BE9+BK9+BQ9</f>
        <v>160903.7</v>
      </c>
      <c r="BX9" s="298">
        <f>D9+J9+P9+V9+AB9+AH9+AN9+AT9+AZ9+BF9+BL9+BR9</f>
        <v>54190.59999999999</v>
      </c>
      <c r="BY9" s="298">
        <f>E9+K9+Q9+W9+AC9+AI9+AO9+AU9+BA9+BG9+BM9+BS9</f>
        <v>42406.09999999999</v>
      </c>
      <c r="BZ9" s="298">
        <f>BY9-BX9</f>
        <v>-11784.5</v>
      </c>
      <c r="CA9" s="298">
        <f>BY9/BX9%</f>
        <v>78.25360855941804</v>
      </c>
      <c r="CB9" s="302">
        <f>BY9/BW9%</f>
        <v>26.354956411816502</v>
      </c>
    </row>
    <row r="10" spans="1:81" ht="12.75">
      <c r="A10" s="120" t="s">
        <v>64</v>
      </c>
      <c r="B10" s="121"/>
      <c r="C10" s="304">
        <v>52831.3</v>
      </c>
      <c r="D10" s="122">
        <v>23342.8</v>
      </c>
      <c r="E10" s="305">
        <v>15311.7</v>
      </c>
      <c r="F10" s="306">
        <f aca="true" t="shared" si="24" ref="F10:F33">E10-D10</f>
        <v>-8031.0999999999985</v>
      </c>
      <c r="G10" s="300">
        <f t="shared" si="0"/>
        <v>65.59495861678977</v>
      </c>
      <c r="H10" s="307">
        <f t="shared" si="1"/>
        <v>28.982251051933233</v>
      </c>
      <c r="I10" s="308">
        <v>559.6</v>
      </c>
      <c r="J10" s="122">
        <v>257</v>
      </c>
      <c r="K10" s="305">
        <v>140.6</v>
      </c>
      <c r="L10" s="306">
        <f t="shared" si="2"/>
        <v>-116.4</v>
      </c>
      <c r="M10" s="309">
        <f t="shared" si="3"/>
        <v>54.708171206225686</v>
      </c>
      <c r="N10" s="307">
        <f>K10/I10%</f>
        <v>25.12508934953538</v>
      </c>
      <c r="O10" s="304">
        <v>1014.7</v>
      </c>
      <c r="P10" s="122">
        <v>447</v>
      </c>
      <c r="Q10" s="305">
        <v>372.7</v>
      </c>
      <c r="R10" s="306">
        <f t="shared" si="4"/>
        <v>-74.30000000000001</v>
      </c>
      <c r="S10" s="309">
        <f>Q10/P10%</f>
        <v>83.37807606263982</v>
      </c>
      <c r="T10" s="307">
        <f>Q10/O10%</f>
        <v>36.730068000394205</v>
      </c>
      <c r="U10" s="304">
        <v>4447.1</v>
      </c>
      <c r="V10" s="122">
        <v>2104</v>
      </c>
      <c r="W10" s="305">
        <v>1133.7</v>
      </c>
      <c r="X10" s="306">
        <f t="shared" si="6"/>
        <v>-970.3</v>
      </c>
      <c r="Y10" s="309">
        <f t="shared" si="7"/>
        <v>53.883079847908746</v>
      </c>
      <c r="Z10" s="307">
        <f>W10/U10%</f>
        <v>25.49301792179173</v>
      </c>
      <c r="AA10" s="304">
        <v>1232.7</v>
      </c>
      <c r="AB10" s="122">
        <v>420.7</v>
      </c>
      <c r="AC10" s="305">
        <v>228.1</v>
      </c>
      <c r="AD10" s="306">
        <f t="shared" si="8"/>
        <v>-192.6</v>
      </c>
      <c r="AE10" s="309">
        <f t="shared" si="9"/>
        <v>54.21915854528167</v>
      </c>
      <c r="AF10" s="307">
        <f>AC10/AA10%</f>
        <v>18.504096698304533</v>
      </c>
      <c r="AG10" s="304">
        <v>715.7</v>
      </c>
      <c r="AH10" s="122">
        <v>323</v>
      </c>
      <c r="AI10" s="305">
        <v>355.3</v>
      </c>
      <c r="AJ10" s="306">
        <f t="shared" si="10"/>
        <v>32.30000000000001</v>
      </c>
      <c r="AK10" s="309">
        <f t="shared" si="11"/>
        <v>110</v>
      </c>
      <c r="AL10" s="307">
        <f>AI10/AG10%</f>
        <v>49.6437054631829</v>
      </c>
      <c r="AM10" s="304">
        <v>831.3</v>
      </c>
      <c r="AN10" s="122">
        <v>239.9</v>
      </c>
      <c r="AO10" s="305">
        <v>85.1</v>
      </c>
      <c r="AP10" s="306">
        <f t="shared" si="12"/>
        <v>-154.8</v>
      </c>
      <c r="AQ10" s="309">
        <f t="shared" si="13"/>
        <v>35.473113797415586</v>
      </c>
      <c r="AR10" s="307">
        <f>AO10/AM10%</f>
        <v>10.236978226873573</v>
      </c>
      <c r="AS10" s="304">
        <v>892.6</v>
      </c>
      <c r="AT10" s="122">
        <v>392.5</v>
      </c>
      <c r="AU10" s="305">
        <v>155.1</v>
      </c>
      <c r="AV10" s="306">
        <f t="shared" si="14"/>
        <v>-237.4</v>
      </c>
      <c r="AW10" s="309">
        <f t="shared" si="15"/>
        <v>39.51592356687898</v>
      </c>
      <c r="AX10" s="307">
        <f>AU10/AS10%</f>
        <v>17.376204346851893</v>
      </c>
      <c r="AY10" s="304">
        <v>1641.4</v>
      </c>
      <c r="AZ10" s="122">
        <v>662.9</v>
      </c>
      <c r="BA10" s="305">
        <v>499.8</v>
      </c>
      <c r="BB10" s="306">
        <f t="shared" si="16"/>
        <v>-163.09999999999997</v>
      </c>
      <c r="BC10" s="309">
        <f t="shared" si="17"/>
        <v>75.3959873284055</v>
      </c>
      <c r="BD10" s="307">
        <f>BA10/AY10%</f>
        <v>30.449616181308638</v>
      </c>
      <c r="BE10" s="304">
        <v>382.1</v>
      </c>
      <c r="BF10" s="122">
        <v>149</v>
      </c>
      <c r="BG10" s="305">
        <v>79.3</v>
      </c>
      <c r="BH10" s="306">
        <f t="shared" si="18"/>
        <v>-69.7</v>
      </c>
      <c r="BI10" s="309">
        <f t="shared" si="19"/>
        <v>53.22147651006711</v>
      </c>
      <c r="BJ10" s="307">
        <f>BG10/BE10%</f>
        <v>20.753729390211983</v>
      </c>
      <c r="BK10" s="304">
        <v>854.9</v>
      </c>
      <c r="BL10" s="122">
        <v>334</v>
      </c>
      <c r="BM10" s="305">
        <v>299.9</v>
      </c>
      <c r="BN10" s="306">
        <f t="shared" si="20"/>
        <v>-34.10000000000002</v>
      </c>
      <c r="BO10" s="309">
        <f t="shared" si="21"/>
        <v>89.79041916167664</v>
      </c>
      <c r="BP10" s="307">
        <f>BM10/BK10%</f>
        <v>35.08012633056498</v>
      </c>
      <c r="BQ10" s="304">
        <v>3315.2</v>
      </c>
      <c r="BR10" s="122">
        <v>1428.1</v>
      </c>
      <c r="BS10" s="305">
        <v>1136.8</v>
      </c>
      <c r="BT10" s="306">
        <f t="shared" si="22"/>
        <v>-291.29999999999995</v>
      </c>
      <c r="BU10" s="309">
        <f t="shared" si="23"/>
        <v>79.60226874868707</v>
      </c>
      <c r="BV10" s="307">
        <f>BS10/BQ10%</f>
        <v>34.29054054054054</v>
      </c>
      <c r="BW10" s="310">
        <f aca="true" t="shared" si="25" ref="BW10:BY17">C10+I10+O10+U10+AA10+AG10+AM10+AS10+AY10+BE10+BK10+BQ10</f>
        <v>68718.59999999999</v>
      </c>
      <c r="BX10" s="223">
        <f t="shared" si="25"/>
        <v>30100.9</v>
      </c>
      <c r="BY10" s="223">
        <f t="shared" si="25"/>
        <v>19798.099999999995</v>
      </c>
      <c r="BZ10" s="306">
        <f>BY10-BX10</f>
        <v>-10302.800000000007</v>
      </c>
      <c r="CA10" s="306">
        <f>BY10/BX10%</f>
        <v>65.77245198648544</v>
      </c>
      <c r="CB10" s="311">
        <f>BY10/BW10%</f>
        <v>28.810394856705457</v>
      </c>
      <c r="CC10" s="312"/>
    </row>
    <row r="11" spans="1:81" ht="12.75">
      <c r="A11" s="120" t="s">
        <v>65</v>
      </c>
      <c r="B11" s="121"/>
      <c r="C11" s="304">
        <v>1866.2</v>
      </c>
      <c r="D11" s="122">
        <v>952</v>
      </c>
      <c r="E11" s="305">
        <v>627.3</v>
      </c>
      <c r="F11" s="306">
        <f t="shared" si="24"/>
        <v>-324.70000000000005</v>
      </c>
      <c r="G11" s="300">
        <f t="shared" si="0"/>
        <v>65.89285714285714</v>
      </c>
      <c r="H11" s="307">
        <f t="shared" si="1"/>
        <v>33.61376058300289</v>
      </c>
      <c r="I11" s="308"/>
      <c r="J11" s="122"/>
      <c r="K11" s="305"/>
      <c r="L11" s="306">
        <f t="shared" si="2"/>
        <v>0</v>
      </c>
      <c r="M11" s="309"/>
      <c r="N11" s="307"/>
      <c r="O11" s="304">
        <v>0</v>
      </c>
      <c r="P11" s="122"/>
      <c r="Q11" s="305"/>
      <c r="R11" s="306">
        <f t="shared" si="4"/>
        <v>0</v>
      </c>
      <c r="S11" s="309"/>
      <c r="T11" s="307"/>
      <c r="U11" s="304"/>
      <c r="V11" s="122"/>
      <c r="W11" s="305"/>
      <c r="X11" s="306"/>
      <c r="Y11" s="309"/>
      <c r="Z11" s="307"/>
      <c r="AA11" s="304"/>
      <c r="AB11" s="122"/>
      <c r="AC11" s="305"/>
      <c r="AD11" s="306"/>
      <c r="AE11" s="309"/>
      <c r="AF11" s="307"/>
      <c r="AG11" s="304"/>
      <c r="AH11" s="122"/>
      <c r="AI11" s="305"/>
      <c r="AJ11" s="306">
        <f t="shared" si="10"/>
        <v>0</v>
      </c>
      <c r="AK11" s="309"/>
      <c r="AL11" s="307"/>
      <c r="AM11" s="304"/>
      <c r="AN11" s="122"/>
      <c r="AO11" s="305"/>
      <c r="AP11" s="306"/>
      <c r="AQ11" s="309"/>
      <c r="AR11" s="307"/>
      <c r="AS11" s="304"/>
      <c r="AT11" s="122"/>
      <c r="AU11" s="305"/>
      <c r="AV11" s="306">
        <f t="shared" si="14"/>
        <v>0</v>
      </c>
      <c r="AW11" s="309"/>
      <c r="AX11" s="307"/>
      <c r="AY11" s="304"/>
      <c r="AZ11" s="122"/>
      <c r="BA11" s="305"/>
      <c r="BB11" s="306">
        <f t="shared" si="16"/>
        <v>0</v>
      </c>
      <c r="BC11" s="309"/>
      <c r="BD11" s="307"/>
      <c r="BE11" s="304"/>
      <c r="BF11" s="122"/>
      <c r="BG11" s="305"/>
      <c r="BH11" s="306"/>
      <c r="BI11" s="309"/>
      <c r="BJ11" s="307"/>
      <c r="BK11" s="304"/>
      <c r="BL11" s="122"/>
      <c r="BM11" s="305"/>
      <c r="BN11" s="306"/>
      <c r="BO11" s="309"/>
      <c r="BP11" s="307"/>
      <c r="BQ11" s="304">
        <v>715.1</v>
      </c>
      <c r="BR11" s="122">
        <v>355.9</v>
      </c>
      <c r="BS11" s="305">
        <v>240.4</v>
      </c>
      <c r="BT11" s="306">
        <f t="shared" si="22"/>
        <v>-115.49999999999997</v>
      </c>
      <c r="BU11" s="309">
        <f t="shared" si="23"/>
        <v>67.54706378196123</v>
      </c>
      <c r="BV11" s="307">
        <f>BS11/BQ11%</f>
        <v>33.61767584953154</v>
      </c>
      <c r="BW11" s="310">
        <f t="shared" si="25"/>
        <v>2581.3</v>
      </c>
      <c r="BX11" s="223">
        <f t="shared" si="25"/>
        <v>1307.9</v>
      </c>
      <c r="BY11" s="223">
        <f t="shared" si="25"/>
        <v>867.6999999999999</v>
      </c>
      <c r="BZ11" s="306">
        <f>BY11-BX11</f>
        <v>-440.20000000000016</v>
      </c>
      <c r="CA11" s="306">
        <f>BY11/BX11%</f>
        <v>66.34299258353084</v>
      </c>
      <c r="CB11" s="311">
        <f>BY11/BW11%</f>
        <v>33.614845233022116</v>
      </c>
      <c r="CC11" s="312"/>
    </row>
    <row r="12" spans="1:81" ht="24.75" customHeight="1" hidden="1">
      <c r="A12" s="123" t="s">
        <v>24</v>
      </c>
      <c r="B12" s="121"/>
      <c r="C12" s="304"/>
      <c r="D12" s="122"/>
      <c r="E12" s="305"/>
      <c r="F12" s="306">
        <f t="shared" si="24"/>
        <v>0</v>
      </c>
      <c r="G12" s="300" t="e">
        <f t="shared" si="0"/>
        <v>#DIV/0!</v>
      </c>
      <c r="H12" s="307" t="e">
        <f t="shared" si="1"/>
        <v>#DIV/0!</v>
      </c>
      <c r="I12" s="308"/>
      <c r="J12" s="122"/>
      <c r="K12" s="305"/>
      <c r="L12" s="306">
        <f t="shared" si="2"/>
        <v>0</v>
      </c>
      <c r="M12" s="309" t="e">
        <f t="shared" si="3"/>
        <v>#DIV/0!</v>
      </c>
      <c r="N12" s="307" t="e">
        <f aca="true" t="shared" si="26" ref="N12:N34">K12/I12%</f>
        <v>#DIV/0!</v>
      </c>
      <c r="O12" s="304"/>
      <c r="P12" s="122"/>
      <c r="Q12" s="305"/>
      <c r="R12" s="306">
        <f t="shared" si="4"/>
        <v>0</v>
      </c>
      <c r="S12" s="309" t="e">
        <f>Q12/P12%</f>
        <v>#DIV/0!</v>
      </c>
      <c r="T12" s="307" t="e">
        <f aca="true" t="shared" si="27" ref="T12:T34">Q12/O12%</f>
        <v>#DIV/0!</v>
      </c>
      <c r="U12" s="304"/>
      <c r="V12" s="122"/>
      <c r="W12" s="305"/>
      <c r="X12" s="306">
        <f t="shared" si="6"/>
        <v>0</v>
      </c>
      <c r="Y12" s="309" t="e">
        <f t="shared" si="7"/>
        <v>#DIV/0!</v>
      </c>
      <c r="Z12" s="307" t="e">
        <f>W12/U12%</f>
        <v>#DIV/0!</v>
      </c>
      <c r="AA12" s="304"/>
      <c r="AB12" s="122"/>
      <c r="AC12" s="305"/>
      <c r="AD12" s="306">
        <f t="shared" si="8"/>
        <v>0</v>
      </c>
      <c r="AE12" s="309" t="e">
        <f t="shared" si="9"/>
        <v>#DIV/0!</v>
      </c>
      <c r="AF12" s="307" t="e">
        <f aca="true" t="shared" si="28" ref="AF12:AF34">AC12/AA12%</f>
        <v>#DIV/0!</v>
      </c>
      <c r="AG12" s="304"/>
      <c r="AH12" s="122"/>
      <c r="AI12" s="305"/>
      <c r="AJ12" s="306">
        <f t="shared" si="10"/>
        <v>0</v>
      </c>
      <c r="AK12" s="309" t="e">
        <f t="shared" si="11"/>
        <v>#DIV/0!</v>
      </c>
      <c r="AL12" s="307" t="e">
        <f aca="true" t="shared" si="29" ref="AL12:AL34">AI12/AG12%</f>
        <v>#DIV/0!</v>
      </c>
      <c r="AM12" s="304"/>
      <c r="AN12" s="122"/>
      <c r="AO12" s="305"/>
      <c r="AP12" s="306">
        <f t="shared" si="12"/>
        <v>0</v>
      </c>
      <c r="AQ12" s="309" t="e">
        <f t="shared" si="13"/>
        <v>#DIV/0!</v>
      </c>
      <c r="AR12" s="307" t="e">
        <f aca="true" t="shared" si="30" ref="AR12:AR34">AO12/AM12%</f>
        <v>#DIV/0!</v>
      </c>
      <c r="AS12" s="304"/>
      <c r="AT12" s="122"/>
      <c r="AU12" s="305"/>
      <c r="AV12" s="306">
        <f t="shared" si="14"/>
        <v>0</v>
      </c>
      <c r="AW12" s="309" t="e">
        <f t="shared" si="15"/>
        <v>#DIV/0!</v>
      </c>
      <c r="AX12" s="307" t="e">
        <f aca="true" t="shared" si="31" ref="AX12:AX34">AU12/AS12%</f>
        <v>#DIV/0!</v>
      </c>
      <c r="AY12" s="304"/>
      <c r="AZ12" s="122"/>
      <c r="BA12" s="305"/>
      <c r="BB12" s="306">
        <f t="shared" si="16"/>
        <v>0</v>
      </c>
      <c r="BC12" s="309" t="e">
        <f t="shared" si="17"/>
        <v>#DIV/0!</v>
      </c>
      <c r="BD12" s="307" t="e">
        <f aca="true" t="shared" si="32" ref="BD12:BD34">BA12/AY12%</f>
        <v>#DIV/0!</v>
      </c>
      <c r="BE12" s="304"/>
      <c r="BF12" s="122"/>
      <c r="BG12" s="305"/>
      <c r="BH12" s="306">
        <f t="shared" si="18"/>
        <v>0</v>
      </c>
      <c r="BI12" s="309" t="e">
        <f t="shared" si="19"/>
        <v>#DIV/0!</v>
      </c>
      <c r="BJ12" s="307" t="e">
        <f aca="true" t="shared" si="33" ref="BJ12:BJ34">BG12/BE12%</f>
        <v>#DIV/0!</v>
      </c>
      <c r="BK12" s="304"/>
      <c r="BL12" s="122"/>
      <c r="BM12" s="305"/>
      <c r="BN12" s="306">
        <f t="shared" si="20"/>
        <v>0</v>
      </c>
      <c r="BO12" s="309" t="e">
        <f t="shared" si="21"/>
        <v>#DIV/0!</v>
      </c>
      <c r="BP12" s="307" t="e">
        <f aca="true" t="shared" si="34" ref="BP12:BP34">BM12/BK12%</f>
        <v>#DIV/0!</v>
      </c>
      <c r="BQ12" s="304"/>
      <c r="BR12" s="122"/>
      <c r="BS12" s="305"/>
      <c r="BT12" s="306">
        <f t="shared" si="22"/>
        <v>0</v>
      </c>
      <c r="BU12" s="309" t="e">
        <f>BS12/BR12%</f>
        <v>#DIV/0!</v>
      </c>
      <c r="BV12" s="307" t="e">
        <f aca="true" t="shared" si="35" ref="BV12:BV34">BS12/BQ12%</f>
        <v>#DIV/0!</v>
      </c>
      <c r="BW12" s="310">
        <f t="shared" si="25"/>
        <v>0</v>
      </c>
      <c r="BX12" s="223">
        <f t="shared" si="25"/>
        <v>0</v>
      </c>
      <c r="BY12" s="223">
        <f t="shared" si="25"/>
        <v>0</v>
      </c>
      <c r="BZ12" s="306">
        <f aca="true" t="shared" si="36" ref="BZ12:BZ34">BY12-BX12</f>
        <v>0</v>
      </c>
      <c r="CA12" s="306" t="e">
        <f aca="true" t="shared" si="37" ref="CA12:CA34">BY12/BX12%</f>
        <v>#DIV/0!</v>
      </c>
      <c r="CB12" s="311" t="e">
        <f aca="true" t="shared" si="38" ref="CB12:CB34">BY12/BW12%</f>
        <v>#DIV/0!</v>
      </c>
      <c r="CC12" s="312"/>
    </row>
    <row r="13" spans="1:81" ht="12.75">
      <c r="A13" s="120" t="s">
        <v>26</v>
      </c>
      <c r="B13" s="124"/>
      <c r="C13" s="313">
        <v>42.7</v>
      </c>
      <c r="D13" s="314">
        <v>42.7</v>
      </c>
      <c r="E13" s="315">
        <v>2040.7</v>
      </c>
      <c r="F13" s="306">
        <f t="shared" si="24"/>
        <v>1998</v>
      </c>
      <c r="G13" s="300"/>
      <c r="H13" s="307">
        <f>E13/C13%</f>
        <v>4779.156908665105</v>
      </c>
      <c r="I13" s="316">
        <v>56</v>
      </c>
      <c r="J13" s="314">
        <v>38</v>
      </c>
      <c r="K13" s="315">
        <v>22.1</v>
      </c>
      <c r="L13" s="306">
        <f t="shared" si="2"/>
        <v>-15.899999999999999</v>
      </c>
      <c r="M13" s="309">
        <f t="shared" si="3"/>
        <v>58.15789473684211</v>
      </c>
      <c r="N13" s="307">
        <f t="shared" si="26"/>
        <v>39.464285714285715</v>
      </c>
      <c r="O13" s="313">
        <v>4.5</v>
      </c>
      <c r="P13" s="314">
        <v>1.1</v>
      </c>
      <c r="Q13" s="315">
        <v>0.4</v>
      </c>
      <c r="R13" s="306">
        <f t="shared" si="4"/>
        <v>-0.7000000000000001</v>
      </c>
      <c r="S13" s="309">
        <f t="shared" si="5"/>
        <v>36.36363636363636</v>
      </c>
      <c r="T13" s="307"/>
      <c r="U13" s="313">
        <v>60.6</v>
      </c>
      <c r="V13" s="314">
        <v>30.3</v>
      </c>
      <c r="W13" s="315">
        <v>183.3</v>
      </c>
      <c r="X13" s="306">
        <f t="shared" si="6"/>
        <v>153</v>
      </c>
      <c r="Y13" s="309">
        <f t="shared" si="7"/>
        <v>604.950495049505</v>
      </c>
      <c r="Z13" s="307">
        <f>W13/U13%</f>
        <v>302.4752475247525</v>
      </c>
      <c r="AA13" s="313">
        <v>76.5</v>
      </c>
      <c r="AB13" s="314">
        <v>37.2</v>
      </c>
      <c r="AC13" s="315">
        <v>93.1</v>
      </c>
      <c r="AD13" s="306">
        <f t="shared" si="8"/>
        <v>55.89999999999999</v>
      </c>
      <c r="AE13" s="309">
        <f t="shared" si="9"/>
        <v>250.26881720430103</v>
      </c>
      <c r="AF13" s="307">
        <f t="shared" si="28"/>
        <v>121.69934640522875</v>
      </c>
      <c r="AG13" s="313">
        <v>72.8</v>
      </c>
      <c r="AH13" s="314">
        <v>72.8</v>
      </c>
      <c r="AI13" s="315">
        <v>31</v>
      </c>
      <c r="AJ13" s="306">
        <f t="shared" si="10"/>
        <v>-41.8</v>
      </c>
      <c r="AK13" s="309">
        <f t="shared" si="11"/>
        <v>42.582417582417584</v>
      </c>
      <c r="AL13" s="307">
        <f t="shared" si="29"/>
        <v>42.582417582417584</v>
      </c>
      <c r="AM13" s="313">
        <v>101.3</v>
      </c>
      <c r="AN13" s="314">
        <v>65.4</v>
      </c>
      <c r="AO13" s="315">
        <v>78.3</v>
      </c>
      <c r="AP13" s="306">
        <f t="shared" si="12"/>
        <v>12.899999999999991</v>
      </c>
      <c r="AQ13" s="309">
        <f t="shared" si="13"/>
        <v>119.72477064220183</v>
      </c>
      <c r="AR13" s="307">
        <f t="shared" si="30"/>
        <v>77.29516288252715</v>
      </c>
      <c r="AS13" s="313">
        <v>200</v>
      </c>
      <c r="AT13" s="314">
        <v>20</v>
      </c>
      <c r="AU13" s="315">
        <v>12.1</v>
      </c>
      <c r="AV13" s="306">
        <f t="shared" si="14"/>
        <v>-7.9</v>
      </c>
      <c r="AW13" s="309">
        <f t="shared" si="15"/>
        <v>60.49999999999999</v>
      </c>
      <c r="AX13" s="307">
        <f t="shared" si="31"/>
        <v>6.05</v>
      </c>
      <c r="AY13" s="313">
        <v>255.3</v>
      </c>
      <c r="AZ13" s="314">
        <v>255.3</v>
      </c>
      <c r="BA13" s="315">
        <v>625</v>
      </c>
      <c r="BB13" s="306">
        <f t="shared" si="16"/>
        <v>369.7</v>
      </c>
      <c r="BC13" s="309">
        <f t="shared" si="17"/>
        <v>244.81002741872308</v>
      </c>
      <c r="BD13" s="307">
        <f t="shared" si="32"/>
        <v>244.81002741872308</v>
      </c>
      <c r="BE13" s="313">
        <v>14.3</v>
      </c>
      <c r="BF13" s="314">
        <v>7.4</v>
      </c>
      <c r="BG13" s="315">
        <v>6.6</v>
      </c>
      <c r="BH13" s="306">
        <f t="shared" si="18"/>
        <v>-0.8000000000000007</v>
      </c>
      <c r="BI13" s="309">
        <f t="shared" si="19"/>
        <v>89.18918918918918</v>
      </c>
      <c r="BJ13" s="307">
        <f t="shared" si="33"/>
        <v>46.153846153846146</v>
      </c>
      <c r="BK13" s="313">
        <v>39.8</v>
      </c>
      <c r="BL13" s="314">
        <v>20</v>
      </c>
      <c r="BM13" s="315">
        <v>207.6</v>
      </c>
      <c r="BN13" s="306">
        <f t="shared" si="20"/>
        <v>187.6</v>
      </c>
      <c r="BO13" s="309">
        <f t="shared" si="21"/>
        <v>1038</v>
      </c>
      <c r="BP13" s="307">
        <f t="shared" si="34"/>
        <v>521.6080402010051</v>
      </c>
      <c r="BQ13" s="313"/>
      <c r="BR13" s="314"/>
      <c r="BS13" s="315">
        <v>0.2</v>
      </c>
      <c r="BT13" s="306">
        <f t="shared" si="22"/>
        <v>0.2</v>
      </c>
      <c r="BU13" s="309"/>
      <c r="BV13" s="307"/>
      <c r="BW13" s="310">
        <f t="shared" si="25"/>
        <v>923.8</v>
      </c>
      <c r="BX13" s="223">
        <f t="shared" si="25"/>
        <v>590.1999999999999</v>
      </c>
      <c r="BY13" s="223">
        <f t="shared" si="25"/>
        <v>3300.4</v>
      </c>
      <c r="BZ13" s="306">
        <f t="shared" si="36"/>
        <v>2710.2000000000003</v>
      </c>
      <c r="CA13" s="306">
        <f t="shared" si="37"/>
        <v>559.2002710945443</v>
      </c>
      <c r="CB13" s="311">
        <f t="shared" si="38"/>
        <v>357.2634769430613</v>
      </c>
      <c r="CC13" s="312"/>
    </row>
    <row r="14" spans="1:81" ht="12.75">
      <c r="A14" s="125" t="s">
        <v>66</v>
      </c>
      <c r="B14" s="124"/>
      <c r="C14" s="313">
        <v>8693.3</v>
      </c>
      <c r="D14" s="314">
        <v>384.8</v>
      </c>
      <c r="E14" s="315">
        <v>330.6</v>
      </c>
      <c r="F14" s="306">
        <f t="shared" si="24"/>
        <v>-54.19999999999999</v>
      </c>
      <c r="G14" s="300">
        <f t="shared" si="0"/>
        <v>85.91476091476092</v>
      </c>
      <c r="H14" s="307">
        <f t="shared" si="1"/>
        <v>3.8029286922112435</v>
      </c>
      <c r="I14" s="316">
        <v>100</v>
      </c>
      <c r="J14" s="314">
        <v>17</v>
      </c>
      <c r="K14" s="315">
        <v>13.7</v>
      </c>
      <c r="L14" s="306">
        <f t="shared" si="2"/>
        <v>-3.3000000000000007</v>
      </c>
      <c r="M14" s="309">
        <f t="shared" si="3"/>
        <v>80.58823529411764</v>
      </c>
      <c r="N14" s="307">
        <f t="shared" si="26"/>
        <v>13.7</v>
      </c>
      <c r="O14" s="313">
        <v>397.9</v>
      </c>
      <c r="P14" s="314">
        <v>62.1</v>
      </c>
      <c r="Q14" s="315">
        <v>58.7</v>
      </c>
      <c r="R14" s="306">
        <f t="shared" si="4"/>
        <v>-3.3999999999999986</v>
      </c>
      <c r="S14" s="309">
        <f t="shared" si="5"/>
        <v>94.52495974235106</v>
      </c>
      <c r="T14" s="307">
        <f t="shared" si="27"/>
        <v>14.752450364413171</v>
      </c>
      <c r="U14" s="313">
        <v>68.5</v>
      </c>
      <c r="V14" s="314">
        <v>10.4</v>
      </c>
      <c r="W14" s="315">
        <v>17</v>
      </c>
      <c r="X14" s="306">
        <f t="shared" si="6"/>
        <v>6.6</v>
      </c>
      <c r="Y14" s="309">
        <f>W14/V14%</f>
        <v>163.46153846153845</v>
      </c>
      <c r="Z14" s="307">
        <f>W14/U14%</f>
        <v>24.81751824817518</v>
      </c>
      <c r="AA14" s="313">
        <v>32</v>
      </c>
      <c r="AB14" s="314">
        <v>1.3</v>
      </c>
      <c r="AC14" s="315">
        <v>1.4</v>
      </c>
      <c r="AD14" s="306">
        <f t="shared" si="8"/>
        <v>0.09999999999999987</v>
      </c>
      <c r="AE14" s="309">
        <f t="shared" si="9"/>
        <v>107.69230769230768</v>
      </c>
      <c r="AF14" s="307">
        <f t="shared" si="28"/>
        <v>4.375</v>
      </c>
      <c r="AG14" s="313">
        <v>523.2</v>
      </c>
      <c r="AH14" s="314">
        <v>20</v>
      </c>
      <c r="AI14" s="315">
        <v>10.2</v>
      </c>
      <c r="AJ14" s="306">
        <f t="shared" si="10"/>
        <v>-9.8</v>
      </c>
      <c r="AK14" s="309">
        <f t="shared" si="11"/>
        <v>50.99999999999999</v>
      </c>
      <c r="AL14" s="307">
        <f t="shared" si="29"/>
        <v>1.9495412844036695</v>
      </c>
      <c r="AM14" s="313">
        <v>153.1</v>
      </c>
      <c r="AN14" s="314">
        <v>4.8</v>
      </c>
      <c r="AO14" s="315">
        <v>3.8</v>
      </c>
      <c r="AP14" s="306">
        <f t="shared" si="12"/>
        <v>-1</v>
      </c>
      <c r="AQ14" s="309">
        <f t="shared" si="13"/>
        <v>79.16666666666666</v>
      </c>
      <c r="AR14" s="307">
        <f t="shared" si="30"/>
        <v>2.4820378837361203</v>
      </c>
      <c r="AS14" s="313">
        <v>64.2</v>
      </c>
      <c r="AT14" s="314">
        <v>7.5</v>
      </c>
      <c r="AU14" s="315">
        <v>2</v>
      </c>
      <c r="AV14" s="306">
        <f t="shared" si="14"/>
        <v>-5.5</v>
      </c>
      <c r="AW14" s="309">
        <f t="shared" si="15"/>
        <v>26.666666666666668</v>
      </c>
      <c r="AX14" s="307">
        <f t="shared" si="31"/>
        <v>3.115264797507788</v>
      </c>
      <c r="AY14" s="313">
        <v>1592.1</v>
      </c>
      <c r="AZ14" s="314">
        <v>28.4</v>
      </c>
      <c r="BA14" s="315">
        <v>23.7</v>
      </c>
      <c r="BB14" s="306">
        <f t="shared" si="16"/>
        <v>-4.699999999999999</v>
      </c>
      <c r="BC14" s="309">
        <f t="shared" si="17"/>
        <v>83.45070422535211</v>
      </c>
      <c r="BD14" s="307">
        <f t="shared" si="32"/>
        <v>1.488599962313925</v>
      </c>
      <c r="BE14" s="313">
        <v>58.5</v>
      </c>
      <c r="BF14" s="314">
        <v>1.4</v>
      </c>
      <c r="BG14" s="315">
        <v>1.6</v>
      </c>
      <c r="BH14" s="306">
        <f t="shared" si="18"/>
        <v>0.20000000000000018</v>
      </c>
      <c r="BI14" s="309">
        <f t="shared" si="19"/>
        <v>114.2857142857143</v>
      </c>
      <c r="BJ14" s="307">
        <f t="shared" si="33"/>
        <v>2.7350427350427355</v>
      </c>
      <c r="BK14" s="313">
        <v>321.7</v>
      </c>
      <c r="BL14" s="314">
        <v>30</v>
      </c>
      <c r="BM14" s="315">
        <v>21.1</v>
      </c>
      <c r="BN14" s="306">
        <f t="shared" si="20"/>
        <v>-8.899999999999999</v>
      </c>
      <c r="BO14" s="309">
        <f t="shared" si="21"/>
        <v>70.33333333333334</v>
      </c>
      <c r="BP14" s="307">
        <f t="shared" si="34"/>
        <v>6.558905812869133</v>
      </c>
      <c r="BQ14" s="313">
        <v>841</v>
      </c>
      <c r="BR14" s="314">
        <v>64.8</v>
      </c>
      <c r="BS14" s="315">
        <v>63</v>
      </c>
      <c r="BT14" s="306">
        <f t="shared" si="22"/>
        <v>-1.7999999999999972</v>
      </c>
      <c r="BU14" s="309">
        <f t="shared" si="23"/>
        <v>97.22222222222221</v>
      </c>
      <c r="BV14" s="307">
        <f t="shared" si="35"/>
        <v>7.491082045184304</v>
      </c>
      <c r="BW14" s="310">
        <f t="shared" si="25"/>
        <v>12845.500000000002</v>
      </c>
      <c r="BX14" s="223">
        <f t="shared" si="25"/>
        <v>632.5</v>
      </c>
      <c r="BY14" s="223">
        <f t="shared" si="25"/>
        <v>546.8</v>
      </c>
      <c r="BZ14" s="306">
        <f t="shared" si="36"/>
        <v>-85.70000000000005</v>
      </c>
      <c r="CA14" s="306">
        <f t="shared" si="37"/>
        <v>86.45059288537549</v>
      </c>
      <c r="CB14" s="311">
        <f t="shared" si="38"/>
        <v>4.25674360671052</v>
      </c>
      <c r="CC14" s="312"/>
    </row>
    <row r="15" spans="1:81" s="128" customFormat="1" ht="12.75">
      <c r="A15" s="126" t="s">
        <v>67</v>
      </c>
      <c r="B15" s="127"/>
      <c r="C15" s="317">
        <v>30687.1</v>
      </c>
      <c r="D15" s="318">
        <v>10156.7</v>
      </c>
      <c r="E15" s="319">
        <v>7523.4</v>
      </c>
      <c r="F15" s="306">
        <f t="shared" si="24"/>
        <v>-2633.300000000001</v>
      </c>
      <c r="G15" s="300">
        <f t="shared" si="0"/>
        <v>74.07327183041735</v>
      </c>
      <c r="H15" s="307">
        <f t="shared" si="1"/>
        <v>24.516490642647888</v>
      </c>
      <c r="I15" s="320">
        <v>2560</v>
      </c>
      <c r="J15" s="318">
        <v>587</v>
      </c>
      <c r="K15" s="319">
        <v>322.2</v>
      </c>
      <c r="L15" s="306">
        <f t="shared" si="2"/>
        <v>-264.8</v>
      </c>
      <c r="M15" s="309">
        <f t="shared" si="3"/>
        <v>54.889267461669505</v>
      </c>
      <c r="N15" s="307">
        <f t="shared" si="26"/>
        <v>12.585937499999998</v>
      </c>
      <c r="O15" s="317">
        <v>1915.9</v>
      </c>
      <c r="P15" s="318">
        <v>1003.3</v>
      </c>
      <c r="Q15" s="319">
        <v>975.8</v>
      </c>
      <c r="R15" s="306">
        <f t="shared" si="4"/>
        <v>-27.5</v>
      </c>
      <c r="S15" s="309">
        <f t="shared" si="5"/>
        <v>97.2590451510017</v>
      </c>
      <c r="T15" s="307">
        <f t="shared" si="27"/>
        <v>50.93167701863353</v>
      </c>
      <c r="U15" s="317">
        <v>3786.8</v>
      </c>
      <c r="V15" s="318">
        <v>187.6</v>
      </c>
      <c r="W15" s="319">
        <v>356.1</v>
      </c>
      <c r="X15" s="306">
        <f t="shared" si="6"/>
        <v>168.50000000000003</v>
      </c>
      <c r="Y15" s="309">
        <f t="shared" si="7"/>
        <v>189.81876332622605</v>
      </c>
      <c r="Z15" s="307">
        <f>W15/U15%</f>
        <v>9.403718178937362</v>
      </c>
      <c r="AA15" s="317">
        <v>4523.1</v>
      </c>
      <c r="AB15" s="318">
        <v>329</v>
      </c>
      <c r="AC15" s="319">
        <v>353.6</v>
      </c>
      <c r="AD15" s="306">
        <f t="shared" si="8"/>
        <v>24.600000000000023</v>
      </c>
      <c r="AE15" s="309">
        <f t="shared" si="9"/>
        <v>107.47720364741642</v>
      </c>
      <c r="AF15" s="307">
        <f t="shared" si="28"/>
        <v>7.817647188874887</v>
      </c>
      <c r="AG15" s="317">
        <v>1874.3</v>
      </c>
      <c r="AH15" s="318">
        <v>38</v>
      </c>
      <c r="AI15" s="319">
        <v>340.1</v>
      </c>
      <c r="AJ15" s="306">
        <f t="shared" si="10"/>
        <v>302.1</v>
      </c>
      <c r="AK15" s="309">
        <f t="shared" si="11"/>
        <v>895</v>
      </c>
      <c r="AL15" s="307">
        <f t="shared" si="29"/>
        <v>18.145440964626797</v>
      </c>
      <c r="AM15" s="317">
        <v>3378.4</v>
      </c>
      <c r="AN15" s="318">
        <v>576.8</v>
      </c>
      <c r="AO15" s="319">
        <v>494</v>
      </c>
      <c r="AP15" s="306">
        <f t="shared" si="12"/>
        <v>-82.79999999999995</v>
      </c>
      <c r="AQ15" s="309">
        <f t="shared" si="13"/>
        <v>85.64493758668516</v>
      </c>
      <c r="AR15" s="307">
        <f t="shared" si="30"/>
        <v>14.62230641723893</v>
      </c>
      <c r="AS15" s="317">
        <v>2473.2</v>
      </c>
      <c r="AT15" s="318">
        <v>300</v>
      </c>
      <c r="AU15" s="319">
        <v>303.8</v>
      </c>
      <c r="AV15" s="306">
        <f t="shared" si="14"/>
        <v>3.8000000000000114</v>
      </c>
      <c r="AW15" s="309">
        <f t="shared" si="15"/>
        <v>101.26666666666667</v>
      </c>
      <c r="AX15" s="307">
        <f t="shared" si="31"/>
        <v>12.283681060973638</v>
      </c>
      <c r="AY15" s="317">
        <v>4713.9</v>
      </c>
      <c r="AZ15" s="318">
        <v>1186.8</v>
      </c>
      <c r="BA15" s="319">
        <v>658.4</v>
      </c>
      <c r="BB15" s="306">
        <f t="shared" si="16"/>
        <v>-528.4</v>
      </c>
      <c r="BC15" s="309">
        <f t="shared" si="17"/>
        <v>55.476912706437474</v>
      </c>
      <c r="BD15" s="307">
        <f t="shared" si="32"/>
        <v>13.967203377246017</v>
      </c>
      <c r="BE15" s="317">
        <v>1488.1</v>
      </c>
      <c r="BF15" s="318">
        <v>137.6</v>
      </c>
      <c r="BG15" s="319">
        <v>140.7</v>
      </c>
      <c r="BH15" s="306">
        <f t="shared" si="18"/>
        <v>3.0999999999999943</v>
      </c>
      <c r="BI15" s="309">
        <f t="shared" si="19"/>
        <v>102.25290697674419</v>
      </c>
      <c r="BJ15" s="307">
        <f t="shared" si="33"/>
        <v>9.45500974396882</v>
      </c>
      <c r="BK15" s="317">
        <v>2486.5</v>
      </c>
      <c r="BL15" s="318">
        <v>189</v>
      </c>
      <c r="BM15" s="319">
        <v>349.6</v>
      </c>
      <c r="BN15" s="306">
        <f t="shared" si="20"/>
        <v>160.60000000000002</v>
      </c>
      <c r="BO15" s="309">
        <f t="shared" si="21"/>
        <v>184.973544973545</v>
      </c>
      <c r="BP15" s="307">
        <f t="shared" si="34"/>
        <v>14.05992358737181</v>
      </c>
      <c r="BQ15" s="317">
        <v>4624.2</v>
      </c>
      <c r="BR15" s="318">
        <v>1752</v>
      </c>
      <c r="BS15" s="319">
        <v>1736.6</v>
      </c>
      <c r="BT15" s="306">
        <f t="shared" si="22"/>
        <v>-15.400000000000091</v>
      </c>
      <c r="BU15" s="309">
        <f t="shared" si="23"/>
        <v>99.12100456621005</v>
      </c>
      <c r="BV15" s="307">
        <f t="shared" si="35"/>
        <v>37.554604039617665</v>
      </c>
      <c r="BW15" s="310">
        <f t="shared" si="25"/>
        <v>64511.5</v>
      </c>
      <c r="BX15" s="223">
        <f t="shared" si="25"/>
        <v>16443.8</v>
      </c>
      <c r="BY15" s="223">
        <f t="shared" si="25"/>
        <v>13554.300000000001</v>
      </c>
      <c r="BZ15" s="306">
        <f t="shared" si="36"/>
        <v>-2889.499999999998</v>
      </c>
      <c r="CA15" s="306">
        <f t="shared" si="37"/>
        <v>82.42802758486482</v>
      </c>
      <c r="CB15" s="311">
        <f t="shared" si="38"/>
        <v>21.010672515753008</v>
      </c>
      <c r="CC15" s="321"/>
    </row>
    <row r="16" spans="1:81" ht="12.75" customHeight="1">
      <c r="A16" s="129" t="s">
        <v>68</v>
      </c>
      <c r="B16" s="130"/>
      <c r="C16" s="317"/>
      <c r="D16" s="322"/>
      <c r="E16" s="323"/>
      <c r="F16" s="306">
        <f t="shared" si="24"/>
        <v>0</v>
      </c>
      <c r="G16" s="300"/>
      <c r="H16" s="307"/>
      <c r="I16" s="320">
        <v>28</v>
      </c>
      <c r="J16" s="322">
        <v>13</v>
      </c>
      <c r="K16" s="323">
        <v>8.1</v>
      </c>
      <c r="L16" s="306">
        <f t="shared" si="2"/>
        <v>-4.9</v>
      </c>
      <c r="M16" s="309">
        <f t="shared" si="3"/>
        <v>62.3076923076923</v>
      </c>
      <c r="N16" s="307">
        <f t="shared" si="26"/>
        <v>28.928571428571423</v>
      </c>
      <c r="O16" s="317">
        <v>68.2</v>
      </c>
      <c r="P16" s="322">
        <v>32.8</v>
      </c>
      <c r="Q16" s="323">
        <v>20.7</v>
      </c>
      <c r="R16" s="306">
        <f t="shared" si="4"/>
        <v>-12.099999999999998</v>
      </c>
      <c r="S16" s="309">
        <f t="shared" si="5"/>
        <v>63.10975609756098</v>
      </c>
      <c r="T16" s="307">
        <f t="shared" si="27"/>
        <v>30.351906158357767</v>
      </c>
      <c r="U16" s="317">
        <v>25</v>
      </c>
      <c r="V16" s="322">
        <v>3.6</v>
      </c>
      <c r="W16" s="323">
        <v>6.1</v>
      </c>
      <c r="X16" s="306">
        <f t="shared" si="6"/>
        <v>2.4999999999999996</v>
      </c>
      <c r="Y16" s="309">
        <f t="shared" si="7"/>
        <v>169.44444444444443</v>
      </c>
      <c r="Z16" s="307">
        <f>W16/U16%</f>
        <v>24.4</v>
      </c>
      <c r="AA16" s="317">
        <v>47.1</v>
      </c>
      <c r="AB16" s="322">
        <v>23</v>
      </c>
      <c r="AC16" s="323">
        <v>17.7</v>
      </c>
      <c r="AD16" s="306">
        <f t="shared" si="8"/>
        <v>-5.300000000000001</v>
      </c>
      <c r="AE16" s="309">
        <f t="shared" si="9"/>
        <v>76.95652173913042</v>
      </c>
      <c r="AF16" s="307">
        <f t="shared" si="28"/>
        <v>37.5796178343949</v>
      </c>
      <c r="AG16" s="317">
        <v>88.4</v>
      </c>
      <c r="AH16" s="322">
        <v>44.2</v>
      </c>
      <c r="AI16" s="323">
        <v>20.4</v>
      </c>
      <c r="AJ16" s="306">
        <f t="shared" si="10"/>
        <v>-23.800000000000004</v>
      </c>
      <c r="AK16" s="309">
        <f t="shared" si="11"/>
        <v>46.15384615384615</v>
      </c>
      <c r="AL16" s="307">
        <f t="shared" si="29"/>
        <v>23.076923076923077</v>
      </c>
      <c r="AM16" s="317">
        <v>62.9</v>
      </c>
      <c r="AN16" s="322">
        <v>23.6</v>
      </c>
      <c r="AO16" s="323">
        <v>4.6</v>
      </c>
      <c r="AP16" s="306">
        <f t="shared" si="12"/>
        <v>-19</v>
      </c>
      <c r="AQ16" s="309">
        <f t="shared" si="13"/>
        <v>19.49152542372881</v>
      </c>
      <c r="AR16" s="307">
        <f t="shared" si="30"/>
        <v>7.313195548489666</v>
      </c>
      <c r="AS16" s="317">
        <v>30</v>
      </c>
      <c r="AT16" s="322">
        <v>13.5</v>
      </c>
      <c r="AU16" s="323">
        <v>5.4</v>
      </c>
      <c r="AV16" s="306">
        <f t="shared" si="14"/>
        <v>-8.1</v>
      </c>
      <c r="AW16" s="309">
        <f t="shared" si="15"/>
        <v>40</v>
      </c>
      <c r="AX16" s="307">
        <f t="shared" si="31"/>
        <v>18.000000000000004</v>
      </c>
      <c r="AY16" s="317">
        <v>13.4</v>
      </c>
      <c r="AZ16" s="322">
        <v>4.9</v>
      </c>
      <c r="BA16" s="323">
        <v>3.1</v>
      </c>
      <c r="BB16" s="306">
        <f t="shared" si="16"/>
        <v>-1.8000000000000003</v>
      </c>
      <c r="BC16" s="309">
        <f t="shared" si="17"/>
        <v>63.265306122448976</v>
      </c>
      <c r="BD16" s="307">
        <f t="shared" si="32"/>
        <v>23.134328358208954</v>
      </c>
      <c r="BE16" s="317">
        <v>27</v>
      </c>
      <c r="BF16" s="322">
        <v>8.3</v>
      </c>
      <c r="BG16" s="323">
        <v>5</v>
      </c>
      <c r="BH16" s="306">
        <f t="shared" si="18"/>
        <v>-3.3000000000000007</v>
      </c>
      <c r="BI16" s="309">
        <f t="shared" si="19"/>
        <v>60.24096385542168</v>
      </c>
      <c r="BJ16" s="307">
        <f t="shared" si="33"/>
        <v>18.51851851851852</v>
      </c>
      <c r="BK16" s="317">
        <v>87.7</v>
      </c>
      <c r="BL16" s="322">
        <v>41.8</v>
      </c>
      <c r="BM16" s="323">
        <v>15.2</v>
      </c>
      <c r="BN16" s="306">
        <f t="shared" si="20"/>
        <v>-26.599999999999998</v>
      </c>
      <c r="BO16" s="309">
        <f t="shared" si="21"/>
        <v>36.36363636363637</v>
      </c>
      <c r="BP16" s="307">
        <f t="shared" si="34"/>
        <v>17.33181299885975</v>
      </c>
      <c r="BQ16" s="317">
        <v>94.4</v>
      </c>
      <c r="BR16" s="322">
        <v>43.4</v>
      </c>
      <c r="BS16" s="323">
        <v>24.7</v>
      </c>
      <c r="BT16" s="306">
        <f t="shared" si="22"/>
        <v>-18.7</v>
      </c>
      <c r="BU16" s="309">
        <f t="shared" si="23"/>
        <v>56.91244239631336</v>
      </c>
      <c r="BV16" s="307">
        <f t="shared" si="35"/>
        <v>26.16525423728813</v>
      </c>
      <c r="BW16" s="310">
        <f t="shared" si="25"/>
        <v>572.1</v>
      </c>
      <c r="BX16" s="223">
        <f t="shared" si="25"/>
        <v>252.10000000000005</v>
      </c>
      <c r="BY16" s="223">
        <f t="shared" si="25"/>
        <v>131</v>
      </c>
      <c r="BZ16" s="306">
        <f t="shared" si="36"/>
        <v>-121.10000000000005</v>
      </c>
      <c r="CA16" s="306">
        <f t="shared" si="37"/>
        <v>51.96350654502181</v>
      </c>
      <c r="CB16" s="311">
        <f t="shared" si="38"/>
        <v>22.898094738682047</v>
      </c>
      <c r="CC16" s="312"/>
    </row>
    <row r="17" spans="1:81" ht="21.75" customHeight="1">
      <c r="A17" s="129" t="s">
        <v>69</v>
      </c>
      <c r="B17" s="130"/>
      <c r="C17" s="317"/>
      <c r="D17" s="322"/>
      <c r="E17" s="324"/>
      <c r="F17" s="306">
        <f t="shared" si="24"/>
        <v>0</v>
      </c>
      <c r="G17" s="300"/>
      <c r="H17" s="307"/>
      <c r="I17" s="320"/>
      <c r="J17" s="322"/>
      <c r="K17" s="324"/>
      <c r="L17" s="306">
        <f t="shared" si="2"/>
        <v>0</v>
      </c>
      <c r="M17" s="309"/>
      <c r="N17" s="307"/>
      <c r="O17" s="317"/>
      <c r="P17" s="322"/>
      <c r="Q17" s="324"/>
      <c r="R17" s="306">
        <f t="shared" si="4"/>
        <v>0</v>
      </c>
      <c r="S17" s="309"/>
      <c r="T17" s="307"/>
      <c r="U17" s="317"/>
      <c r="V17" s="322"/>
      <c r="W17" s="324"/>
      <c r="X17" s="306">
        <f t="shared" si="6"/>
        <v>0</v>
      </c>
      <c r="Y17" s="309"/>
      <c r="Z17" s="307"/>
      <c r="AA17" s="317"/>
      <c r="AB17" s="322"/>
      <c r="AC17" s="324"/>
      <c r="AD17" s="306">
        <f t="shared" si="8"/>
        <v>0</v>
      </c>
      <c r="AE17" s="309"/>
      <c r="AF17" s="307"/>
      <c r="AG17" s="317"/>
      <c r="AH17" s="322"/>
      <c r="AI17" s="324"/>
      <c r="AJ17" s="306">
        <f t="shared" si="10"/>
        <v>0</v>
      </c>
      <c r="AK17" s="309"/>
      <c r="AL17" s="307"/>
      <c r="AM17" s="317"/>
      <c r="AN17" s="322"/>
      <c r="AO17" s="324"/>
      <c r="AP17" s="306">
        <f t="shared" si="12"/>
        <v>0</v>
      </c>
      <c r="AQ17" s="309"/>
      <c r="AR17" s="307"/>
      <c r="AS17" s="317"/>
      <c r="AT17" s="322"/>
      <c r="AU17" s="324"/>
      <c r="AV17" s="306">
        <f t="shared" si="14"/>
        <v>0</v>
      </c>
      <c r="AW17" s="309"/>
      <c r="AX17" s="307"/>
      <c r="AY17" s="317"/>
      <c r="AZ17" s="322"/>
      <c r="BA17" s="324"/>
      <c r="BB17" s="306">
        <f t="shared" si="16"/>
        <v>0</v>
      </c>
      <c r="BC17" s="309"/>
      <c r="BD17" s="307"/>
      <c r="BE17" s="317"/>
      <c r="BF17" s="322"/>
      <c r="BG17" s="324"/>
      <c r="BH17" s="306">
        <f t="shared" si="18"/>
        <v>0</v>
      </c>
      <c r="BI17" s="309"/>
      <c r="BJ17" s="307"/>
      <c r="BK17" s="317"/>
      <c r="BL17" s="322"/>
      <c r="BM17" s="324"/>
      <c r="BN17" s="306">
        <f t="shared" si="20"/>
        <v>0</v>
      </c>
      <c r="BO17" s="309"/>
      <c r="BP17" s="307"/>
      <c r="BQ17" s="317"/>
      <c r="BR17" s="322"/>
      <c r="BS17" s="324"/>
      <c r="BT17" s="306">
        <f t="shared" si="22"/>
        <v>0</v>
      </c>
      <c r="BU17" s="309"/>
      <c r="BV17" s="307"/>
      <c r="BW17" s="310">
        <f t="shared" si="25"/>
        <v>0</v>
      </c>
      <c r="BX17" s="223">
        <f t="shared" si="25"/>
        <v>0</v>
      </c>
      <c r="BY17" s="223">
        <f t="shared" si="25"/>
        <v>0</v>
      </c>
      <c r="BZ17" s="306">
        <f t="shared" si="36"/>
        <v>0</v>
      </c>
      <c r="CA17" s="306"/>
      <c r="CB17" s="311"/>
      <c r="CC17" s="312"/>
    </row>
    <row r="18" spans="1:81" s="133" customFormat="1" ht="21.75" customHeight="1">
      <c r="A18" s="131" t="s">
        <v>70</v>
      </c>
      <c r="B18" s="132"/>
      <c r="C18" s="325">
        <f>SUM(C19:C27)</f>
        <v>6886.099999999999</v>
      </c>
      <c r="D18" s="326">
        <f>SUM(D19:D27)</f>
        <v>3229.6000000000004</v>
      </c>
      <c r="E18" s="326">
        <f>SUM(E19:E27)</f>
        <v>3277.1</v>
      </c>
      <c r="F18" s="327">
        <f t="shared" si="24"/>
        <v>47.499999999999545</v>
      </c>
      <c r="G18" s="300">
        <f t="shared" si="0"/>
        <v>101.4707703740401</v>
      </c>
      <c r="H18" s="301">
        <f>E18/C18%</f>
        <v>47.5900727552606</v>
      </c>
      <c r="I18" s="325">
        <f>SUM(I19:I27)</f>
        <v>270</v>
      </c>
      <c r="J18" s="326">
        <f>SUM(J19:J27)</f>
        <v>65.8</v>
      </c>
      <c r="K18" s="326">
        <f>SUM(K19:K27)</f>
        <v>18.4</v>
      </c>
      <c r="L18" s="327">
        <f t="shared" si="2"/>
        <v>-47.4</v>
      </c>
      <c r="M18" s="328">
        <f>K18/J18%</f>
        <v>27.963525835866264</v>
      </c>
      <c r="N18" s="301">
        <f t="shared" si="26"/>
        <v>6.814814814814814</v>
      </c>
      <c r="O18" s="325">
        <f>SUM(O19:O27)</f>
        <v>311.8</v>
      </c>
      <c r="P18" s="326">
        <f>SUM(P19:P27)</f>
        <v>203.79999999999998</v>
      </c>
      <c r="Q18" s="326">
        <f>SUM(Q19:Q27)</f>
        <v>145.5</v>
      </c>
      <c r="R18" s="327">
        <f t="shared" si="4"/>
        <v>-58.29999999999998</v>
      </c>
      <c r="S18" s="328">
        <f>Q18/P18%</f>
        <v>71.39352306182532</v>
      </c>
      <c r="T18" s="301">
        <f t="shared" si="27"/>
        <v>46.66452854393842</v>
      </c>
      <c r="U18" s="325">
        <f>SUM(U19:U27)</f>
        <v>105.8</v>
      </c>
      <c r="V18" s="326">
        <f>SUM(V19:V27)</f>
        <v>31.8</v>
      </c>
      <c r="W18" s="326">
        <f>SUM(W19:W27)</f>
        <v>36.7</v>
      </c>
      <c r="X18" s="327">
        <f t="shared" si="6"/>
        <v>4.900000000000002</v>
      </c>
      <c r="Y18" s="328">
        <f>W18/V18%</f>
        <v>115.40880503144655</v>
      </c>
      <c r="Z18" s="301">
        <f>W18/U18%</f>
        <v>34.688090737240074</v>
      </c>
      <c r="AA18" s="325">
        <f>SUM(AA19:AA27)</f>
        <v>340</v>
      </c>
      <c r="AB18" s="326">
        <f>SUM(AB19:AB27)</f>
        <v>167.4</v>
      </c>
      <c r="AC18" s="326">
        <f>SUM(AC19:AC27)</f>
        <v>29.6</v>
      </c>
      <c r="AD18" s="327">
        <f t="shared" si="8"/>
        <v>-137.8</v>
      </c>
      <c r="AE18" s="328">
        <f>AC18/AB18%</f>
        <v>17.682198327359618</v>
      </c>
      <c r="AF18" s="301">
        <f t="shared" si="28"/>
        <v>8.705882352941178</v>
      </c>
      <c r="AG18" s="325">
        <f>SUM(AG19:AG27)</f>
        <v>356.5</v>
      </c>
      <c r="AH18" s="326">
        <f>SUM(AH19:AH27)</f>
        <v>162.4</v>
      </c>
      <c r="AI18" s="326">
        <f>SUM(AI19:AI27)</f>
        <v>95.99999999999999</v>
      </c>
      <c r="AJ18" s="327">
        <f t="shared" si="10"/>
        <v>-66.40000000000002</v>
      </c>
      <c r="AK18" s="328">
        <f>AI18/AH18%</f>
        <v>59.113300492610826</v>
      </c>
      <c r="AL18" s="301">
        <f t="shared" si="29"/>
        <v>26.92847124824684</v>
      </c>
      <c r="AM18" s="325">
        <f>SUM(AM19:AM27)</f>
        <v>332.2</v>
      </c>
      <c r="AN18" s="326">
        <f>SUM(AN19:AN27)</f>
        <v>138</v>
      </c>
      <c r="AO18" s="326">
        <f>SUM(AO19:AO27)</f>
        <v>0</v>
      </c>
      <c r="AP18" s="327">
        <f t="shared" si="12"/>
        <v>-138</v>
      </c>
      <c r="AQ18" s="328"/>
      <c r="AR18" s="301">
        <f t="shared" si="30"/>
        <v>0</v>
      </c>
      <c r="AS18" s="325">
        <f>SUM(AS19:AS27)</f>
        <v>58.5</v>
      </c>
      <c r="AT18" s="326">
        <f>SUM(AT19:AT27)</f>
        <v>54.1</v>
      </c>
      <c r="AU18" s="326">
        <f>SUM(AU19:AU27)</f>
        <v>72.1</v>
      </c>
      <c r="AV18" s="327">
        <f t="shared" si="14"/>
        <v>17.999999999999993</v>
      </c>
      <c r="AW18" s="328">
        <f>AU18/AT18%</f>
        <v>133.271719038817</v>
      </c>
      <c r="AX18" s="301">
        <f t="shared" si="31"/>
        <v>123.24786324786325</v>
      </c>
      <c r="AY18" s="325">
        <f>SUM(AY19:AY27)</f>
        <v>24.8</v>
      </c>
      <c r="AZ18" s="326">
        <f>SUM(AZ19:AZ27)</f>
        <v>9.3</v>
      </c>
      <c r="BA18" s="326">
        <f>SUM(BA19:BA27)</f>
        <v>37.6</v>
      </c>
      <c r="BB18" s="327">
        <f t="shared" si="16"/>
        <v>28.3</v>
      </c>
      <c r="BC18" s="328">
        <f t="shared" si="17"/>
        <v>404.30107526881716</v>
      </c>
      <c r="BD18" s="301">
        <f t="shared" si="32"/>
        <v>151.61290322580646</v>
      </c>
      <c r="BE18" s="325">
        <f>SUM(BE19:BE27)</f>
        <v>122.60000000000001</v>
      </c>
      <c r="BF18" s="326">
        <f>SUM(BF19:BF27)</f>
        <v>90.3</v>
      </c>
      <c r="BG18" s="326">
        <f>SUM(BG19:BG27)</f>
        <v>84.7</v>
      </c>
      <c r="BH18" s="327">
        <f t="shared" si="18"/>
        <v>-5.599999999999994</v>
      </c>
      <c r="BI18" s="328">
        <f>BG18/BF18%</f>
        <v>93.7984496124031</v>
      </c>
      <c r="BJ18" s="301">
        <f t="shared" si="33"/>
        <v>69.08646003262643</v>
      </c>
      <c r="BK18" s="325">
        <f>SUM(BK19:BK27)</f>
        <v>534.3</v>
      </c>
      <c r="BL18" s="326">
        <f>SUM(BL19:BL27)</f>
        <v>200.9</v>
      </c>
      <c r="BM18" s="326">
        <f>SUM(BM19:BM27)</f>
        <v>83.6</v>
      </c>
      <c r="BN18" s="327">
        <f t="shared" si="20"/>
        <v>-117.30000000000001</v>
      </c>
      <c r="BO18" s="328">
        <f>BM18/BL18%</f>
        <v>41.612742658038826</v>
      </c>
      <c r="BP18" s="301">
        <f t="shared" si="34"/>
        <v>15.646640464158711</v>
      </c>
      <c r="BQ18" s="325">
        <f>SUM(BQ19:BQ27)</f>
        <v>1408.3000000000002</v>
      </c>
      <c r="BR18" s="326">
        <f>SUM(BR19:BR27)</f>
        <v>509.8</v>
      </c>
      <c r="BS18" s="326">
        <f>SUM(BS19:BS27)</f>
        <v>326.5</v>
      </c>
      <c r="BT18" s="327">
        <f t="shared" si="22"/>
        <v>-183.3</v>
      </c>
      <c r="BU18" s="328">
        <f>BS18/BR18%</f>
        <v>64.0447234209494</v>
      </c>
      <c r="BV18" s="301">
        <f t="shared" si="35"/>
        <v>23.183980685933392</v>
      </c>
      <c r="BW18" s="297">
        <f>C18+I18+O18+U18+AA18+AG18+AM18+AS18+AY18+BE18+BK18+BQ18</f>
        <v>10750.900000000001</v>
      </c>
      <c r="BX18" s="329">
        <f>D18+J18+P18+V18+AB18+AH18+AN18+AT18+AZ18+BF18+BL18+BR18</f>
        <v>4863.200000000001</v>
      </c>
      <c r="BY18" s="329">
        <f>E18+K18+Q18+W18+AC18+AI18+AO18+AU18+BA18+BG18+BM18+BS18</f>
        <v>4207.799999999999</v>
      </c>
      <c r="BZ18" s="327">
        <f t="shared" si="36"/>
        <v>-655.4000000000015</v>
      </c>
      <c r="CA18" s="327">
        <f t="shared" si="37"/>
        <v>86.52327685474582</v>
      </c>
      <c r="CB18" s="302">
        <f t="shared" si="38"/>
        <v>39.13904882381939</v>
      </c>
      <c r="CC18" s="330"/>
    </row>
    <row r="19" spans="1:81" s="136" customFormat="1" ht="12.75">
      <c r="A19" s="134" t="s">
        <v>71</v>
      </c>
      <c r="B19" s="135"/>
      <c r="C19" s="331">
        <v>4145.9</v>
      </c>
      <c r="D19" s="332">
        <v>2029.3</v>
      </c>
      <c r="E19" s="333">
        <v>1170.7</v>
      </c>
      <c r="F19" s="306">
        <f t="shared" si="24"/>
        <v>-858.5999999999999</v>
      </c>
      <c r="G19" s="300">
        <f t="shared" si="0"/>
        <v>57.6898437884985</v>
      </c>
      <c r="H19" s="307">
        <f>E19/C19%</f>
        <v>28.237535878820044</v>
      </c>
      <c r="I19" s="334">
        <v>248.6</v>
      </c>
      <c r="J19" s="332">
        <v>60</v>
      </c>
      <c r="K19" s="333"/>
      <c r="L19" s="306">
        <f t="shared" si="2"/>
        <v>-60</v>
      </c>
      <c r="M19" s="309"/>
      <c r="N19" s="301">
        <f t="shared" si="26"/>
        <v>0</v>
      </c>
      <c r="O19" s="331">
        <v>108.2</v>
      </c>
      <c r="P19" s="332">
        <v>52.3</v>
      </c>
      <c r="Q19" s="333">
        <v>25.2</v>
      </c>
      <c r="R19" s="306">
        <f t="shared" si="4"/>
        <v>-27.099999999999998</v>
      </c>
      <c r="S19" s="309">
        <f>Q19/P19%</f>
        <v>48.18355640535373</v>
      </c>
      <c r="T19" s="307">
        <f t="shared" si="27"/>
        <v>23.290203327171902</v>
      </c>
      <c r="U19" s="331">
        <v>36</v>
      </c>
      <c r="V19" s="332">
        <v>18</v>
      </c>
      <c r="W19" s="333">
        <v>26.6</v>
      </c>
      <c r="X19" s="306">
        <f t="shared" si="6"/>
        <v>8.600000000000001</v>
      </c>
      <c r="Y19" s="309">
        <f>W19/V19%</f>
        <v>147.7777777777778</v>
      </c>
      <c r="Z19" s="307">
        <f>W19/U19%</f>
        <v>73.8888888888889</v>
      </c>
      <c r="AA19" s="331">
        <v>335</v>
      </c>
      <c r="AB19" s="332">
        <v>167.4</v>
      </c>
      <c r="AC19" s="333">
        <v>29.6</v>
      </c>
      <c r="AD19" s="306">
        <f t="shared" si="8"/>
        <v>-137.8</v>
      </c>
      <c r="AE19" s="309">
        <f>AC19/AB19%</f>
        <v>17.682198327359618</v>
      </c>
      <c r="AF19" s="307">
        <f t="shared" si="28"/>
        <v>8.835820895522389</v>
      </c>
      <c r="AG19" s="331"/>
      <c r="AH19" s="332"/>
      <c r="AI19" s="333"/>
      <c r="AJ19" s="306">
        <f t="shared" si="10"/>
        <v>0</v>
      </c>
      <c r="AK19" s="309"/>
      <c r="AL19" s="307"/>
      <c r="AM19" s="331">
        <v>279.7</v>
      </c>
      <c r="AN19" s="332">
        <v>138</v>
      </c>
      <c r="AO19" s="333"/>
      <c r="AP19" s="306">
        <f t="shared" si="12"/>
        <v>-138</v>
      </c>
      <c r="AQ19" s="309"/>
      <c r="AR19" s="307">
        <f t="shared" si="30"/>
        <v>0</v>
      </c>
      <c r="AS19" s="331">
        <v>50</v>
      </c>
      <c r="AT19" s="332">
        <v>50</v>
      </c>
      <c r="AU19" s="333">
        <v>62.3</v>
      </c>
      <c r="AV19" s="306">
        <f t="shared" si="14"/>
        <v>12.299999999999997</v>
      </c>
      <c r="AW19" s="309">
        <f>AU19/AT19%</f>
        <v>124.6</v>
      </c>
      <c r="AX19" s="307">
        <f t="shared" si="31"/>
        <v>124.6</v>
      </c>
      <c r="AY19" s="331"/>
      <c r="AZ19" s="332"/>
      <c r="BA19" s="333"/>
      <c r="BB19" s="306">
        <f t="shared" si="16"/>
        <v>0</v>
      </c>
      <c r="BC19" s="309"/>
      <c r="BD19" s="301"/>
      <c r="BE19" s="331"/>
      <c r="BF19" s="332"/>
      <c r="BG19" s="333"/>
      <c r="BH19" s="306">
        <f t="shared" si="18"/>
        <v>0</v>
      </c>
      <c r="BI19" s="309"/>
      <c r="BJ19" s="307"/>
      <c r="BK19" s="331">
        <v>165.8</v>
      </c>
      <c r="BL19" s="332">
        <v>42</v>
      </c>
      <c r="BM19" s="333"/>
      <c r="BN19" s="306">
        <f t="shared" si="20"/>
        <v>-42</v>
      </c>
      <c r="BO19" s="309"/>
      <c r="BP19" s="307">
        <f t="shared" si="34"/>
        <v>0</v>
      </c>
      <c r="BQ19" s="331">
        <v>155.3</v>
      </c>
      <c r="BR19" s="332">
        <v>67</v>
      </c>
      <c r="BS19" s="333">
        <v>32.5</v>
      </c>
      <c r="BT19" s="327">
        <f t="shared" si="22"/>
        <v>-34.5</v>
      </c>
      <c r="BU19" s="309">
        <f>BS19/BR19%</f>
        <v>48.50746268656716</v>
      </c>
      <c r="BV19" s="307">
        <f t="shared" si="35"/>
        <v>20.927237604636186</v>
      </c>
      <c r="BW19" s="310">
        <f>C19+I19+O19+U19+AA19+AG19+AM19+AS19+AY19+BE19+BK19+BQ19</f>
        <v>5524.5</v>
      </c>
      <c r="BX19" s="335">
        <f aca="true" t="shared" si="39" ref="BX19:BY34">D19+J19+P19+V19+AB19+AH19+AN19+AT19+AZ19+BF19+BL19+BR19</f>
        <v>2624.0000000000005</v>
      </c>
      <c r="BY19" s="335">
        <f t="shared" si="39"/>
        <v>1346.8999999999999</v>
      </c>
      <c r="BZ19" s="306">
        <f t="shared" si="36"/>
        <v>-1277.1000000000006</v>
      </c>
      <c r="CA19" s="306">
        <f t="shared" si="37"/>
        <v>51.33003048780486</v>
      </c>
      <c r="CB19" s="311">
        <f t="shared" si="38"/>
        <v>24.380486921893382</v>
      </c>
      <c r="CC19" s="312"/>
    </row>
    <row r="20" spans="1:81" ht="12.75">
      <c r="A20" s="137" t="s">
        <v>37</v>
      </c>
      <c r="B20" s="138"/>
      <c r="C20" s="331">
        <v>1207</v>
      </c>
      <c r="D20" s="336">
        <v>670</v>
      </c>
      <c r="E20" s="337">
        <v>531.3</v>
      </c>
      <c r="F20" s="306">
        <f t="shared" si="24"/>
        <v>-138.70000000000005</v>
      </c>
      <c r="G20" s="300">
        <f t="shared" si="0"/>
        <v>79.29850746268656</v>
      </c>
      <c r="H20" s="307">
        <f>E20/C20%</f>
        <v>44.0182270091135</v>
      </c>
      <c r="I20" s="334"/>
      <c r="J20" s="336"/>
      <c r="K20" s="337"/>
      <c r="L20" s="306">
        <f t="shared" si="2"/>
        <v>0</v>
      </c>
      <c r="M20" s="309"/>
      <c r="N20" s="301"/>
      <c r="O20" s="331">
        <v>18.4</v>
      </c>
      <c r="P20" s="336">
        <v>10.9</v>
      </c>
      <c r="Q20" s="337">
        <v>7.7</v>
      </c>
      <c r="R20" s="306">
        <f t="shared" si="4"/>
        <v>-3.2</v>
      </c>
      <c r="S20" s="309">
        <f>Q20/P20%</f>
        <v>70.64220183486239</v>
      </c>
      <c r="T20" s="307">
        <f>Q20/O20%</f>
        <v>41.84782608695652</v>
      </c>
      <c r="U20" s="331"/>
      <c r="V20" s="336"/>
      <c r="W20" s="337"/>
      <c r="X20" s="306">
        <f t="shared" si="6"/>
        <v>0</v>
      </c>
      <c r="Y20" s="309"/>
      <c r="Z20" s="307"/>
      <c r="AA20" s="331"/>
      <c r="AB20" s="336"/>
      <c r="AC20" s="337"/>
      <c r="AD20" s="306">
        <f t="shared" si="8"/>
        <v>0</v>
      </c>
      <c r="AE20" s="309"/>
      <c r="AF20" s="307"/>
      <c r="AG20" s="331">
        <v>117.3</v>
      </c>
      <c r="AH20" s="336">
        <v>44.1</v>
      </c>
      <c r="AI20" s="337">
        <v>8.6</v>
      </c>
      <c r="AJ20" s="306">
        <f t="shared" si="10"/>
        <v>-35.5</v>
      </c>
      <c r="AK20" s="309">
        <f>AI20/AH20%</f>
        <v>19.501133786848072</v>
      </c>
      <c r="AL20" s="307">
        <f t="shared" si="29"/>
        <v>7.331628303495311</v>
      </c>
      <c r="AM20" s="331"/>
      <c r="AN20" s="336"/>
      <c r="AO20" s="337"/>
      <c r="AP20" s="306">
        <f t="shared" si="12"/>
        <v>0</v>
      </c>
      <c r="AQ20" s="309"/>
      <c r="AR20" s="307"/>
      <c r="AS20" s="331"/>
      <c r="AT20" s="336"/>
      <c r="AU20" s="337"/>
      <c r="AV20" s="306">
        <f t="shared" si="14"/>
        <v>0</v>
      </c>
      <c r="AW20" s="309"/>
      <c r="AX20" s="307"/>
      <c r="AY20" s="331">
        <v>5.3</v>
      </c>
      <c r="AZ20" s="336"/>
      <c r="BA20" s="337"/>
      <c r="BB20" s="306">
        <f t="shared" si="16"/>
        <v>0</v>
      </c>
      <c r="BC20" s="309"/>
      <c r="BD20" s="301"/>
      <c r="BE20" s="331">
        <v>51.7</v>
      </c>
      <c r="BF20" s="336">
        <v>25.8</v>
      </c>
      <c r="BG20" s="337">
        <v>13.3</v>
      </c>
      <c r="BH20" s="306">
        <f t="shared" si="18"/>
        <v>-12.5</v>
      </c>
      <c r="BI20" s="309">
        <f>BG20/BF20%</f>
        <v>51.55038759689923</v>
      </c>
      <c r="BJ20" s="307">
        <f t="shared" si="33"/>
        <v>25.72533849129594</v>
      </c>
      <c r="BK20" s="331">
        <v>90.6</v>
      </c>
      <c r="BL20" s="336">
        <v>45</v>
      </c>
      <c r="BM20" s="337">
        <v>28.7</v>
      </c>
      <c r="BN20" s="306">
        <f t="shared" si="20"/>
        <v>-16.3</v>
      </c>
      <c r="BO20" s="309">
        <f>BM20/BL20%</f>
        <v>63.77777777777777</v>
      </c>
      <c r="BP20" s="307">
        <f t="shared" si="34"/>
        <v>31.67770419426049</v>
      </c>
      <c r="BQ20" s="331">
        <v>826.9</v>
      </c>
      <c r="BR20" s="336">
        <v>246.5</v>
      </c>
      <c r="BS20" s="337">
        <v>55.9</v>
      </c>
      <c r="BT20" s="327">
        <f t="shared" si="22"/>
        <v>-190.6</v>
      </c>
      <c r="BU20" s="309">
        <f>BS20/BR20%</f>
        <v>22.677484787018255</v>
      </c>
      <c r="BV20" s="307">
        <f t="shared" si="35"/>
        <v>6.760188656427621</v>
      </c>
      <c r="BW20" s="310">
        <f aca="true" t="shared" si="40" ref="BW20:BW34">C20+I20+O20+U20+AA20+AG20+AM20+AS20+AY20+BE20+BK20+BQ20</f>
        <v>2317.2</v>
      </c>
      <c r="BX20" s="335">
        <f t="shared" si="39"/>
        <v>1042.3</v>
      </c>
      <c r="BY20" s="335">
        <f t="shared" si="39"/>
        <v>645.5</v>
      </c>
      <c r="BZ20" s="306">
        <f t="shared" si="36"/>
        <v>-396.79999999999995</v>
      </c>
      <c r="CA20" s="306">
        <f t="shared" si="37"/>
        <v>61.93034634941955</v>
      </c>
      <c r="CB20" s="311">
        <f t="shared" si="38"/>
        <v>27.85689625409978</v>
      </c>
      <c r="CC20" s="312"/>
    </row>
    <row r="21" spans="1:81" ht="12.75">
      <c r="A21" s="137" t="s">
        <v>72</v>
      </c>
      <c r="B21" s="138"/>
      <c r="C21" s="331">
        <v>49.8</v>
      </c>
      <c r="D21" s="336"/>
      <c r="E21" s="337"/>
      <c r="F21" s="306">
        <f t="shared" si="24"/>
        <v>0</v>
      </c>
      <c r="G21" s="300"/>
      <c r="H21" s="307">
        <f>E21/C21%</f>
        <v>0</v>
      </c>
      <c r="I21" s="334"/>
      <c r="J21" s="336"/>
      <c r="K21" s="337"/>
      <c r="L21" s="306">
        <f t="shared" si="2"/>
        <v>0</v>
      </c>
      <c r="M21" s="309"/>
      <c r="N21" s="301"/>
      <c r="O21" s="331"/>
      <c r="P21" s="336"/>
      <c r="Q21" s="337"/>
      <c r="R21" s="306">
        <f t="shared" si="4"/>
        <v>0</v>
      </c>
      <c r="S21" s="309"/>
      <c r="T21" s="307"/>
      <c r="U21" s="331"/>
      <c r="V21" s="336"/>
      <c r="W21" s="337"/>
      <c r="X21" s="306">
        <f t="shared" si="6"/>
        <v>0</v>
      </c>
      <c r="Y21" s="309"/>
      <c r="Z21" s="307"/>
      <c r="AA21" s="331"/>
      <c r="AB21" s="336"/>
      <c r="AC21" s="337"/>
      <c r="AD21" s="306">
        <f t="shared" si="8"/>
        <v>0</v>
      </c>
      <c r="AE21" s="309"/>
      <c r="AF21" s="307"/>
      <c r="AG21" s="331"/>
      <c r="AH21" s="336"/>
      <c r="AI21" s="337"/>
      <c r="AJ21" s="306">
        <f t="shared" si="10"/>
        <v>0</v>
      </c>
      <c r="AK21" s="309"/>
      <c r="AL21" s="307"/>
      <c r="AM21" s="331"/>
      <c r="AN21" s="336"/>
      <c r="AO21" s="337"/>
      <c r="AP21" s="306">
        <f t="shared" si="12"/>
        <v>0</v>
      </c>
      <c r="AQ21" s="309"/>
      <c r="AR21" s="307"/>
      <c r="AS21" s="331"/>
      <c r="AT21" s="336"/>
      <c r="AU21" s="337"/>
      <c r="AV21" s="306">
        <f t="shared" si="14"/>
        <v>0</v>
      </c>
      <c r="AW21" s="309"/>
      <c r="AX21" s="307"/>
      <c r="AY21" s="331"/>
      <c r="AZ21" s="336"/>
      <c r="BA21" s="337"/>
      <c r="BB21" s="306">
        <f t="shared" si="16"/>
        <v>0</v>
      </c>
      <c r="BC21" s="309"/>
      <c r="BD21" s="301"/>
      <c r="BE21" s="331"/>
      <c r="BF21" s="336"/>
      <c r="BG21" s="337"/>
      <c r="BH21" s="306">
        <f t="shared" si="18"/>
        <v>0</v>
      </c>
      <c r="BI21" s="309"/>
      <c r="BJ21" s="307"/>
      <c r="BK21" s="331"/>
      <c r="BL21" s="336"/>
      <c r="BM21" s="337"/>
      <c r="BN21" s="306">
        <f t="shared" si="20"/>
        <v>0</v>
      </c>
      <c r="BO21" s="309"/>
      <c r="BP21" s="307"/>
      <c r="BQ21" s="331"/>
      <c r="BR21" s="336"/>
      <c r="BS21" s="337"/>
      <c r="BT21" s="327">
        <f t="shared" si="22"/>
        <v>0</v>
      </c>
      <c r="BU21" s="309"/>
      <c r="BV21" s="307"/>
      <c r="BW21" s="310">
        <f t="shared" si="40"/>
        <v>49.8</v>
      </c>
      <c r="BX21" s="335">
        <f t="shared" si="39"/>
        <v>0</v>
      </c>
      <c r="BY21" s="335">
        <f t="shared" si="39"/>
        <v>0</v>
      </c>
      <c r="BZ21" s="306">
        <f t="shared" si="36"/>
        <v>0</v>
      </c>
      <c r="CA21" s="306"/>
      <c r="CB21" s="311">
        <f t="shared" si="38"/>
        <v>0</v>
      </c>
      <c r="CC21" s="312"/>
    </row>
    <row r="22" spans="1:81" ht="12.75">
      <c r="A22" s="139" t="s">
        <v>73</v>
      </c>
      <c r="B22" s="138"/>
      <c r="C22" s="331">
        <v>854</v>
      </c>
      <c r="D22" s="336">
        <v>427</v>
      </c>
      <c r="E22" s="337">
        <v>290.6</v>
      </c>
      <c r="F22" s="306">
        <f t="shared" si="24"/>
        <v>-136.39999999999998</v>
      </c>
      <c r="G22" s="300">
        <f t="shared" si="0"/>
        <v>68.05620608899298</v>
      </c>
      <c r="H22" s="307">
        <f>E22/C22%</f>
        <v>34.02810304449649</v>
      </c>
      <c r="I22" s="334">
        <v>16.8</v>
      </c>
      <c r="J22" s="336">
        <v>3.6</v>
      </c>
      <c r="K22" s="337">
        <v>1</v>
      </c>
      <c r="L22" s="306">
        <f t="shared" si="2"/>
        <v>-2.6</v>
      </c>
      <c r="M22" s="309">
        <f>K22/J22%</f>
        <v>27.777777777777775</v>
      </c>
      <c r="N22" s="301">
        <f t="shared" si="26"/>
        <v>5.952380952380952</v>
      </c>
      <c r="O22" s="331">
        <v>130</v>
      </c>
      <c r="P22" s="336">
        <v>92.6</v>
      </c>
      <c r="Q22" s="337">
        <v>75.7</v>
      </c>
      <c r="R22" s="306">
        <f t="shared" si="4"/>
        <v>-16.89999999999999</v>
      </c>
      <c r="S22" s="309">
        <f>Q22/P22%</f>
        <v>81.74946004319655</v>
      </c>
      <c r="T22" s="307">
        <f>Q22/O22%</f>
        <v>58.23076923076923</v>
      </c>
      <c r="U22" s="331">
        <v>19.2</v>
      </c>
      <c r="V22" s="336"/>
      <c r="W22" s="337">
        <v>3.4</v>
      </c>
      <c r="X22" s="306">
        <f t="shared" si="6"/>
        <v>3.4</v>
      </c>
      <c r="Y22" s="309"/>
      <c r="Z22" s="307">
        <f>W22/U22%</f>
        <v>17.708333333333332</v>
      </c>
      <c r="AA22" s="331"/>
      <c r="AB22" s="336"/>
      <c r="AC22" s="337"/>
      <c r="AD22" s="306">
        <f t="shared" si="8"/>
        <v>0</v>
      </c>
      <c r="AE22" s="309"/>
      <c r="AF22" s="307"/>
      <c r="AG22" s="331">
        <v>221.6</v>
      </c>
      <c r="AH22" s="336">
        <v>110.8</v>
      </c>
      <c r="AI22" s="337">
        <v>80.6</v>
      </c>
      <c r="AJ22" s="306">
        <f t="shared" si="10"/>
        <v>-30.200000000000003</v>
      </c>
      <c r="AK22" s="309">
        <f>AI22/AH22%</f>
        <v>72.74368231046931</v>
      </c>
      <c r="AL22" s="307">
        <f t="shared" si="29"/>
        <v>36.371841155234655</v>
      </c>
      <c r="AM22" s="331"/>
      <c r="AN22" s="336"/>
      <c r="AO22" s="337"/>
      <c r="AP22" s="306">
        <f t="shared" si="12"/>
        <v>0</v>
      </c>
      <c r="AQ22" s="309"/>
      <c r="AR22" s="307"/>
      <c r="AS22" s="331"/>
      <c r="AT22" s="336"/>
      <c r="AU22" s="337"/>
      <c r="AV22" s="306">
        <f t="shared" si="14"/>
        <v>0</v>
      </c>
      <c r="AW22" s="309"/>
      <c r="AX22" s="307"/>
      <c r="AY22" s="331">
        <v>12.5</v>
      </c>
      <c r="AZ22" s="336">
        <v>2.3</v>
      </c>
      <c r="BA22" s="337">
        <v>2.3</v>
      </c>
      <c r="BB22" s="306">
        <f t="shared" si="16"/>
        <v>0</v>
      </c>
      <c r="BC22" s="309"/>
      <c r="BD22" s="307">
        <f t="shared" si="32"/>
        <v>18.4</v>
      </c>
      <c r="BE22" s="331"/>
      <c r="BF22" s="336"/>
      <c r="BG22" s="337"/>
      <c r="BH22" s="306">
        <f t="shared" si="18"/>
        <v>0</v>
      </c>
      <c r="BI22" s="309"/>
      <c r="BJ22" s="307"/>
      <c r="BK22" s="331">
        <v>195.8</v>
      </c>
      <c r="BL22" s="336">
        <v>96</v>
      </c>
      <c r="BM22" s="337">
        <v>48.8</v>
      </c>
      <c r="BN22" s="306">
        <f t="shared" si="20"/>
        <v>-47.2</v>
      </c>
      <c r="BO22" s="309">
        <f>BM22/BL22%</f>
        <v>50.833333333333336</v>
      </c>
      <c r="BP22" s="307">
        <f>BM22/BK22%</f>
        <v>24.923391215526042</v>
      </c>
      <c r="BQ22" s="331">
        <v>415.6</v>
      </c>
      <c r="BR22" s="336">
        <v>191</v>
      </c>
      <c r="BS22" s="337">
        <v>135.3</v>
      </c>
      <c r="BT22" s="327">
        <f t="shared" si="22"/>
        <v>-55.69999999999999</v>
      </c>
      <c r="BU22" s="309">
        <f>BS22/BR22%</f>
        <v>70.83769633507855</v>
      </c>
      <c r="BV22" s="307">
        <f>BS22/BQ22%</f>
        <v>32.5553416746872</v>
      </c>
      <c r="BW22" s="310">
        <f t="shared" si="40"/>
        <v>1865.5</v>
      </c>
      <c r="BX22" s="335">
        <f t="shared" si="39"/>
        <v>923.3</v>
      </c>
      <c r="BY22" s="335">
        <f t="shared" si="39"/>
        <v>637.7</v>
      </c>
      <c r="BZ22" s="306">
        <f t="shared" si="36"/>
        <v>-285.5999999999999</v>
      </c>
      <c r="CA22" s="306">
        <f t="shared" si="37"/>
        <v>69.06747536012132</v>
      </c>
      <c r="CB22" s="311">
        <f t="shared" si="38"/>
        <v>34.18386491557224</v>
      </c>
      <c r="CC22" s="312"/>
    </row>
    <row r="23" spans="1:81" ht="12.75">
      <c r="A23" s="139" t="s">
        <v>74</v>
      </c>
      <c r="B23" s="138"/>
      <c r="C23" s="331"/>
      <c r="D23" s="336"/>
      <c r="E23" s="337"/>
      <c r="F23" s="306">
        <f t="shared" si="24"/>
        <v>0</v>
      </c>
      <c r="G23" s="300"/>
      <c r="H23" s="307"/>
      <c r="I23" s="334"/>
      <c r="J23" s="336"/>
      <c r="K23" s="337">
        <v>5.5</v>
      </c>
      <c r="L23" s="306"/>
      <c r="M23" s="309"/>
      <c r="N23" s="301"/>
      <c r="O23" s="331"/>
      <c r="P23" s="336"/>
      <c r="Q23" s="337"/>
      <c r="R23" s="306">
        <f t="shared" si="4"/>
        <v>0</v>
      </c>
      <c r="S23" s="309"/>
      <c r="T23" s="307"/>
      <c r="U23" s="331">
        <v>13.3</v>
      </c>
      <c r="V23" s="336">
        <v>13.3</v>
      </c>
      <c r="W23" s="337">
        <v>6.5</v>
      </c>
      <c r="X23" s="306">
        <f t="shared" si="6"/>
        <v>-6.800000000000001</v>
      </c>
      <c r="Y23" s="309">
        <f>W23/V23%</f>
        <v>48.87218045112782</v>
      </c>
      <c r="Z23" s="307">
        <f>W23/U23%</f>
        <v>48.87218045112782</v>
      </c>
      <c r="AA23" s="331"/>
      <c r="AB23" s="336"/>
      <c r="AC23" s="337"/>
      <c r="AD23" s="306"/>
      <c r="AE23" s="309"/>
      <c r="AF23" s="307"/>
      <c r="AG23" s="331"/>
      <c r="AH23" s="336"/>
      <c r="AI23" s="337"/>
      <c r="AJ23" s="306"/>
      <c r="AK23" s="309"/>
      <c r="AL23" s="307"/>
      <c r="AM23" s="331"/>
      <c r="AN23" s="336"/>
      <c r="AO23" s="337"/>
      <c r="AP23" s="306"/>
      <c r="AQ23" s="309"/>
      <c r="AR23" s="307"/>
      <c r="AS23" s="331"/>
      <c r="AT23" s="336"/>
      <c r="AU23" s="337">
        <v>3.5</v>
      </c>
      <c r="AV23" s="306"/>
      <c r="AW23" s="309"/>
      <c r="AX23" s="307"/>
      <c r="AY23" s="331"/>
      <c r="AZ23" s="336"/>
      <c r="BA23" s="337">
        <v>11.8</v>
      </c>
      <c r="BB23" s="306"/>
      <c r="BC23" s="309"/>
      <c r="BD23" s="301"/>
      <c r="BE23" s="331"/>
      <c r="BF23" s="336"/>
      <c r="BG23" s="337"/>
      <c r="BH23" s="306"/>
      <c r="BI23" s="309"/>
      <c r="BJ23" s="307"/>
      <c r="BK23" s="331">
        <v>10.5</v>
      </c>
      <c r="BL23" s="336"/>
      <c r="BM23" s="337">
        <v>3</v>
      </c>
      <c r="BN23" s="306"/>
      <c r="BO23" s="309"/>
      <c r="BP23" s="307">
        <f>BM23/BK23%</f>
        <v>28.571428571428573</v>
      </c>
      <c r="BQ23" s="331"/>
      <c r="BR23" s="336"/>
      <c r="BS23" s="337">
        <v>14.6</v>
      </c>
      <c r="BT23" s="306">
        <f t="shared" si="22"/>
        <v>14.6</v>
      </c>
      <c r="BU23" s="309"/>
      <c r="BV23" s="307"/>
      <c r="BW23" s="310">
        <f t="shared" si="40"/>
        <v>23.8</v>
      </c>
      <c r="BX23" s="335">
        <f t="shared" si="39"/>
        <v>13.3</v>
      </c>
      <c r="BY23" s="335">
        <f t="shared" si="39"/>
        <v>44.9</v>
      </c>
      <c r="BZ23" s="306">
        <f t="shared" si="36"/>
        <v>31.599999999999998</v>
      </c>
      <c r="CA23" s="306"/>
      <c r="CB23" s="311">
        <f t="shared" si="38"/>
        <v>188.65546218487393</v>
      </c>
      <c r="CC23" s="312"/>
    </row>
    <row r="24" spans="1:81" ht="12.75">
      <c r="A24" s="137" t="s">
        <v>75</v>
      </c>
      <c r="B24" s="138"/>
      <c r="C24" s="331"/>
      <c r="D24" s="336"/>
      <c r="E24" s="337">
        <v>152.1</v>
      </c>
      <c r="F24" s="306">
        <f t="shared" si="24"/>
        <v>152.1</v>
      </c>
      <c r="G24" s="300"/>
      <c r="H24" s="307"/>
      <c r="I24" s="334"/>
      <c r="J24" s="336"/>
      <c r="K24" s="337">
        <v>9.4</v>
      </c>
      <c r="L24" s="306">
        <f t="shared" si="2"/>
        <v>9.4</v>
      </c>
      <c r="M24" s="309"/>
      <c r="N24" s="301"/>
      <c r="O24" s="331"/>
      <c r="P24" s="336"/>
      <c r="Q24" s="337"/>
      <c r="R24" s="306">
        <f t="shared" si="4"/>
        <v>0</v>
      </c>
      <c r="S24" s="309"/>
      <c r="T24" s="307"/>
      <c r="U24" s="331"/>
      <c r="V24" s="336"/>
      <c r="W24" s="337"/>
      <c r="X24" s="306">
        <f t="shared" si="6"/>
        <v>0</v>
      </c>
      <c r="Y24" s="309"/>
      <c r="Z24" s="307"/>
      <c r="AA24" s="331"/>
      <c r="AB24" s="336"/>
      <c r="AC24" s="337"/>
      <c r="AD24" s="306">
        <f t="shared" si="8"/>
        <v>0</v>
      </c>
      <c r="AE24" s="309"/>
      <c r="AF24" s="307"/>
      <c r="AG24" s="331"/>
      <c r="AH24" s="336"/>
      <c r="AI24" s="337"/>
      <c r="AJ24" s="306">
        <f t="shared" si="10"/>
        <v>0</v>
      </c>
      <c r="AK24" s="309"/>
      <c r="AL24" s="307"/>
      <c r="AM24" s="331"/>
      <c r="AN24" s="336"/>
      <c r="AO24" s="337"/>
      <c r="AP24" s="306">
        <f t="shared" si="12"/>
        <v>0</v>
      </c>
      <c r="AQ24" s="309"/>
      <c r="AR24" s="307"/>
      <c r="AS24" s="331"/>
      <c r="AT24" s="336"/>
      <c r="AU24" s="337"/>
      <c r="AV24" s="306">
        <f t="shared" si="14"/>
        <v>0</v>
      </c>
      <c r="AW24" s="309"/>
      <c r="AX24" s="307"/>
      <c r="AY24" s="331"/>
      <c r="AZ24" s="336"/>
      <c r="BA24" s="337">
        <v>2.7</v>
      </c>
      <c r="BB24" s="306">
        <f t="shared" si="16"/>
        <v>2.7</v>
      </c>
      <c r="BC24" s="309"/>
      <c r="BD24" s="301"/>
      <c r="BE24" s="331"/>
      <c r="BF24" s="336"/>
      <c r="BG24" s="337"/>
      <c r="BH24" s="306">
        <f t="shared" si="18"/>
        <v>0</v>
      </c>
      <c r="BI24" s="309"/>
      <c r="BJ24" s="307"/>
      <c r="BK24" s="331"/>
      <c r="BL24" s="336"/>
      <c r="BM24" s="337"/>
      <c r="BN24" s="306">
        <f t="shared" si="20"/>
        <v>0</v>
      </c>
      <c r="BO24" s="309"/>
      <c r="BP24" s="307"/>
      <c r="BQ24" s="331"/>
      <c r="BR24" s="336"/>
      <c r="BS24" s="337"/>
      <c r="BT24" s="306">
        <f t="shared" si="22"/>
        <v>0</v>
      </c>
      <c r="BU24" s="309"/>
      <c r="BV24" s="307"/>
      <c r="BW24" s="310">
        <f t="shared" si="40"/>
        <v>0</v>
      </c>
      <c r="BX24" s="335">
        <f t="shared" si="39"/>
        <v>0</v>
      </c>
      <c r="BY24" s="335">
        <f t="shared" si="39"/>
        <v>164.2</v>
      </c>
      <c r="BZ24" s="306">
        <f t="shared" si="36"/>
        <v>164.2</v>
      </c>
      <c r="CA24" s="306"/>
      <c r="CB24" s="311"/>
      <c r="CC24" s="312"/>
    </row>
    <row r="25" spans="1:81" ht="12.75">
      <c r="A25" s="140" t="s">
        <v>76</v>
      </c>
      <c r="B25" s="141"/>
      <c r="C25" s="338"/>
      <c r="D25" s="339"/>
      <c r="E25" s="340">
        <v>990.3</v>
      </c>
      <c r="F25" s="306">
        <f t="shared" si="24"/>
        <v>990.3</v>
      </c>
      <c r="G25" s="300"/>
      <c r="H25" s="307"/>
      <c r="I25" s="341"/>
      <c r="J25" s="339"/>
      <c r="K25" s="340"/>
      <c r="L25" s="306">
        <f t="shared" si="2"/>
        <v>0</v>
      </c>
      <c r="M25" s="309"/>
      <c r="N25" s="301"/>
      <c r="O25" s="338"/>
      <c r="P25" s="339"/>
      <c r="Q25" s="340"/>
      <c r="R25" s="306">
        <f t="shared" si="4"/>
        <v>0</v>
      </c>
      <c r="S25" s="309"/>
      <c r="T25" s="307"/>
      <c r="U25" s="338"/>
      <c r="V25" s="339"/>
      <c r="W25" s="340"/>
      <c r="X25" s="306">
        <f t="shared" si="6"/>
        <v>0</v>
      </c>
      <c r="Y25" s="309"/>
      <c r="Z25" s="307"/>
      <c r="AA25" s="338"/>
      <c r="AB25" s="339"/>
      <c r="AC25" s="340"/>
      <c r="AD25" s="306">
        <f t="shared" si="8"/>
        <v>0</v>
      </c>
      <c r="AE25" s="309"/>
      <c r="AF25" s="307"/>
      <c r="AG25" s="338"/>
      <c r="AH25" s="339"/>
      <c r="AI25" s="340"/>
      <c r="AJ25" s="306">
        <f t="shared" si="10"/>
        <v>0</v>
      </c>
      <c r="AK25" s="309"/>
      <c r="AL25" s="307"/>
      <c r="AM25" s="338"/>
      <c r="AN25" s="339"/>
      <c r="AO25" s="340"/>
      <c r="AP25" s="306">
        <f t="shared" si="12"/>
        <v>0</v>
      </c>
      <c r="AQ25" s="309"/>
      <c r="AR25" s="307"/>
      <c r="AS25" s="338"/>
      <c r="AT25" s="339"/>
      <c r="AU25" s="340"/>
      <c r="AV25" s="306">
        <f t="shared" si="14"/>
        <v>0</v>
      </c>
      <c r="AW25" s="309"/>
      <c r="AX25" s="307"/>
      <c r="AY25" s="338"/>
      <c r="AZ25" s="339"/>
      <c r="BA25" s="340"/>
      <c r="BB25" s="306">
        <f t="shared" si="16"/>
        <v>0</v>
      </c>
      <c r="BC25" s="309"/>
      <c r="BD25" s="301"/>
      <c r="BE25" s="338"/>
      <c r="BF25" s="339"/>
      <c r="BG25" s="340"/>
      <c r="BH25" s="306">
        <f t="shared" si="18"/>
        <v>0</v>
      </c>
      <c r="BI25" s="309"/>
      <c r="BJ25" s="307"/>
      <c r="BK25" s="338"/>
      <c r="BL25" s="339"/>
      <c r="BM25" s="340"/>
      <c r="BN25" s="306">
        <f t="shared" si="20"/>
        <v>0</v>
      </c>
      <c r="BO25" s="309"/>
      <c r="BP25" s="307"/>
      <c r="BQ25" s="338"/>
      <c r="BR25" s="339"/>
      <c r="BS25" s="340">
        <v>36.5</v>
      </c>
      <c r="BT25" s="306">
        <f t="shared" si="22"/>
        <v>36.5</v>
      </c>
      <c r="BU25" s="309"/>
      <c r="BV25" s="307"/>
      <c r="BW25" s="310">
        <f t="shared" si="40"/>
        <v>0</v>
      </c>
      <c r="BX25" s="335">
        <f t="shared" si="39"/>
        <v>0</v>
      </c>
      <c r="BY25" s="335">
        <f t="shared" si="39"/>
        <v>1026.8</v>
      </c>
      <c r="BZ25" s="306">
        <f t="shared" si="36"/>
        <v>1026.8</v>
      </c>
      <c r="CA25" s="306"/>
      <c r="CB25" s="311"/>
      <c r="CC25" s="312"/>
    </row>
    <row r="26" spans="1:81" ht="12.75">
      <c r="A26" s="139" t="s">
        <v>77</v>
      </c>
      <c r="B26" s="142"/>
      <c r="C26" s="304"/>
      <c r="D26" s="122"/>
      <c r="E26" s="305"/>
      <c r="F26" s="306">
        <f t="shared" si="24"/>
        <v>0</v>
      </c>
      <c r="G26" s="300"/>
      <c r="H26" s="307"/>
      <c r="I26" s="308"/>
      <c r="J26" s="122"/>
      <c r="K26" s="305"/>
      <c r="L26" s="306">
        <f t="shared" si="2"/>
        <v>0</v>
      </c>
      <c r="M26" s="309"/>
      <c r="N26" s="301"/>
      <c r="O26" s="304"/>
      <c r="P26" s="122"/>
      <c r="Q26" s="305"/>
      <c r="R26" s="306">
        <f t="shared" si="4"/>
        <v>0</v>
      </c>
      <c r="S26" s="309"/>
      <c r="T26" s="307"/>
      <c r="U26" s="304"/>
      <c r="V26" s="122"/>
      <c r="W26" s="305"/>
      <c r="X26" s="306">
        <f t="shared" si="6"/>
        <v>0</v>
      </c>
      <c r="Y26" s="309"/>
      <c r="Z26" s="307"/>
      <c r="AA26" s="304"/>
      <c r="AB26" s="122"/>
      <c r="AC26" s="305"/>
      <c r="AD26" s="306">
        <f t="shared" si="8"/>
        <v>0</v>
      </c>
      <c r="AE26" s="309"/>
      <c r="AF26" s="307"/>
      <c r="AG26" s="304"/>
      <c r="AH26" s="122"/>
      <c r="AI26" s="305"/>
      <c r="AJ26" s="306">
        <f t="shared" si="10"/>
        <v>0</v>
      </c>
      <c r="AK26" s="309"/>
      <c r="AL26" s="307"/>
      <c r="AM26" s="304"/>
      <c r="AN26" s="122"/>
      <c r="AO26" s="305"/>
      <c r="AP26" s="306">
        <f t="shared" si="12"/>
        <v>0</v>
      </c>
      <c r="AQ26" s="309"/>
      <c r="AR26" s="307"/>
      <c r="AS26" s="304"/>
      <c r="AT26" s="122"/>
      <c r="AU26" s="305"/>
      <c r="AV26" s="306">
        <f t="shared" si="14"/>
        <v>0</v>
      </c>
      <c r="AW26" s="309"/>
      <c r="AX26" s="307"/>
      <c r="AY26" s="304"/>
      <c r="AZ26" s="122"/>
      <c r="BA26" s="305"/>
      <c r="BB26" s="306">
        <f t="shared" si="16"/>
        <v>0</v>
      </c>
      <c r="BC26" s="309"/>
      <c r="BD26" s="301"/>
      <c r="BE26" s="304"/>
      <c r="BF26" s="122"/>
      <c r="BG26" s="305"/>
      <c r="BH26" s="306">
        <f t="shared" si="18"/>
        <v>0</v>
      </c>
      <c r="BI26" s="309"/>
      <c r="BJ26" s="307"/>
      <c r="BK26" s="304"/>
      <c r="BL26" s="122"/>
      <c r="BM26" s="305"/>
      <c r="BN26" s="306">
        <f t="shared" si="20"/>
        <v>0</v>
      </c>
      <c r="BO26" s="309"/>
      <c r="BP26" s="307"/>
      <c r="BQ26" s="304"/>
      <c r="BR26" s="122"/>
      <c r="BS26" s="305"/>
      <c r="BT26" s="306">
        <f t="shared" si="22"/>
        <v>0</v>
      </c>
      <c r="BU26" s="309"/>
      <c r="BV26" s="307"/>
      <c r="BW26" s="310">
        <f t="shared" si="40"/>
        <v>0</v>
      </c>
      <c r="BX26" s="335">
        <f t="shared" si="39"/>
        <v>0</v>
      </c>
      <c r="BY26" s="335">
        <f t="shared" si="39"/>
        <v>0</v>
      </c>
      <c r="BZ26" s="306">
        <f t="shared" si="36"/>
        <v>0</v>
      </c>
      <c r="CA26" s="306"/>
      <c r="CB26" s="311"/>
      <c r="CC26" s="143"/>
    </row>
    <row r="27" spans="1:81" ht="12.75">
      <c r="A27" s="139" t="s">
        <v>78</v>
      </c>
      <c r="B27" s="142"/>
      <c r="C27" s="304">
        <v>629.4</v>
      </c>
      <c r="D27" s="122">
        <v>103.3</v>
      </c>
      <c r="E27" s="305">
        <v>142.1</v>
      </c>
      <c r="F27" s="306">
        <f t="shared" si="24"/>
        <v>38.8</v>
      </c>
      <c r="G27" s="300">
        <f t="shared" si="0"/>
        <v>137.56050338818974</v>
      </c>
      <c r="H27" s="307">
        <f>E27/C27%</f>
        <v>22.577057515093742</v>
      </c>
      <c r="I27" s="308">
        <v>4.6</v>
      </c>
      <c r="J27" s="122">
        <v>2.2</v>
      </c>
      <c r="K27" s="305">
        <v>2.5</v>
      </c>
      <c r="L27" s="306">
        <f t="shared" si="2"/>
        <v>0.2999999999999998</v>
      </c>
      <c r="M27" s="309">
        <f aca="true" t="shared" si="41" ref="M27:M32">K27/J27%</f>
        <v>113.63636363636363</v>
      </c>
      <c r="N27" s="301">
        <f t="shared" si="26"/>
        <v>54.34782608695652</v>
      </c>
      <c r="O27" s="304">
        <v>55.2</v>
      </c>
      <c r="P27" s="122">
        <v>48</v>
      </c>
      <c r="Q27" s="305">
        <v>36.9</v>
      </c>
      <c r="R27" s="306">
        <f t="shared" si="4"/>
        <v>-11.100000000000001</v>
      </c>
      <c r="S27" s="309">
        <f>Q27/P27%</f>
        <v>76.875</v>
      </c>
      <c r="T27" s="307">
        <f>Q27/O27%</f>
        <v>66.84782608695652</v>
      </c>
      <c r="U27" s="304">
        <v>37.3</v>
      </c>
      <c r="V27" s="122">
        <v>0.5</v>
      </c>
      <c r="W27" s="305">
        <v>0.2</v>
      </c>
      <c r="X27" s="306">
        <f t="shared" si="6"/>
        <v>-0.3</v>
      </c>
      <c r="Y27" s="309">
        <f>W27/V27%</f>
        <v>40</v>
      </c>
      <c r="Z27" s="307">
        <f>W27/U27%</f>
        <v>0.5361930294906166</v>
      </c>
      <c r="AA27" s="304">
        <v>5</v>
      </c>
      <c r="AB27" s="122"/>
      <c r="AC27" s="305"/>
      <c r="AD27" s="306">
        <f t="shared" si="8"/>
        <v>0</v>
      </c>
      <c r="AE27" s="309"/>
      <c r="AF27" s="307"/>
      <c r="AG27" s="304">
        <v>17.6</v>
      </c>
      <c r="AH27" s="122">
        <v>7.5</v>
      </c>
      <c r="AI27" s="305">
        <v>6.8</v>
      </c>
      <c r="AJ27" s="306">
        <f t="shared" si="10"/>
        <v>-0.7000000000000002</v>
      </c>
      <c r="AK27" s="309">
        <f aca="true" t="shared" si="42" ref="AK27:AK32">AI27/AH27%</f>
        <v>90.66666666666667</v>
      </c>
      <c r="AL27" s="307">
        <f t="shared" si="29"/>
        <v>38.63636363636363</v>
      </c>
      <c r="AM27" s="304">
        <v>52.5</v>
      </c>
      <c r="AN27" s="122"/>
      <c r="AO27" s="305"/>
      <c r="AP27" s="306">
        <f t="shared" si="12"/>
        <v>0</v>
      </c>
      <c r="AQ27" s="309"/>
      <c r="AR27" s="307"/>
      <c r="AS27" s="304">
        <v>8.5</v>
      </c>
      <c r="AT27" s="122">
        <v>4.1</v>
      </c>
      <c r="AU27" s="305">
        <v>6.3</v>
      </c>
      <c r="AV27" s="306">
        <f t="shared" si="14"/>
        <v>2.2</v>
      </c>
      <c r="AW27" s="309">
        <f aca="true" t="shared" si="43" ref="AW27:AW32">AU27/AT27%</f>
        <v>153.65853658536588</v>
      </c>
      <c r="AX27" s="307">
        <f t="shared" si="31"/>
        <v>74.11764705882352</v>
      </c>
      <c r="AY27" s="304">
        <v>7</v>
      </c>
      <c r="AZ27" s="122">
        <v>7</v>
      </c>
      <c r="BA27" s="305">
        <v>20.8</v>
      </c>
      <c r="BB27" s="306">
        <f t="shared" si="16"/>
        <v>13.8</v>
      </c>
      <c r="BC27" s="309">
        <f t="shared" si="17"/>
        <v>297.1428571428571</v>
      </c>
      <c r="BD27" s="307">
        <f t="shared" si="32"/>
        <v>297.1428571428571</v>
      </c>
      <c r="BE27" s="304">
        <v>70.9</v>
      </c>
      <c r="BF27" s="122">
        <v>64.5</v>
      </c>
      <c r="BG27" s="305">
        <v>71.4</v>
      </c>
      <c r="BH27" s="306">
        <f t="shared" si="18"/>
        <v>6.900000000000006</v>
      </c>
      <c r="BI27" s="309">
        <f>BG27/BF27%</f>
        <v>110.69767441860466</v>
      </c>
      <c r="BJ27" s="307">
        <f t="shared" si="33"/>
        <v>100.70521861777151</v>
      </c>
      <c r="BK27" s="304">
        <v>71.6</v>
      </c>
      <c r="BL27" s="122">
        <v>17.9</v>
      </c>
      <c r="BM27" s="305">
        <v>3.1</v>
      </c>
      <c r="BN27" s="306">
        <f t="shared" si="20"/>
        <v>-14.799999999999999</v>
      </c>
      <c r="BO27" s="309"/>
      <c r="BP27" s="307"/>
      <c r="BQ27" s="304">
        <v>10.5</v>
      </c>
      <c r="BR27" s="122">
        <v>5.3</v>
      </c>
      <c r="BS27" s="305">
        <v>51.7</v>
      </c>
      <c r="BT27" s="306">
        <f t="shared" si="22"/>
        <v>46.400000000000006</v>
      </c>
      <c r="BU27" s="309">
        <f>BS27/BR27%</f>
        <v>975.4716981132076</v>
      </c>
      <c r="BV27" s="307"/>
      <c r="BW27" s="310">
        <f t="shared" si="40"/>
        <v>970.1</v>
      </c>
      <c r="BX27" s="335">
        <f t="shared" si="39"/>
        <v>260.3</v>
      </c>
      <c r="BY27" s="335">
        <f t="shared" si="39"/>
        <v>341.8</v>
      </c>
      <c r="BZ27" s="306">
        <f t="shared" si="36"/>
        <v>81.5</v>
      </c>
      <c r="CA27" s="306">
        <f t="shared" si="37"/>
        <v>131.31002689204763</v>
      </c>
      <c r="CB27" s="311">
        <f t="shared" si="38"/>
        <v>35.233481084424284</v>
      </c>
      <c r="CC27" s="143"/>
    </row>
    <row r="28" spans="1:80" s="303" customFormat="1" ht="12.75">
      <c r="A28" s="295" t="s">
        <v>79</v>
      </c>
      <c r="B28" s="296"/>
      <c r="C28" s="297">
        <f>SUM(C29:C32)+C33</f>
        <v>413331</v>
      </c>
      <c r="D28" s="298">
        <f>SUM(D29:D32)+D33</f>
        <v>280006</v>
      </c>
      <c r="E28" s="299">
        <f>SUM(E29:E32)+E33</f>
        <v>54325.299999999996</v>
      </c>
      <c r="F28" s="307">
        <f t="shared" si="24"/>
        <v>-225680.7</v>
      </c>
      <c r="G28" s="300">
        <f t="shared" si="0"/>
        <v>19.40147711120476</v>
      </c>
      <c r="H28" s="307">
        <f>E28/C28%</f>
        <v>13.143291937938358</v>
      </c>
      <c r="I28" s="299">
        <f>SUM(I29:I32)</f>
        <v>8081.5</v>
      </c>
      <c r="J28" s="298">
        <f>SUM(J29:J32)</f>
        <v>4175.4</v>
      </c>
      <c r="K28" s="299">
        <f>SUM(K29:K32)</f>
        <v>4294</v>
      </c>
      <c r="L28" s="298">
        <f>K28-J28</f>
        <v>118.60000000000036</v>
      </c>
      <c r="M28" s="300">
        <f t="shared" si="41"/>
        <v>102.84044642429468</v>
      </c>
      <c r="N28" s="301">
        <f t="shared" si="26"/>
        <v>53.13370042690095</v>
      </c>
      <c r="O28" s="297">
        <f>SUM(O29:O32)</f>
        <v>27281.1</v>
      </c>
      <c r="P28" s="298">
        <f>SUM(P29:P32)</f>
        <v>12353.3</v>
      </c>
      <c r="Q28" s="299">
        <f>SUM(Q29:Q32)</f>
        <v>8787</v>
      </c>
      <c r="R28" s="298">
        <f>Q28-P28</f>
        <v>-3566.2999999999993</v>
      </c>
      <c r="S28" s="300">
        <f>Q28/P28%</f>
        <v>71.13079096273871</v>
      </c>
      <c r="T28" s="301">
        <f t="shared" si="27"/>
        <v>32.20911180267658</v>
      </c>
      <c r="U28" s="297">
        <f>SUM(U29:U32)</f>
        <v>474.2</v>
      </c>
      <c r="V28" s="298">
        <f>SUM(V29:V32)</f>
        <v>474.2</v>
      </c>
      <c r="W28" s="299">
        <f>SUM(W29:W32)</f>
        <v>78.9</v>
      </c>
      <c r="X28" s="298">
        <f t="shared" si="6"/>
        <v>-395.29999999999995</v>
      </c>
      <c r="Y28" s="300">
        <f>W28/V28%</f>
        <v>16.638549135385915</v>
      </c>
      <c r="Z28" s="301">
        <f>W28/U28%</f>
        <v>16.638549135385915</v>
      </c>
      <c r="AA28" s="297">
        <f>SUM(AA29:AA32)</f>
        <v>5410.7</v>
      </c>
      <c r="AB28" s="298">
        <f>SUM(AB29:AB32)</f>
        <v>4444.2</v>
      </c>
      <c r="AC28" s="299">
        <f>SUM(AC29:AC32)</f>
        <v>3603.5</v>
      </c>
      <c r="AD28" s="298">
        <f t="shared" si="8"/>
        <v>-840.6999999999998</v>
      </c>
      <c r="AE28" s="328">
        <f>AC28/AB28%</f>
        <v>81.08320957652671</v>
      </c>
      <c r="AF28" s="301">
        <f t="shared" si="28"/>
        <v>66.59951577429908</v>
      </c>
      <c r="AG28" s="297">
        <f>SUM(AG29:AG32)</f>
        <v>85221.4</v>
      </c>
      <c r="AH28" s="298">
        <f>SUM(AH29:AH32)</f>
        <v>39219.6</v>
      </c>
      <c r="AI28" s="299">
        <f>SUM(AI29:AI32)</f>
        <v>14942.2</v>
      </c>
      <c r="AJ28" s="298">
        <f t="shared" si="10"/>
        <v>-24277.399999999998</v>
      </c>
      <c r="AK28" s="300">
        <f t="shared" si="42"/>
        <v>38.09880773898765</v>
      </c>
      <c r="AL28" s="301">
        <f t="shared" si="29"/>
        <v>17.533389500759203</v>
      </c>
      <c r="AM28" s="297">
        <f>SUM(AM29:AM32)</f>
        <v>6077.4</v>
      </c>
      <c r="AN28" s="298">
        <f>SUM(AN29:AN32)</f>
        <v>4604.9</v>
      </c>
      <c r="AO28" s="299">
        <f>SUM(AO29:AO32)</f>
        <v>3781.2000000000003</v>
      </c>
      <c r="AP28" s="298">
        <f t="shared" si="12"/>
        <v>-823.6999999999994</v>
      </c>
      <c r="AQ28" s="300">
        <f aca="true" t="shared" si="44" ref="AQ28:AQ34">AO28/AN28%</f>
        <v>82.1125323025473</v>
      </c>
      <c r="AR28" s="301">
        <f t="shared" si="30"/>
        <v>62.217395596801275</v>
      </c>
      <c r="AS28" s="297">
        <f>SUM(AS29:AS32)</f>
        <v>7307.5</v>
      </c>
      <c r="AT28" s="298">
        <f>SUM(AT29:AT32)</f>
        <v>5900.5</v>
      </c>
      <c r="AU28" s="299">
        <f>SUM(AU29:AU32)</f>
        <v>3944.4</v>
      </c>
      <c r="AV28" s="298">
        <f t="shared" si="14"/>
        <v>-1956.1</v>
      </c>
      <c r="AW28" s="300">
        <f t="shared" si="43"/>
        <v>66.84857215490213</v>
      </c>
      <c r="AX28" s="301">
        <f t="shared" si="31"/>
        <v>53.977420458433116</v>
      </c>
      <c r="AY28" s="297">
        <f>SUM(AY29:AY32)</f>
        <v>2010.4</v>
      </c>
      <c r="AZ28" s="298">
        <f>SUM(AZ29:AZ32)</f>
        <v>1156.4</v>
      </c>
      <c r="BA28" s="299">
        <f>SUM(BA29:BA32)</f>
        <v>86.9</v>
      </c>
      <c r="BB28" s="298">
        <f t="shared" si="16"/>
        <v>-1069.5</v>
      </c>
      <c r="BC28" s="300">
        <f>BA28/AZ28%</f>
        <v>7.514700795572467</v>
      </c>
      <c r="BD28" s="301">
        <f t="shared" si="32"/>
        <v>4.3225228810187035</v>
      </c>
      <c r="BE28" s="297">
        <f>SUM(BE29:BE32)</f>
        <v>4665.7</v>
      </c>
      <c r="BF28" s="298">
        <f>SUM(BF29:BF32)</f>
        <v>2673.4</v>
      </c>
      <c r="BG28" s="299">
        <f>SUM(BG29:BG32)</f>
        <v>2262.9</v>
      </c>
      <c r="BH28" s="298">
        <f>BG28-BF28</f>
        <v>-410.5</v>
      </c>
      <c r="BI28" s="300">
        <f>BG28/BF28%</f>
        <v>84.64502132116405</v>
      </c>
      <c r="BJ28" s="301">
        <f t="shared" si="33"/>
        <v>48.5007608718949</v>
      </c>
      <c r="BK28" s="297">
        <f>SUM(BK29:BK32)</f>
        <v>18738</v>
      </c>
      <c r="BL28" s="298">
        <f>SUM(BL29:BL32)</f>
        <v>0</v>
      </c>
      <c r="BM28" s="299">
        <f>SUM(BM29:BM32)</f>
        <v>5891.5</v>
      </c>
      <c r="BN28" s="298">
        <f>BM28-BL28</f>
        <v>5891.5</v>
      </c>
      <c r="BO28" s="298">
        <f>BN28-BM28</f>
        <v>0</v>
      </c>
      <c r="BP28" s="301">
        <f t="shared" si="34"/>
        <v>31.44145586508699</v>
      </c>
      <c r="BQ28" s="297">
        <f>SUM(BQ29:BQ32)</f>
        <v>41715.4</v>
      </c>
      <c r="BR28" s="298">
        <f>SUM(BR29:BR32)</f>
        <v>8914.6</v>
      </c>
      <c r="BS28" s="299">
        <f>SUM(BS29:BS32)</f>
        <v>5285.3</v>
      </c>
      <c r="BT28" s="298"/>
      <c r="BU28" s="300">
        <f>BS28/BR28%</f>
        <v>59.28813407219617</v>
      </c>
      <c r="BV28" s="301">
        <f t="shared" si="35"/>
        <v>12.669901283458866</v>
      </c>
      <c r="BW28" s="297">
        <f t="shared" si="40"/>
        <v>620314.3</v>
      </c>
      <c r="BX28" s="342">
        <f t="shared" si="39"/>
        <v>363922.50000000006</v>
      </c>
      <c r="BY28" s="342">
        <f t="shared" si="39"/>
        <v>107283.09999999996</v>
      </c>
      <c r="BZ28" s="298">
        <f t="shared" si="36"/>
        <v>-256639.40000000008</v>
      </c>
      <c r="CA28" s="298">
        <f t="shared" si="37"/>
        <v>29.479655695924258</v>
      </c>
      <c r="CB28" s="302">
        <f t="shared" si="38"/>
        <v>17.294958378357546</v>
      </c>
    </row>
    <row r="29" spans="1:80" s="136" customFormat="1" ht="12.75">
      <c r="A29" s="144" t="s">
        <v>80</v>
      </c>
      <c r="B29" s="145"/>
      <c r="C29" s="304"/>
      <c r="D29" s="122"/>
      <c r="E29" s="305"/>
      <c r="F29" s="306">
        <f t="shared" si="24"/>
        <v>0</v>
      </c>
      <c r="G29" s="300"/>
      <c r="H29" s="307"/>
      <c r="I29" s="308">
        <v>7263.3</v>
      </c>
      <c r="J29" s="122">
        <v>3831.9</v>
      </c>
      <c r="K29" s="305">
        <v>4035.6</v>
      </c>
      <c r="L29" s="306">
        <f>K29-J29</f>
        <v>203.69999999999982</v>
      </c>
      <c r="M29" s="309">
        <f t="shared" si="41"/>
        <v>105.31590072809833</v>
      </c>
      <c r="N29" s="307">
        <f t="shared" si="26"/>
        <v>55.56152162240304</v>
      </c>
      <c r="O29" s="304">
        <v>17354</v>
      </c>
      <c r="P29" s="122">
        <v>10412.4</v>
      </c>
      <c r="Q29" s="305">
        <v>8677</v>
      </c>
      <c r="R29" s="306">
        <f t="shared" si="4"/>
        <v>-1735.3999999999996</v>
      </c>
      <c r="S29" s="309">
        <f>Q29/P29%</f>
        <v>83.33333333333334</v>
      </c>
      <c r="T29" s="307">
        <f t="shared" si="27"/>
        <v>50</v>
      </c>
      <c r="U29" s="304"/>
      <c r="V29" s="122"/>
      <c r="W29" s="305"/>
      <c r="X29" s="306">
        <f t="shared" si="6"/>
        <v>0</v>
      </c>
      <c r="Y29" s="309"/>
      <c r="Z29" s="307"/>
      <c r="AA29" s="304">
        <v>4610.8</v>
      </c>
      <c r="AB29" s="122">
        <v>3919.2</v>
      </c>
      <c r="AC29" s="305">
        <v>3227.5</v>
      </c>
      <c r="AD29" s="306">
        <f t="shared" si="8"/>
        <v>-691.6999999999998</v>
      </c>
      <c r="AE29" s="309">
        <f>AC29/AB29%</f>
        <v>82.35098999795876</v>
      </c>
      <c r="AF29" s="307">
        <f t="shared" si="28"/>
        <v>69.99869870738266</v>
      </c>
      <c r="AG29" s="304">
        <v>11554.1</v>
      </c>
      <c r="AH29" s="122">
        <v>6354.7</v>
      </c>
      <c r="AI29" s="305">
        <v>5199.3</v>
      </c>
      <c r="AJ29" s="306">
        <f t="shared" si="10"/>
        <v>-1155.3999999999996</v>
      </c>
      <c r="AK29" s="309">
        <f t="shared" si="42"/>
        <v>81.81818181818183</v>
      </c>
      <c r="AL29" s="307">
        <f t="shared" si="29"/>
        <v>44.99961052786457</v>
      </c>
      <c r="AM29" s="304">
        <v>5539.2</v>
      </c>
      <c r="AN29" s="122">
        <v>4431.4</v>
      </c>
      <c r="AO29" s="305">
        <v>3692.9</v>
      </c>
      <c r="AP29" s="306">
        <f t="shared" si="12"/>
        <v>-738.4999999999995</v>
      </c>
      <c r="AQ29" s="309">
        <f t="shared" si="44"/>
        <v>83.33483774879272</v>
      </c>
      <c r="AR29" s="307">
        <f t="shared" si="30"/>
        <v>66.66847198151358</v>
      </c>
      <c r="AS29" s="304">
        <v>5783.7</v>
      </c>
      <c r="AT29" s="122">
        <v>4627</v>
      </c>
      <c r="AU29" s="305">
        <v>3855.9</v>
      </c>
      <c r="AV29" s="306">
        <f t="shared" si="14"/>
        <v>-771.0999999999999</v>
      </c>
      <c r="AW29" s="309">
        <f t="shared" si="43"/>
        <v>83.33477415171818</v>
      </c>
      <c r="AX29" s="307">
        <f t="shared" si="31"/>
        <v>66.66839566367551</v>
      </c>
      <c r="AY29" s="304">
        <v>767.4</v>
      </c>
      <c r="AZ29" s="122"/>
      <c r="BA29" s="305"/>
      <c r="BB29" s="306"/>
      <c r="BC29" s="309"/>
      <c r="BD29" s="307"/>
      <c r="BE29" s="304">
        <v>3888.7</v>
      </c>
      <c r="BF29" s="122">
        <v>2500</v>
      </c>
      <c r="BG29" s="305">
        <v>1777.4</v>
      </c>
      <c r="BH29" s="306">
        <f t="shared" si="18"/>
        <v>-722.5999999999999</v>
      </c>
      <c r="BI29" s="309">
        <f>BG29/BF29%</f>
        <v>71.096</v>
      </c>
      <c r="BJ29" s="307">
        <f t="shared" si="33"/>
        <v>45.706791472728675</v>
      </c>
      <c r="BK29" s="304">
        <v>12914.8</v>
      </c>
      <c r="BL29" s="122"/>
      <c r="BM29" s="305">
        <v>5811.8</v>
      </c>
      <c r="BN29" s="306">
        <f t="shared" si="20"/>
        <v>5811.8</v>
      </c>
      <c r="BO29" s="309"/>
      <c r="BP29" s="307">
        <f t="shared" si="34"/>
        <v>45.00108402762722</v>
      </c>
      <c r="BQ29" s="304">
        <v>12154.6</v>
      </c>
      <c r="BR29" s="122">
        <v>7091.1</v>
      </c>
      <c r="BS29" s="305">
        <v>5057.6</v>
      </c>
      <c r="BT29" s="306"/>
      <c r="BU29" s="309">
        <f>BS29/BR29%</f>
        <v>71.32320796491376</v>
      </c>
      <c r="BV29" s="307">
        <f t="shared" si="35"/>
        <v>41.6105836473434</v>
      </c>
      <c r="BW29" s="310">
        <f t="shared" si="40"/>
        <v>81830.59999999999</v>
      </c>
      <c r="BX29" s="224">
        <f t="shared" si="39"/>
        <v>43167.7</v>
      </c>
      <c r="BY29" s="224">
        <f t="shared" si="39"/>
        <v>41335.00000000001</v>
      </c>
      <c r="BZ29" s="223">
        <f t="shared" si="36"/>
        <v>-1832.6999999999898</v>
      </c>
      <c r="CA29" s="306">
        <f t="shared" si="37"/>
        <v>95.75446456494095</v>
      </c>
      <c r="CB29" s="311">
        <f t="shared" si="38"/>
        <v>50.5128888215411</v>
      </c>
    </row>
    <row r="30" spans="1:80" s="136" customFormat="1" ht="12.75">
      <c r="A30" s="146" t="s">
        <v>81</v>
      </c>
      <c r="B30" s="145"/>
      <c r="C30" s="304">
        <v>0.2</v>
      </c>
      <c r="D30" s="122">
        <v>0.2</v>
      </c>
      <c r="E30" s="305">
        <v>0.2</v>
      </c>
      <c r="F30" s="306">
        <f t="shared" si="24"/>
        <v>0</v>
      </c>
      <c r="G30" s="300">
        <f t="shared" si="0"/>
        <v>100</v>
      </c>
      <c r="H30" s="307">
        <f>E30/C30%</f>
        <v>100</v>
      </c>
      <c r="I30" s="308">
        <v>173.5</v>
      </c>
      <c r="J30" s="122">
        <v>173.5</v>
      </c>
      <c r="K30" s="305">
        <v>86.9</v>
      </c>
      <c r="L30" s="306">
        <f>K30-J30</f>
        <v>-86.6</v>
      </c>
      <c r="M30" s="309">
        <f t="shared" si="41"/>
        <v>50.086455331412104</v>
      </c>
      <c r="N30" s="307">
        <f t="shared" si="26"/>
        <v>50.086455331412104</v>
      </c>
      <c r="O30" s="304">
        <v>173.5</v>
      </c>
      <c r="P30" s="122">
        <v>86.9</v>
      </c>
      <c r="Q30" s="305">
        <v>107.8</v>
      </c>
      <c r="R30" s="306">
        <f t="shared" si="4"/>
        <v>20.89999999999999</v>
      </c>
      <c r="S30" s="309">
        <f>Q30/P30%</f>
        <v>124.05063291139238</v>
      </c>
      <c r="T30" s="307">
        <f t="shared" si="27"/>
        <v>62.13256484149856</v>
      </c>
      <c r="U30" s="304">
        <v>173.5</v>
      </c>
      <c r="V30" s="122">
        <v>173.5</v>
      </c>
      <c r="W30" s="305">
        <v>78.9</v>
      </c>
      <c r="X30" s="306">
        <f t="shared" si="6"/>
        <v>-94.6</v>
      </c>
      <c r="Y30" s="309">
        <f>W30/V30%</f>
        <v>45.47550432276657</v>
      </c>
      <c r="Z30" s="307">
        <f>W30/U30%</f>
        <v>45.47550432276657</v>
      </c>
      <c r="AA30" s="304">
        <v>173.5</v>
      </c>
      <c r="AB30" s="122">
        <v>173.5</v>
      </c>
      <c r="AC30" s="305">
        <v>79.6</v>
      </c>
      <c r="AD30" s="306">
        <f t="shared" si="8"/>
        <v>-93.9</v>
      </c>
      <c r="AE30" s="309">
        <f>AC30/AB30%</f>
        <v>45.878962536023046</v>
      </c>
      <c r="AF30" s="307">
        <f t="shared" si="28"/>
        <v>45.878962536023046</v>
      </c>
      <c r="AG30" s="304">
        <v>346.9</v>
      </c>
      <c r="AH30" s="122">
        <v>346.9</v>
      </c>
      <c r="AI30" s="305">
        <v>173.6</v>
      </c>
      <c r="AJ30" s="306">
        <f t="shared" si="10"/>
        <v>-173.29999999999998</v>
      </c>
      <c r="AK30" s="309">
        <f t="shared" si="42"/>
        <v>50.04324012683771</v>
      </c>
      <c r="AL30" s="307">
        <f t="shared" si="29"/>
        <v>50.04324012683771</v>
      </c>
      <c r="AM30" s="304">
        <v>173.5</v>
      </c>
      <c r="AN30" s="122">
        <v>173.5</v>
      </c>
      <c r="AO30" s="305">
        <v>88.3</v>
      </c>
      <c r="AP30" s="306">
        <f t="shared" si="12"/>
        <v>-85.2</v>
      </c>
      <c r="AQ30" s="309">
        <f t="shared" si="44"/>
        <v>50.89337175792507</v>
      </c>
      <c r="AR30" s="307">
        <f t="shared" si="30"/>
        <v>50.89337175792507</v>
      </c>
      <c r="AS30" s="304">
        <v>173.5</v>
      </c>
      <c r="AT30" s="122">
        <v>173.5</v>
      </c>
      <c r="AU30" s="305">
        <v>88.5</v>
      </c>
      <c r="AV30" s="306">
        <f t="shared" si="14"/>
        <v>-85</v>
      </c>
      <c r="AW30" s="309">
        <f t="shared" si="43"/>
        <v>51.008645533141205</v>
      </c>
      <c r="AX30" s="307">
        <f t="shared" si="31"/>
        <v>51.008645533141205</v>
      </c>
      <c r="AY30" s="304">
        <v>173.5</v>
      </c>
      <c r="AZ30" s="122">
        <v>86.9</v>
      </c>
      <c r="BA30" s="372">
        <v>86.9</v>
      </c>
      <c r="BB30" s="306">
        <f t="shared" si="16"/>
        <v>0</v>
      </c>
      <c r="BC30" s="309"/>
      <c r="BD30" s="307">
        <f t="shared" si="32"/>
        <v>50.086455331412104</v>
      </c>
      <c r="BE30" s="304">
        <v>173.5</v>
      </c>
      <c r="BF30" s="122">
        <v>173.3</v>
      </c>
      <c r="BG30" s="305">
        <v>85.5</v>
      </c>
      <c r="BH30" s="306">
        <f t="shared" si="18"/>
        <v>-87.80000000000001</v>
      </c>
      <c r="BI30" s="309">
        <f>BG30/BF30%</f>
        <v>49.33641084824004</v>
      </c>
      <c r="BJ30" s="307">
        <f t="shared" si="33"/>
        <v>49.279538904899134</v>
      </c>
      <c r="BK30" s="304">
        <v>173.5</v>
      </c>
      <c r="BL30" s="122"/>
      <c r="BM30" s="305">
        <v>79.7</v>
      </c>
      <c r="BN30" s="306">
        <f t="shared" si="20"/>
        <v>79.7</v>
      </c>
      <c r="BO30" s="309"/>
      <c r="BP30" s="307">
        <f t="shared" si="34"/>
        <v>45.93659942363112</v>
      </c>
      <c r="BQ30" s="343">
        <v>173.5</v>
      </c>
      <c r="BR30" s="122">
        <v>173.5</v>
      </c>
      <c r="BS30" s="305">
        <v>77.7</v>
      </c>
      <c r="BT30" s="306"/>
      <c r="BU30" s="309">
        <f>BS30/BR30%</f>
        <v>44.78386167146974</v>
      </c>
      <c r="BV30" s="307">
        <f t="shared" si="35"/>
        <v>44.78386167146974</v>
      </c>
      <c r="BW30" s="310">
        <f t="shared" si="40"/>
        <v>2082.1</v>
      </c>
      <c r="BX30" s="224">
        <f t="shared" si="39"/>
        <v>1735.2</v>
      </c>
      <c r="BY30" s="224">
        <f t="shared" si="39"/>
        <v>1033.6</v>
      </c>
      <c r="BZ30" s="223">
        <f t="shared" si="36"/>
        <v>-701.6000000000001</v>
      </c>
      <c r="CA30" s="306">
        <f t="shared" si="37"/>
        <v>59.56662056247118</v>
      </c>
      <c r="CB30" s="311">
        <f t="shared" si="38"/>
        <v>49.64218817539984</v>
      </c>
    </row>
    <row r="31" spans="1:82" s="136" customFormat="1" ht="12.75">
      <c r="A31" s="144" t="s">
        <v>82</v>
      </c>
      <c r="B31" s="145"/>
      <c r="C31" s="304">
        <v>388566.3</v>
      </c>
      <c r="D31" s="122">
        <v>271362.8</v>
      </c>
      <c r="E31" s="305">
        <v>53743.1</v>
      </c>
      <c r="F31" s="306">
        <f t="shared" si="24"/>
        <v>-217619.69999999998</v>
      </c>
      <c r="G31" s="300">
        <f t="shared" si="0"/>
        <v>19.804888510879163</v>
      </c>
      <c r="H31" s="307">
        <f>E31/C31%</f>
        <v>13.83112740348301</v>
      </c>
      <c r="I31" s="308">
        <v>644.7</v>
      </c>
      <c r="J31" s="122">
        <v>170</v>
      </c>
      <c r="K31" s="305">
        <v>171.5</v>
      </c>
      <c r="L31" s="306">
        <f>K31-J31</f>
        <v>1.5</v>
      </c>
      <c r="M31" s="309">
        <f t="shared" si="41"/>
        <v>100.88235294117648</v>
      </c>
      <c r="N31" s="307">
        <f t="shared" si="26"/>
        <v>26.601520086862106</v>
      </c>
      <c r="O31" s="304">
        <v>9753.6</v>
      </c>
      <c r="P31" s="122">
        <v>1854</v>
      </c>
      <c r="Q31" s="305">
        <v>2.2</v>
      </c>
      <c r="R31" s="306">
        <f t="shared" si="4"/>
        <v>-1851.8</v>
      </c>
      <c r="S31" s="309">
        <f>Q31/P31%</f>
        <v>0.11866235167206042</v>
      </c>
      <c r="T31" s="307">
        <f t="shared" si="27"/>
        <v>0.022555774278215226</v>
      </c>
      <c r="U31" s="304">
        <v>300.7</v>
      </c>
      <c r="V31" s="122">
        <v>300.7</v>
      </c>
      <c r="W31" s="305"/>
      <c r="X31" s="306">
        <f t="shared" si="6"/>
        <v>-300.7</v>
      </c>
      <c r="Y31" s="309">
        <f>W31/V31%</f>
        <v>0</v>
      </c>
      <c r="Z31" s="307"/>
      <c r="AA31" s="304">
        <v>626.4</v>
      </c>
      <c r="AB31" s="122">
        <v>351.5</v>
      </c>
      <c r="AC31" s="305">
        <v>296.4</v>
      </c>
      <c r="AD31" s="306">
        <f t="shared" si="8"/>
        <v>-55.10000000000002</v>
      </c>
      <c r="AE31" s="309">
        <f>AC31/AB31%</f>
        <v>84.32432432432431</v>
      </c>
      <c r="AF31" s="307">
        <f t="shared" si="28"/>
        <v>47.31800766283525</v>
      </c>
      <c r="AG31" s="304">
        <v>73320.4</v>
      </c>
      <c r="AH31" s="122">
        <v>32518</v>
      </c>
      <c r="AI31" s="305">
        <v>9569.3</v>
      </c>
      <c r="AJ31" s="306">
        <f t="shared" si="10"/>
        <v>-22948.7</v>
      </c>
      <c r="AK31" s="309">
        <f t="shared" si="42"/>
        <v>29.427701580663015</v>
      </c>
      <c r="AL31" s="307">
        <f t="shared" si="29"/>
        <v>13.051347237603723</v>
      </c>
      <c r="AM31" s="304">
        <v>364.7</v>
      </c>
      <c r="AN31" s="122"/>
      <c r="AO31" s="305"/>
      <c r="AP31" s="306">
        <f t="shared" si="12"/>
        <v>0</v>
      </c>
      <c r="AQ31" s="309"/>
      <c r="AR31" s="307">
        <f t="shared" si="30"/>
        <v>0</v>
      </c>
      <c r="AS31" s="304">
        <v>1350.3</v>
      </c>
      <c r="AT31" s="122">
        <v>1100</v>
      </c>
      <c r="AU31" s="305"/>
      <c r="AV31" s="306">
        <f t="shared" si="14"/>
        <v>-1100</v>
      </c>
      <c r="AW31" s="309">
        <f t="shared" si="43"/>
        <v>0</v>
      </c>
      <c r="AX31" s="307"/>
      <c r="AY31" s="304">
        <v>1069.5</v>
      </c>
      <c r="AZ31" s="122">
        <v>1069.5</v>
      </c>
      <c r="BA31" s="305"/>
      <c r="BB31" s="306"/>
      <c r="BC31" s="309"/>
      <c r="BD31" s="307">
        <f t="shared" si="32"/>
        <v>0</v>
      </c>
      <c r="BE31" s="304">
        <v>603.5</v>
      </c>
      <c r="BF31" s="122">
        <v>0.1</v>
      </c>
      <c r="BG31" s="305">
        <v>400</v>
      </c>
      <c r="BH31" s="306">
        <f t="shared" si="18"/>
        <v>399.9</v>
      </c>
      <c r="BI31" s="309"/>
      <c r="BJ31" s="307">
        <f t="shared" si="33"/>
        <v>66.28003314001657</v>
      </c>
      <c r="BK31" s="304">
        <v>5649.7</v>
      </c>
      <c r="BL31" s="122"/>
      <c r="BM31" s="305"/>
      <c r="BN31" s="306">
        <f t="shared" si="20"/>
        <v>0</v>
      </c>
      <c r="BO31" s="309"/>
      <c r="BP31" s="307">
        <f t="shared" si="34"/>
        <v>0</v>
      </c>
      <c r="BQ31" s="304">
        <v>29387.3</v>
      </c>
      <c r="BR31" s="122">
        <v>1650</v>
      </c>
      <c r="BS31" s="305">
        <v>150</v>
      </c>
      <c r="BT31" s="306"/>
      <c r="BU31" s="309">
        <f>BS31/BR31%</f>
        <v>9.090909090909092</v>
      </c>
      <c r="BV31" s="307">
        <f t="shared" si="35"/>
        <v>0.5104245711582894</v>
      </c>
      <c r="BW31" s="310">
        <f t="shared" si="40"/>
        <v>511637.1</v>
      </c>
      <c r="BX31" s="224">
        <f t="shared" si="39"/>
        <v>310376.6</v>
      </c>
      <c r="BY31" s="224">
        <f t="shared" si="39"/>
        <v>64332.5</v>
      </c>
      <c r="BZ31" s="223">
        <f t="shared" si="36"/>
        <v>-246044.09999999998</v>
      </c>
      <c r="CA31" s="306">
        <f t="shared" si="37"/>
        <v>20.72723910243234</v>
      </c>
      <c r="CB31" s="311">
        <f t="shared" si="38"/>
        <v>12.573853616166614</v>
      </c>
      <c r="CC31" s="344"/>
      <c r="CD31" s="344"/>
    </row>
    <row r="32" spans="1:82" s="136" customFormat="1" ht="12.75" hidden="1">
      <c r="A32" s="144" t="s">
        <v>83</v>
      </c>
      <c r="B32" s="145"/>
      <c r="C32" s="304"/>
      <c r="D32" s="122"/>
      <c r="E32" s="305"/>
      <c r="F32" s="306">
        <f t="shared" si="24"/>
        <v>0</v>
      </c>
      <c r="G32" s="300" t="e">
        <f t="shared" si="0"/>
        <v>#DIV/0!</v>
      </c>
      <c r="H32" s="307" t="e">
        <f>E32/C32%</f>
        <v>#DIV/0!</v>
      </c>
      <c r="I32" s="308"/>
      <c r="J32" s="122"/>
      <c r="K32" s="305"/>
      <c r="L32" s="306">
        <f t="shared" si="2"/>
        <v>0</v>
      </c>
      <c r="M32" s="309" t="e">
        <f t="shared" si="41"/>
        <v>#DIV/0!</v>
      </c>
      <c r="N32" s="307"/>
      <c r="O32" s="304"/>
      <c r="P32" s="122"/>
      <c r="Q32" s="305"/>
      <c r="R32" s="306">
        <f t="shared" si="4"/>
        <v>0</v>
      </c>
      <c r="S32" s="309"/>
      <c r="T32" s="307"/>
      <c r="U32" s="304"/>
      <c r="V32" s="122"/>
      <c r="W32" s="305"/>
      <c r="X32" s="306">
        <f t="shared" si="6"/>
        <v>0</v>
      </c>
      <c r="Y32" s="309" t="e">
        <f>W32/V32%</f>
        <v>#DIV/0!</v>
      </c>
      <c r="Z32" s="307" t="e">
        <f>W32/U32%</f>
        <v>#DIV/0!</v>
      </c>
      <c r="AA32" s="304"/>
      <c r="AB32" s="122"/>
      <c r="AC32" s="305"/>
      <c r="AD32" s="306">
        <f t="shared" si="8"/>
        <v>0</v>
      </c>
      <c r="AE32" s="309" t="e">
        <f>AC32/AB32%</f>
        <v>#DIV/0!</v>
      </c>
      <c r="AF32" s="345" t="e">
        <f t="shared" si="28"/>
        <v>#DIV/0!</v>
      </c>
      <c r="AG32" s="304"/>
      <c r="AH32" s="122"/>
      <c r="AI32" s="305"/>
      <c r="AJ32" s="306">
        <f t="shared" si="10"/>
        <v>0</v>
      </c>
      <c r="AK32" s="309" t="e">
        <f t="shared" si="42"/>
        <v>#DIV/0!</v>
      </c>
      <c r="AL32" s="307" t="e">
        <f t="shared" si="29"/>
        <v>#DIV/0!</v>
      </c>
      <c r="AM32" s="304"/>
      <c r="AN32" s="122"/>
      <c r="AO32" s="305"/>
      <c r="AP32" s="306">
        <f t="shared" si="12"/>
        <v>0</v>
      </c>
      <c r="AQ32" s="309" t="e">
        <f t="shared" si="44"/>
        <v>#DIV/0!</v>
      </c>
      <c r="AR32" s="307" t="e">
        <f t="shared" si="30"/>
        <v>#DIV/0!</v>
      </c>
      <c r="AS32" s="304"/>
      <c r="AT32" s="122"/>
      <c r="AU32" s="305"/>
      <c r="AV32" s="306">
        <f t="shared" si="14"/>
        <v>0</v>
      </c>
      <c r="AW32" s="309" t="e">
        <f t="shared" si="43"/>
        <v>#DIV/0!</v>
      </c>
      <c r="AX32" s="307" t="e">
        <f t="shared" si="31"/>
        <v>#DIV/0!</v>
      </c>
      <c r="AY32" s="304"/>
      <c r="AZ32" s="122"/>
      <c r="BA32" s="305"/>
      <c r="BB32" s="306"/>
      <c r="BC32" s="309"/>
      <c r="BD32" s="307" t="e">
        <f t="shared" si="32"/>
        <v>#DIV/0!</v>
      </c>
      <c r="BE32" s="304"/>
      <c r="BF32" s="122"/>
      <c r="BG32" s="305"/>
      <c r="BH32" s="306"/>
      <c r="BI32" s="309"/>
      <c r="BJ32" s="307" t="e">
        <f t="shared" si="33"/>
        <v>#DIV/0!</v>
      </c>
      <c r="BK32" s="304"/>
      <c r="BL32" s="122"/>
      <c r="BM32" s="305"/>
      <c r="BN32" s="306"/>
      <c r="BO32" s="309"/>
      <c r="BP32" s="307" t="e">
        <f t="shared" si="34"/>
        <v>#DIV/0!</v>
      </c>
      <c r="BQ32" s="304"/>
      <c r="BR32" s="122"/>
      <c r="BS32" s="305"/>
      <c r="BT32" s="306"/>
      <c r="BU32" s="309"/>
      <c r="BV32" s="307" t="e">
        <f t="shared" si="35"/>
        <v>#DIV/0!</v>
      </c>
      <c r="BW32" s="310">
        <f t="shared" si="40"/>
        <v>0</v>
      </c>
      <c r="BX32" s="224">
        <f t="shared" si="39"/>
        <v>0</v>
      </c>
      <c r="BY32" s="224">
        <f t="shared" si="39"/>
        <v>0</v>
      </c>
      <c r="BZ32" s="223">
        <f t="shared" si="36"/>
        <v>0</v>
      </c>
      <c r="CA32" s="306" t="e">
        <f t="shared" si="37"/>
        <v>#DIV/0!</v>
      </c>
      <c r="CB32" s="311" t="e">
        <f t="shared" si="38"/>
        <v>#DIV/0!</v>
      </c>
      <c r="CC32" s="344"/>
      <c r="CD32" s="344"/>
    </row>
    <row r="33" spans="1:82" s="136" customFormat="1" ht="12.75">
      <c r="A33" s="377" t="s">
        <v>83</v>
      </c>
      <c r="B33" s="378"/>
      <c r="C33" s="379">
        <v>24764.5</v>
      </c>
      <c r="D33" s="380">
        <v>8643</v>
      </c>
      <c r="E33" s="381">
        <v>582</v>
      </c>
      <c r="F33" s="306">
        <f t="shared" si="24"/>
        <v>-8061</v>
      </c>
      <c r="G33" s="300">
        <f t="shared" si="0"/>
        <v>6.733772995487677</v>
      </c>
      <c r="H33" s="307">
        <f>E33/C33%</f>
        <v>2.3501383028124936</v>
      </c>
      <c r="I33" s="382"/>
      <c r="J33" s="380"/>
      <c r="K33" s="381"/>
      <c r="L33" s="306"/>
      <c r="M33" s="309"/>
      <c r="N33" s="383"/>
      <c r="O33" s="379"/>
      <c r="P33" s="384"/>
      <c r="Q33" s="381"/>
      <c r="R33" s="306"/>
      <c r="S33" s="309"/>
      <c r="T33" s="383"/>
      <c r="U33" s="379"/>
      <c r="V33" s="384"/>
      <c r="W33" s="381"/>
      <c r="X33" s="306"/>
      <c r="Y33" s="309"/>
      <c r="Z33" s="383"/>
      <c r="AA33" s="379"/>
      <c r="AB33" s="384"/>
      <c r="AC33" s="381"/>
      <c r="AD33" s="306"/>
      <c r="AE33" s="309"/>
      <c r="AF33" s="383"/>
      <c r="AG33" s="379"/>
      <c r="AH33" s="384"/>
      <c r="AI33" s="381"/>
      <c r="AJ33" s="306"/>
      <c r="AK33" s="309"/>
      <c r="AL33" s="383"/>
      <c r="AM33" s="379"/>
      <c r="AN33" s="384"/>
      <c r="AO33" s="381"/>
      <c r="AP33" s="306"/>
      <c r="AQ33" s="309"/>
      <c r="AR33" s="383"/>
      <c r="AS33" s="379"/>
      <c r="AT33" s="384"/>
      <c r="AU33" s="381"/>
      <c r="AV33" s="306"/>
      <c r="AW33" s="309"/>
      <c r="AX33" s="383"/>
      <c r="AY33" s="379"/>
      <c r="AZ33" s="384"/>
      <c r="BA33" s="381"/>
      <c r="BB33" s="306"/>
      <c r="BC33" s="309"/>
      <c r="BD33" s="383"/>
      <c r="BE33" s="379"/>
      <c r="BF33" s="384"/>
      <c r="BG33" s="381"/>
      <c r="BH33" s="306"/>
      <c r="BI33" s="309"/>
      <c r="BJ33" s="383"/>
      <c r="BK33" s="379"/>
      <c r="BL33" s="384"/>
      <c r="BM33" s="381"/>
      <c r="BN33" s="306"/>
      <c r="BO33" s="309"/>
      <c r="BP33" s="383"/>
      <c r="BQ33" s="379"/>
      <c r="BR33" s="384"/>
      <c r="BS33" s="381"/>
      <c r="BT33" s="306"/>
      <c r="BU33" s="309"/>
      <c r="BV33" s="383"/>
      <c r="BW33" s="310">
        <f t="shared" si="40"/>
        <v>24764.5</v>
      </c>
      <c r="BX33" s="224">
        <f t="shared" si="39"/>
        <v>8643</v>
      </c>
      <c r="BY33" s="224">
        <f t="shared" si="39"/>
        <v>582</v>
      </c>
      <c r="BZ33" s="223">
        <f t="shared" si="36"/>
        <v>-8061</v>
      </c>
      <c r="CA33" s="306">
        <f t="shared" si="37"/>
        <v>6.733772995487677</v>
      </c>
      <c r="CB33" s="311">
        <f t="shared" si="38"/>
        <v>2.3501383028124936</v>
      </c>
      <c r="CC33" s="344"/>
      <c r="CD33" s="344"/>
    </row>
    <row r="34" spans="1:82" s="353" customFormat="1" ht="13.5" thickBot="1">
      <c r="A34" s="346" t="s">
        <v>84</v>
      </c>
      <c r="B34" s="347"/>
      <c r="C34" s="348">
        <f>C9+C28</f>
        <v>514337.7</v>
      </c>
      <c r="D34" s="348">
        <f>D9+D28</f>
        <v>318114.6</v>
      </c>
      <c r="E34" s="349">
        <f>E9+E28</f>
        <v>83436.09999999999</v>
      </c>
      <c r="F34" s="298">
        <f>E34-D34</f>
        <v>-234678.5</v>
      </c>
      <c r="G34" s="300">
        <f t="shared" si="0"/>
        <v>26.228315204646375</v>
      </c>
      <c r="H34" s="350">
        <f>E34/C34%</f>
        <v>16.22204633259432</v>
      </c>
      <c r="I34" s="348">
        <f>I9+I28</f>
        <v>11655.1</v>
      </c>
      <c r="J34" s="348">
        <f>J9+J28</f>
        <v>5153.2</v>
      </c>
      <c r="K34" s="349">
        <f>K9+K28</f>
        <v>4819.1</v>
      </c>
      <c r="L34" s="298">
        <f>K34-J34</f>
        <v>-334.09999999999945</v>
      </c>
      <c r="M34" s="300">
        <f>K34/J34%</f>
        <v>93.51664984863775</v>
      </c>
      <c r="N34" s="350">
        <f t="shared" si="26"/>
        <v>41.34756458546045</v>
      </c>
      <c r="O34" s="348">
        <f>O9+O28</f>
        <v>30994.1</v>
      </c>
      <c r="P34" s="349">
        <f>P9+P28</f>
        <v>14103.4</v>
      </c>
      <c r="Q34" s="349">
        <f>Q9+Q28</f>
        <v>10360.8</v>
      </c>
      <c r="R34" s="298">
        <f>Q34-P34</f>
        <v>-3742.6000000000004</v>
      </c>
      <c r="S34" s="300">
        <f>Q34/P34%</f>
        <v>73.46313654863366</v>
      </c>
      <c r="T34" s="350">
        <f t="shared" si="27"/>
        <v>33.4282976437451</v>
      </c>
      <c r="U34" s="348">
        <f>U9+U28</f>
        <v>8968</v>
      </c>
      <c r="V34" s="349">
        <f>V9+V28</f>
        <v>2841.9</v>
      </c>
      <c r="W34" s="349">
        <f>W9+W28</f>
        <v>1811.8</v>
      </c>
      <c r="X34" s="298">
        <f>W34-V34</f>
        <v>-1030.1000000000001</v>
      </c>
      <c r="Y34" s="300">
        <f>W34/V34%</f>
        <v>63.753122910728734</v>
      </c>
      <c r="Z34" s="350">
        <f>W34/U34%</f>
        <v>20.20294380017841</v>
      </c>
      <c r="AA34" s="348">
        <f>AA9+AA28</f>
        <v>11662.1</v>
      </c>
      <c r="AB34" s="349">
        <f>AB9+AB28</f>
        <v>5422.8</v>
      </c>
      <c r="AC34" s="349">
        <f>AC9+AC28</f>
        <v>4327</v>
      </c>
      <c r="AD34" s="298">
        <f>AC34-AB34</f>
        <v>-1095.8000000000002</v>
      </c>
      <c r="AE34" s="300">
        <f>AC34/AB34%</f>
        <v>79.79272700449953</v>
      </c>
      <c r="AF34" s="350">
        <f t="shared" si="28"/>
        <v>37.103094639901904</v>
      </c>
      <c r="AG34" s="348">
        <f>AG9+AG28</f>
        <v>88852.29999999999</v>
      </c>
      <c r="AH34" s="349">
        <f>AH9+AH28</f>
        <v>39880</v>
      </c>
      <c r="AI34" s="349">
        <f>AI9+AI28</f>
        <v>15795.2</v>
      </c>
      <c r="AJ34" s="298">
        <f>AI34-AH34</f>
        <v>-24084.8</v>
      </c>
      <c r="AK34" s="300">
        <f>AI34/AH34%</f>
        <v>39.60682046138415</v>
      </c>
      <c r="AL34" s="350">
        <f t="shared" si="29"/>
        <v>17.776917423634504</v>
      </c>
      <c r="AM34" s="348">
        <f>AM9+AM28</f>
        <v>10936.599999999999</v>
      </c>
      <c r="AN34" s="349">
        <f>AN9+AN28</f>
        <v>5653.4</v>
      </c>
      <c r="AO34" s="349">
        <f>AO9+AO28</f>
        <v>4447</v>
      </c>
      <c r="AP34" s="298">
        <f>AO34-AN34</f>
        <v>-1206.3999999999996</v>
      </c>
      <c r="AQ34" s="300">
        <f t="shared" si="44"/>
        <v>78.66062900201649</v>
      </c>
      <c r="AR34" s="350">
        <f t="shared" si="30"/>
        <v>40.66163158568477</v>
      </c>
      <c r="AS34" s="348">
        <f>AS9+AS28</f>
        <v>11026</v>
      </c>
      <c r="AT34" s="349">
        <f>AT9+AT28</f>
        <v>6688.1</v>
      </c>
      <c r="AU34" s="349">
        <f>AU9+AU28</f>
        <v>4494.9</v>
      </c>
      <c r="AV34" s="298">
        <f>AU34-AT34</f>
        <v>-2193.2000000000007</v>
      </c>
      <c r="AW34" s="300">
        <f>AU34/AT34%</f>
        <v>67.2074281185987</v>
      </c>
      <c r="AX34" s="350">
        <f t="shared" si="31"/>
        <v>40.76637039724287</v>
      </c>
      <c r="AY34" s="348">
        <f>AY9+AY28</f>
        <v>10251.3</v>
      </c>
      <c r="AZ34" s="349">
        <f>AZ9+AZ28</f>
        <v>3304.0000000000005</v>
      </c>
      <c r="BA34" s="349">
        <f>BA9+BA28</f>
        <v>1934.5</v>
      </c>
      <c r="BB34" s="298">
        <f>BA34-AZ34</f>
        <v>-1369.5000000000005</v>
      </c>
      <c r="BC34" s="300">
        <f>BA34/AZ34%</f>
        <v>58.5502421307506</v>
      </c>
      <c r="BD34" s="350">
        <f t="shared" si="32"/>
        <v>18.870777364822025</v>
      </c>
      <c r="BE34" s="348">
        <f>BE9+BE28</f>
        <v>6758.299999999999</v>
      </c>
      <c r="BF34" s="349">
        <f>BF9+BF28</f>
        <v>3067.4</v>
      </c>
      <c r="BG34" s="349">
        <f>BG9+BG28</f>
        <v>2580.8</v>
      </c>
      <c r="BH34" s="298">
        <f>BG34-BF34</f>
        <v>-486.5999999999999</v>
      </c>
      <c r="BI34" s="300">
        <f>BG34/BF34%</f>
        <v>84.13640216469976</v>
      </c>
      <c r="BJ34" s="350">
        <f t="shared" si="33"/>
        <v>38.18711806223459</v>
      </c>
      <c r="BK34" s="348">
        <f>BK9+BK28</f>
        <v>23062.9</v>
      </c>
      <c r="BL34" s="349">
        <f>BL9+BL28</f>
        <v>815.6999999999999</v>
      </c>
      <c r="BM34" s="349">
        <f>BM9+BM28</f>
        <v>6868.5</v>
      </c>
      <c r="BN34" s="298">
        <f>BM34-BL34</f>
        <v>6052.8</v>
      </c>
      <c r="BO34" s="300">
        <f>BM34/BL34%</f>
        <v>842.0375137918352</v>
      </c>
      <c r="BP34" s="350">
        <f t="shared" si="34"/>
        <v>29.781597283949544</v>
      </c>
      <c r="BQ34" s="348">
        <f>BQ9+BQ28</f>
        <v>52713.600000000006</v>
      </c>
      <c r="BR34" s="349">
        <f>BR9+BR28</f>
        <v>13068.6</v>
      </c>
      <c r="BS34" s="349">
        <f>BS9+BS28</f>
        <v>8813.5</v>
      </c>
      <c r="BT34" s="298">
        <f>BS34-BR34</f>
        <v>-4255.1</v>
      </c>
      <c r="BU34" s="300">
        <f>BS34/BR34%</f>
        <v>67.4402766937545</v>
      </c>
      <c r="BV34" s="350">
        <f t="shared" si="35"/>
        <v>16.71959418442299</v>
      </c>
      <c r="BW34" s="349">
        <f t="shared" si="40"/>
        <v>781218.0000000001</v>
      </c>
      <c r="BX34" s="349">
        <f t="shared" si="39"/>
        <v>418113.10000000003</v>
      </c>
      <c r="BY34" s="349">
        <f t="shared" si="39"/>
        <v>149689.19999999998</v>
      </c>
      <c r="BZ34" s="298">
        <f t="shared" si="36"/>
        <v>-268423.9</v>
      </c>
      <c r="CA34" s="298">
        <f t="shared" si="37"/>
        <v>35.80112653729337</v>
      </c>
      <c r="CB34" s="351">
        <f t="shared" si="38"/>
        <v>19.161002434659718</v>
      </c>
      <c r="CC34" s="352"/>
      <c r="CD34" s="352"/>
    </row>
    <row r="35" spans="3:82" ht="12.75"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</row>
    <row r="36" spans="2:82" ht="12.75">
      <c r="B36" s="112"/>
      <c r="C36" s="11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>
        <v>-3.5</v>
      </c>
      <c r="BN36" s="143"/>
      <c r="BO36" s="143"/>
      <c r="BP36" s="143"/>
      <c r="BQ36" s="143">
        <v>-991.4</v>
      </c>
      <c r="BR36" s="143"/>
      <c r="BS36" s="143">
        <v>-991.4</v>
      </c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</row>
    <row r="37" spans="3:82" ht="12.75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</row>
    <row r="38" spans="3:82" ht="12.75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3:82" ht="12.75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</row>
    <row r="40" spans="3:82" ht="12.75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</row>
    <row r="41" spans="3:82" ht="15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354"/>
      <c r="BY41" s="143"/>
      <c r="BZ41" s="143"/>
      <c r="CA41" s="143"/>
      <c r="CB41" s="143"/>
      <c r="CC41" s="143"/>
      <c r="CD41" s="143"/>
    </row>
    <row r="42" spans="3:82" ht="12.75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3:82" ht="12.75"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</row>
    <row r="44" spans="3:82" ht="12.75"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</row>
    <row r="45" ht="12.75">
      <c r="BX45" s="355"/>
    </row>
    <row r="46" ht="12.75">
      <c r="BX46" s="355"/>
    </row>
  </sheetData>
  <sheetProtection/>
  <mergeCells count="40">
    <mergeCell ref="AH7:AI7"/>
    <mergeCell ref="C6:H6"/>
    <mergeCell ref="D3:Q3"/>
    <mergeCell ref="V7:W7"/>
    <mergeCell ref="X7:Y7"/>
    <mergeCell ref="R7:S7"/>
    <mergeCell ref="AB7:AC7"/>
    <mergeCell ref="AD7:AE7"/>
    <mergeCell ref="I6:M6"/>
    <mergeCell ref="O6:S6"/>
    <mergeCell ref="U6:Y6"/>
    <mergeCell ref="AA6:AE6"/>
    <mergeCell ref="AG6:AK6"/>
    <mergeCell ref="AY6:BC6"/>
    <mergeCell ref="AM6:AQ6"/>
    <mergeCell ref="AS6:AW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AJ7:AK7"/>
    <mergeCell ref="AN7:AO7"/>
    <mergeCell ref="AP7:AQ7"/>
    <mergeCell ref="AT7:AU7"/>
    <mergeCell ref="AV7:AW7"/>
    <mergeCell ref="AZ7:BA7"/>
    <mergeCell ref="BT7:BU7"/>
    <mergeCell ref="BX7:BY7"/>
    <mergeCell ref="BZ7:CA7"/>
    <mergeCell ref="BB7:BC7"/>
    <mergeCell ref="BF7:BG7"/>
    <mergeCell ref="BH7:BI7"/>
    <mergeCell ref="BL7:BM7"/>
    <mergeCell ref="BN7:BO7"/>
    <mergeCell ref="BR7:BS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zoomScale="80" zoomScaleNormal="80" zoomScalePageLayoutView="0" workbookViewId="0" topLeftCell="A13">
      <pane xSplit="1" topLeftCell="E1" activePane="topRight" state="frozen"/>
      <selection pane="topLeft" activeCell="A1" sqref="A1"/>
      <selection pane="topRight" activeCell="A40" sqref="A40:IV42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7" t="s">
        <v>85</v>
      </c>
      <c r="B1" s="356"/>
      <c r="C1" s="148"/>
      <c r="D1" s="148"/>
      <c r="E1" s="148"/>
      <c r="F1" s="148"/>
      <c r="G1" s="149"/>
      <c r="H1" s="149"/>
      <c r="I1" s="149"/>
      <c r="J1" s="149"/>
      <c r="K1" s="149"/>
      <c r="L1" s="149"/>
    </row>
    <row r="2" spans="1:12" ht="15.75">
      <c r="A2" s="150" t="s">
        <v>166</v>
      </c>
      <c r="B2" s="356"/>
      <c r="C2" s="148"/>
      <c r="D2" s="148"/>
      <c r="E2" s="148"/>
      <c r="F2" s="148"/>
      <c r="G2" s="149"/>
      <c r="H2" s="149"/>
      <c r="I2" s="149"/>
      <c r="J2" s="149"/>
      <c r="K2" s="149"/>
      <c r="L2" s="149"/>
    </row>
    <row r="3" spans="1:12" ht="16.5" thickBot="1">
      <c r="A3" s="357"/>
      <c r="B3" s="358"/>
      <c r="C3" s="501"/>
      <c r="D3" s="501"/>
      <c r="E3" s="501"/>
      <c r="F3" s="501"/>
      <c r="G3" s="151"/>
      <c r="H3" s="151"/>
      <c r="I3" s="151"/>
      <c r="J3" s="151"/>
      <c r="K3" s="151"/>
      <c r="L3" s="152" t="s">
        <v>86</v>
      </c>
    </row>
    <row r="4" spans="1:14" ht="15">
      <c r="A4" s="153"/>
      <c r="B4" s="359" t="s">
        <v>125</v>
      </c>
      <c r="C4" s="502" t="s">
        <v>126</v>
      </c>
      <c r="D4" s="503"/>
      <c r="E4" s="503"/>
      <c r="F4" s="504"/>
      <c r="G4" s="508" t="s">
        <v>87</v>
      </c>
      <c r="H4" s="509"/>
      <c r="I4" s="509"/>
      <c r="J4" s="510"/>
      <c r="K4" s="514" t="s">
        <v>88</v>
      </c>
      <c r="L4" s="515"/>
      <c r="M4" s="515"/>
      <c r="N4" s="516"/>
    </row>
    <row r="5" spans="1:14" ht="15">
      <c r="A5" s="154" t="s">
        <v>0</v>
      </c>
      <c r="B5" s="154" t="s">
        <v>127</v>
      </c>
      <c r="C5" s="505"/>
      <c r="D5" s="506"/>
      <c r="E5" s="506"/>
      <c r="F5" s="507"/>
      <c r="G5" s="511"/>
      <c r="H5" s="512"/>
      <c r="I5" s="512"/>
      <c r="J5" s="513"/>
      <c r="K5" s="517"/>
      <c r="L5" s="518"/>
      <c r="M5" s="518"/>
      <c r="N5" s="519"/>
    </row>
    <row r="6" spans="1:14" ht="15">
      <c r="A6" s="154"/>
      <c r="B6" s="154"/>
      <c r="C6" s="155" t="s">
        <v>89</v>
      </c>
      <c r="D6" s="156" t="s">
        <v>90</v>
      </c>
      <c r="E6" s="520" t="s">
        <v>91</v>
      </c>
      <c r="F6" s="521"/>
      <c r="G6" s="155" t="s">
        <v>89</v>
      </c>
      <c r="H6" s="157" t="s">
        <v>90</v>
      </c>
      <c r="I6" s="520" t="s">
        <v>91</v>
      </c>
      <c r="J6" s="521"/>
      <c r="K6" s="155" t="s">
        <v>89</v>
      </c>
      <c r="L6" s="156" t="s">
        <v>90</v>
      </c>
      <c r="M6" s="522" t="s">
        <v>91</v>
      </c>
      <c r="N6" s="523"/>
    </row>
    <row r="7" spans="1:14" ht="12.75">
      <c r="A7" s="158"/>
      <c r="B7" s="158" t="s">
        <v>128</v>
      </c>
      <c r="C7" s="159" t="s">
        <v>92</v>
      </c>
      <c r="D7" s="160"/>
      <c r="E7" s="158" t="s">
        <v>19</v>
      </c>
      <c r="F7" s="161" t="s">
        <v>20</v>
      </c>
      <c r="G7" s="159" t="s">
        <v>92</v>
      </c>
      <c r="H7" s="162"/>
      <c r="I7" s="158" t="s">
        <v>19</v>
      </c>
      <c r="J7" s="161" t="s">
        <v>20</v>
      </c>
      <c r="K7" s="159" t="s">
        <v>92</v>
      </c>
      <c r="L7" s="160"/>
      <c r="M7" s="163" t="s">
        <v>19</v>
      </c>
      <c r="N7" s="164" t="s">
        <v>20</v>
      </c>
    </row>
    <row r="8" spans="1:14" ht="15.75">
      <c r="A8" s="296" t="s">
        <v>93</v>
      </c>
      <c r="B8" s="360" t="s">
        <v>129</v>
      </c>
      <c r="C8" s="165">
        <f aca="true" t="shared" si="0" ref="C8:D23">G8+K8</f>
        <v>577251.8</v>
      </c>
      <c r="D8" s="166">
        <f t="shared" si="0"/>
        <v>177601.20000000004</v>
      </c>
      <c r="E8" s="166">
        <f aca="true" t="shared" si="1" ref="E8:E19">D8-C8</f>
        <v>-399650.6</v>
      </c>
      <c r="F8" s="167">
        <f aca="true" t="shared" si="2" ref="F8:F17">D8/C8%</f>
        <v>30.766677557350196</v>
      </c>
      <c r="G8" s="168">
        <f>SUM(G9:G19)+G25+G26+G27+G30+G31</f>
        <v>416348.10000000003</v>
      </c>
      <c r="H8" s="166">
        <f>SUM(H9:H19)+H25+H26+H27+H30+H31</f>
        <v>135195.10000000003</v>
      </c>
      <c r="I8" s="166">
        <f>H8-G8</f>
        <v>-281153</v>
      </c>
      <c r="J8" s="169">
        <f>H8/G8%</f>
        <v>32.47165052512549</v>
      </c>
      <c r="K8" s="168">
        <f>SUM(K9:K19)+K25+K26+K27+K30+K31</f>
        <v>160903.7</v>
      </c>
      <c r="L8" s="166">
        <f>SUM(L9:L19)+L25+L26+L27+L30+L31</f>
        <v>42406.100000000006</v>
      </c>
      <c r="M8" s="166">
        <f>L8-K8</f>
        <v>-118497.6</v>
      </c>
      <c r="N8" s="167">
        <f>L8/K8%</f>
        <v>26.354956411816513</v>
      </c>
    </row>
    <row r="9" spans="1:14" ht="15">
      <c r="A9" s="170" t="s">
        <v>64</v>
      </c>
      <c r="B9" s="361" t="s">
        <v>130</v>
      </c>
      <c r="C9" s="171">
        <f t="shared" si="0"/>
        <v>363638.30000000005</v>
      </c>
      <c r="D9" s="172">
        <f t="shared" si="0"/>
        <v>114188.70000000001</v>
      </c>
      <c r="E9" s="172">
        <f t="shared" si="1"/>
        <v>-249449.60000000003</v>
      </c>
      <c r="F9" s="173">
        <f t="shared" si="2"/>
        <v>31.401725285812855</v>
      </c>
      <c r="G9" s="174">
        <v>294919.7</v>
      </c>
      <c r="H9" s="175">
        <v>94390.6</v>
      </c>
      <c r="I9" s="176">
        <f aca="true" t="shared" si="3" ref="I9:I38">H9-G9</f>
        <v>-200529.1</v>
      </c>
      <c r="J9" s="177">
        <f aca="true" t="shared" si="4" ref="J9:J38">H9/G9%</f>
        <v>32.00552557187601</v>
      </c>
      <c r="K9" s="174">
        <v>68718.6</v>
      </c>
      <c r="L9" s="176">
        <v>19798.1</v>
      </c>
      <c r="M9" s="176">
        <f aca="true" t="shared" si="5" ref="M9:M38">L9-K9</f>
        <v>-48920.50000000001</v>
      </c>
      <c r="N9" s="177">
        <f aca="true" t="shared" si="6" ref="N9:N38">L9/K9%</f>
        <v>28.810394856705457</v>
      </c>
    </row>
    <row r="10" spans="1:14" ht="15">
      <c r="A10" s="170" t="s">
        <v>65</v>
      </c>
      <c r="B10" s="361"/>
      <c r="C10" s="171"/>
      <c r="D10" s="172"/>
      <c r="E10" s="172"/>
      <c r="F10" s="173"/>
      <c r="G10" s="174">
        <v>29044.7</v>
      </c>
      <c r="H10" s="175">
        <v>9763.3</v>
      </c>
      <c r="I10" s="176">
        <f t="shared" si="3"/>
        <v>-19281.4</v>
      </c>
      <c r="J10" s="177">
        <f t="shared" si="4"/>
        <v>33.61473866144253</v>
      </c>
      <c r="K10" s="174">
        <v>2637.3</v>
      </c>
      <c r="L10" s="176">
        <v>867.7</v>
      </c>
      <c r="M10" s="176">
        <f t="shared" si="5"/>
        <v>-1769.6000000000001</v>
      </c>
      <c r="N10" s="177">
        <f t="shared" si="6"/>
        <v>32.90107306715201</v>
      </c>
    </row>
    <row r="11" spans="1:14" ht="25.5" hidden="1">
      <c r="A11" s="178" t="s">
        <v>24</v>
      </c>
      <c r="B11" s="361" t="s">
        <v>131</v>
      </c>
      <c r="C11" s="171">
        <f t="shared" si="0"/>
        <v>0</v>
      </c>
      <c r="D11" s="172">
        <f t="shared" si="0"/>
        <v>0</v>
      </c>
      <c r="E11" s="172">
        <f t="shared" si="1"/>
        <v>0</v>
      </c>
      <c r="F11" s="173" t="e">
        <f t="shared" si="2"/>
        <v>#DIV/0!</v>
      </c>
      <c r="G11" s="174"/>
      <c r="H11" s="175"/>
      <c r="I11" s="176">
        <f t="shared" si="3"/>
        <v>0</v>
      </c>
      <c r="J11" s="177" t="e">
        <f t="shared" si="4"/>
        <v>#DIV/0!</v>
      </c>
      <c r="K11" s="174"/>
      <c r="L11" s="176"/>
      <c r="M11" s="176">
        <f t="shared" si="5"/>
        <v>0</v>
      </c>
      <c r="N11" s="177" t="e">
        <f t="shared" si="6"/>
        <v>#DIV/0!</v>
      </c>
    </row>
    <row r="12" spans="1:14" ht="25.5">
      <c r="A12" s="178" t="s">
        <v>25</v>
      </c>
      <c r="B12" s="361" t="s">
        <v>132</v>
      </c>
      <c r="C12" s="171">
        <f t="shared" si="0"/>
        <v>29093.9</v>
      </c>
      <c r="D12" s="172">
        <f t="shared" si="0"/>
        <v>10392.2</v>
      </c>
      <c r="E12" s="172">
        <f t="shared" si="1"/>
        <v>-18701.7</v>
      </c>
      <c r="F12" s="173">
        <f t="shared" si="2"/>
        <v>35.719515087355084</v>
      </c>
      <c r="G12" s="174">
        <v>29093.9</v>
      </c>
      <c r="H12" s="175">
        <v>10392.2</v>
      </c>
      <c r="I12" s="176">
        <f t="shared" si="3"/>
        <v>-18701.7</v>
      </c>
      <c r="J12" s="177">
        <f t="shared" si="4"/>
        <v>35.719515087355084</v>
      </c>
      <c r="K12" s="174"/>
      <c r="L12" s="176"/>
      <c r="M12" s="176">
        <f t="shared" si="5"/>
        <v>0</v>
      </c>
      <c r="N12" s="177"/>
    </row>
    <row r="13" spans="1:14" ht="15">
      <c r="A13" s="178" t="s">
        <v>26</v>
      </c>
      <c r="B13" s="361" t="s">
        <v>133</v>
      </c>
      <c r="C13" s="171">
        <f t="shared" si="0"/>
        <v>2070.3</v>
      </c>
      <c r="D13" s="172">
        <f t="shared" si="0"/>
        <v>7227.700000000001</v>
      </c>
      <c r="E13" s="172">
        <f t="shared" si="1"/>
        <v>5157.400000000001</v>
      </c>
      <c r="F13" s="173">
        <f t="shared" si="2"/>
        <v>349.11365502584164</v>
      </c>
      <c r="G13" s="174">
        <v>1102.5</v>
      </c>
      <c r="H13" s="175">
        <v>3927.3</v>
      </c>
      <c r="I13" s="176">
        <f t="shared" si="3"/>
        <v>2824.8</v>
      </c>
      <c r="J13" s="177">
        <f t="shared" si="4"/>
        <v>356.21768707482994</v>
      </c>
      <c r="K13" s="174">
        <v>967.8</v>
      </c>
      <c r="L13" s="176">
        <v>3300.4</v>
      </c>
      <c r="M13" s="176">
        <f t="shared" si="5"/>
        <v>2332.6000000000004</v>
      </c>
      <c r="N13" s="177">
        <f t="shared" si="6"/>
        <v>341.0208720810085</v>
      </c>
    </row>
    <row r="14" spans="1:14" ht="25.5">
      <c r="A14" s="178" t="s">
        <v>28</v>
      </c>
      <c r="B14" s="361"/>
      <c r="C14" s="171">
        <f t="shared" si="0"/>
        <v>1112</v>
      </c>
      <c r="D14" s="172">
        <f t="shared" si="0"/>
        <v>623.6</v>
      </c>
      <c r="E14" s="172"/>
      <c r="F14" s="173"/>
      <c r="G14" s="174">
        <v>1112</v>
      </c>
      <c r="H14" s="175">
        <v>623.6</v>
      </c>
      <c r="I14" s="176">
        <f t="shared" si="3"/>
        <v>-488.4</v>
      </c>
      <c r="J14" s="177">
        <f t="shared" si="4"/>
        <v>56.07913669064749</v>
      </c>
      <c r="K14" s="174"/>
      <c r="L14" s="176"/>
      <c r="M14" s="176">
        <f t="shared" si="5"/>
        <v>0</v>
      </c>
      <c r="N14" s="177"/>
    </row>
    <row r="15" spans="1:14" ht="15">
      <c r="A15" s="178" t="s">
        <v>66</v>
      </c>
      <c r="B15" s="362" t="s">
        <v>134</v>
      </c>
      <c r="C15" s="171">
        <f t="shared" si="0"/>
        <v>15305.5</v>
      </c>
      <c r="D15" s="172">
        <f t="shared" si="0"/>
        <v>546.8</v>
      </c>
      <c r="E15" s="172">
        <f t="shared" si="1"/>
        <v>-14758.7</v>
      </c>
      <c r="F15" s="173">
        <f t="shared" si="2"/>
        <v>3.572571951259351</v>
      </c>
      <c r="G15" s="174"/>
      <c r="H15" s="175"/>
      <c r="I15" s="176">
        <f t="shared" si="3"/>
        <v>0</v>
      </c>
      <c r="J15" s="177"/>
      <c r="K15" s="174">
        <v>15305.5</v>
      </c>
      <c r="L15" s="176">
        <v>546.8</v>
      </c>
      <c r="M15" s="176">
        <f t="shared" si="5"/>
        <v>-14758.7</v>
      </c>
      <c r="N15" s="177">
        <f t="shared" si="6"/>
        <v>3.572571951259351</v>
      </c>
    </row>
    <row r="16" spans="1:14" ht="15">
      <c r="A16" s="179" t="s">
        <v>67</v>
      </c>
      <c r="B16" s="362" t="s">
        <v>135</v>
      </c>
      <c r="C16" s="171">
        <f t="shared" si="0"/>
        <v>61979.5</v>
      </c>
      <c r="D16" s="172">
        <f t="shared" si="0"/>
        <v>13554.3</v>
      </c>
      <c r="E16" s="172">
        <f t="shared" si="1"/>
        <v>-48425.2</v>
      </c>
      <c r="F16" s="173">
        <f t="shared" si="2"/>
        <v>21.869005074258425</v>
      </c>
      <c r="G16" s="174"/>
      <c r="H16" s="175"/>
      <c r="I16" s="176">
        <f t="shared" si="3"/>
        <v>0</v>
      </c>
      <c r="J16" s="177"/>
      <c r="K16" s="174">
        <v>61979.5</v>
      </c>
      <c r="L16" s="176">
        <v>13554.3</v>
      </c>
      <c r="M16" s="176">
        <f t="shared" si="5"/>
        <v>-48425.2</v>
      </c>
      <c r="N16" s="177">
        <f t="shared" si="6"/>
        <v>21.869005074258425</v>
      </c>
    </row>
    <row r="17" spans="1:14" ht="15">
      <c r="A17" s="180" t="s">
        <v>94</v>
      </c>
      <c r="B17" s="363" t="s">
        <v>136</v>
      </c>
      <c r="C17" s="171">
        <f t="shared" si="0"/>
        <v>18077.6</v>
      </c>
      <c r="D17" s="172">
        <f t="shared" si="0"/>
        <v>3697.6</v>
      </c>
      <c r="E17" s="172">
        <f t="shared" si="1"/>
        <v>-14379.999999999998</v>
      </c>
      <c r="F17" s="173">
        <f t="shared" si="2"/>
        <v>20.454042572022836</v>
      </c>
      <c r="G17" s="174">
        <v>17533.5</v>
      </c>
      <c r="H17" s="175">
        <v>3566.6</v>
      </c>
      <c r="I17" s="176">
        <f t="shared" si="3"/>
        <v>-13966.9</v>
      </c>
      <c r="J17" s="177">
        <f t="shared" si="4"/>
        <v>20.34163173353865</v>
      </c>
      <c r="K17" s="181">
        <v>544.1</v>
      </c>
      <c r="L17" s="176">
        <v>131</v>
      </c>
      <c r="M17" s="176">
        <f t="shared" si="5"/>
        <v>-413.1</v>
      </c>
      <c r="N17" s="177">
        <f t="shared" si="6"/>
        <v>24.07645653372542</v>
      </c>
    </row>
    <row r="18" spans="1:14" ht="15">
      <c r="A18" s="178" t="s">
        <v>95</v>
      </c>
      <c r="B18" s="363" t="s">
        <v>137</v>
      </c>
      <c r="C18" s="171">
        <f t="shared" si="0"/>
        <v>0</v>
      </c>
      <c r="D18" s="172">
        <f t="shared" si="0"/>
        <v>0</v>
      </c>
      <c r="E18" s="172">
        <f t="shared" si="1"/>
        <v>0</v>
      </c>
      <c r="F18" s="173"/>
      <c r="G18" s="174"/>
      <c r="H18" s="182"/>
      <c r="I18" s="176"/>
      <c r="J18" s="177"/>
      <c r="K18" s="181"/>
      <c r="L18" s="176"/>
      <c r="M18" s="176">
        <f t="shared" si="5"/>
        <v>0</v>
      </c>
      <c r="N18" s="177"/>
    </row>
    <row r="19" spans="1:14" ht="38.25">
      <c r="A19" s="183" t="s">
        <v>96</v>
      </c>
      <c r="B19" s="364" t="s">
        <v>138</v>
      </c>
      <c r="C19" s="171">
        <f t="shared" si="0"/>
        <v>40258.799999999996</v>
      </c>
      <c r="D19" s="172">
        <f t="shared" si="0"/>
        <v>10444.1</v>
      </c>
      <c r="E19" s="172">
        <f t="shared" si="1"/>
        <v>-29814.699999999997</v>
      </c>
      <c r="F19" s="173">
        <f>D19/C19%</f>
        <v>25.942402654823297</v>
      </c>
      <c r="G19" s="184">
        <f>SUM(G20:G24)</f>
        <v>30501.799999999996</v>
      </c>
      <c r="H19" s="176">
        <f>SUM(H20:H24)</f>
        <v>7814</v>
      </c>
      <c r="I19" s="176">
        <f t="shared" si="3"/>
        <v>-22687.799999999996</v>
      </c>
      <c r="J19" s="177">
        <f t="shared" si="4"/>
        <v>25.618160239723558</v>
      </c>
      <c r="K19" s="174">
        <f>SUM(K20:K24)</f>
        <v>9757</v>
      </c>
      <c r="L19" s="176">
        <f>SUM(L20:L24)</f>
        <v>2630.1000000000004</v>
      </c>
      <c r="M19" s="176">
        <f t="shared" si="5"/>
        <v>-7126.9</v>
      </c>
      <c r="N19" s="177">
        <f t="shared" si="6"/>
        <v>26.95603156708005</v>
      </c>
    </row>
    <row r="20" spans="1:14" ht="25.5" hidden="1">
      <c r="A20" s="185" t="s">
        <v>35</v>
      </c>
      <c r="B20" s="365"/>
      <c r="C20" s="186">
        <f t="shared" si="0"/>
        <v>0</v>
      </c>
      <c r="D20" s="187">
        <f t="shared" si="0"/>
        <v>0</v>
      </c>
      <c r="E20" s="187"/>
      <c r="F20" s="188"/>
      <c r="G20" s="186"/>
      <c r="H20" s="189"/>
      <c r="I20" s="187">
        <f t="shared" si="3"/>
        <v>0</v>
      </c>
      <c r="J20" s="188"/>
      <c r="K20" s="186"/>
      <c r="L20" s="187"/>
      <c r="M20" s="187">
        <f t="shared" si="5"/>
        <v>0</v>
      </c>
      <c r="N20" s="188"/>
    </row>
    <row r="21" spans="1:14" ht="15">
      <c r="A21" s="185" t="s">
        <v>97</v>
      </c>
      <c r="B21" s="366" t="s">
        <v>139</v>
      </c>
      <c r="C21" s="186">
        <f t="shared" si="0"/>
        <v>27258.6</v>
      </c>
      <c r="D21" s="187">
        <f t="shared" si="0"/>
        <v>6742.799999999999</v>
      </c>
      <c r="E21" s="187">
        <f aca="true" t="shared" si="7" ref="E21:E37">D21-C21</f>
        <v>-20515.8</v>
      </c>
      <c r="F21" s="188">
        <f aca="true" t="shared" si="8" ref="F21:F27">D21/C21%</f>
        <v>24.736413462173402</v>
      </c>
      <c r="G21" s="186">
        <v>21734.1</v>
      </c>
      <c r="H21" s="189">
        <v>5395.9</v>
      </c>
      <c r="I21" s="187">
        <f t="shared" si="3"/>
        <v>-16338.199999999999</v>
      </c>
      <c r="J21" s="188">
        <f t="shared" si="4"/>
        <v>24.82688494117539</v>
      </c>
      <c r="K21" s="186">
        <v>5524.5</v>
      </c>
      <c r="L21" s="187">
        <v>1346.9</v>
      </c>
      <c r="M21" s="187">
        <f t="shared" si="5"/>
        <v>-4177.6</v>
      </c>
      <c r="N21" s="188">
        <f t="shared" si="6"/>
        <v>24.380486921893386</v>
      </c>
    </row>
    <row r="22" spans="1:14" ht="15">
      <c r="A22" s="190" t="s">
        <v>37</v>
      </c>
      <c r="B22" s="366" t="s">
        <v>140</v>
      </c>
      <c r="C22" s="186">
        <f t="shared" si="0"/>
        <v>10719.8</v>
      </c>
      <c r="D22" s="187">
        <f t="shared" si="0"/>
        <v>2827.6</v>
      </c>
      <c r="E22" s="187">
        <f t="shared" si="7"/>
        <v>-7892.199999999999</v>
      </c>
      <c r="F22" s="188">
        <f t="shared" si="8"/>
        <v>26.37735778652587</v>
      </c>
      <c r="G22" s="186">
        <v>8402.6</v>
      </c>
      <c r="H22" s="189">
        <v>2182.1</v>
      </c>
      <c r="I22" s="187">
        <f t="shared" si="3"/>
        <v>-6220.5</v>
      </c>
      <c r="J22" s="188">
        <f t="shared" si="4"/>
        <v>25.969342822459712</v>
      </c>
      <c r="K22" s="186">
        <v>2317.2</v>
      </c>
      <c r="L22" s="187">
        <v>645.5</v>
      </c>
      <c r="M22" s="187">
        <f t="shared" si="5"/>
        <v>-1671.6999999999998</v>
      </c>
      <c r="N22" s="188">
        <f t="shared" si="6"/>
        <v>27.85689625409978</v>
      </c>
    </row>
    <row r="23" spans="1:14" ht="25.5">
      <c r="A23" s="190" t="s">
        <v>98</v>
      </c>
      <c r="B23" s="365" t="s">
        <v>141</v>
      </c>
      <c r="C23" s="186">
        <f t="shared" si="0"/>
        <v>180.10000000000002</v>
      </c>
      <c r="D23" s="187">
        <f t="shared" si="0"/>
        <v>100.4</v>
      </c>
      <c r="E23" s="187">
        <f t="shared" si="7"/>
        <v>-79.70000000000002</v>
      </c>
      <c r="F23" s="188">
        <f t="shared" si="8"/>
        <v>55.74680732926152</v>
      </c>
      <c r="G23" s="186">
        <v>130.3</v>
      </c>
      <c r="H23" s="189">
        <v>100.4</v>
      </c>
      <c r="I23" s="187">
        <f t="shared" si="3"/>
        <v>-29.900000000000006</v>
      </c>
      <c r="J23" s="188">
        <f t="shared" si="4"/>
        <v>77.0529547198772</v>
      </c>
      <c r="K23" s="191">
        <v>49.8</v>
      </c>
      <c r="L23" s="187"/>
      <c r="M23" s="187">
        <f t="shared" si="5"/>
        <v>-49.8</v>
      </c>
      <c r="N23" s="188">
        <f t="shared" si="6"/>
        <v>0</v>
      </c>
    </row>
    <row r="24" spans="1:14" ht="25.5">
      <c r="A24" s="192" t="s">
        <v>99</v>
      </c>
      <c r="B24" s="365"/>
      <c r="C24" s="186">
        <f aca="true" t="shared" si="9" ref="C24:D31">G24+K24</f>
        <v>2100.3</v>
      </c>
      <c r="D24" s="187">
        <f t="shared" si="9"/>
        <v>773.3000000000001</v>
      </c>
      <c r="E24" s="187">
        <f>D24-C24</f>
        <v>-1327</v>
      </c>
      <c r="F24" s="188">
        <f>D24/C24%</f>
        <v>36.81854973099082</v>
      </c>
      <c r="G24" s="186">
        <v>234.8</v>
      </c>
      <c r="H24" s="189">
        <v>135.6</v>
      </c>
      <c r="I24" s="187">
        <f t="shared" si="3"/>
        <v>-99.20000000000002</v>
      </c>
      <c r="J24" s="188">
        <f t="shared" si="4"/>
        <v>57.751277683134575</v>
      </c>
      <c r="K24" s="193">
        <v>1865.5</v>
      </c>
      <c r="L24" s="187">
        <v>637.7</v>
      </c>
      <c r="M24" s="187">
        <f t="shared" si="5"/>
        <v>-1227.8</v>
      </c>
      <c r="N24" s="188">
        <f t="shared" si="6"/>
        <v>34.18386491557224</v>
      </c>
    </row>
    <row r="25" spans="1:14" ht="25.5">
      <c r="A25" s="178" t="s">
        <v>40</v>
      </c>
      <c r="B25" s="361" t="s">
        <v>142</v>
      </c>
      <c r="C25" s="171">
        <f t="shared" si="9"/>
        <v>3708.1</v>
      </c>
      <c r="D25" s="172">
        <f t="shared" si="9"/>
        <v>933.9</v>
      </c>
      <c r="E25" s="172">
        <f t="shared" si="7"/>
        <v>-2774.2</v>
      </c>
      <c r="F25" s="173">
        <f t="shared" si="8"/>
        <v>25.185404924354792</v>
      </c>
      <c r="G25" s="174">
        <v>3708.1</v>
      </c>
      <c r="H25" s="182">
        <v>933.9</v>
      </c>
      <c r="I25" s="176">
        <f t="shared" si="3"/>
        <v>-2774.2</v>
      </c>
      <c r="J25" s="177">
        <f t="shared" si="4"/>
        <v>25.185404924354792</v>
      </c>
      <c r="K25" s="194"/>
      <c r="L25" s="176"/>
      <c r="M25" s="176">
        <f t="shared" si="5"/>
        <v>0</v>
      </c>
      <c r="N25" s="177"/>
    </row>
    <row r="26" spans="1:14" ht="15">
      <c r="A26" s="178" t="s">
        <v>100</v>
      </c>
      <c r="B26" s="361"/>
      <c r="C26" s="171">
        <f t="shared" si="9"/>
        <v>23.8</v>
      </c>
      <c r="D26" s="172">
        <f t="shared" si="9"/>
        <v>523.3</v>
      </c>
      <c r="E26" s="172">
        <f t="shared" si="7"/>
        <v>499.49999999999994</v>
      </c>
      <c r="F26" s="173"/>
      <c r="G26" s="174"/>
      <c r="H26" s="175">
        <v>478.4</v>
      </c>
      <c r="I26" s="176">
        <f t="shared" si="3"/>
        <v>478.4</v>
      </c>
      <c r="J26" s="177"/>
      <c r="K26" s="194">
        <v>23.8</v>
      </c>
      <c r="L26" s="176">
        <v>44.9</v>
      </c>
      <c r="M26" s="176">
        <f t="shared" si="5"/>
        <v>21.099999999999998</v>
      </c>
      <c r="N26" s="177"/>
    </row>
    <row r="27" spans="1:14" ht="25.5">
      <c r="A27" s="195" t="s">
        <v>43</v>
      </c>
      <c r="B27" s="363" t="s">
        <v>143</v>
      </c>
      <c r="C27" s="171">
        <f t="shared" si="9"/>
        <v>3000</v>
      </c>
      <c r="D27" s="172">
        <f t="shared" si="9"/>
        <v>3078.6</v>
      </c>
      <c r="E27" s="172">
        <f t="shared" si="7"/>
        <v>78.59999999999991</v>
      </c>
      <c r="F27" s="173">
        <f t="shared" si="8"/>
        <v>102.61999999999999</v>
      </c>
      <c r="G27" s="184">
        <f>SUM(G28:G29)</f>
        <v>3000</v>
      </c>
      <c r="H27" s="176">
        <f>SUM(H28:H29)</f>
        <v>1887.6</v>
      </c>
      <c r="I27" s="176">
        <f t="shared" si="3"/>
        <v>-1112.4</v>
      </c>
      <c r="J27" s="177">
        <f t="shared" si="4"/>
        <v>62.919999999999995</v>
      </c>
      <c r="K27" s="184">
        <f>SUM(K28:K29)</f>
        <v>0</v>
      </c>
      <c r="L27" s="176">
        <f>SUM(L28:L29)</f>
        <v>1191</v>
      </c>
      <c r="M27" s="176">
        <f t="shared" si="5"/>
        <v>1191</v>
      </c>
      <c r="N27" s="177"/>
    </row>
    <row r="28" spans="1:14" ht="15">
      <c r="A28" s="196" t="s">
        <v>44</v>
      </c>
      <c r="B28" s="367" t="s">
        <v>144</v>
      </c>
      <c r="C28" s="197">
        <f t="shared" si="9"/>
        <v>0</v>
      </c>
      <c r="D28" s="198">
        <f t="shared" si="9"/>
        <v>340.79999999999995</v>
      </c>
      <c r="E28" s="187">
        <f t="shared" si="7"/>
        <v>340.79999999999995</v>
      </c>
      <c r="F28" s="188"/>
      <c r="G28" s="197"/>
      <c r="H28" s="199">
        <v>176.6</v>
      </c>
      <c r="I28" s="187">
        <f t="shared" si="3"/>
        <v>176.6</v>
      </c>
      <c r="J28" s="188"/>
      <c r="K28" s="197"/>
      <c r="L28" s="198">
        <v>164.2</v>
      </c>
      <c r="M28" s="187">
        <f t="shared" si="5"/>
        <v>164.2</v>
      </c>
      <c r="N28" s="177"/>
    </row>
    <row r="29" spans="1:14" ht="15">
      <c r="A29" s="196" t="s">
        <v>76</v>
      </c>
      <c r="B29" s="367" t="s">
        <v>145</v>
      </c>
      <c r="C29" s="200">
        <f t="shared" si="9"/>
        <v>3000</v>
      </c>
      <c r="D29" s="198">
        <f t="shared" si="9"/>
        <v>2737.8</v>
      </c>
      <c r="E29" s="187">
        <f t="shared" si="7"/>
        <v>-262.1999999999998</v>
      </c>
      <c r="F29" s="188"/>
      <c r="G29" s="197">
        <v>3000</v>
      </c>
      <c r="H29" s="199">
        <v>1711</v>
      </c>
      <c r="I29" s="187">
        <f t="shared" si="3"/>
        <v>-1289</v>
      </c>
      <c r="J29" s="188"/>
      <c r="K29" s="197"/>
      <c r="L29" s="198">
        <v>1026.8</v>
      </c>
      <c r="M29" s="187">
        <f t="shared" si="5"/>
        <v>1026.8</v>
      </c>
      <c r="N29" s="177"/>
    </row>
    <row r="30" spans="1:14" ht="15">
      <c r="A30" s="195" t="s">
        <v>101</v>
      </c>
      <c r="B30" s="363" t="s">
        <v>146</v>
      </c>
      <c r="C30" s="201">
        <f t="shared" si="9"/>
        <v>7302</v>
      </c>
      <c r="D30" s="172">
        <f t="shared" si="9"/>
        <v>1759.3999999999999</v>
      </c>
      <c r="E30" s="172">
        <f t="shared" si="7"/>
        <v>-5542.6</v>
      </c>
      <c r="F30" s="173">
        <f>D30/C30%</f>
        <v>24.094768556559846</v>
      </c>
      <c r="G30" s="174">
        <v>6331.9</v>
      </c>
      <c r="H30" s="175">
        <v>1417.6</v>
      </c>
      <c r="I30" s="176">
        <f t="shared" si="3"/>
        <v>-4914.299999999999</v>
      </c>
      <c r="J30" s="177">
        <f t="shared" si="4"/>
        <v>22.388224703485527</v>
      </c>
      <c r="K30" s="202">
        <v>970.1</v>
      </c>
      <c r="L30" s="176">
        <v>341.8</v>
      </c>
      <c r="M30" s="176">
        <f t="shared" si="5"/>
        <v>-628.3</v>
      </c>
      <c r="N30" s="177">
        <f t="shared" si="6"/>
        <v>35.233481084424284</v>
      </c>
    </row>
    <row r="31" spans="1:14" ht="15">
      <c r="A31" s="180" t="s">
        <v>47</v>
      </c>
      <c r="B31" s="363" t="s">
        <v>147</v>
      </c>
      <c r="C31" s="171">
        <f t="shared" si="9"/>
        <v>0</v>
      </c>
      <c r="D31" s="172">
        <f t="shared" si="9"/>
        <v>0</v>
      </c>
      <c r="E31" s="172">
        <f t="shared" si="7"/>
        <v>0</v>
      </c>
      <c r="F31" s="173"/>
      <c r="G31" s="174"/>
      <c r="H31" s="175"/>
      <c r="I31" s="176">
        <f t="shared" si="3"/>
        <v>0</v>
      </c>
      <c r="J31" s="177"/>
      <c r="K31" s="194"/>
      <c r="L31" s="176"/>
      <c r="M31" s="176">
        <f t="shared" si="5"/>
        <v>0</v>
      </c>
      <c r="N31" s="177"/>
    </row>
    <row r="32" spans="1:14" ht="15.75">
      <c r="A32" s="203" t="s">
        <v>79</v>
      </c>
      <c r="B32" s="368"/>
      <c r="C32" s="204">
        <f>SUM(C33:C37)</f>
        <v>2605876.8000000003</v>
      </c>
      <c r="D32" s="205">
        <f>SUM(D33:D37)</f>
        <v>791508.7</v>
      </c>
      <c r="E32" s="206">
        <f t="shared" si="7"/>
        <v>-1814368.1000000003</v>
      </c>
      <c r="F32" s="207">
        <f>D32/C32%</f>
        <v>30.373987749535967</v>
      </c>
      <c r="G32" s="204">
        <f>SUM(G33:G37)</f>
        <v>2509751.1</v>
      </c>
      <c r="H32" s="208">
        <f>SUM(H33:H37)</f>
        <v>752402.3</v>
      </c>
      <c r="I32" s="206">
        <f t="shared" si="3"/>
        <v>-1757348.8</v>
      </c>
      <c r="J32" s="207">
        <f t="shared" si="4"/>
        <v>29.97916008483869</v>
      </c>
      <c r="K32" s="209">
        <f>SUM(K33:K37)</f>
        <v>620314.3</v>
      </c>
      <c r="L32" s="205">
        <f>SUM(L33:L37)</f>
        <v>107283.1</v>
      </c>
      <c r="M32" s="206">
        <f t="shared" si="5"/>
        <v>-513031.20000000007</v>
      </c>
      <c r="N32" s="207">
        <f t="shared" si="6"/>
        <v>17.294958378357553</v>
      </c>
    </row>
    <row r="33" spans="1:14" ht="15">
      <c r="A33" s="122" t="s">
        <v>80</v>
      </c>
      <c r="B33" s="369" t="s">
        <v>148</v>
      </c>
      <c r="C33" s="171">
        <f>G33+K33-2000</f>
        <v>306640.4</v>
      </c>
      <c r="D33" s="172">
        <f>H33+L33</f>
        <v>126388.6</v>
      </c>
      <c r="E33" s="172">
        <f t="shared" si="7"/>
        <v>-180251.80000000002</v>
      </c>
      <c r="F33" s="173">
        <f>D33/C33%</f>
        <v>41.217204256190634</v>
      </c>
      <c r="G33" s="210">
        <v>226809.8</v>
      </c>
      <c r="H33" s="211">
        <v>85053.6</v>
      </c>
      <c r="I33" s="176">
        <f t="shared" si="3"/>
        <v>-141756.19999999998</v>
      </c>
      <c r="J33" s="177">
        <f t="shared" si="4"/>
        <v>37.49996693264577</v>
      </c>
      <c r="K33" s="210">
        <v>81830.6</v>
      </c>
      <c r="L33" s="212">
        <v>41335</v>
      </c>
      <c r="M33" s="176">
        <f t="shared" si="5"/>
        <v>-40495.600000000006</v>
      </c>
      <c r="N33" s="177">
        <f t="shared" si="6"/>
        <v>50.51288882154108</v>
      </c>
    </row>
    <row r="34" spans="1:14" ht="15">
      <c r="A34" s="122" t="s">
        <v>102</v>
      </c>
      <c r="B34" s="369" t="s">
        <v>149</v>
      </c>
      <c r="C34" s="171">
        <f>G34</f>
        <v>744882.4</v>
      </c>
      <c r="D34" s="171">
        <f>H34</f>
        <v>81359.3</v>
      </c>
      <c r="E34" s="172">
        <f t="shared" si="7"/>
        <v>-663523.1</v>
      </c>
      <c r="F34" s="173"/>
      <c r="G34" s="210">
        <v>744882.4</v>
      </c>
      <c r="H34" s="211">
        <v>81359.3</v>
      </c>
      <c r="I34" s="176">
        <f t="shared" si="3"/>
        <v>-663523.1</v>
      </c>
      <c r="J34" s="177">
        <f t="shared" si="4"/>
        <v>10.922435541502926</v>
      </c>
      <c r="K34" s="210"/>
      <c r="L34" s="212"/>
      <c r="M34" s="176">
        <f t="shared" si="5"/>
        <v>0</v>
      </c>
      <c r="N34" s="177"/>
    </row>
    <row r="35" spans="1:14" ht="15">
      <c r="A35" s="122" t="s">
        <v>103</v>
      </c>
      <c r="B35" s="369" t="s">
        <v>150</v>
      </c>
      <c r="C35" s="171">
        <f>G35+K35</f>
        <v>1517848.9000000001</v>
      </c>
      <c r="D35" s="171">
        <f>H35+L35</f>
        <v>579033.2</v>
      </c>
      <c r="E35" s="172">
        <f t="shared" si="7"/>
        <v>-938815.7000000002</v>
      </c>
      <c r="F35" s="173">
        <f>D35/C35%</f>
        <v>38.14827681464208</v>
      </c>
      <c r="G35" s="213">
        <v>1515766.8</v>
      </c>
      <c r="H35" s="214">
        <v>577999.6</v>
      </c>
      <c r="I35" s="176">
        <f t="shared" si="3"/>
        <v>-937767.2000000001</v>
      </c>
      <c r="J35" s="177">
        <f t="shared" si="4"/>
        <v>38.13248845402868</v>
      </c>
      <c r="K35" s="213">
        <v>2082.1</v>
      </c>
      <c r="L35" s="215">
        <v>1033.6</v>
      </c>
      <c r="M35" s="176">
        <f t="shared" si="5"/>
        <v>-1048.5</v>
      </c>
      <c r="N35" s="177">
        <f t="shared" si="6"/>
        <v>49.64218817539984</v>
      </c>
    </row>
    <row r="36" spans="1:14" ht="15">
      <c r="A36" s="216" t="s">
        <v>82</v>
      </c>
      <c r="B36" s="369"/>
      <c r="C36" s="171">
        <v>11740.6</v>
      </c>
      <c r="D36" s="172">
        <v>4145.6</v>
      </c>
      <c r="E36" s="172">
        <f t="shared" si="7"/>
        <v>-7595</v>
      </c>
      <c r="F36" s="173">
        <f>D36/C36%</f>
        <v>35.30995008772976</v>
      </c>
      <c r="G36" s="213">
        <v>22292.1</v>
      </c>
      <c r="H36" s="214">
        <v>7989.8</v>
      </c>
      <c r="I36" s="176">
        <f t="shared" si="3"/>
        <v>-14302.3</v>
      </c>
      <c r="J36" s="177">
        <f t="shared" si="4"/>
        <v>35.841396727988844</v>
      </c>
      <c r="K36" s="213">
        <v>511637.1</v>
      </c>
      <c r="L36" s="215">
        <v>64332.5</v>
      </c>
      <c r="M36" s="176">
        <f t="shared" si="5"/>
        <v>-447304.6</v>
      </c>
      <c r="N36" s="177">
        <f t="shared" si="6"/>
        <v>12.573853616166614</v>
      </c>
    </row>
    <row r="37" spans="1:14" ht="15">
      <c r="A37" s="216" t="s">
        <v>83</v>
      </c>
      <c r="B37" s="369" t="s">
        <v>151</v>
      </c>
      <c r="C37" s="171">
        <f>G37+K37</f>
        <v>24764.5</v>
      </c>
      <c r="D37" s="172">
        <f>H37+L37</f>
        <v>582</v>
      </c>
      <c r="E37" s="172">
        <f t="shared" si="7"/>
        <v>-24182.5</v>
      </c>
      <c r="F37" s="173"/>
      <c r="G37" s="213"/>
      <c r="H37" s="214"/>
      <c r="I37" s="176"/>
      <c r="J37" s="177"/>
      <c r="K37" s="217">
        <v>24764.5</v>
      </c>
      <c r="L37" s="215">
        <v>582</v>
      </c>
      <c r="M37" s="176">
        <f t="shared" si="5"/>
        <v>-24182.5</v>
      </c>
      <c r="N37" s="177">
        <f t="shared" si="6"/>
        <v>2.3501383028124936</v>
      </c>
    </row>
    <row r="38" spans="1:14" ht="16.5" thickBot="1">
      <c r="A38" s="218" t="s">
        <v>84</v>
      </c>
      <c r="B38" s="370"/>
      <c r="C38" s="219">
        <f>C8+C32</f>
        <v>3183128.6000000006</v>
      </c>
      <c r="D38" s="219">
        <f>D8+D32</f>
        <v>969109.9</v>
      </c>
      <c r="E38" s="220">
        <f>D38-C38</f>
        <v>-2214018.7000000007</v>
      </c>
      <c r="F38" s="221">
        <f>D38/C38%</f>
        <v>30.44520098873793</v>
      </c>
      <c r="G38" s="219">
        <f>G8+G32</f>
        <v>2926099.2</v>
      </c>
      <c r="H38" s="219">
        <f>H8+H32</f>
        <v>887597.4000000001</v>
      </c>
      <c r="I38" s="220">
        <f t="shared" si="3"/>
        <v>-2038501.8</v>
      </c>
      <c r="J38" s="221">
        <f t="shared" si="4"/>
        <v>30.333810965807313</v>
      </c>
      <c r="K38" s="219">
        <f>K8+K32</f>
        <v>781218</v>
      </c>
      <c r="L38" s="219">
        <f>L8+L32</f>
        <v>149689.2</v>
      </c>
      <c r="M38" s="220">
        <f t="shared" si="5"/>
        <v>-631528.8</v>
      </c>
      <c r="N38" s="221">
        <f t="shared" si="6"/>
        <v>19.161002434659725</v>
      </c>
    </row>
    <row r="40" spans="3:4" ht="15">
      <c r="C40" s="171"/>
      <c r="D40" s="172"/>
    </row>
    <row r="41" spans="3:4" ht="15">
      <c r="C41" s="171"/>
      <c r="D41" s="172"/>
    </row>
    <row r="42" spans="3:12" ht="12.75">
      <c r="C42" s="143"/>
      <c r="D42" s="143"/>
      <c r="G42" s="143"/>
      <c r="H42" s="143"/>
      <c r="K42" s="143"/>
      <c r="L42" s="143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5.125" style="0" customWidth="1"/>
    <col min="2" max="3" width="14.25390625" style="0" customWidth="1"/>
    <col min="4" max="4" width="12.375" style="0" customWidth="1"/>
    <col min="5" max="5" width="13.75390625" style="0" customWidth="1"/>
    <col min="6" max="6" width="11.75390625" style="0" customWidth="1"/>
    <col min="7" max="7" width="13.00390625" style="0" customWidth="1"/>
    <col min="8" max="8" width="12.875" style="0" customWidth="1"/>
    <col min="9" max="9" width="13.75390625" style="0" customWidth="1"/>
    <col min="10" max="10" width="7.75390625" style="0" customWidth="1"/>
    <col min="11" max="11" width="15.00390625" style="0" customWidth="1"/>
    <col min="12" max="12" width="14.625" style="0" customWidth="1"/>
    <col min="13" max="13" width="16.00390625" style="0" customWidth="1"/>
    <col min="14" max="14" width="12.625" style="0" customWidth="1"/>
    <col min="15" max="16" width="15.00390625" style="0" bestFit="1" customWidth="1"/>
    <col min="17" max="17" width="16.00390625" style="0" customWidth="1"/>
    <col min="18" max="18" width="11.375" style="0" customWidth="1"/>
  </cols>
  <sheetData>
    <row r="1" spans="2:10" ht="18.75">
      <c r="B1" s="524" t="s">
        <v>167</v>
      </c>
      <c r="C1" s="524"/>
      <c r="D1" s="524"/>
      <c r="E1" s="524"/>
      <c r="F1" s="524"/>
      <c r="G1" s="524"/>
      <c r="H1" s="524"/>
      <c r="I1" s="524"/>
      <c r="J1" s="524"/>
    </row>
    <row r="2" spans="1:5" ht="18.75">
      <c r="A2" s="386" t="s">
        <v>168</v>
      </c>
      <c r="D2" s="47"/>
      <c r="E2" s="47"/>
    </row>
    <row r="3" spans="1:10" ht="19.5" thickBot="1">
      <c r="A3" s="387"/>
      <c r="D3" s="47"/>
      <c r="E3" s="388"/>
      <c r="F3" s="47"/>
      <c r="J3" s="47" t="s">
        <v>19</v>
      </c>
    </row>
    <row r="4" spans="2:18" s="389" customFormat="1" ht="18.75">
      <c r="B4" s="525" t="s">
        <v>152</v>
      </c>
      <c r="C4" s="526"/>
      <c r="D4" s="527"/>
      <c r="E4" s="527"/>
      <c r="F4" s="528"/>
      <c r="G4" s="526" t="s">
        <v>153</v>
      </c>
      <c r="H4" s="527"/>
      <c r="I4" s="527"/>
      <c r="J4" s="528"/>
      <c r="K4" s="525" t="s">
        <v>82</v>
      </c>
      <c r="L4" s="527"/>
      <c r="M4" s="527"/>
      <c r="N4" s="528"/>
      <c r="O4" s="525" t="s">
        <v>154</v>
      </c>
      <c r="P4" s="527"/>
      <c r="Q4" s="527"/>
      <c r="R4" s="528"/>
    </row>
    <row r="5" spans="1:18" s="390" customFormat="1" ht="30.75" customHeight="1">
      <c r="A5" s="529" t="s">
        <v>155</v>
      </c>
      <c r="B5" s="530" t="s">
        <v>156</v>
      </c>
      <c r="C5" s="530" t="s">
        <v>169</v>
      </c>
      <c r="D5" s="530" t="s">
        <v>90</v>
      </c>
      <c r="E5" s="529" t="s">
        <v>157</v>
      </c>
      <c r="F5" s="531"/>
      <c r="G5" s="532" t="s">
        <v>156</v>
      </c>
      <c r="H5" s="533" t="s">
        <v>90</v>
      </c>
      <c r="I5" s="529" t="s">
        <v>157</v>
      </c>
      <c r="J5" s="531"/>
      <c r="K5" s="532" t="s">
        <v>156</v>
      </c>
      <c r="L5" s="533" t="s">
        <v>90</v>
      </c>
      <c r="M5" s="529" t="s">
        <v>157</v>
      </c>
      <c r="N5" s="531"/>
      <c r="O5" s="532" t="s">
        <v>156</v>
      </c>
      <c r="P5" s="533" t="s">
        <v>17</v>
      </c>
      <c r="Q5" s="529" t="s">
        <v>157</v>
      </c>
      <c r="R5" s="531"/>
    </row>
    <row r="6" spans="1:18" s="390" customFormat="1" ht="21.75" customHeight="1">
      <c r="A6" s="529"/>
      <c r="B6" s="530"/>
      <c r="C6" s="530"/>
      <c r="D6" s="530"/>
      <c r="E6" s="391" t="s">
        <v>19</v>
      </c>
      <c r="F6" s="392" t="s">
        <v>20</v>
      </c>
      <c r="G6" s="532"/>
      <c r="H6" s="534"/>
      <c r="I6" s="391" t="s">
        <v>19</v>
      </c>
      <c r="J6" s="392" t="s">
        <v>20</v>
      </c>
      <c r="K6" s="532"/>
      <c r="L6" s="534"/>
      <c r="M6" s="391" t="s">
        <v>19</v>
      </c>
      <c r="N6" s="392" t="s">
        <v>20</v>
      </c>
      <c r="O6" s="532"/>
      <c r="P6" s="534"/>
      <c r="Q6" s="391" t="s">
        <v>19</v>
      </c>
      <c r="R6" s="392" t="s">
        <v>20</v>
      </c>
    </row>
    <row r="7" spans="1:18" s="389" customFormat="1" ht="37.5">
      <c r="A7" s="393" t="s">
        <v>158</v>
      </c>
      <c r="B7" s="394">
        <f>B8+B9</f>
        <v>577251.8</v>
      </c>
      <c r="C7" s="394">
        <f>C8+C9</f>
        <v>246736.3</v>
      </c>
      <c r="D7" s="395">
        <f>D8+D9</f>
        <v>177601.2</v>
      </c>
      <c r="E7" s="395">
        <f>D7-B7</f>
        <v>-399650.60000000003</v>
      </c>
      <c r="F7" s="396">
        <f>D7/B7%</f>
        <v>30.766677557350192</v>
      </c>
      <c r="G7" s="397">
        <f>G8+G9</f>
        <v>308640.39999999997</v>
      </c>
      <c r="H7" s="395">
        <f>H8+H9</f>
        <v>126388.6</v>
      </c>
      <c r="I7" s="395">
        <f aca="true" t="shared" si="0" ref="I7:I22">H7-G7</f>
        <v>-182251.79999999996</v>
      </c>
      <c r="J7" s="396">
        <f>H7/G7%</f>
        <v>40.950115409389056</v>
      </c>
      <c r="K7" s="394">
        <f>O7-B7-G7</f>
        <v>2821425.0000000005</v>
      </c>
      <c r="L7" s="395">
        <f>P7-D7-H7</f>
        <v>733296.8000000002</v>
      </c>
      <c r="M7" s="395">
        <f aca="true" t="shared" si="1" ref="M7:M22">L7-K7</f>
        <v>-2088128.2000000002</v>
      </c>
      <c r="N7" s="396">
        <f>L7/K7%</f>
        <v>25.990299228226874</v>
      </c>
      <c r="O7" s="394">
        <f>O8+O9</f>
        <v>3707317.2</v>
      </c>
      <c r="P7" s="395">
        <f>P8+P9</f>
        <v>1037286.6000000001</v>
      </c>
      <c r="Q7" s="395">
        <f aca="true" t="shared" si="2" ref="Q7:Q22">P7-O7</f>
        <v>-2670030.6</v>
      </c>
      <c r="R7" s="396">
        <f>P7/O7%</f>
        <v>27.979440227019154</v>
      </c>
    </row>
    <row r="8" spans="1:18" s="401" customFormat="1" ht="18.75">
      <c r="A8" s="398" t="s">
        <v>87</v>
      </c>
      <c r="B8" s="60">
        <v>416348.1</v>
      </c>
      <c r="C8" s="62">
        <v>192545.7</v>
      </c>
      <c r="D8" s="61">
        <v>135195.1</v>
      </c>
      <c r="E8" s="395">
        <f aca="true" t="shared" si="3" ref="E8:E22">D8-B8</f>
        <v>-281153</v>
      </c>
      <c r="F8" s="396">
        <f aca="true" t="shared" si="4" ref="F8:F22">D8/B8%</f>
        <v>32.47165052512549</v>
      </c>
      <c r="G8" s="62">
        <v>226809.8</v>
      </c>
      <c r="H8" s="61">
        <v>85053.6</v>
      </c>
      <c r="I8" s="61">
        <f t="shared" si="0"/>
        <v>-141756.19999999998</v>
      </c>
      <c r="J8" s="399">
        <f>H8/G8%</f>
        <v>37.49996693264577</v>
      </c>
      <c r="K8" s="400">
        <f>O8-B8-G8</f>
        <v>2282941.3000000003</v>
      </c>
      <c r="L8" s="61">
        <f>P8-D8-H8</f>
        <v>667348.7000000001</v>
      </c>
      <c r="M8" s="61">
        <f t="shared" si="1"/>
        <v>-1615592.6</v>
      </c>
      <c r="N8" s="399">
        <f>L8/K8%</f>
        <v>29.23196930205783</v>
      </c>
      <c r="O8" s="400">
        <v>2926099.2</v>
      </c>
      <c r="P8" s="61">
        <v>887597.4</v>
      </c>
      <c r="Q8" s="61">
        <f t="shared" si="2"/>
        <v>-2038501.8000000003</v>
      </c>
      <c r="R8" s="399">
        <f>P8/O8%</f>
        <v>30.33381096580731</v>
      </c>
    </row>
    <row r="9" spans="1:18" s="389" customFormat="1" ht="18.75">
      <c r="A9" s="402" t="s">
        <v>159</v>
      </c>
      <c r="B9" s="60">
        <f>SUM(B11:B22)</f>
        <v>160903.7</v>
      </c>
      <c r="C9" s="60">
        <f>SUM(C11:C22)</f>
        <v>54190.59999999999</v>
      </c>
      <c r="D9" s="395">
        <f>SUM(D11:D22)</f>
        <v>42406.1</v>
      </c>
      <c r="E9" s="395">
        <f t="shared" si="3"/>
        <v>-118497.6</v>
      </c>
      <c r="F9" s="396">
        <f t="shared" si="4"/>
        <v>26.354956411816506</v>
      </c>
      <c r="G9" s="62">
        <f>SUM(G11:G22)</f>
        <v>81830.59999999999</v>
      </c>
      <c r="H9" s="395">
        <f>SUM(H11:H22)</f>
        <v>41335.00000000001</v>
      </c>
      <c r="I9" s="395">
        <f t="shared" si="0"/>
        <v>-40495.599999999984</v>
      </c>
      <c r="J9" s="396">
        <f>H9/G9%</f>
        <v>50.5128888215411</v>
      </c>
      <c r="K9" s="394">
        <f>O9-B9-G9</f>
        <v>538483.7000000001</v>
      </c>
      <c r="L9" s="395">
        <f>P9-D9-H9</f>
        <v>65948.1</v>
      </c>
      <c r="M9" s="395">
        <f t="shared" si="1"/>
        <v>-472535.6000000001</v>
      </c>
      <c r="N9" s="396">
        <f>L9/K9%</f>
        <v>12.247000234176076</v>
      </c>
      <c r="O9" s="394">
        <f>SUM(O11:O22)</f>
        <v>781218.0000000001</v>
      </c>
      <c r="P9" s="395">
        <f>SUM(P11:P22)</f>
        <v>149689.2</v>
      </c>
      <c r="Q9" s="395">
        <f t="shared" si="2"/>
        <v>-631528.8</v>
      </c>
      <c r="R9" s="396">
        <f>P9/O9%</f>
        <v>19.16100243465972</v>
      </c>
    </row>
    <row r="10" spans="1:18" s="409" customFormat="1" ht="18.75">
      <c r="A10" s="403" t="s">
        <v>160</v>
      </c>
      <c r="B10" s="404"/>
      <c r="C10" s="405"/>
      <c r="D10" s="406"/>
      <c r="E10" s="395"/>
      <c r="F10" s="396"/>
      <c r="G10" s="405"/>
      <c r="H10" s="58"/>
      <c r="I10" s="395">
        <f t="shared" si="0"/>
        <v>0</v>
      </c>
      <c r="J10" s="396"/>
      <c r="K10" s="404"/>
      <c r="L10" s="407"/>
      <c r="M10" s="395">
        <f t="shared" si="1"/>
        <v>0</v>
      </c>
      <c r="N10" s="396"/>
      <c r="O10" s="408">
        <f>B10+G10+K10</f>
        <v>0</v>
      </c>
      <c r="P10" s="395">
        <f>D10+H10+L10</f>
        <v>0</v>
      </c>
      <c r="Q10" s="395">
        <f t="shared" si="2"/>
        <v>0</v>
      </c>
      <c r="R10" s="396"/>
    </row>
    <row r="11" spans="1:18" s="409" customFormat="1" ht="18.75">
      <c r="A11" s="403" t="s">
        <v>49</v>
      </c>
      <c r="B11" s="404">
        <v>101006.7</v>
      </c>
      <c r="C11" s="405">
        <v>38108.6</v>
      </c>
      <c r="D11" s="58">
        <v>29110.8</v>
      </c>
      <c r="E11" s="407">
        <f t="shared" si="3"/>
        <v>-71895.9</v>
      </c>
      <c r="F11" s="410">
        <f t="shared" si="4"/>
        <v>28.82066239170273</v>
      </c>
      <c r="G11" s="405"/>
      <c r="H11" s="58"/>
      <c r="I11" s="407">
        <f t="shared" si="0"/>
        <v>0</v>
      </c>
      <c r="J11" s="410"/>
      <c r="K11" s="411">
        <f aca="true" t="shared" si="5" ref="K11:K22">O11-B11-G11</f>
        <v>413331</v>
      </c>
      <c r="L11" s="407">
        <f aca="true" t="shared" si="6" ref="L11:L22">P11-D11-H11</f>
        <v>54325.3</v>
      </c>
      <c r="M11" s="407">
        <f t="shared" si="1"/>
        <v>-359005.7</v>
      </c>
      <c r="N11" s="410">
        <f aca="true" t="shared" si="7" ref="N11:N22">L11/K11%</f>
        <v>13.14329193793836</v>
      </c>
      <c r="O11" s="404">
        <v>514337.7</v>
      </c>
      <c r="P11" s="407">
        <v>83436.1</v>
      </c>
      <c r="Q11" s="407">
        <f t="shared" si="2"/>
        <v>-430901.6</v>
      </c>
      <c r="R11" s="410">
        <f aca="true" t="shared" si="8" ref="R11:R22">P11/O11%</f>
        <v>16.222046332594324</v>
      </c>
    </row>
    <row r="12" spans="1:18" s="409" customFormat="1" ht="18.75">
      <c r="A12" s="403" t="s">
        <v>50</v>
      </c>
      <c r="B12" s="404">
        <v>3573.6</v>
      </c>
      <c r="C12" s="405">
        <v>977.8</v>
      </c>
      <c r="D12" s="58">
        <v>525.1</v>
      </c>
      <c r="E12" s="407">
        <f t="shared" si="3"/>
        <v>-3048.5</v>
      </c>
      <c r="F12" s="410">
        <f t="shared" si="4"/>
        <v>14.693866129393331</v>
      </c>
      <c r="G12" s="412">
        <v>7263.3</v>
      </c>
      <c r="H12" s="407">
        <v>4035.6</v>
      </c>
      <c r="I12" s="407">
        <f t="shared" si="0"/>
        <v>-3227.7000000000003</v>
      </c>
      <c r="J12" s="410">
        <f>H12/G12%</f>
        <v>55.56152162240304</v>
      </c>
      <c r="K12" s="411">
        <f t="shared" si="5"/>
        <v>818.1999999999998</v>
      </c>
      <c r="L12" s="407">
        <f t="shared" si="6"/>
        <v>258.4000000000001</v>
      </c>
      <c r="M12" s="407">
        <f t="shared" si="1"/>
        <v>-559.7999999999997</v>
      </c>
      <c r="N12" s="410">
        <f t="shared" si="7"/>
        <v>31.581520410657557</v>
      </c>
      <c r="O12" s="404">
        <v>11655.1</v>
      </c>
      <c r="P12" s="407">
        <v>4819.1</v>
      </c>
      <c r="Q12" s="407">
        <f t="shared" si="2"/>
        <v>-6836</v>
      </c>
      <c r="R12" s="410">
        <f t="shared" si="8"/>
        <v>41.34756458546045</v>
      </c>
    </row>
    <row r="13" spans="1:18" s="409" customFormat="1" ht="18.75">
      <c r="A13" s="403" t="s">
        <v>51</v>
      </c>
      <c r="B13" s="404">
        <v>3713</v>
      </c>
      <c r="C13" s="405">
        <v>1750.1</v>
      </c>
      <c r="D13" s="58">
        <v>1573.8</v>
      </c>
      <c r="E13" s="407">
        <f t="shared" si="3"/>
        <v>-2139.2</v>
      </c>
      <c r="F13" s="410">
        <f t="shared" si="4"/>
        <v>42.38621061136547</v>
      </c>
      <c r="G13" s="412">
        <v>17354</v>
      </c>
      <c r="H13" s="407">
        <v>8677</v>
      </c>
      <c r="I13" s="407">
        <f t="shared" si="0"/>
        <v>-8677</v>
      </c>
      <c r="J13" s="410">
        <f>H13/G13%</f>
        <v>50</v>
      </c>
      <c r="K13" s="411">
        <f t="shared" si="5"/>
        <v>9927.099999999999</v>
      </c>
      <c r="L13" s="407">
        <f t="shared" si="6"/>
        <v>110</v>
      </c>
      <c r="M13" s="407">
        <f t="shared" si="1"/>
        <v>-9817.099999999999</v>
      </c>
      <c r="N13" s="410">
        <f t="shared" si="7"/>
        <v>1.1080778878020774</v>
      </c>
      <c r="O13" s="404">
        <v>30994.1</v>
      </c>
      <c r="P13" s="407">
        <v>10360.8</v>
      </c>
      <c r="Q13" s="407">
        <f t="shared" si="2"/>
        <v>-20633.3</v>
      </c>
      <c r="R13" s="410">
        <f t="shared" si="8"/>
        <v>33.4282976437451</v>
      </c>
    </row>
    <row r="14" spans="1:18" s="409" customFormat="1" ht="18.75">
      <c r="A14" s="403" t="s">
        <v>52</v>
      </c>
      <c r="B14" s="404">
        <v>8493.8</v>
      </c>
      <c r="C14" s="405">
        <v>2367.7</v>
      </c>
      <c r="D14" s="58">
        <v>1732.9</v>
      </c>
      <c r="E14" s="407">
        <f t="shared" si="3"/>
        <v>-6760.9</v>
      </c>
      <c r="F14" s="410">
        <f t="shared" si="4"/>
        <v>20.401940238762396</v>
      </c>
      <c r="G14" s="412"/>
      <c r="H14" s="407"/>
      <c r="I14" s="407">
        <f t="shared" si="0"/>
        <v>0</v>
      </c>
      <c r="J14" s="410"/>
      <c r="K14" s="411">
        <f t="shared" si="5"/>
        <v>474.2000000000007</v>
      </c>
      <c r="L14" s="407">
        <f t="shared" si="6"/>
        <v>78.89999999999986</v>
      </c>
      <c r="M14" s="407">
        <f t="shared" si="1"/>
        <v>-395.30000000000086</v>
      </c>
      <c r="N14" s="410">
        <f t="shared" si="7"/>
        <v>16.63854913538586</v>
      </c>
      <c r="O14" s="404">
        <v>8968</v>
      </c>
      <c r="P14" s="407">
        <v>1811.8</v>
      </c>
      <c r="Q14" s="407">
        <f t="shared" si="2"/>
        <v>-7156.2</v>
      </c>
      <c r="R14" s="410">
        <f t="shared" si="8"/>
        <v>20.20294380017841</v>
      </c>
    </row>
    <row r="15" spans="1:18" s="409" customFormat="1" ht="18.75">
      <c r="A15" s="403" t="s">
        <v>53</v>
      </c>
      <c r="B15" s="404">
        <v>6251.4</v>
      </c>
      <c r="C15" s="405">
        <v>978.6</v>
      </c>
      <c r="D15" s="58">
        <v>723.5</v>
      </c>
      <c r="E15" s="407">
        <f t="shared" si="3"/>
        <v>-5527.9</v>
      </c>
      <c r="F15" s="410">
        <f t="shared" si="4"/>
        <v>11.573407556707298</v>
      </c>
      <c r="G15" s="412">
        <v>4610.8</v>
      </c>
      <c r="H15" s="407">
        <v>3227.5</v>
      </c>
      <c r="I15" s="407">
        <f t="shared" si="0"/>
        <v>-1383.3000000000002</v>
      </c>
      <c r="J15" s="410">
        <f aca="true" t="shared" si="9" ref="J15:J22">H15/G15%</f>
        <v>69.99869870738266</v>
      </c>
      <c r="K15" s="411">
        <f t="shared" si="5"/>
        <v>799.9000000000005</v>
      </c>
      <c r="L15" s="407">
        <f t="shared" si="6"/>
        <v>376</v>
      </c>
      <c r="M15" s="407">
        <f t="shared" si="1"/>
        <v>-423.90000000000055</v>
      </c>
      <c r="N15" s="410">
        <f t="shared" si="7"/>
        <v>47.00587573446678</v>
      </c>
      <c r="O15" s="404">
        <v>11662.1</v>
      </c>
      <c r="P15" s="407">
        <v>4327</v>
      </c>
      <c r="Q15" s="407">
        <f t="shared" si="2"/>
        <v>-7335.1</v>
      </c>
      <c r="R15" s="410">
        <f t="shared" si="8"/>
        <v>37.103094639901904</v>
      </c>
    </row>
    <row r="16" spans="1:18" s="409" customFormat="1" ht="18.75">
      <c r="A16" s="403" t="s">
        <v>54</v>
      </c>
      <c r="B16" s="404">
        <v>3630.9</v>
      </c>
      <c r="C16" s="405">
        <v>660.4</v>
      </c>
      <c r="D16" s="58">
        <v>853</v>
      </c>
      <c r="E16" s="407">
        <f t="shared" si="3"/>
        <v>-2777.9</v>
      </c>
      <c r="F16" s="410">
        <f t="shared" si="4"/>
        <v>23.492797928888155</v>
      </c>
      <c r="G16" s="412">
        <v>11554.1</v>
      </c>
      <c r="H16" s="407">
        <v>5199.3</v>
      </c>
      <c r="I16" s="407">
        <f t="shared" si="0"/>
        <v>-6354.8</v>
      </c>
      <c r="J16" s="410">
        <f t="shared" si="9"/>
        <v>44.99961052786457</v>
      </c>
      <c r="K16" s="411">
        <f t="shared" si="5"/>
        <v>73667.3</v>
      </c>
      <c r="L16" s="407">
        <f t="shared" si="6"/>
        <v>9742.900000000001</v>
      </c>
      <c r="M16" s="407">
        <f t="shared" si="1"/>
        <v>-63924.4</v>
      </c>
      <c r="N16" s="410">
        <f t="shared" si="7"/>
        <v>13.225542404839056</v>
      </c>
      <c r="O16" s="404">
        <v>88852.3</v>
      </c>
      <c r="P16" s="407">
        <v>15795.2</v>
      </c>
      <c r="Q16" s="407">
        <f t="shared" si="2"/>
        <v>-73057.1</v>
      </c>
      <c r="R16" s="410">
        <f t="shared" si="8"/>
        <v>17.776917423634504</v>
      </c>
    </row>
    <row r="17" spans="1:18" s="409" customFormat="1" ht="18.75">
      <c r="A17" s="403" t="s">
        <v>55</v>
      </c>
      <c r="B17" s="404">
        <v>4859.2</v>
      </c>
      <c r="C17" s="405">
        <v>1048.5</v>
      </c>
      <c r="D17" s="58">
        <v>665.8</v>
      </c>
      <c r="E17" s="407">
        <f t="shared" si="3"/>
        <v>-4193.4</v>
      </c>
      <c r="F17" s="410">
        <f t="shared" si="4"/>
        <v>13.701843924925914</v>
      </c>
      <c r="G17" s="412">
        <v>5539.2</v>
      </c>
      <c r="H17" s="407">
        <v>3692.9</v>
      </c>
      <c r="I17" s="407">
        <f t="shared" si="0"/>
        <v>-1846.2999999999997</v>
      </c>
      <c r="J17" s="410">
        <f t="shared" si="9"/>
        <v>66.66847198151358</v>
      </c>
      <c r="K17" s="411">
        <f t="shared" si="5"/>
        <v>538.2000000000007</v>
      </c>
      <c r="L17" s="407">
        <f t="shared" si="6"/>
        <v>88.29999999999973</v>
      </c>
      <c r="M17" s="407">
        <f t="shared" si="1"/>
        <v>-449.900000000001</v>
      </c>
      <c r="N17" s="410">
        <f t="shared" si="7"/>
        <v>16.406540319583723</v>
      </c>
      <c r="O17" s="404">
        <v>10936.6</v>
      </c>
      <c r="P17" s="407">
        <v>4447</v>
      </c>
      <c r="Q17" s="407">
        <f t="shared" si="2"/>
        <v>-6489.6</v>
      </c>
      <c r="R17" s="410">
        <f t="shared" si="8"/>
        <v>40.661631585684766</v>
      </c>
    </row>
    <row r="18" spans="1:18" s="409" customFormat="1" ht="18.75">
      <c r="A18" s="403" t="s">
        <v>56</v>
      </c>
      <c r="B18" s="404">
        <v>3718.5</v>
      </c>
      <c r="C18" s="405">
        <v>787.6</v>
      </c>
      <c r="D18" s="58">
        <v>550.5</v>
      </c>
      <c r="E18" s="407">
        <f t="shared" si="3"/>
        <v>-3168</v>
      </c>
      <c r="F18" s="410">
        <f t="shared" si="4"/>
        <v>14.804356595401371</v>
      </c>
      <c r="G18" s="412">
        <v>5783.7</v>
      </c>
      <c r="H18" s="407">
        <v>3855.9</v>
      </c>
      <c r="I18" s="407">
        <f t="shared" si="0"/>
        <v>-1927.7999999999997</v>
      </c>
      <c r="J18" s="410">
        <f t="shared" si="9"/>
        <v>66.66839566367551</v>
      </c>
      <c r="K18" s="411">
        <f t="shared" si="5"/>
        <v>1523.8000000000002</v>
      </c>
      <c r="L18" s="407">
        <f t="shared" si="6"/>
        <v>88.49999999999955</v>
      </c>
      <c r="M18" s="407">
        <f t="shared" si="1"/>
        <v>-1435.3000000000006</v>
      </c>
      <c r="N18" s="410">
        <f t="shared" si="7"/>
        <v>5.807848799054963</v>
      </c>
      <c r="O18" s="404">
        <v>11026</v>
      </c>
      <c r="P18" s="407">
        <v>4494.9</v>
      </c>
      <c r="Q18" s="407">
        <f t="shared" si="2"/>
        <v>-6531.1</v>
      </c>
      <c r="R18" s="410">
        <f t="shared" si="8"/>
        <v>40.76637039724287</v>
      </c>
    </row>
    <row r="19" spans="1:18" s="409" customFormat="1" ht="18.75">
      <c r="A19" s="403" t="s">
        <v>57</v>
      </c>
      <c r="B19" s="404">
        <v>8240.9</v>
      </c>
      <c r="C19" s="405">
        <v>2147.6</v>
      </c>
      <c r="D19" s="58">
        <v>1847.6</v>
      </c>
      <c r="E19" s="407">
        <f t="shared" si="3"/>
        <v>-6393.299999999999</v>
      </c>
      <c r="F19" s="410">
        <f t="shared" si="4"/>
        <v>22.419881323641835</v>
      </c>
      <c r="G19" s="412">
        <v>767.4</v>
      </c>
      <c r="H19" s="407"/>
      <c r="I19" s="407">
        <f t="shared" si="0"/>
        <v>-767.4</v>
      </c>
      <c r="J19" s="410">
        <f t="shared" si="9"/>
        <v>0</v>
      </c>
      <c r="K19" s="411">
        <f t="shared" si="5"/>
        <v>1242.9999999999995</v>
      </c>
      <c r="L19" s="407">
        <f t="shared" si="6"/>
        <v>86.90000000000009</v>
      </c>
      <c r="M19" s="407">
        <f t="shared" si="1"/>
        <v>-1156.0999999999995</v>
      </c>
      <c r="N19" s="410">
        <f t="shared" si="7"/>
        <v>6.991150442477886</v>
      </c>
      <c r="O19" s="404">
        <v>10251.3</v>
      </c>
      <c r="P19" s="407">
        <v>1934.5</v>
      </c>
      <c r="Q19" s="407">
        <f t="shared" si="2"/>
        <v>-8316.8</v>
      </c>
      <c r="R19" s="410">
        <f t="shared" si="8"/>
        <v>18.870777364822025</v>
      </c>
    </row>
    <row r="20" spans="1:18" s="409" customFormat="1" ht="18.75">
      <c r="A20" s="403" t="s">
        <v>58</v>
      </c>
      <c r="B20" s="404">
        <v>2092.6</v>
      </c>
      <c r="C20" s="405">
        <v>394</v>
      </c>
      <c r="D20" s="58">
        <v>317.9</v>
      </c>
      <c r="E20" s="407">
        <f t="shared" si="3"/>
        <v>-1774.6999999999998</v>
      </c>
      <c r="F20" s="410">
        <f t="shared" si="4"/>
        <v>15.19162764025614</v>
      </c>
      <c r="G20" s="412">
        <v>3888.7</v>
      </c>
      <c r="H20" s="407">
        <v>1777.4</v>
      </c>
      <c r="I20" s="407">
        <f t="shared" si="0"/>
        <v>-2111.2999999999997</v>
      </c>
      <c r="J20" s="410">
        <f t="shared" si="9"/>
        <v>45.706791472728675</v>
      </c>
      <c r="K20" s="411">
        <f t="shared" si="5"/>
        <v>777.0000000000009</v>
      </c>
      <c r="L20" s="407">
        <f t="shared" si="6"/>
        <v>485.5</v>
      </c>
      <c r="M20" s="407">
        <f t="shared" si="1"/>
        <v>-291.5000000000009</v>
      </c>
      <c r="N20" s="410">
        <f t="shared" si="7"/>
        <v>62.483912483912405</v>
      </c>
      <c r="O20" s="404">
        <v>6758.3</v>
      </c>
      <c r="P20" s="407">
        <v>2580.8</v>
      </c>
      <c r="Q20" s="407">
        <f t="shared" si="2"/>
        <v>-4177.5</v>
      </c>
      <c r="R20" s="410">
        <f t="shared" si="8"/>
        <v>38.18711806223459</v>
      </c>
    </row>
    <row r="21" spans="1:18" s="409" customFormat="1" ht="18.75">
      <c r="A21" s="403" t="s">
        <v>59</v>
      </c>
      <c r="B21" s="404">
        <v>4324.9</v>
      </c>
      <c r="C21" s="405">
        <v>815.7</v>
      </c>
      <c r="D21" s="58">
        <v>977</v>
      </c>
      <c r="E21" s="407">
        <f t="shared" si="3"/>
        <v>-3347.8999999999996</v>
      </c>
      <c r="F21" s="410">
        <f t="shared" si="4"/>
        <v>22.590117690582442</v>
      </c>
      <c r="G21" s="412">
        <v>12914.8</v>
      </c>
      <c r="H21" s="407">
        <v>5811.8</v>
      </c>
      <c r="I21" s="407">
        <f t="shared" si="0"/>
        <v>-7102.999999999999</v>
      </c>
      <c r="J21" s="410">
        <f t="shared" si="9"/>
        <v>45.00108402762722</v>
      </c>
      <c r="K21" s="411">
        <f t="shared" si="5"/>
        <v>5823.200000000001</v>
      </c>
      <c r="L21" s="407">
        <f t="shared" si="6"/>
        <v>79.69999999999982</v>
      </c>
      <c r="M21" s="407">
        <f t="shared" si="1"/>
        <v>-5743.500000000001</v>
      </c>
      <c r="N21" s="410">
        <f t="shared" si="7"/>
        <v>1.3686632779227883</v>
      </c>
      <c r="O21" s="404">
        <v>23062.9</v>
      </c>
      <c r="P21" s="407">
        <v>6868.5</v>
      </c>
      <c r="Q21" s="407">
        <f t="shared" si="2"/>
        <v>-16194.400000000001</v>
      </c>
      <c r="R21" s="410">
        <f t="shared" si="8"/>
        <v>29.781597283949544</v>
      </c>
    </row>
    <row r="22" spans="1:18" s="409" customFormat="1" ht="19.5" thickBot="1">
      <c r="A22" s="403" t="s">
        <v>60</v>
      </c>
      <c r="B22" s="413">
        <v>10998.2</v>
      </c>
      <c r="C22" s="414">
        <v>4154</v>
      </c>
      <c r="D22" s="415">
        <v>3528.2</v>
      </c>
      <c r="E22" s="407">
        <f t="shared" si="3"/>
        <v>-7470.000000000001</v>
      </c>
      <c r="F22" s="410">
        <f t="shared" si="4"/>
        <v>32.07979487552508</v>
      </c>
      <c r="G22" s="414">
        <v>12154.6</v>
      </c>
      <c r="H22" s="413">
        <v>5057.6</v>
      </c>
      <c r="I22" s="416">
        <f t="shared" si="0"/>
        <v>-7097</v>
      </c>
      <c r="J22" s="417">
        <f t="shared" si="9"/>
        <v>41.6105836473434</v>
      </c>
      <c r="K22" s="418">
        <f t="shared" si="5"/>
        <v>29560.799999999996</v>
      </c>
      <c r="L22" s="416">
        <f t="shared" si="6"/>
        <v>227.69999999999982</v>
      </c>
      <c r="M22" s="416">
        <f t="shared" si="1"/>
        <v>-29333.099999999995</v>
      </c>
      <c r="N22" s="417">
        <f t="shared" si="7"/>
        <v>0.7702768531298201</v>
      </c>
      <c r="O22" s="413">
        <v>52713.6</v>
      </c>
      <c r="P22" s="416">
        <v>8813.5</v>
      </c>
      <c r="Q22" s="416">
        <f t="shared" si="2"/>
        <v>-43900.1</v>
      </c>
      <c r="R22" s="417">
        <f t="shared" si="8"/>
        <v>16.719594184422995</v>
      </c>
    </row>
    <row r="23" spans="3:7" ht="18.75">
      <c r="C23" s="419"/>
      <c r="D23" s="143"/>
      <c r="E23" s="143"/>
      <c r="F23" s="143"/>
      <c r="G23" s="143"/>
    </row>
    <row r="24" spans="4:7" ht="12.75">
      <c r="D24" s="143"/>
      <c r="E24" s="143"/>
      <c r="F24" s="143"/>
      <c r="G24" s="143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2017-05-19T13:02:23Z</dcterms:modified>
  <cp:category/>
  <cp:version/>
  <cp:contentType/>
  <cp:contentStatus/>
</cp:coreProperties>
</file>