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7400" windowHeight="9855" activeTab="0"/>
  </bookViews>
  <sheets>
    <sheet name="район" sheetId="1" r:id="rId1"/>
    <sheet name="поселения" sheetId="2" r:id="rId2"/>
    <sheet name="консолидированный" sheetId="3" r:id="rId3"/>
    <sheet name="свод" sheetId="4" r:id="rId4"/>
  </sheets>
  <definedNames>
    <definedName name="_xlnm.Print_Titles" localSheetId="1">'поселения'!$A:$A</definedName>
    <definedName name="_xlnm.Print_Titles" localSheetId="0">'район'!$A:$A,'район'!$3:$5</definedName>
    <definedName name="_xlnm.Print_Area" localSheetId="1">'поселения'!$A$1:$CB$30</definedName>
    <definedName name="_xlnm.Print_Area" localSheetId="0">'район'!$A$1:$CB$35</definedName>
  </definedNames>
  <calcPr fullCalcOnLoad="1"/>
</workbook>
</file>

<file path=xl/sharedStrings.xml><?xml version="1.0" encoding="utf-8"?>
<sst xmlns="http://schemas.openxmlformats.org/spreadsheetml/2006/main" count="473" uniqueCount="168">
  <si>
    <t>Наименование показателей</t>
  </si>
  <si>
    <t>I полугодие</t>
  </si>
  <si>
    <t>I квартал</t>
  </si>
  <si>
    <t>январь</t>
  </si>
  <si>
    <t>февраль</t>
  </si>
  <si>
    <t>март</t>
  </si>
  <si>
    <t>II квартал</t>
  </si>
  <si>
    <t>апрель</t>
  </si>
  <si>
    <t>май</t>
  </si>
  <si>
    <t>июнь</t>
  </si>
  <si>
    <t>9 месяцев</t>
  </si>
  <si>
    <t>III квартал</t>
  </si>
  <si>
    <t>июль</t>
  </si>
  <si>
    <t>август</t>
  </si>
  <si>
    <t>сентябрь</t>
  </si>
  <si>
    <t>IV квартал</t>
  </si>
  <si>
    <t>октябрь</t>
  </si>
  <si>
    <t>ноябрь</t>
  </si>
  <si>
    <t>декабрь</t>
  </si>
  <si>
    <t>план</t>
  </si>
  <si>
    <t>факт</t>
  </si>
  <si>
    <t>Отклонение</t>
  </si>
  <si>
    <t>т.р.</t>
  </si>
  <si>
    <t>%</t>
  </si>
  <si>
    <t>ДОХОДЫ</t>
  </si>
  <si>
    <t>Налог на доходы физических лиц</t>
  </si>
  <si>
    <t>НАЛОГИ НА СОВОКУПНЫЙ ДОХОД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</si>
  <si>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</si>
  <si>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</si>
  <si>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</si>
  <si>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</si>
  <si>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ГОСУДАРСТВЕННАЯ ПОШЛИНА</t>
  </si>
  <si>
    <t>- за выдачу разрешения на установку рекламной конструкции</t>
  </si>
  <si>
    <t>ЗАДОЛЖЕННОСТЬ ПО ОТМЕНЕННЫМ НАЛОГАМ, СБОРАМ И ИНЫМ ОБЯЗАТЕЛЬНЫМ ПЛАТЕЖАМ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</si>
  <si>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</si>
  <si>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Прочие местные налоги и сборы</t>
  </si>
  <si>
    <t>ДОХОДЫ ОТ ИСПОЛЬЗОВАНИЯ ИМУЩЕСТВА, НАХОДЯЩЕГОСЯ В  МУНИЦИПАЛЬНОЙ СОБСТВЕННОСТИ</t>
  </si>
  <si>
    <t>Дивиденды по акциям, принадлежащим муниципальным районам</t>
  </si>
  <si>
    <t>Арендная плата за земельные участки</t>
  </si>
  <si>
    <t>Доходы от сдачи в аренду имущества</t>
  </si>
  <si>
    <t>Доходы от перечисления части прибыли МУП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</si>
  <si>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</si>
  <si>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</si>
  <si>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</si>
  <si>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&gt; 100%</t>
  </si>
  <si>
    <t xml:space="preserve">Прочие доходы от компенсации затрат бюджетов </t>
  </si>
  <si>
    <t>ДОХОДЫ ОТ ПРОДАЖИ МАТЕРИАЛЬНЫХ И НЕМАТЕРИАЛЬНЫХ АКТИВОВ</t>
  </si>
  <si>
    <t>Доходы от реализации  имущества</t>
  </si>
  <si>
    <t>&gt;100%</t>
  </si>
  <si>
    <t xml:space="preserve">Доходы от продажи земельных участков </t>
  </si>
  <si>
    <t>ШТРАФЫ, САНКЦИИ, ВОЗМЕЩЕНИЕ УЩЕРБА</t>
  </si>
  <si>
    <t>ПРОЧИЕ НЕНАЛОГОВЫЕ ДОХОДЫ</t>
  </si>
  <si>
    <t>Белокалитвинского района</t>
  </si>
  <si>
    <t>Белокалитвинское гп</t>
  </si>
  <si>
    <t>Богураевское сп</t>
  </si>
  <si>
    <t>Горняцкое сп</t>
  </si>
  <si>
    <t>Грушево-Дубовское сп</t>
  </si>
  <si>
    <t>Ильинское сп</t>
  </si>
  <si>
    <t>Коксовское сп</t>
  </si>
  <si>
    <t>Краснодонецкое сп</t>
  </si>
  <si>
    <t>Литвиновское сп</t>
  </si>
  <si>
    <t>Нижнепоповское сп</t>
  </si>
  <si>
    <t>Рудаковское сп</t>
  </si>
  <si>
    <t>Синегорское сп</t>
  </si>
  <si>
    <t>Шолоховское гп</t>
  </si>
  <si>
    <t xml:space="preserve">Итого доходы поселений </t>
  </si>
  <si>
    <t>% исп.</t>
  </si>
  <si>
    <t>т.р</t>
  </si>
  <si>
    <t>год. плана</t>
  </si>
  <si>
    <t>Собственные доходы</t>
  </si>
  <si>
    <t xml:space="preserve">Налог на имущество физических лиц </t>
  </si>
  <si>
    <t>Земельный налог</t>
  </si>
  <si>
    <t>Госпошлина за совершение нотариальных действий</t>
  </si>
  <si>
    <t>Задолженность по отмененным налогам (земельный налог)</t>
  </si>
  <si>
    <t>Неналоговые доходы</t>
  </si>
  <si>
    <t>Арендная плата  за земли</t>
  </si>
  <si>
    <t>Доходы от перечисления части прибыли</t>
  </si>
  <si>
    <t>Прочие поступления от использов. имущества</t>
  </si>
  <si>
    <t xml:space="preserve">Доходы от реализации имущества </t>
  </si>
  <si>
    <t>Доходы от продажи земельных участков</t>
  </si>
  <si>
    <t>Прочие неналоговые доходы, штрафы</t>
  </si>
  <si>
    <t>Безвозмездные поступления</t>
  </si>
  <si>
    <t>Дотация</t>
  </si>
  <si>
    <t xml:space="preserve">Субвенции </t>
  </si>
  <si>
    <t>Иные межбюджетные трансферты</t>
  </si>
  <si>
    <t>Прочие безвозмездные поступления</t>
  </si>
  <si>
    <t>Всего доходов</t>
  </si>
  <si>
    <t>Поступление доходов в консолидированный бюджет Белокалитвинского района</t>
  </si>
  <si>
    <t>тыс.руб.</t>
  </si>
  <si>
    <t>Код</t>
  </si>
  <si>
    <t>Консолидированный бюджет</t>
  </si>
  <si>
    <t>Районный бюджет</t>
  </si>
  <si>
    <t>Бюджеты поселений, всего</t>
  </si>
  <si>
    <t>бюджетной</t>
  </si>
  <si>
    <t xml:space="preserve">план                    </t>
  </si>
  <si>
    <t xml:space="preserve">факт </t>
  </si>
  <si>
    <t>отклон. от годового плана</t>
  </si>
  <si>
    <t>классиф.</t>
  </si>
  <si>
    <t>года</t>
  </si>
  <si>
    <t>СОБСТВЕННЫЕ  ДОХОДЫ</t>
  </si>
  <si>
    <t xml:space="preserve">1 00 00000 00 0000 000 </t>
  </si>
  <si>
    <t xml:space="preserve">1 01 02000 01 0000 110 </t>
  </si>
  <si>
    <t>1 05 01000 00 0000 110</t>
  </si>
  <si>
    <t xml:space="preserve">1 05 02000 02 0000 110 </t>
  </si>
  <si>
    <t xml:space="preserve">1 05 03000 01 0000 110 </t>
  </si>
  <si>
    <t xml:space="preserve"> 1 06 01000 00 0000 110</t>
  </si>
  <si>
    <t xml:space="preserve"> 1 06 06000 00 0000 110</t>
  </si>
  <si>
    <t>Государственная пошлина</t>
  </si>
  <si>
    <t xml:space="preserve">1 08 00000 00 0000 000 </t>
  </si>
  <si>
    <t xml:space="preserve">Задолженность по отмененным налогам </t>
  </si>
  <si>
    <t xml:space="preserve">1 09 00000 00 0000 000 </t>
  </si>
  <si>
    <t>ДОХОДЫ ОТ ИСПОЛЬЗОВАНИЯ ИМУЩЕСТВА, НАХОДЯЩЕГОСЯ В МУНИЦИПАЛЬНОЙ СОБСТВЕННОСТИ</t>
  </si>
  <si>
    <t xml:space="preserve"> 1 11 00000 00 0000 000</t>
  </si>
  <si>
    <t>Арендная плата  за землю</t>
  </si>
  <si>
    <t>1 11 05010 00 0000 120</t>
  </si>
  <si>
    <t>1 11 05035 10 0000 120</t>
  </si>
  <si>
    <t>Доходы от перечисления части прибыли муниципальных унитарных предприятий</t>
  </si>
  <si>
    <t xml:space="preserve">1 11 07015 05 0000 120 </t>
  </si>
  <si>
    <t>Прочие поступления от использования имущества</t>
  </si>
  <si>
    <t xml:space="preserve">1 12 01000 01 0000 120 </t>
  </si>
  <si>
    <t>Прочие доходы от компенсации затрат бюджета</t>
  </si>
  <si>
    <t xml:space="preserve">1 14 00000 00 0000 000 </t>
  </si>
  <si>
    <t xml:space="preserve">1 14 02033 10 0000 410 </t>
  </si>
  <si>
    <t>1 14 06014 10 0000 420</t>
  </si>
  <si>
    <t>ШТРАФЫ, САНКЦИИ</t>
  </si>
  <si>
    <t xml:space="preserve">1 16 00000 00 0000 000 </t>
  </si>
  <si>
    <t xml:space="preserve">1 17 00000 00 0000 000 </t>
  </si>
  <si>
    <t>2 02 01000 00 0000 151</t>
  </si>
  <si>
    <t>Субсидия</t>
  </si>
  <si>
    <t>2 02 02000 00 0000 151</t>
  </si>
  <si>
    <t xml:space="preserve">Субвенция </t>
  </si>
  <si>
    <t>2 02 03000 00 0000 151</t>
  </si>
  <si>
    <t>2 02 04000 00 0000 151</t>
  </si>
  <si>
    <t>АКЦИЗЫ</t>
  </si>
  <si>
    <t>Откл. к пл. кварт.</t>
  </si>
  <si>
    <t>Акцизы</t>
  </si>
  <si>
    <t>Доходы от оказания платных услуг</t>
  </si>
  <si>
    <t>Невыясненные поступления</t>
  </si>
  <si>
    <t>2012 год факт в усл.т.г.</t>
  </si>
  <si>
    <t>2012 год</t>
  </si>
  <si>
    <t>НАЛОГ НА ДОХОДЫ ФИЗИЧЕСКИХ ЛИЦ</t>
  </si>
  <si>
    <t xml:space="preserve">   2016 год</t>
  </si>
  <si>
    <t>2016 год</t>
  </si>
  <si>
    <t xml:space="preserve"> - по делам, рассматриваемым в судах общей юрисдикции, мировыми судьями (03010)</t>
  </si>
  <si>
    <t>- за совершение действий, связанных с приобретением или выходом из гражданства РФ (06000 -нач.) (07100-упл.)</t>
  </si>
  <si>
    <t>за госуд. рег.  юр и физ. лиц и изменений, вносимых в учред. докум. (07010)</t>
  </si>
  <si>
    <t>- за гос.регистрацию прав на недвижимое имущество и сделок с ним (07020)</t>
  </si>
  <si>
    <t>- за гос.регистрацию транс. ср. и иные юр. значимые действия, связанные с изм. и выдачей документов на транспортные средства (07140)</t>
  </si>
  <si>
    <t xml:space="preserve">Прочие поступления от использования имущества, находящегося в собственности муниципальных районов </t>
  </si>
  <si>
    <t>&gt;100</t>
  </si>
  <si>
    <t>СОБСТВЕННЫЕ ДОХОДЫ</t>
  </si>
  <si>
    <t>ДОТАЦИИ</t>
  </si>
  <si>
    <t>ВСЕГО ДОХОДОВ</t>
  </si>
  <si>
    <t>Наименование бюджетов</t>
  </si>
  <si>
    <t>план               2016 года</t>
  </si>
  <si>
    <t>Отклонение от годового плана</t>
  </si>
  <si>
    <t>Консолидиров. бюджет района</t>
  </si>
  <si>
    <t>Бюджеты поселений</t>
  </si>
  <si>
    <t>в том числе:</t>
  </si>
  <si>
    <t>Исполнение  бюджета Белокалитвинского района по доходам на 01 мая 2016 года</t>
  </si>
  <si>
    <t>по состоянию на 01.05.2016 года</t>
  </si>
  <si>
    <t xml:space="preserve">Информация о выполнении плановых назначений по доходам за январь-апрель 2016 года по поселениям </t>
  </si>
  <si>
    <t>по состоянию на 01.05.2016</t>
  </si>
  <si>
    <t xml:space="preserve">по  состоянию на 01.05.2016г.  </t>
  </si>
  <si>
    <t>Выполнение плана  доходов за январь-апрель 2016 года.</t>
  </si>
  <si>
    <t>- за выдачу и обмен паспорта гражданина РФ (при обращении через МФЦ)(07100)</t>
  </si>
  <si>
    <t>1 полугодие 2016 года</t>
  </si>
  <si>
    <t>план 1 полугодие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</si>
</sst>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65">
    <font>
      <sz val="10"/>
      <name val="Arial Cyr"/>
      <family val="0"/>
    </font>
    <font>
      <sz val="11"/>
      <color indexed="8"/>
      <name val="Calibri"/>
      <family val="2"/>
    </font>
    <font>
      <b/>
      <u val="single"/>
      <sz val="1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4"/>
      <color indexed="8"/>
      <name val="Times New Roman"/>
      <family val="1"/>
    </font>
    <font>
      <sz val="14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sz val="12"/>
      <name val="Arial Cyr"/>
      <family val="0"/>
    </font>
    <font>
      <sz val="8"/>
      <name val="Arial Cyr"/>
      <family val="2"/>
    </font>
    <font>
      <i/>
      <sz val="9"/>
      <name val="Arial Cyr"/>
      <family val="0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10"/>
      <name val="Arial"/>
      <family val="2"/>
    </font>
    <font>
      <b/>
      <sz val="8"/>
      <name val="Arial Cyr"/>
      <family val="0"/>
    </font>
    <font>
      <b/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8"/>
      <name val="Arial Cyr"/>
      <family val="2"/>
    </font>
    <font>
      <sz val="10"/>
      <color indexed="8"/>
      <name val="Arial Cyr"/>
      <family val="2"/>
    </font>
    <font>
      <i/>
      <sz val="10"/>
      <name val="Arial Cyr"/>
      <family val="0"/>
    </font>
    <font>
      <i/>
      <sz val="10"/>
      <name val="Arial"/>
      <family val="2"/>
    </font>
    <font>
      <sz val="12"/>
      <name val="Arial"/>
      <family val="2"/>
    </font>
    <font>
      <i/>
      <sz val="10"/>
      <color indexed="8"/>
      <name val="Arial"/>
      <family val="2"/>
    </font>
    <font>
      <i/>
      <sz val="10"/>
      <color indexed="8"/>
      <name val="Arial Cyr"/>
      <family val="2"/>
    </font>
    <font>
      <sz val="10"/>
      <name val="Times New Roman"/>
      <family val="0"/>
    </font>
    <font>
      <b/>
      <sz val="12"/>
      <color indexed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44" fontId="48" fillId="0" borderId="0" applyFont="0" applyFill="0" applyBorder="0" applyAlignment="0" applyProtection="0"/>
    <xf numFmtId="42" fontId="48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29" fillId="0" borderId="0">
      <alignment/>
      <protection/>
    </xf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48" fillId="31" borderId="8" applyNumberFormat="0" applyFont="0" applyAlignment="0" applyProtection="0"/>
    <xf numFmtId="9" fontId="48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505">
    <xf numFmtId="0" fontId="0" fillId="0" borderId="0" xfId="0" applyAlignment="1">
      <alignment/>
    </xf>
    <xf numFmtId="49" fontId="2" fillId="0" borderId="0" xfId="0" applyNumberFormat="1" applyFont="1" applyFill="1" applyAlignment="1">
      <alignment horizontal="left" vertical="top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9" fontId="3" fillId="0" borderId="0" xfId="0" applyNumberFormat="1" applyFont="1" applyFill="1" applyAlignment="1">
      <alignment horizontal="left" vertical="top"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 applyAlignment="1">
      <alignment horizontal="centerContinuous" vertical="top"/>
    </xf>
    <xf numFmtId="0" fontId="6" fillId="0" borderId="0" xfId="0" applyFont="1" applyFill="1" applyAlignment="1">
      <alignment horizontal="centerContinuous" vertical="top"/>
    </xf>
    <xf numFmtId="0" fontId="5" fillId="0" borderId="0" xfId="0" applyFont="1" applyFill="1" applyBorder="1" applyAlignment="1">
      <alignment horizontal="centerContinuous" vertical="top"/>
    </xf>
    <xf numFmtId="0" fontId="6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7" fillId="33" borderId="10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7" fillId="34" borderId="10" xfId="0" applyFont="1" applyFill="1" applyBorder="1" applyAlignment="1">
      <alignment horizontal="center"/>
    </xf>
    <xf numFmtId="0" fontId="7" fillId="34" borderId="1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4" fillId="9" borderId="10" xfId="0" applyFont="1" applyFill="1" applyBorder="1" applyAlignment="1">
      <alignment horizontal="center"/>
    </xf>
    <xf numFmtId="164" fontId="5" fillId="0" borderId="13" xfId="0" applyNumberFormat="1" applyFont="1" applyFill="1" applyBorder="1" applyAlignment="1" applyProtection="1">
      <alignment horizontal="right"/>
      <protection/>
    </xf>
    <xf numFmtId="164" fontId="5" fillId="0" borderId="10" xfId="0" applyNumberFormat="1" applyFont="1" applyBorder="1" applyAlignment="1" applyProtection="1">
      <alignment horizontal="right"/>
      <protection/>
    </xf>
    <xf numFmtId="164" fontId="5" fillId="0" borderId="12" xfId="0" applyNumberFormat="1" applyFont="1" applyBorder="1" applyAlignment="1" applyProtection="1">
      <alignment horizontal="right"/>
      <protection/>
    </xf>
    <xf numFmtId="164" fontId="5" fillId="33" borderId="13" xfId="0" applyNumberFormat="1" applyFont="1" applyFill="1" applyBorder="1" applyAlignment="1" applyProtection="1">
      <alignment horizontal="right"/>
      <protection/>
    </xf>
    <xf numFmtId="164" fontId="5" fillId="33" borderId="10" xfId="0" applyNumberFormat="1" applyFont="1" applyFill="1" applyBorder="1" applyAlignment="1" applyProtection="1">
      <alignment horizontal="right"/>
      <protection/>
    </xf>
    <xf numFmtId="164" fontId="5" fillId="33" borderId="11" xfId="0" applyNumberFormat="1" applyFont="1" applyFill="1" applyBorder="1" applyAlignment="1" applyProtection="1">
      <alignment horizontal="right"/>
      <protection/>
    </xf>
    <xf numFmtId="164" fontId="5" fillId="34" borderId="10" xfId="0" applyNumberFormat="1" applyFont="1" applyFill="1" applyBorder="1" applyAlignment="1" applyProtection="1">
      <alignment horizontal="right"/>
      <protection/>
    </xf>
    <xf numFmtId="164" fontId="5" fillId="34" borderId="12" xfId="0" applyNumberFormat="1" applyFont="1" applyFill="1" applyBorder="1" applyAlignment="1" applyProtection="1">
      <alignment horizontal="right"/>
      <protection/>
    </xf>
    <xf numFmtId="164" fontId="5" fillId="0" borderId="10" xfId="0" applyNumberFormat="1" applyFont="1" applyFill="1" applyBorder="1" applyAlignment="1" applyProtection="1">
      <alignment horizontal="right"/>
      <protection/>
    </xf>
    <xf numFmtId="164" fontId="5" fillId="0" borderId="12" xfId="0" applyNumberFormat="1" applyFont="1" applyFill="1" applyBorder="1" applyAlignment="1" applyProtection="1">
      <alignment horizontal="right"/>
      <protection/>
    </xf>
    <xf numFmtId="164" fontId="5" fillId="35" borderId="10" xfId="0" applyNumberFormat="1" applyFont="1" applyFill="1" applyBorder="1" applyAlignment="1" applyProtection="1">
      <alignment horizontal="right"/>
      <protection/>
    </xf>
    <xf numFmtId="164" fontId="5" fillId="35" borderId="12" xfId="0" applyNumberFormat="1" applyFont="1" applyFill="1" applyBorder="1" applyAlignment="1" applyProtection="1">
      <alignment horizontal="right"/>
      <protection/>
    </xf>
    <xf numFmtId="164" fontId="5" fillId="9" borderId="10" xfId="0" applyNumberFormat="1" applyFont="1" applyFill="1" applyBorder="1" applyAlignment="1" applyProtection="1">
      <alignment horizontal="right"/>
      <protection/>
    </xf>
    <xf numFmtId="0" fontId="5" fillId="0" borderId="0" xfId="0" applyFont="1" applyAlignment="1">
      <alignment/>
    </xf>
    <xf numFmtId="164" fontId="5" fillId="0" borderId="10" xfId="0" applyNumberFormat="1" applyFont="1" applyFill="1" applyBorder="1" applyAlignment="1">
      <alignment horizontal="right"/>
    </xf>
    <xf numFmtId="164" fontId="5" fillId="0" borderId="13" xfId="0" applyNumberFormat="1" applyFont="1" applyFill="1" applyBorder="1" applyAlignment="1">
      <alignment horizontal="right"/>
    </xf>
    <xf numFmtId="164" fontId="5" fillId="0" borderId="14" xfId="0" applyNumberFormat="1" applyFont="1" applyFill="1" applyBorder="1" applyAlignment="1">
      <alignment horizontal="right"/>
    </xf>
    <xf numFmtId="164" fontId="5" fillId="0" borderId="11" xfId="0" applyNumberFormat="1" applyFont="1" applyFill="1" applyBorder="1" applyAlignment="1" applyProtection="1">
      <alignment horizontal="right"/>
      <protection/>
    </xf>
    <xf numFmtId="164" fontId="3" fillId="0" borderId="10" xfId="0" applyNumberFormat="1" applyFont="1" applyFill="1" applyBorder="1" applyAlignment="1">
      <alignment horizontal="right"/>
    </xf>
    <xf numFmtId="164" fontId="3" fillId="0" borderId="10" xfId="0" applyNumberFormat="1" applyFont="1" applyBorder="1" applyAlignment="1" applyProtection="1">
      <alignment horizontal="right"/>
      <protection/>
    </xf>
    <xf numFmtId="164" fontId="3" fillId="0" borderId="12" xfId="0" applyNumberFormat="1" applyFont="1" applyBorder="1" applyAlignment="1" applyProtection="1">
      <alignment horizontal="right"/>
      <protection/>
    </xf>
    <xf numFmtId="164" fontId="3" fillId="33" borderId="13" xfId="0" applyNumberFormat="1" applyFont="1" applyFill="1" applyBorder="1" applyAlignment="1" applyProtection="1">
      <alignment horizontal="right"/>
      <protection/>
    </xf>
    <xf numFmtId="164" fontId="3" fillId="33" borderId="10" xfId="0" applyNumberFormat="1" applyFont="1" applyFill="1" applyBorder="1" applyAlignment="1" applyProtection="1">
      <alignment horizontal="right"/>
      <protection/>
    </xf>
    <xf numFmtId="164" fontId="3" fillId="33" borderId="11" xfId="0" applyNumberFormat="1" applyFont="1" applyFill="1" applyBorder="1" applyAlignment="1" applyProtection="1">
      <alignment horizontal="right"/>
      <protection/>
    </xf>
    <xf numFmtId="164" fontId="3" fillId="34" borderId="14" xfId="0" applyNumberFormat="1" applyFont="1" applyFill="1" applyBorder="1" applyAlignment="1" applyProtection="1">
      <alignment horizontal="right"/>
      <protection/>
    </xf>
    <xf numFmtId="164" fontId="3" fillId="34" borderId="10" xfId="0" applyNumberFormat="1" applyFont="1" applyFill="1" applyBorder="1" applyAlignment="1" applyProtection="1">
      <alignment horizontal="right"/>
      <protection/>
    </xf>
    <xf numFmtId="164" fontId="3" fillId="34" borderId="12" xfId="0" applyNumberFormat="1" applyFont="1" applyFill="1" applyBorder="1" applyAlignment="1" applyProtection="1">
      <alignment horizontal="right"/>
      <protection/>
    </xf>
    <xf numFmtId="164" fontId="3" fillId="0" borderId="13" xfId="0" applyNumberFormat="1" applyFont="1" applyFill="1" applyBorder="1" applyAlignment="1">
      <alignment horizontal="right"/>
    </xf>
    <xf numFmtId="164" fontId="3" fillId="0" borderId="10" xfId="0" applyNumberFormat="1" applyFont="1" applyFill="1" applyBorder="1" applyAlignment="1" applyProtection="1">
      <alignment horizontal="right"/>
      <protection/>
    </xf>
    <xf numFmtId="164" fontId="3" fillId="0" borderId="12" xfId="0" applyNumberFormat="1" applyFont="1" applyFill="1" applyBorder="1" applyAlignment="1" applyProtection="1">
      <alignment horizontal="right"/>
      <protection/>
    </xf>
    <xf numFmtId="164" fontId="3" fillId="0" borderId="14" xfId="0" applyNumberFormat="1" applyFont="1" applyFill="1" applyBorder="1" applyAlignment="1">
      <alignment horizontal="right"/>
    </xf>
    <xf numFmtId="164" fontId="3" fillId="0" borderId="11" xfId="0" applyNumberFormat="1" applyFont="1" applyFill="1" applyBorder="1" applyAlignment="1" applyProtection="1">
      <alignment horizontal="right"/>
      <protection/>
    </xf>
    <xf numFmtId="164" fontId="3" fillId="9" borderId="10" xfId="0" applyNumberFormat="1" applyFont="1" applyFill="1" applyBorder="1" applyAlignment="1" applyProtection="1">
      <alignment horizontal="right"/>
      <protection/>
    </xf>
    <xf numFmtId="0" fontId="3" fillId="0" borderId="0" xfId="0" applyFont="1" applyAlignment="1">
      <alignment/>
    </xf>
    <xf numFmtId="164" fontId="5" fillId="34" borderId="15" xfId="0" applyNumberFormat="1" applyFont="1" applyFill="1" applyBorder="1" applyAlignment="1" applyProtection="1">
      <alignment horizontal="right"/>
      <protection/>
    </xf>
    <xf numFmtId="164" fontId="5" fillId="9" borderId="13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164" fontId="3" fillId="36" borderId="10" xfId="0" applyNumberFormat="1" applyFont="1" applyFill="1" applyBorder="1" applyAlignment="1" applyProtection="1">
      <alignment horizontal="right"/>
      <protection/>
    </xf>
    <xf numFmtId="0" fontId="3" fillId="36" borderId="0" xfId="0" applyFont="1" applyFill="1" applyAlignment="1">
      <alignment/>
    </xf>
    <xf numFmtId="164" fontId="3" fillId="0" borderId="13" xfId="0" applyNumberFormat="1" applyFont="1" applyFill="1" applyBorder="1" applyAlignment="1">
      <alignment/>
    </xf>
    <xf numFmtId="164" fontId="3" fillId="0" borderId="10" xfId="0" applyNumberFormat="1" applyFont="1" applyFill="1" applyBorder="1" applyAlignment="1">
      <alignment/>
    </xf>
    <xf numFmtId="164" fontId="3" fillId="0" borderId="14" xfId="0" applyNumberFormat="1" applyFont="1" applyFill="1" applyBorder="1" applyAlignment="1">
      <alignment/>
    </xf>
    <xf numFmtId="164" fontId="5" fillId="0" borderId="10" xfId="0" applyNumberFormat="1" applyFont="1" applyFill="1" applyBorder="1" applyAlignment="1">
      <alignment/>
    </xf>
    <xf numFmtId="164" fontId="5" fillId="0" borderId="13" xfId="0" applyNumberFormat="1" applyFont="1" applyFill="1" applyBorder="1" applyAlignment="1">
      <alignment/>
    </xf>
    <xf numFmtId="164" fontId="5" fillId="0" borderId="14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64" fontId="3" fillId="35" borderId="12" xfId="0" applyNumberFormat="1" applyFont="1" applyFill="1" applyBorder="1" applyAlignment="1" applyProtection="1">
      <alignment horizontal="right"/>
      <protection/>
    </xf>
    <xf numFmtId="164" fontId="5" fillId="0" borderId="16" xfId="0" applyNumberFormat="1" applyFont="1" applyFill="1" applyBorder="1" applyAlignment="1">
      <alignment/>
    </xf>
    <xf numFmtId="164" fontId="5" fillId="0" borderId="17" xfId="0" applyNumberFormat="1" applyFont="1" applyFill="1" applyBorder="1" applyAlignment="1">
      <alignment/>
    </xf>
    <xf numFmtId="164" fontId="5" fillId="0" borderId="18" xfId="0" applyNumberFormat="1" applyFont="1" applyFill="1" applyBorder="1" applyAlignment="1">
      <alignment/>
    </xf>
    <xf numFmtId="164" fontId="3" fillId="0" borderId="18" xfId="0" applyNumberFormat="1" applyFont="1" applyFill="1" applyBorder="1" applyAlignment="1" applyProtection="1">
      <alignment horizontal="right"/>
      <protection/>
    </xf>
    <xf numFmtId="164" fontId="5" fillId="0" borderId="19" xfId="0" applyNumberFormat="1" applyFont="1" applyFill="1" applyBorder="1" applyAlignment="1" applyProtection="1">
      <alignment horizontal="right"/>
      <protection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20" xfId="0" applyFont="1" applyBorder="1" applyAlignment="1">
      <alignment/>
    </xf>
    <xf numFmtId="49" fontId="3" fillId="0" borderId="0" xfId="0" applyNumberFormat="1" applyFont="1" applyAlignment="1">
      <alignment vertical="top"/>
    </xf>
    <xf numFmtId="164" fontId="4" fillId="0" borderId="0" xfId="0" applyNumberFormat="1" applyFont="1" applyFill="1" applyAlignment="1">
      <alignment/>
    </xf>
    <xf numFmtId="164" fontId="7" fillId="0" borderId="0" xfId="0" applyNumberFormat="1" applyFont="1" applyFill="1" applyAlignment="1">
      <alignment/>
    </xf>
    <xf numFmtId="0" fontId="3" fillId="0" borderId="20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horizontal="center" wrapText="1"/>
    </xf>
    <xf numFmtId="164" fontId="14" fillId="0" borderId="0" xfId="0" applyNumberFormat="1" applyFont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 wrapText="1"/>
    </xf>
    <xf numFmtId="0" fontId="10" fillId="0" borderId="22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4" borderId="23" xfId="0" applyFont="1" applyFill="1" applyBorder="1" applyAlignment="1">
      <alignment horizontal="center" wrapText="1"/>
    </xf>
    <xf numFmtId="0" fontId="0" fillId="37" borderId="24" xfId="0" applyFill="1" applyBorder="1" applyAlignment="1">
      <alignment horizontal="center" vertical="center" wrapText="1"/>
    </xf>
    <xf numFmtId="0" fontId="0" fillId="4" borderId="25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37" borderId="26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0" fillId="4" borderId="27" xfId="0" applyFont="1" applyFill="1" applyBorder="1" applyAlignment="1">
      <alignment horizontal="center" wrapText="1"/>
    </xf>
    <xf numFmtId="0" fontId="0" fillId="37" borderId="15" xfId="0" applyFill="1" applyBorder="1" applyAlignment="1">
      <alignment horizontal="center" vertical="center" wrapText="1"/>
    </xf>
    <xf numFmtId="0" fontId="0" fillId="4" borderId="28" xfId="0" applyFont="1" applyFill="1" applyBorder="1" applyAlignment="1">
      <alignment horizontal="center" wrapText="1"/>
    </xf>
    <xf numFmtId="0" fontId="15" fillId="37" borderId="10" xfId="0" applyFont="1" applyFill="1" applyBorder="1" applyAlignment="1">
      <alignment/>
    </xf>
    <xf numFmtId="0" fontId="15" fillId="37" borderId="11" xfId="0" applyFont="1" applyFill="1" applyBorder="1" applyAlignment="1">
      <alignment/>
    </xf>
    <xf numFmtId="164" fontId="15" fillId="37" borderId="10" xfId="0" applyNumberFormat="1" applyFont="1" applyFill="1" applyBorder="1" applyAlignment="1">
      <alignment/>
    </xf>
    <xf numFmtId="164" fontId="15" fillId="37" borderId="26" xfId="0" applyNumberFormat="1" applyFont="1" applyFill="1" applyBorder="1" applyAlignment="1">
      <alignment/>
    </xf>
    <xf numFmtId="164" fontId="15" fillId="37" borderId="11" xfId="0" applyNumberFormat="1" applyFont="1" applyFill="1" applyBorder="1" applyAlignment="1">
      <alignment/>
    </xf>
    <xf numFmtId="164" fontId="15" fillId="4" borderId="10" xfId="0" applyNumberFormat="1" applyFont="1" applyFill="1" applyBorder="1" applyAlignment="1">
      <alignment/>
    </xf>
    <xf numFmtId="164" fontId="15" fillId="37" borderId="15" xfId="0" applyNumberFormat="1" applyFont="1" applyFill="1" applyBorder="1" applyAlignment="1">
      <alignment/>
    </xf>
    <xf numFmtId="164" fontId="15" fillId="4" borderId="29" xfId="0" applyNumberFormat="1" applyFont="1" applyFill="1" applyBorder="1" applyAlignment="1">
      <alignment/>
    </xf>
    <xf numFmtId="0" fontId="13" fillId="0" borderId="10" xfId="0" applyFont="1" applyBorder="1" applyAlignment="1">
      <alignment/>
    </xf>
    <xf numFmtId="0" fontId="16" fillId="0" borderId="11" xfId="0" applyFont="1" applyBorder="1" applyAlignment="1">
      <alignment/>
    </xf>
    <xf numFmtId="164" fontId="0" fillId="0" borderId="10" xfId="0" applyNumberFormat="1" applyFont="1" applyBorder="1" applyAlignment="1">
      <alignment/>
    </xf>
    <xf numFmtId="164" fontId="0" fillId="0" borderId="10" xfId="0" applyNumberFormat="1" applyFont="1" applyFill="1" applyBorder="1" applyAlignment="1">
      <alignment/>
    </xf>
    <xf numFmtId="164" fontId="0" fillId="37" borderId="26" xfId="0" applyNumberFormat="1" applyFont="1" applyFill="1" applyBorder="1" applyAlignment="1">
      <alignment/>
    </xf>
    <xf numFmtId="164" fontId="0" fillId="0" borderId="13" xfId="0" applyNumberFormat="1" applyFont="1" applyBorder="1" applyAlignment="1">
      <alignment/>
    </xf>
    <xf numFmtId="164" fontId="0" fillId="0" borderId="11" xfId="0" applyNumberFormat="1" applyFont="1" applyFill="1" applyBorder="1" applyAlignment="1">
      <alignment/>
    </xf>
    <xf numFmtId="164" fontId="0" fillId="4" borderId="10" xfId="0" applyNumberFormat="1" applyFont="1" applyFill="1" applyBorder="1" applyAlignment="1">
      <alignment/>
    </xf>
    <xf numFmtId="164" fontId="0" fillId="37" borderId="15" xfId="0" applyNumberFormat="1" applyFont="1" applyFill="1" applyBorder="1" applyAlignment="1">
      <alignment/>
    </xf>
    <xf numFmtId="164" fontId="0" fillId="37" borderId="15" xfId="0" applyNumberFormat="1" applyFont="1" applyFill="1" applyBorder="1" applyAlignment="1">
      <alignment/>
    </xf>
    <xf numFmtId="164" fontId="17" fillId="0" borderId="10" xfId="0" applyNumberFormat="1" applyFont="1" applyFill="1" applyBorder="1" applyAlignment="1">
      <alignment/>
    </xf>
    <xf numFmtId="164" fontId="0" fillId="4" borderId="29" xfId="0" applyNumberFormat="1" applyFont="1" applyFill="1" applyBorder="1" applyAlignment="1">
      <alignment/>
    </xf>
    <xf numFmtId="0" fontId="13" fillId="0" borderId="10" xfId="0" applyFont="1" applyBorder="1" applyAlignment="1">
      <alignment wrapText="1"/>
    </xf>
    <xf numFmtId="0" fontId="13" fillId="0" borderId="11" xfId="0" applyFont="1" applyBorder="1" applyAlignment="1">
      <alignment/>
    </xf>
    <xf numFmtId="164" fontId="0" fillId="0" borderId="10" xfId="0" applyNumberFormat="1" applyFont="1" applyBorder="1" applyAlignment="1">
      <alignment/>
    </xf>
    <xf numFmtId="164" fontId="0" fillId="37" borderId="26" xfId="0" applyNumberFormat="1" applyFont="1" applyFill="1" applyBorder="1" applyAlignment="1">
      <alignment/>
    </xf>
    <xf numFmtId="164" fontId="0" fillId="0" borderId="13" xfId="0" applyNumberFormat="1" applyFont="1" applyBorder="1" applyAlignment="1">
      <alignment/>
    </xf>
    <xf numFmtId="164" fontId="0" fillId="37" borderId="15" xfId="0" applyNumberFormat="1" applyFont="1" applyFill="1" applyBorder="1" applyAlignment="1">
      <alignment/>
    </xf>
    <xf numFmtId="0" fontId="13" fillId="0" borderId="10" xfId="0" applyFont="1" applyBorder="1" applyAlignment="1">
      <alignment vertical="top"/>
    </xf>
    <xf numFmtId="0" fontId="13" fillId="0" borderId="10" xfId="0" applyFont="1" applyFill="1" applyBorder="1" applyAlignment="1">
      <alignment vertical="top"/>
    </xf>
    <xf numFmtId="0" fontId="13" fillId="0" borderId="11" xfId="0" applyFont="1" applyFill="1" applyBorder="1" applyAlignment="1">
      <alignment vertical="top"/>
    </xf>
    <xf numFmtId="164" fontId="0" fillId="0" borderId="10" xfId="0" applyNumberFormat="1" applyFont="1" applyFill="1" applyBorder="1" applyAlignment="1">
      <alignment vertical="top"/>
    </xf>
    <xf numFmtId="164" fontId="0" fillId="37" borderId="26" xfId="0" applyNumberFormat="1" applyFont="1" applyFill="1" applyBorder="1" applyAlignment="1">
      <alignment vertical="top"/>
    </xf>
    <xf numFmtId="164" fontId="0" fillId="0" borderId="13" xfId="0" applyNumberFormat="1" applyFont="1" applyFill="1" applyBorder="1" applyAlignment="1">
      <alignment vertical="top"/>
    </xf>
    <xf numFmtId="164" fontId="0" fillId="37" borderId="15" xfId="0" applyNumberFormat="1" applyFont="1" applyFill="1" applyBorder="1" applyAlignment="1">
      <alignment vertical="top"/>
    </xf>
    <xf numFmtId="0" fontId="13" fillId="0" borderId="10" xfId="0" applyFont="1" applyBorder="1" applyAlignment="1">
      <alignment vertical="top" wrapText="1"/>
    </xf>
    <xf numFmtId="0" fontId="13" fillId="0" borderId="11" xfId="0" applyFont="1" applyBorder="1" applyAlignment="1">
      <alignment vertical="top"/>
    </xf>
    <xf numFmtId="164" fontId="0" fillId="0" borderId="10" xfId="0" applyNumberFormat="1" applyFont="1" applyBorder="1" applyAlignment="1">
      <alignment vertical="top"/>
    </xf>
    <xf numFmtId="164" fontId="0" fillId="0" borderId="13" xfId="0" applyNumberFormat="1" applyFont="1" applyBorder="1" applyAlignment="1">
      <alignment vertical="top"/>
    </xf>
    <xf numFmtId="164" fontId="0" fillId="0" borderId="13" xfId="0" applyNumberFormat="1" applyFont="1" applyBorder="1" applyAlignment="1">
      <alignment/>
    </xf>
    <xf numFmtId="0" fontId="15" fillId="0" borderId="10" xfId="0" applyFont="1" applyFill="1" applyBorder="1" applyAlignment="1">
      <alignment/>
    </xf>
    <xf numFmtId="0" fontId="18" fillId="0" borderId="11" xfId="0" applyFont="1" applyBorder="1" applyAlignment="1">
      <alignment/>
    </xf>
    <xf numFmtId="164" fontId="15" fillId="0" borderId="10" xfId="0" applyNumberFormat="1" applyFont="1" applyFill="1" applyBorder="1" applyAlignment="1">
      <alignment/>
    </xf>
    <xf numFmtId="164" fontId="15" fillId="0" borderId="10" xfId="0" applyNumberFormat="1" applyFont="1" applyFill="1" applyBorder="1" applyAlignment="1">
      <alignment/>
    </xf>
    <xf numFmtId="164" fontId="15" fillId="0" borderId="11" xfId="0" applyNumberFormat="1" applyFont="1" applyFill="1" applyBorder="1" applyAlignment="1">
      <alignment/>
    </xf>
    <xf numFmtId="164" fontId="15" fillId="37" borderId="15" xfId="0" applyNumberFormat="1" applyFont="1" applyFill="1" applyBorder="1" applyAlignment="1">
      <alignment/>
    </xf>
    <xf numFmtId="164" fontId="19" fillId="0" borderId="10" xfId="0" applyNumberFormat="1" applyFont="1" applyFill="1" applyBorder="1" applyAlignment="1">
      <alignment/>
    </xf>
    <xf numFmtId="0" fontId="20" fillId="0" borderId="10" xfId="0" applyFont="1" applyFill="1" applyBorder="1" applyAlignment="1">
      <alignment vertical="top" wrapText="1"/>
    </xf>
    <xf numFmtId="0" fontId="20" fillId="0" borderId="11" xfId="0" applyFont="1" applyBorder="1" applyAlignment="1">
      <alignment vertical="top" wrapText="1"/>
    </xf>
    <xf numFmtId="164" fontId="17" fillId="0" borderId="10" xfId="0" applyNumberFormat="1" applyFont="1" applyBorder="1" applyAlignment="1">
      <alignment vertical="top" wrapText="1"/>
    </xf>
    <xf numFmtId="164" fontId="17" fillId="37" borderId="26" xfId="0" applyNumberFormat="1" applyFont="1" applyFill="1" applyBorder="1" applyAlignment="1">
      <alignment vertical="top" wrapText="1"/>
    </xf>
    <xf numFmtId="164" fontId="17" fillId="0" borderId="13" xfId="0" applyNumberFormat="1" applyFont="1" applyBorder="1" applyAlignment="1">
      <alignment vertical="top" wrapText="1"/>
    </xf>
    <xf numFmtId="164" fontId="17" fillId="37" borderId="15" xfId="0" applyNumberFormat="1" applyFont="1" applyFill="1" applyBorder="1" applyAlignment="1">
      <alignment vertical="top" wrapText="1"/>
    </xf>
    <xf numFmtId="0" fontId="21" fillId="0" borderId="10" xfId="0" applyFont="1" applyFill="1" applyBorder="1" applyAlignment="1">
      <alignment horizontal="left" vertical="top" wrapText="1"/>
    </xf>
    <xf numFmtId="0" fontId="20" fillId="0" borderId="11" xfId="0" applyFont="1" applyFill="1" applyBorder="1" applyAlignment="1">
      <alignment vertical="top" wrapText="1"/>
    </xf>
    <xf numFmtId="164" fontId="17" fillId="0" borderId="10" xfId="0" applyNumberFormat="1" applyFont="1" applyFill="1" applyBorder="1" applyAlignment="1">
      <alignment vertical="top" wrapText="1"/>
    </xf>
    <xf numFmtId="164" fontId="17" fillId="0" borderId="13" xfId="0" applyNumberFormat="1" applyFont="1" applyFill="1" applyBorder="1" applyAlignment="1">
      <alignment vertical="top" wrapText="1"/>
    </xf>
    <xf numFmtId="0" fontId="13" fillId="0" borderId="10" xfId="0" applyFont="1" applyBorder="1" applyAlignment="1">
      <alignment/>
    </xf>
    <xf numFmtId="0" fontId="22" fillId="0" borderId="10" xfId="0" applyFont="1" applyBorder="1" applyAlignment="1">
      <alignment wrapText="1"/>
    </xf>
    <xf numFmtId="0" fontId="22" fillId="0" borderId="11" xfId="0" applyFont="1" applyBorder="1" applyAlignment="1">
      <alignment wrapText="1"/>
    </xf>
    <xf numFmtId="164" fontId="23" fillId="0" borderId="10" xfId="0" applyNumberFormat="1" applyFont="1" applyBorder="1" applyAlignment="1">
      <alignment wrapText="1"/>
    </xf>
    <xf numFmtId="164" fontId="23" fillId="37" borderId="26" xfId="0" applyNumberFormat="1" applyFont="1" applyFill="1" applyBorder="1" applyAlignment="1">
      <alignment wrapText="1"/>
    </xf>
    <xf numFmtId="164" fontId="23" fillId="0" borderId="13" xfId="0" applyNumberFormat="1" applyFont="1" applyBorder="1" applyAlignment="1">
      <alignment wrapText="1"/>
    </xf>
    <xf numFmtId="164" fontId="23" fillId="37" borderId="15" xfId="0" applyNumberFormat="1" applyFont="1" applyFill="1" applyBorder="1" applyAlignment="1">
      <alignment wrapText="1"/>
    </xf>
    <xf numFmtId="0" fontId="13" fillId="0" borderId="11" xfId="0" applyFont="1" applyBorder="1" applyAlignment="1">
      <alignment/>
    </xf>
    <xf numFmtId="164" fontId="19" fillId="1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Border="1" applyAlignment="1">
      <alignment/>
    </xf>
    <xf numFmtId="164" fontId="0" fillId="38" borderId="10" xfId="0" applyNumberFormat="1" applyFont="1" applyFill="1" applyBorder="1" applyAlignment="1">
      <alignment/>
    </xf>
    <xf numFmtId="164" fontId="0" fillId="4" borderId="30" xfId="0" applyNumberFormat="1" applyFont="1" applyFill="1" applyBorder="1" applyAlignment="1">
      <alignment/>
    </xf>
    <xf numFmtId="0" fontId="15" fillId="37" borderId="18" xfId="0" applyFont="1" applyFill="1" applyBorder="1" applyAlignment="1">
      <alignment/>
    </xf>
    <xf numFmtId="0" fontId="15" fillId="37" borderId="31" xfId="0" applyFont="1" applyFill="1" applyBorder="1" applyAlignment="1">
      <alignment/>
    </xf>
    <xf numFmtId="164" fontId="15" fillId="37" borderId="18" xfId="0" applyNumberFormat="1" applyFont="1" applyFill="1" applyBorder="1" applyAlignment="1">
      <alignment/>
    </xf>
    <xf numFmtId="164" fontId="15" fillId="4" borderId="18" xfId="0" applyNumberFormat="1" applyFont="1" applyFill="1" applyBorder="1" applyAlignment="1">
      <alignment/>
    </xf>
    <xf numFmtId="164" fontId="15" fillId="37" borderId="32" xfId="0" applyNumberFormat="1" applyFont="1" applyFill="1" applyBorder="1" applyAlignment="1">
      <alignment/>
    </xf>
    <xf numFmtId="164" fontId="15" fillId="4" borderId="33" xfId="0" applyNumberFormat="1" applyFont="1" applyFill="1" applyBorder="1" applyAlignment="1">
      <alignment/>
    </xf>
    <xf numFmtId="0" fontId="12" fillId="0" borderId="0" xfId="0" applyFont="1" applyFill="1" applyAlignment="1">
      <alignment horizontal="left" vertical="top"/>
    </xf>
    <xf numFmtId="0" fontId="10" fillId="0" borderId="0" xfId="0" applyFont="1" applyFill="1" applyAlignment="1">
      <alignment horizontal="right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left" vertical="top"/>
    </xf>
    <xf numFmtId="0" fontId="24" fillId="0" borderId="0" xfId="0" applyFont="1" applyFill="1" applyAlignment="1">
      <alignment horizontal="left" vertical="top"/>
    </xf>
    <xf numFmtId="0" fontId="12" fillId="0" borderId="0" xfId="0" applyFont="1" applyFill="1" applyAlignment="1">
      <alignment horizontal="right"/>
    </xf>
    <xf numFmtId="0" fontId="10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34" xfId="0" applyFont="1" applyFill="1" applyBorder="1" applyAlignment="1">
      <alignment/>
    </xf>
    <xf numFmtId="0" fontId="12" fillId="0" borderId="34" xfId="0" applyFont="1" applyFill="1" applyBorder="1" applyAlignment="1">
      <alignment horizontal="center"/>
    </xf>
    <xf numFmtId="0" fontId="12" fillId="0" borderId="3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12" fillId="37" borderId="11" xfId="0" applyFont="1" applyFill="1" applyBorder="1" applyAlignment="1">
      <alignment horizontal="right"/>
    </xf>
    <xf numFmtId="164" fontId="10" fillId="37" borderId="14" xfId="0" applyNumberFormat="1" applyFont="1" applyFill="1" applyBorder="1" applyAlignment="1" applyProtection="1">
      <alignment horizontal="right"/>
      <protection/>
    </xf>
    <xf numFmtId="164" fontId="10" fillId="37" borderId="10" xfId="0" applyNumberFormat="1" applyFont="1" applyFill="1" applyBorder="1" applyAlignment="1" applyProtection="1">
      <alignment horizontal="right"/>
      <protection/>
    </xf>
    <xf numFmtId="164" fontId="10" fillId="37" borderId="12" xfId="0" applyNumberFormat="1" applyFont="1" applyFill="1" applyBorder="1" applyAlignment="1" applyProtection="1">
      <alignment horizontal="right"/>
      <protection/>
    </xf>
    <xf numFmtId="164" fontId="10" fillId="37" borderId="15" xfId="0" applyNumberFormat="1" applyFont="1" applyFill="1" applyBorder="1" applyAlignment="1" applyProtection="1">
      <alignment horizontal="right"/>
      <protection/>
    </xf>
    <xf numFmtId="164" fontId="10" fillId="37" borderId="29" xfId="0" applyNumberFormat="1" applyFont="1" applyFill="1" applyBorder="1" applyAlignment="1" applyProtection="1">
      <alignment horizontal="right"/>
      <protection/>
    </xf>
    <xf numFmtId="0" fontId="12" fillId="0" borderId="11" xfId="0" applyFont="1" applyFill="1" applyBorder="1" applyAlignment="1">
      <alignment horizontal="right"/>
    </xf>
    <xf numFmtId="164" fontId="12" fillId="0" borderId="14" xfId="0" applyNumberFormat="1" applyFont="1" applyBorder="1" applyAlignment="1" applyProtection="1">
      <alignment horizontal="right"/>
      <protection/>
    </xf>
    <xf numFmtId="164" fontId="12" fillId="0" borderId="10" xfId="0" applyNumberFormat="1" applyFont="1" applyBorder="1" applyAlignment="1" applyProtection="1">
      <alignment horizontal="right"/>
      <protection/>
    </xf>
    <xf numFmtId="164" fontId="12" fillId="0" borderId="12" xfId="0" applyNumberFormat="1" applyFont="1" applyBorder="1" applyAlignment="1" applyProtection="1">
      <alignment horizontal="right"/>
      <protection/>
    </xf>
    <xf numFmtId="164" fontId="12" fillId="0" borderId="14" xfId="0" applyNumberFormat="1" applyFont="1" applyFill="1" applyBorder="1" applyAlignment="1" applyProtection="1">
      <alignment horizontal="right"/>
      <protection/>
    </xf>
    <xf numFmtId="164" fontId="12" fillId="0" borderId="26" xfId="0" applyNumberFormat="1" applyFont="1" applyFill="1" applyBorder="1" applyAlignment="1" applyProtection="1">
      <alignment horizontal="right"/>
      <protection/>
    </xf>
    <xf numFmtId="164" fontId="12" fillId="0" borderId="10" xfId="0" applyNumberFormat="1" applyFont="1" applyFill="1" applyBorder="1" applyAlignment="1" applyProtection="1">
      <alignment horizontal="right"/>
      <protection/>
    </xf>
    <xf numFmtId="164" fontId="12" fillId="0" borderId="12" xfId="0" applyNumberFormat="1" applyFont="1" applyFill="1" applyBorder="1" applyAlignment="1" applyProtection="1">
      <alignment horizontal="right"/>
      <protection/>
    </xf>
    <xf numFmtId="0" fontId="0" fillId="0" borderId="11" xfId="0" applyFont="1" applyBorder="1" applyAlignment="1">
      <alignment/>
    </xf>
    <xf numFmtId="0" fontId="12" fillId="0" borderId="11" xfId="0" applyFont="1" applyBorder="1" applyAlignment="1">
      <alignment horizontal="right"/>
    </xf>
    <xf numFmtId="164" fontId="12" fillId="0" borderId="11" xfId="0" applyNumberFormat="1" applyFont="1" applyFill="1" applyBorder="1" applyAlignment="1" applyProtection="1">
      <alignment horizontal="right"/>
      <protection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 vertical="top"/>
    </xf>
    <xf numFmtId="0" fontId="0" fillId="0" borderId="11" xfId="0" applyFont="1" applyBorder="1" applyAlignment="1">
      <alignment/>
    </xf>
    <xf numFmtId="0" fontId="12" fillId="0" borderId="11" xfId="0" applyFont="1" applyBorder="1" applyAlignment="1">
      <alignment horizontal="right"/>
    </xf>
    <xf numFmtId="164" fontId="12" fillId="0" borderId="14" xfId="0" applyNumberFormat="1" applyFont="1" applyFill="1" applyBorder="1" applyAlignment="1" applyProtection="1">
      <alignment horizontal="right"/>
      <protection locked="0"/>
    </xf>
    <xf numFmtId="0" fontId="17" fillId="0" borderId="11" xfId="0" applyFont="1" applyBorder="1" applyAlignment="1">
      <alignment vertical="top" wrapText="1"/>
    </xf>
    <xf numFmtId="0" fontId="12" fillId="0" borderId="11" xfId="0" applyFont="1" applyFill="1" applyBorder="1" applyAlignment="1">
      <alignment horizontal="right"/>
    </xf>
    <xf numFmtId="164" fontId="12" fillId="0" borderId="15" xfId="0" applyNumberFormat="1" applyFont="1" applyFill="1" applyBorder="1" applyAlignment="1" applyProtection="1">
      <alignment horizontal="right"/>
      <protection/>
    </xf>
    <xf numFmtId="0" fontId="25" fillId="39" borderId="11" xfId="0" applyFont="1" applyFill="1" applyBorder="1" applyAlignment="1">
      <alignment vertical="top" wrapText="1"/>
    </xf>
    <xf numFmtId="0" fontId="12" fillId="39" borderId="11" xfId="0" applyFont="1" applyFill="1" applyBorder="1" applyAlignment="1">
      <alignment horizontal="right"/>
    </xf>
    <xf numFmtId="164" fontId="12" fillId="39" borderId="14" xfId="0" applyNumberFormat="1" applyFont="1" applyFill="1" applyBorder="1" applyAlignment="1" applyProtection="1">
      <alignment horizontal="right"/>
      <protection/>
    </xf>
    <xf numFmtId="164" fontId="12" fillId="39" borderId="10" xfId="0" applyNumberFormat="1" applyFont="1" applyFill="1" applyBorder="1" applyAlignment="1" applyProtection="1">
      <alignment horizontal="right"/>
      <protection/>
    </xf>
    <xf numFmtId="164" fontId="12" fillId="39" borderId="12" xfId="0" applyNumberFormat="1" applyFont="1" applyFill="1" applyBorder="1" applyAlignment="1" applyProtection="1">
      <alignment horizontal="right"/>
      <protection/>
    </xf>
    <xf numFmtId="164" fontId="12" fillId="39" borderId="26" xfId="0" applyNumberFormat="1" applyFont="1" applyFill="1" applyBorder="1" applyAlignment="1" applyProtection="1">
      <alignment horizontal="right"/>
      <protection/>
    </xf>
    <xf numFmtId="0" fontId="26" fillId="39" borderId="11" xfId="0" applyFont="1" applyFill="1" applyBorder="1" applyAlignment="1">
      <alignment horizontal="right"/>
    </xf>
    <xf numFmtId="0" fontId="27" fillId="39" borderId="11" xfId="0" applyFont="1" applyFill="1" applyBorder="1" applyAlignment="1">
      <alignment horizontal="left" vertical="top" wrapText="1"/>
    </xf>
    <xf numFmtId="165" fontId="12" fillId="39" borderId="14" xfId="0" applyNumberFormat="1" applyFont="1" applyFill="1" applyBorder="1" applyAlignment="1">
      <alignment horizontal="right"/>
    </xf>
    <xf numFmtId="0" fontId="28" fillId="39" borderId="11" xfId="0" applyFont="1" applyFill="1" applyBorder="1" applyAlignment="1">
      <alignment wrapText="1"/>
    </xf>
    <xf numFmtId="0" fontId="12" fillId="39" borderId="14" xfId="0" applyFont="1" applyFill="1" applyBorder="1" applyAlignment="1">
      <alignment horizontal="right"/>
    </xf>
    <xf numFmtId="0" fontId="12" fillId="0" borderId="14" xfId="0" applyFont="1" applyFill="1" applyBorder="1" applyAlignment="1">
      <alignment/>
    </xf>
    <xf numFmtId="0" fontId="23" fillId="0" borderId="11" xfId="0" applyFont="1" applyBorder="1" applyAlignment="1">
      <alignment wrapText="1"/>
    </xf>
    <xf numFmtId="0" fontId="28" fillId="39" borderId="11" xfId="0" applyFont="1" applyFill="1" applyBorder="1" applyAlignment="1">
      <alignment wrapText="1"/>
    </xf>
    <xf numFmtId="0" fontId="0" fillId="39" borderId="11" xfId="0" applyFont="1" applyFill="1" applyBorder="1" applyAlignment="1">
      <alignment horizontal="center"/>
    </xf>
    <xf numFmtId="164" fontId="12" fillId="39" borderId="14" xfId="0" applyNumberFormat="1" applyFont="1" applyFill="1" applyBorder="1" applyAlignment="1" applyProtection="1">
      <alignment horizontal="right"/>
      <protection/>
    </xf>
    <xf numFmtId="164" fontId="12" fillId="39" borderId="10" xfId="0" applyNumberFormat="1" applyFont="1" applyFill="1" applyBorder="1" applyAlignment="1" applyProtection="1">
      <alignment horizontal="right"/>
      <protection/>
    </xf>
    <xf numFmtId="164" fontId="12" fillId="39" borderId="11" xfId="0" applyNumberFormat="1" applyFont="1" applyFill="1" applyBorder="1" applyAlignment="1" applyProtection="1">
      <alignment horizontal="right"/>
      <protection/>
    </xf>
    <xf numFmtId="164" fontId="12" fillId="39" borderId="15" xfId="0" applyNumberFormat="1" applyFont="1" applyFill="1" applyBorder="1" applyAlignment="1" applyProtection="1">
      <alignment horizontal="right"/>
      <protection/>
    </xf>
    <xf numFmtId="164" fontId="12" fillId="0" borderId="15" xfId="0" applyNumberFormat="1" applyFont="1" applyBorder="1" applyAlignment="1" applyProtection="1">
      <alignment horizontal="right"/>
      <protection/>
    </xf>
    <xf numFmtId="165" fontId="12" fillId="0" borderId="14" xfId="0" applyNumberFormat="1" applyFont="1" applyFill="1" applyBorder="1" applyAlignment="1">
      <alignment/>
    </xf>
    <xf numFmtId="0" fontId="10" fillId="16" borderId="10" xfId="0" applyFont="1" applyFill="1" applyBorder="1" applyAlignment="1">
      <alignment/>
    </xf>
    <xf numFmtId="0" fontId="10" fillId="16" borderId="11" xfId="0" applyFont="1" applyFill="1" applyBorder="1" applyAlignment="1">
      <alignment horizontal="right"/>
    </xf>
    <xf numFmtId="164" fontId="10" fillId="16" borderId="14" xfId="0" applyNumberFormat="1" applyFont="1" applyFill="1" applyBorder="1" applyAlignment="1">
      <alignment/>
    </xf>
    <xf numFmtId="164" fontId="10" fillId="16" borderId="10" xfId="0" applyNumberFormat="1" applyFont="1" applyFill="1" applyBorder="1" applyAlignment="1">
      <alignment/>
    </xf>
    <xf numFmtId="164" fontId="10" fillId="16" borderId="10" xfId="0" applyNumberFormat="1" applyFont="1" applyFill="1" applyBorder="1" applyAlignment="1" applyProtection="1">
      <alignment horizontal="right"/>
      <protection/>
    </xf>
    <xf numFmtId="164" fontId="10" fillId="16" borderId="12" xfId="0" applyNumberFormat="1" applyFont="1" applyFill="1" applyBorder="1" applyAlignment="1" applyProtection="1">
      <alignment horizontal="right"/>
      <protection/>
    </xf>
    <xf numFmtId="164" fontId="10" fillId="16" borderId="11" xfId="0" applyNumberFormat="1" applyFont="1" applyFill="1" applyBorder="1" applyAlignment="1">
      <alignment/>
    </xf>
    <xf numFmtId="164" fontId="10" fillId="16" borderId="15" xfId="0" applyNumberFormat="1" applyFont="1" applyFill="1" applyBorder="1" applyAlignment="1">
      <alignment/>
    </xf>
    <xf numFmtId="164" fontId="12" fillId="0" borderId="11" xfId="0" applyNumberFormat="1" applyFont="1" applyBorder="1" applyAlignment="1">
      <alignment horizontal="right"/>
    </xf>
    <xf numFmtId="164" fontId="12" fillId="0" borderId="14" xfId="0" applyNumberFormat="1" applyFont="1" applyFill="1" applyBorder="1" applyAlignment="1">
      <alignment/>
    </xf>
    <xf numFmtId="164" fontId="12" fillId="0" borderId="11" xfId="0" applyNumberFormat="1" applyFont="1" applyFill="1" applyBorder="1" applyAlignment="1">
      <alignment/>
    </xf>
    <xf numFmtId="164" fontId="12" fillId="0" borderId="10" xfId="0" applyNumberFormat="1" applyFont="1" applyFill="1" applyBorder="1" applyAlignment="1">
      <alignment/>
    </xf>
    <xf numFmtId="164" fontId="12" fillId="0" borderId="14" xfId="0" applyNumberFormat="1" applyFont="1" applyFill="1" applyBorder="1" applyAlignment="1">
      <alignment/>
    </xf>
    <xf numFmtId="164" fontId="12" fillId="0" borderId="11" xfId="0" applyNumberFormat="1" applyFont="1" applyFill="1" applyBorder="1" applyAlignment="1">
      <alignment/>
    </xf>
    <xf numFmtId="164" fontId="12" fillId="0" borderId="10" xfId="0" applyNumberFormat="1" applyFont="1" applyFill="1" applyBorder="1" applyAlignment="1">
      <alignment/>
    </xf>
    <xf numFmtId="164" fontId="0" fillId="0" borderId="10" xfId="0" applyNumberFormat="1" applyFont="1" applyBorder="1" applyAlignment="1">
      <alignment wrapText="1"/>
    </xf>
    <xf numFmtId="164" fontId="12" fillId="36" borderId="14" xfId="0" applyNumberFormat="1" applyFont="1" applyFill="1" applyBorder="1" applyAlignment="1">
      <alignment/>
    </xf>
    <xf numFmtId="164" fontId="10" fillId="18" borderId="10" xfId="0" applyNumberFormat="1" applyFont="1" applyFill="1" applyBorder="1" applyAlignment="1">
      <alignment/>
    </xf>
    <xf numFmtId="164" fontId="10" fillId="18" borderId="11" xfId="0" applyNumberFormat="1" applyFont="1" applyFill="1" applyBorder="1" applyAlignment="1">
      <alignment horizontal="right"/>
    </xf>
    <xf numFmtId="164" fontId="10" fillId="18" borderId="17" xfId="0" applyNumberFormat="1" applyFont="1" applyFill="1" applyBorder="1" applyAlignment="1">
      <alignment/>
    </xf>
    <xf numFmtId="164" fontId="10" fillId="18" borderId="18" xfId="0" applyNumberFormat="1" applyFont="1" applyFill="1" applyBorder="1" applyAlignment="1" applyProtection="1">
      <alignment horizontal="right"/>
      <protection/>
    </xf>
    <xf numFmtId="164" fontId="10" fillId="18" borderId="19" xfId="0" applyNumberFormat="1" applyFont="1" applyFill="1" applyBorder="1" applyAlignment="1" applyProtection="1">
      <alignment horizontal="right"/>
      <protection/>
    </xf>
    <xf numFmtId="0" fontId="7" fillId="7" borderId="12" xfId="0" applyFont="1" applyFill="1" applyBorder="1" applyAlignment="1">
      <alignment horizontal="center"/>
    </xf>
    <xf numFmtId="164" fontId="5" fillId="7" borderId="13" xfId="0" applyNumberFormat="1" applyFont="1" applyFill="1" applyBorder="1" applyAlignment="1" applyProtection="1">
      <alignment horizontal="right"/>
      <protection/>
    </xf>
    <xf numFmtId="164" fontId="5" fillId="7" borderId="10" xfId="0" applyNumberFormat="1" applyFont="1" applyFill="1" applyBorder="1" applyAlignment="1" applyProtection="1">
      <alignment horizontal="right"/>
      <protection/>
    </xf>
    <xf numFmtId="164" fontId="5" fillId="7" borderId="12" xfId="0" applyNumberFormat="1" applyFont="1" applyFill="1" applyBorder="1" applyAlignment="1" applyProtection="1">
      <alignment horizontal="right"/>
      <protection/>
    </xf>
    <xf numFmtId="164" fontId="5" fillId="34" borderId="14" xfId="0" applyNumberFormat="1" applyFont="1" applyFill="1" applyBorder="1" applyAlignment="1" applyProtection="1">
      <alignment horizontal="right"/>
      <protection/>
    </xf>
    <xf numFmtId="164" fontId="3" fillId="7" borderId="13" xfId="0" applyNumberFormat="1" applyFont="1" applyFill="1" applyBorder="1" applyAlignment="1" applyProtection="1">
      <alignment horizontal="right"/>
      <protection/>
    </xf>
    <xf numFmtId="164" fontId="3" fillId="7" borderId="10" xfId="0" applyNumberFormat="1" applyFont="1" applyFill="1" applyBorder="1" applyAlignment="1" applyProtection="1">
      <alignment horizontal="right"/>
      <protection/>
    </xf>
    <xf numFmtId="164" fontId="3" fillId="7" borderId="12" xfId="0" applyNumberFormat="1" applyFont="1" applyFill="1" applyBorder="1" applyAlignment="1" applyProtection="1">
      <alignment horizontal="right"/>
      <protection/>
    </xf>
    <xf numFmtId="164" fontId="3" fillId="34" borderId="13" xfId="0" applyNumberFormat="1" applyFont="1" applyFill="1" applyBorder="1" applyAlignment="1" applyProtection="1">
      <alignment horizontal="right"/>
      <protection/>
    </xf>
    <xf numFmtId="164" fontId="5" fillId="34" borderId="13" xfId="0" applyNumberFormat="1" applyFont="1" applyFill="1" applyBorder="1" applyAlignment="1" applyProtection="1">
      <alignment horizontal="right"/>
      <protection/>
    </xf>
    <xf numFmtId="164" fontId="5" fillId="7" borderId="13" xfId="0" applyNumberFormat="1" applyFont="1" applyFill="1" applyBorder="1" applyAlignment="1">
      <alignment/>
    </xf>
    <xf numFmtId="164" fontId="5" fillId="9" borderId="13" xfId="0" applyNumberFormat="1" applyFont="1" applyFill="1" applyBorder="1" applyAlignment="1" applyProtection="1">
      <alignment horizontal="right"/>
      <protection/>
    </xf>
    <xf numFmtId="164" fontId="3" fillId="9" borderId="13" xfId="0" applyNumberFormat="1" applyFont="1" applyFill="1" applyBorder="1" applyAlignment="1">
      <alignment horizontal="right"/>
    </xf>
    <xf numFmtId="0" fontId="3" fillId="9" borderId="13" xfId="0" applyFont="1" applyFill="1" applyBorder="1" applyAlignment="1">
      <alignment/>
    </xf>
    <xf numFmtId="164" fontId="3" fillId="9" borderId="13" xfId="0" applyNumberFormat="1" applyFont="1" applyFill="1" applyBorder="1" applyAlignment="1">
      <alignment/>
    </xf>
    <xf numFmtId="164" fontId="5" fillId="9" borderId="13" xfId="0" applyNumberFormat="1" applyFont="1" applyFill="1" applyBorder="1" applyAlignment="1">
      <alignment/>
    </xf>
    <xf numFmtId="49" fontId="6" fillId="0" borderId="33" xfId="0" applyNumberFormat="1" applyFont="1" applyBorder="1" applyAlignment="1">
      <alignment vertical="top" wrapText="1"/>
    </xf>
    <xf numFmtId="164" fontId="3" fillId="33" borderId="39" xfId="0" applyNumberFormat="1" applyFont="1" applyFill="1" applyBorder="1" applyAlignment="1" applyProtection="1">
      <alignment horizontal="right"/>
      <protection/>
    </xf>
    <xf numFmtId="164" fontId="3" fillId="33" borderId="18" xfId="0" applyNumberFormat="1" applyFont="1" applyFill="1" applyBorder="1" applyAlignment="1" applyProtection="1">
      <alignment horizontal="right"/>
      <protection/>
    </xf>
    <xf numFmtId="164" fontId="3" fillId="33" borderId="31" xfId="0" applyNumberFormat="1" applyFont="1" applyFill="1" applyBorder="1" applyAlignment="1" applyProtection="1">
      <alignment horizontal="right"/>
      <protection/>
    </xf>
    <xf numFmtId="164" fontId="5" fillId="34" borderId="17" xfId="0" applyNumberFormat="1" applyFont="1" applyFill="1" applyBorder="1" applyAlignment="1" applyProtection="1">
      <alignment horizontal="right"/>
      <protection/>
    </xf>
    <xf numFmtId="164" fontId="5" fillId="34" borderId="18" xfId="0" applyNumberFormat="1" applyFont="1" applyFill="1" applyBorder="1" applyAlignment="1" applyProtection="1">
      <alignment horizontal="right"/>
      <protection/>
    </xf>
    <xf numFmtId="164" fontId="5" fillId="34" borderId="19" xfId="0" applyNumberFormat="1" applyFont="1" applyFill="1" applyBorder="1" applyAlignment="1" applyProtection="1">
      <alignment horizontal="right"/>
      <protection/>
    </xf>
    <xf numFmtId="164" fontId="5" fillId="0" borderId="39" xfId="0" applyNumberFormat="1" applyFont="1" applyFill="1" applyBorder="1" applyAlignment="1">
      <alignment/>
    </xf>
    <xf numFmtId="164" fontId="5" fillId="0" borderId="18" xfId="0" applyNumberFormat="1" applyFont="1" applyFill="1" applyBorder="1" applyAlignment="1" applyProtection="1">
      <alignment horizontal="right"/>
      <protection/>
    </xf>
    <xf numFmtId="164" fontId="4" fillId="0" borderId="18" xfId="0" applyNumberFormat="1" applyFont="1" applyFill="1" applyBorder="1" applyAlignment="1" applyProtection="1">
      <alignment horizontal="right"/>
      <protection/>
    </xf>
    <xf numFmtId="164" fontId="5" fillId="7" borderId="39" xfId="0" applyNumberFormat="1" applyFont="1" applyFill="1" applyBorder="1" applyAlignment="1" applyProtection="1">
      <alignment horizontal="right"/>
      <protection/>
    </xf>
    <xf numFmtId="164" fontId="5" fillId="7" borderId="18" xfId="0" applyNumberFormat="1" applyFont="1" applyFill="1" applyBorder="1" applyAlignment="1" applyProtection="1">
      <alignment horizontal="right"/>
      <protection/>
    </xf>
    <xf numFmtId="164" fontId="5" fillId="7" borderId="19" xfId="0" applyNumberFormat="1" applyFont="1" applyFill="1" applyBorder="1" applyAlignment="1" applyProtection="1">
      <alignment horizontal="right"/>
      <protection/>
    </xf>
    <xf numFmtId="164" fontId="5" fillId="34" borderId="40" xfId="0" applyNumberFormat="1" applyFont="1" applyFill="1" applyBorder="1" applyAlignment="1" applyProtection="1">
      <alignment horizontal="right"/>
      <protection/>
    </xf>
    <xf numFmtId="164" fontId="5" fillId="34" borderId="41" xfId="0" applyNumberFormat="1" applyFont="1" applyFill="1" applyBorder="1" applyAlignment="1" applyProtection="1">
      <alignment horizontal="right"/>
      <protection/>
    </xf>
    <xf numFmtId="164" fontId="5" fillId="34" borderId="42" xfId="0" applyNumberFormat="1" applyFont="1" applyFill="1" applyBorder="1" applyAlignment="1" applyProtection="1">
      <alignment horizontal="right"/>
      <protection/>
    </xf>
    <xf numFmtId="164" fontId="5" fillId="0" borderId="40" xfId="0" applyNumberFormat="1" applyFont="1" applyFill="1" applyBorder="1" applyAlignment="1">
      <alignment/>
    </xf>
    <xf numFmtId="164" fontId="5" fillId="0" borderId="41" xfId="0" applyNumberFormat="1" applyFont="1" applyFill="1" applyBorder="1" applyAlignment="1">
      <alignment/>
    </xf>
    <xf numFmtId="164" fontId="5" fillId="0" borderId="41" xfId="0" applyNumberFormat="1" applyFont="1" applyFill="1" applyBorder="1" applyAlignment="1" applyProtection="1">
      <alignment horizontal="right"/>
      <protection/>
    </xf>
    <xf numFmtId="164" fontId="3" fillId="0" borderId="42" xfId="0" applyNumberFormat="1" applyFont="1" applyFill="1" applyBorder="1" applyAlignment="1" applyProtection="1">
      <alignment horizontal="right"/>
      <protection/>
    </xf>
    <xf numFmtId="164" fontId="3" fillId="0" borderId="43" xfId="0" applyNumberFormat="1" applyFont="1" applyFill="1" applyBorder="1" applyAlignment="1" applyProtection="1">
      <alignment horizontal="right"/>
      <protection/>
    </xf>
    <xf numFmtId="164" fontId="3" fillId="0" borderId="19" xfId="0" applyNumberFormat="1" applyFont="1" applyFill="1" applyBorder="1" applyAlignment="1" applyProtection="1">
      <alignment horizontal="right"/>
      <protection/>
    </xf>
    <xf numFmtId="164" fontId="5" fillId="34" borderId="39" xfId="0" applyNumberFormat="1" applyFont="1" applyFill="1" applyBorder="1" applyAlignment="1" applyProtection="1">
      <alignment horizontal="right"/>
      <protection/>
    </xf>
    <xf numFmtId="164" fontId="5" fillId="0" borderId="31" xfId="0" applyNumberFormat="1" applyFont="1" applyFill="1" applyBorder="1" applyAlignment="1" applyProtection="1">
      <alignment horizontal="right"/>
      <protection/>
    </xf>
    <xf numFmtId="164" fontId="0" fillId="40" borderId="10" xfId="0" applyNumberFormat="1" applyFont="1" applyFill="1" applyBorder="1" applyAlignment="1">
      <alignment/>
    </xf>
    <xf numFmtId="164" fontId="17" fillId="40" borderId="10" xfId="0" applyNumberFormat="1" applyFont="1" applyFill="1" applyBorder="1" applyAlignment="1">
      <alignment/>
    </xf>
    <xf numFmtId="164" fontId="0" fillId="37" borderId="15" xfId="0" applyNumberFormat="1" applyFill="1" applyBorder="1" applyAlignment="1">
      <alignment/>
    </xf>
    <xf numFmtId="164" fontId="3" fillId="34" borderId="15" xfId="0" applyNumberFormat="1" applyFont="1" applyFill="1" applyBorder="1" applyAlignment="1" applyProtection="1">
      <alignment horizontal="right"/>
      <protection/>
    </xf>
    <xf numFmtId="164" fontId="0" fillId="37" borderId="11" xfId="0" applyNumberFormat="1" applyFont="1" applyFill="1" applyBorder="1" applyAlignment="1">
      <alignment/>
    </xf>
    <xf numFmtId="0" fontId="7" fillId="7" borderId="10" xfId="0" applyFont="1" applyFill="1" applyBorder="1" applyAlignment="1">
      <alignment horizontal="center"/>
    </xf>
    <xf numFmtId="0" fontId="7" fillId="9" borderId="10" xfId="0" applyFont="1" applyFill="1" applyBorder="1" applyAlignment="1">
      <alignment horizontal="center"/>
    </xf>
    <xf numFmtId="49" fontId="6" fillId="0" borderId="30" xfId="0" applyNumberFormat="1" applyFont="1" applyBorder="1" applyAlignment="1">
      <alignment vertical="top"/>
    </xf>
    <xf numFmtId="164" fontId="5" fillId="40" borderId="10" xfId="0" applyNumberFormat="1" applyFont="1" applyFill="1" applyBorder="1" applyAlignment="1">
      <alignment horizontal="right"/>
    </xf>
    <xf numFmtId="49" fontId="8" fillId="0" borderId="30" xfId="0" applyNumberFormat="1" applyFont="1" applyFill="1" applyBorder="1" applyAlignment="1">
      <alignment vertical="top" wrapText="1"/>
    </xf>
    <xf numFmtId="49" fontId="3" fillId="0" borderId="30" xfId="0" applyNumberFormat="1" applyFont="1" applyBorder="1" applyAlignment="1">
      <alignment vertical="top"/>
    </xf>
    <xf numFmtId="49" fontId="3" fillId="0" borderId="30" xfId="0" applyNumberFormat="1" applyFont="1" applyFill="1" applyBorder="1" applyAlignment="1">
      <alignment vertical="top" wrapText="1"/>
    </xf>
    <xf numFmtId="49" fontId="3" fillId="0" borderId="10" xfId="0" applyNumberFormat="1" applyFont="1" applyBorder="1" applyAlignment="1">
      <alignment wrapText="1"/>
    </xf>
    <xf numFmtId="49" fontId="3" fillId="41" borderId="10" xfId="0" applyNumberFormat="1" applyFont="1" applyFill="1" applyBorder="1" applyAlignment="1">
      <alignment vertical="top" wrapText="1"/>
    </xf>
    <xf numFmtId="49" fontId="3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49" fontId="3" fillId="0" borderId="10" xfId="0" applyNumberFormat="1" applyFont="1" applyBorder="1" applyAlignment="1">
      <alignment vertical="top"/>
    </xf>
    <xf numFmtId="0" fontId="3" fillId="0" borderId="10" xfId="0" applyFont="1" applyBorder="1" applyAlignment="1">
      <alignment wrapText="1"/>
    </xf>
    <xf numFmtId="49" fontId="6" fillId="0" borderId="30" xfId="0" applyNumberFormat="1" applyFont="1" applyBorder="1" applyAlignment="1">
      <alignment vertical="top" wrapText="1"/>
    </xf>
    <xf numFmtId="49" fontId="3" fillId="0" borderId="30" xfId="0" applyNumberFormat="1" applyFont="1" applyBorder="1" applyAlignment="1">
      <alignment vertical="top" wrapText="1"/>
    </xf>
    <xf numFmtId="49" fontId="8" fillId="0" borderId="30" xfId="0" applyNumberFormat="1" applyFont="1" applyBorder="1" applyAlignment="1">
      <alignment vertical="top" wrapText="1"/>
    </xf>
    <xf numFmtId="49" fontId="30" fillId="0" borderId="30" xfId="0" applyNumberFormat="1" applyFont="1" applyFill="1" applyBorder="1" applyAlignment="1">
      <alignment vertical="top" wrapText="1"/>
    </xf>
    <xf numFmtId="0" fontId="10" fillId="40" borderId="21" xfId="0" applyFont="1" applyFill="1" applyBorder="1" applyAlignment="1">
      <alignment horizontal="center" wrapText="1"/>
    </xf>
    <xf numFmtId="164" fontId="0" fillId="0" borderId="10" xfId="0" applyNumberFormat="1" applyBorder="1" applyAlignment="1">
      <alignment/>
    </xf>
    <xf numFmtId="0" fontId="29" fillId="0" borderId="0" xfId="0" applyFont="1" applyAlignment="1">
      <alignment/>
    </xf>
    <xf numFmtId="0" fontId="31" fillId="0" borderId="0" xfId="0" applyFont="1" applyAlignment="1">
      <alignment/>
    </xf>
    <xf numFmtId="0" fontId="29" fillId="0" borderId="0" xfId="0" applyFont="1" applyAlignment="1">
      <alignment/>
    </xf>
    <xf numFmtId="164" fontId="5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4" fontId="4" fillId="0" borderId="10" xfId="0" applyNumberFormat="1" applyFont="1" applyBorder="1" applyAlignment="1">
      <alignment horizontal="center"/>
    </xf>
    <xf numFmtId="164" fontId="4" fillId="0" borderId="12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wrapText="1"/>
    </xf>
    <xf numFmtId="164" fontId="5" fillId="0" borderId="15" xfId="0" applyNumberFormat="1" applyFont="1" applyBorder="1" applyAlignment="1">
      <alignment/>
    </xf>
    <xf numFmtId="164" fontId="5" fillId="0" borderId="10" xfId="0" applyNumberFormat="1" applyFont="1" applyBorder="1" applyAlignment="1">
      <alignment/>
    </xf>
    <xf numFmtId="164" fontId="5" fillId="0" borderId="12" xfId="0" applyNumberFormat="1" applyFont="1" applyBorder="1" applyAlignment="1">
      <alignment/>
    </xf>
    <xf numFmtId="164" fontId="5" fillId="0" borderId="13" xfId="0" applyNumberFormat="1" applyFont="1" applyBorder="1" applyAlignment="1">
      <alignment/>
    </xf>
    <xf numFmtId="164" fontId="5" fillId="0" borderId="11" xfId="0" applyNumberFormat="1" applyFont="1" applyFill="1" applyBorder="1" applyAlignment="1">
      <alignment/>
    </xf>
    <xf numFmtId="164" fontId="5" fillId="0" borderId="12" xfId="0" applyNumberFormat="1" applyFont="1" applyFill="1" applyBorder="1" applyAlignment="1">
      <alignment/>
    </xf>
    <xf numFmtId="164" fontId="5" fillId="0" borderId="15" xfId="0" applyNumberFormat="1" applyFont="1" applyFill="1" applyBorder="1" applyAlignment="1">
      <alignment/>
    </xf>
    <xf numFmtId="164" fontId="5" fillId="0" borderId="0" xfId="0" applyNumberFormat="1" applyFont="1" applyFill="1" applyAlignment="1">
      <alignment/>
    </xf>
    <xf numFmtId="164" fontId="5" fillId="0" borderId="11" xfId="0" applyNumberFormat="1" applyFont="1" applyBorder="1" applyAlignment="1">
      <alignment/>
    </xf>
    <xf numFmtId="164" fontId="3" fillId="0" borderId="11" xfId="0" applyNumberFormat="1" applyFont="1" applyBorder="1" applyAlignment="1">
      <alignment/>
    </xf>
    <xf numFmtId="164" fontId="3" fillId="0" borderId="14" xfId="0" applyNumberFormat="1" applyFont="1" applyBorder="1" applyAlignment="1">
      <alignment/>
    </xf>
    <xf numFmtId="164" fontId="3" fillId="0" borderId="13" xfId="0" applyNumberFormat="1" applyFont="1" applyBorder="1" applyAlignment="1">
      <alignment/>
    </xf>
    <xf numFmtId="164" fontId="4" fillId="0" borderId="10" xfId="0" applyNumberFormat="1" applyFont="1" applyBorder="1" applyAlignment="1">
      <alignment/>
    </xf>
    <xf numFmtId="164" fontId="3" fillId="0" borderId="10" xfId="0" applyNumberFormat="1" applyFont="1" applyBorder="1" applyAlignment="1">
      <alignment/>
    </xf>
    <xf numFmtId="164" fontId="5" fillId="0" borderId="14" xfId="0" applyNumberFormat="1" applyFont="1" applyBorder="1" applyAlignment="1">
      <alignment/>
    </xf>
    <xf numFmtId="164" fontId="3" fillId="0" borderId="0" xfId="0" applyNumberFormat="1" applyFont="1" applyAlignment="1">
      <alignment/>
    </xf>
    <xf numFmtId="164" fontId="3" fillId="0" borderId="12" xfId="0" applyNumberFormat="1" applyFont="1" applyBorder="1" applyAlignment="1">
      <alignment/>
    </xf>
    <xf numFmtId="164" fontId="3" fillId="0" borderId="15" xfId="0" applyNumberFormat="1" applyFont="1" applyBorder="1" applyAlignment="1">
      <alignment/>
    </xf>
    <xf numFmtId="164" fontId="3" fillId="0" borderId="26" xfId="0" applyNumberFormat="1" applyFont="1" applyBorder="1" applyAlignment="1">
      <alignment/>
    </xf>
    <xf numFmtId="164" fontId="3" fillId="0" borderId="17" xfId="0" applyNumberFormat="1" applyFont="1" applyBorder="1" applyAlignment="1">
      <alignment/>
    </xf>
    <xf numFmtId="164" fontId="3" fillId="0" borderId="39" xfId="0" applyNumberFormat="1" applyFont="1" applyBorder="1" applyAlignment="1">
      <alignment/>
    </xf>
    <xf numFmtId="164" fontId="3" fillId="0" borderId="18" xfId="0" applyNumberFormat="1" applyFont="1" applyBorder="1" applyAlignment="1">
      <alignment/>
    </xf>
    <xf numFmtId="164" fontId="3" fillId="0" borderId="19" xfId="0" applyNumberFormat="1" applyFont="1" applyBorder="1" applyAlignment="1">
      <alignment/>
    </xf>
    <xf numFmtId="164" fontId="3" fillId="0" borderId="32" xfId="0" applyNumberFormat="1" applyFont="1" applyBorder="1" applyAlignment="1">
      <alignment/>
    </xf>
    <xf numFmtId="164" fontId="0" fillId="0" borderId="0" xfId="0" applyNumberFormat="1" applyAlignment="1">
      <alignment/>
    </xf>
    <xf numFmtId="164" fontId="5" fillId="40" borderId="10" xfId="0" applyNumberFormat="1" applyFont="1" applyFill="1" applyBorder="1" applyAlignment="1" applyProtection="1">
      <alignment horizontal="right"/>
      <protection/>
    </xf>
    <xf numFmtId="164" fontId="3" fillId="40" borderId="10" xfId="0" applyNumberFormat="1" applyFont="1" applyFill="1" applyBorder="1" applyAlignment="1" applyProtection="1">
      <alignment horizontal="right"/>
      <protection/>
    </xf>
    <xf numFmtId="164" fontId="3" fillId="0" borderId="17" xfId="0" applyNumberFormat="1" applyFont="1" applyFill="1" applyBorder="1" applyAlignment="1">
      <alignment horizontal="right"/>
    </xf>
    <xf numFmtId="164" fontId="5" fillId="0" borderId="18" xfId="0" applyNumberFormat="1" applyFont="1" applyFill="1" applyBorder="1" applyAlignment="1">
      <alignment horizontal="right"/>
    </xf>
    <xf numFmtId="164" fontId="5" fillId="0" borderId="18" xfId="0" applyNumberFormat="1" applyFont="1" applyBorder="1" applyAlignment="1" applyProtection="1">
      <alignment horizontal="right"/>
      <protection/>
    </xf>
    <xf numFmtId="164" fontId="3" fillId="0" borderId="19" xfId="0" applyNumberFormat="1" applyFont="1" applyBorder="1" applyAlignment="1" applyProtection="1">
      <alignment horizontal="right"/>
      <protection/>
    </xf>
    <xf numFmtId="0" fontId="3" fillId="0" borderId="44" xfId="0" applyFont="1" applyBorder="1" applyAlignment="1">
      <alignment/>
    </xf>
    <xf numFmtId="49" fontId="3" fillId="0" borderId="45" xfId="0" applyNumberFormat="1" applyFont="1" applyFill="1" applyBorder="1" applyAlignment="1">
      <alignment horizontal="center" vertical="center" wrapText="1"/>
    </xf>
    <xf numFmtId="49" fontId="3" fillId="0" borderId="30" xfId="0" applyNumberFormat="1" applyFont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7" fillId="33" borderId="13" xfId="0" applyFont="1" applyFill="1" applyBorder="1" applyAlignment="1">
      <alignment horizontal="center"/>
    </xf>
    <xf numFmtId="0" fontId="7" fillId="7" borderId="10" xfId="0" applyFont="1" applyFill="1" applyBorder="1" applyAlignment="1">
      <alignment horizontal="center"/>
    </xf>
    <xf numFmtId="0" fontId="7" fillId="7" borderId="11" xfId="0" applyFont="1" applyFill="1" applyBorder="1" applyAlignment="1">
      <alignment horizontal="center"/>
    </xf>
    <xf numFmtId="0" fontId="7" fillId="34" borderId="46" xfId="0" applyFont="1" applyFill="1" applyBorder="1" applyAlignment="1">
      <alignment horizontal="center"/>
    </xf>
    <xf numFmtId="0" fontId="7" fillId="34" borderId="47" xfId="0" applyFont="1" applyFill="1" applyBorder="1" applyAlignment="1">
      <alignment horizontal="center"/>
    </xf>
    <xf numFmtId="0" fontId="7" fillId="34" borderId="48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/>
    </xf>
    <xf numFmtId="0" fontId="7" fillId="34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/>
    </xf>
    <xf numFmtId="0" fontId="7" fillId="34" borderId="26" xfId="0" applyFont="1" applyFill="1" applyBorder="1" applyAlignment="1">
      <alignment horizontal="center"/>
    </xf>
    <xf numFmtId="0" fontId="7" fillId="34" borderId="13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7" borderId="49" xfId="0" applyFont="1" applyFill="1" applyBorder="1" applyAlignment="1">
      <alignment horizontal="center"/>
    </xf>
    <xf numFmtId="0" fontId="7" fillId="7" borderId="50" xfId="0" applyFont="1" applyFill="1" applyBorder="1" applyAlignment="1">
      <alignment horizontal="center"/>
    </xf>
    <xf numFmtId="0" fontId="7" fillId="34" borderId="51" xfId="0" applyFont="1" applyFill="1" applyBorder="1" applyAlignment="1">
      <alignment horizontal="center"/>
    </xf>
    <xf numFmtId="0" fontId="7" fillId="34" borderId="49" xfId="0" applyFont="1" applyFill="1" applyBorder="1" applyAlignment="1">
      <alignment horizontal="center"/>
    </xf>
    <xf numFmtId="0" fontId="7" fillId="34" borderId="50" xfId="0" applyFont="1" applyFill="1" applyBorder="1" applyAlignment="1">
      <alignment horizontal="center"/>
    </xf>
    <xf numFmtId="0" fontId="7" fillId="0" borderId="51" xfId="0" applyFont="1" applyFill="1" applyBorder="1" applyAlignment="1">
      <alignment horizontal="center"/>
    </xf>
    <xf numFmtId="0" fontId="7" fillId="0" borderId="49" xfId="0" applyFont="1" applyFill="1" applyBorder="1" applyAlignment="1">
      <alignment horizontal="center"/>
    </xf>
    <xf numFmtId="0" fontId="7" fillId="0" borderId="50" xfId="0" applyFont="1" applyFill="1" applyBorder="1" applyAlignment="1">
      <alignment horizontal="center"/>
    </xf>
    <xf numFmtId="0" fontId="3" fillId="0" borderId="51" xfId="0" applyFont="1" applyFill="1" applyBorder="1" applyAlignment="1">
      <alignment horizontal="center"/>
    </xf>
    <xf numFmtId="0" fontId="3" fillId="0" borderId="4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9" borderId="13" xfId="0" applyFont="1" applyFill="1" applyBorder="1" applyAlignment="1">
      <alignment horizontal="center"/>
    </xf>
    <xf numFmtId="0" fontId="3" fillId="9" borderId="10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33" borderId="13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4" borderId="14" xfId="0" applyFont="1" applyFill="1" applyBorder="1" applyAlignment="1">
      <alignment horizontal="center" vertical="center"/>
    </xf>
    <xf numFmtId="0" fontId="7" fillId="34" borderId="23" xfId="0" applyFont="1" applyFill="1" applyBorder="1" applyAlignment="1">
      <alignment horizontal="center" vertical="center"/>
    </xf>
    <xf numFmtId="0" fontId="7" fillId="34" borderId="27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7" borderId="52" xfId="0" applyFont="1" applyFill="1" applyBorder="1" applyAlignment="1">
      <alignment horizontal="center" vertical="center"/>
    </xf>
    <xf numFmtId="0" fontId="7" fillId="7" borderId="53" xfId="0" applyFont="1" applyFill="1" applyBorder="1" applyAlignment="1">
      <alignment horizontal="center" vertical="center"/>
    </xf>
    <xf numFmtId="0" fontId="7" fillId="7" borderId="23" xfId="0" applyFont="1" applyFill="1" applyBorder="1" applyAlignment="1">
      <alignment horizontal="center" vertical="center"/>
    </xf>
    <xf numFmtId="0" fontId="7" fillId="7" borderId="27" xfId="0" applyFont="1" applyFill="1" applyBorder="1" applyAlignment="1">
      <alignment horizontal="center" vertical="center"/>
    </xf>
    <xf numFmtId="0" fontId="7" fillId="7" borderId="29" xfId="0" applyFont="1" applyFill="1" applyBorder="1" applyAlignment="1">
      <alignment horizontal="center"/>
    </xf>
    <xf numFmtId="0" fontId="7" fillId="34" borderId="16" xfId="0" applyFont="1" applyFill="1" applyBorder="1" applyAlignment="1">
      <alignment horizontal="center" vertical="center"/>
    </xf>
    <xf numFmtId="0" fontId="7" fillId="34" borderId="37" xfId="0" applyFont="1" applyFill="1" applyBorder="1" applyAlignment="1">
      <alignment horizontal="center" vertical="center"/>
    </xf>
    <xf numFmtId="0" fontId="7" fillId="34" borderId="29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/>
    </xf>
    <xf numFmtId="164" fontId="5" fillId="35" borderId="16" xfId="0" applyNumberFormat="1" applyFont="1" applyFill="1" applyBorder="1" applyAlignment="1" applyProtection="1">
      <alignment horizontal="center" vertical="center"/>
      <protection/>
    </xf>
    <xf numFmtId="164" fontId="5" fillId="35" borderId="37" xfId="0" applyNumberFormat="1" applyFont="1" applyFill="1" applyBorder="1" applyAlignment="1" applyProtection="1">
      <alignment horizontal="center" vertical="center"/>
      <protection/>
    </xf>
    <xf numFmtId="164" fontId="5" fillId="35" borderId="23" xfId="0" applyNumberFormat="1" applyFont="1" applyFill="1" applyBorder="1" applyAlignment="1" applyProtection="1">
      <alignment horizontal="center" vertical="center"/>
      <protection/>
    </xf>
    <xf numFmtId="164" fontId="5" fillId="35" borderId="27" xfId="0" applyNumberFormat="1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9" borderId="52" xfId="0" applyFont="1" applyFill="1" applyBorder="1" applyAlignment="1">
      <alignment horizontal="center" vertical="center" wrapText="1"/>
    </xf>
    <xf numFmtId="0" fontId="3" fillId="9" borderId="53" xfId="0" applyFont="1" applyFill="1" applyBorder="1" applyAlignment="1">
      <alignment horizontal="center" vertical="center" wrapText="1"/>
    </xf>
    <xf numFmtId="0" fontId="7" fillId="9" borderId="10" xfId="0" applyFont="1" applyFill="1" applyBorder="1" applyAlignment="1">
      <alignment horizontal="center"/>
    </xf>
    <xf numFmtId="0" fontId="0" fillId="0" borderId="54" xfId="0" applyFill="1" applyBorder="1" applyAlignment="1">
      <alignment horizontal="center" vertical="center" wrapText="1"/>
    </xf>
    <xf numFmtId="0" fontId="0" fillId="0" borderId="55" xfId="0" applyFont="1" applyFill="1" applyBorder="1" applyAlignment="1">
      <alignment horizontal="center" vertical="center" wrapText="1"/>
    </xf>
    <xf numFmtId="0" fontId="0" fillId="0" borderId="27" xfId="0" applyFont="1" applyBorder="1" applyAlignment="1">
      <alignment horizontal="center" wrapText="1"/>
    </xf>
    <xf numFmtId="0" fontId="0" fillId="0" borderId="36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10" fillId="42" borderId="56" xfId="0" applyFont="1" applyFill="1" applyBorder="1" applyAlignment="1">
      <alignment horizontal="center" wrapText="1"/>
    </xf>
    <xf numFmtId="0" fontId="10" fillId="42" borderId="21" xfId="0" applyFont="1" applyFill="1" applyBorder="1" applyAlignment="1">
      <alignment horizontal="center" wrapText="1"/>
    </xf>
    <xf numFmtId="0" fontId="10" fillId="42" borderId="57" xfId="0" applyFont="1" applyFill="1" applyBorder="1" applyAlignment="1">
      <alignment horizontal="center" wrapText="1"/>
    </xf>
    <xf numFmtId="0" fontId="10" fillId="0" borderId="56" xfId="0" applyFont="1" applyFill="1" applyBorder="1" applyAlignment="1">
      <alignment horizontal="center" wrapText="1"/>
    </xf>
    <xf numFmtId="0" fontId="10" fillId="0" borderId="21" xfId="0" applyFont="1" applyFill="1" applyBorder="1" applyAlignment="1">
      <alignment horizontal="center" wrapText="1"/>
    </xf>
    <xf numFmtId="0" fontId="10" fillId="0" borderId="58" xfId="0" applyFont="1" applyFill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10" fillId="42" borderId="59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/>
    </xf>
    <xf numFmtId="0" fontId="12" fillId="0" borderId="46" xfId="0" applyFont="1" applyFill="1" applyBorder="1" applyAlignment="1">
      <alignment horizontal="center" vertical="center" wrapText="1"/>
    </xf>
    <xf numFmtId="0" fontId="12" fillId="0" borderId="47" xfId="0" applyFont="1" applyBorder="1" applyAlignment="1">
      <alignment horizontal="center" vertical="center" wrapText="1"/>
    </xf>
    <xf numFmtId="0" fontId="12" fillId="0" borderId="48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60" xfId="0" applyFont="1" applyFill="1" applyBorder="1" applyAlignment="1">
      <alignment horizontal="center" vertical="center" wrapText="1"/>
    </xf>
    <xf numFmtId="0" fontId="12" fillId="0" borderId="58" xfId="0" applyFont="1" applyFill="1" applyBorder="1" applyAlignment="1">
      <alignment horizontal="center" vertical="center" wrapText="1"/>
    </xf>
    <xf numFmtId="0" fontId="12" fillId="0" borderId="59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12" fillId="0" borderId="44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46" xfId="0" applyFont="1" applyFill="1" applyBorder="1" applyAlignment="1">
      <alignment horizontal="center" vertical="center" wrapText="1"/>
    </xf>
    <xf numFmtId="0" fontId="12" fillId="0" borderId="47" xfId="0" applyFont="1" applyFill="1" applyBorder="1" applyAlignment="1">
      <alignment horizontal="center" vertical="center" wrapText="1"/>
    </xf>
    <xf numFmtId="0" fontId="12" fillId="0" borderId="48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164" fontId="5" fillId="0" borderId="46" xfId="0" applyNumberFormat="1" applyFont="1" applyBorder="1" applyAlignment="1">
      <alignment horizontal="center"/>
    </xf>
    <xf numFmtId="164" fontId="5" fillId="0" borderId="55" xfId="0" applyNumberFormat="1" applyFont="1" applyBorder="1" applyAlignment="1">
      <alignment horizontal="center"/>
    </xf>
    <xf numFmtId="164" fontId="5" fillId="0" borderId="47" xfId="0" applyNumberFormat="1" applyFont="1" applyBorder="1" applyAlignment="1">
      <alignment horizontal="center"/>
    </xf>
    <xf numFmtId="164" fontId="5" fillId="0" borderId="48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164" fontId="4" fillId="0" borderId="29" xfId="0" applyNumberFormat="1" applyFont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center" vertical="center" wrapText="1"/>
    </xf>
    <xf numFmtId="164" fontId="4" fillId="0" borderId="23" xfId="0" applyNumberFormat="1" applyFont="1" applyBorder="1" applyAlignment="1">
      <alignment horizontal="center" vertical="center" wrapText="1"/>
    </xf>
    <xf numFmtId="164" fontId="4" fillId="0" borderId="27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58"/>
  <sheetViews>
    <sheetView showZeros="0" tabSelected="1" zoomScale="70" zoomScaleNormal="70" zoomScaleSheetLayoutView="55" zoomScalePageLayoutView="0" workbookViewId="0" topLeftCell="A1">
      <pane xSplit="1" ySplit="5" topLeftCell="D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5" sqref="D5"/>
    </sheetView>
  </sheetViews>
  <sheetFormatPr defaultColWidth="9.00390625" defaultRowHeight="12.75"/>
  <cols>
    <col min="1" max="1" width="43.75390625" style="83" customWidth="1"/>
    <col min="2" max="2" width="13.875" style="59" customWidth="1"/>
    <col min="3" max="3" width="13.875" style="2" customWidth="1"/>
    <col min="4" max="4" width="13.875" style="59" customWidth="1"/>
    <col min="5" max="5" width="9.75390625" style="59" customWidth="1"/>
    <col min="6" max="8" width="13.875" style="59" customWidth="1"/>
    <col min="9" max="9" width="11.25390625" style="59" customWidth="1"/>
    <col min="10" max="12" width="13.875" style="59" hidden="1" customWidth="1"/>
    <col min="13" max="13" width="9.75390625" style="59" hidden="1" customWidth="1"/>
    <col min="14" max="16" width="13.875" style="2" hidden="1" customWidth="1"/>
    <col min="17" max="17" width="11.125" style="3" hidden="1" customWidth="1"/>
    <col min="18" max="20" width="12.375" style="2" hidden="1" customWidth="1"/>
    <col min="21" max="21" width="12.25390625" style="2" hidden="1" customWidth="1"/>
    <col min="22" max="22" width="12.375" style="2" hidden="1" customWidth="1"/>
    <col min="23" max="23" width="12.125" style="2" hidden="1" customWidth="1"/>
    <col min="24" max="24" width="12.625" style="2" hidden="1" customWidth="1"/>
    <col min="25" max="25" width="10.875" style="5" hidden="1" customWidth="1"/>
    <col min="26" max="26" width="13.875" style="59" customWidth="1"/>
    <col min="27" max="27" width="17.75390625" style="59" customWidth="1"/>
    <col min="28" max="28" width="12.875" style="59" customWidth="1"/>
    <col min="29" max="29" width="11.00390625" style="59" customWidth="1"/>
    <col min="30" max="31" width="11.625" style="2" customWidth="1"/>
    <col min="32" max="32" width="12.625" style="2" customWidth="1"/>
    <col min="33" max="33" width="11.625" style="2" customWidth="1"/>
    <col min="34" max="34" width="12.375" style="2" hidden="1" customWidth="1"/>
    <col min="35" max="35" width="13.00390625" style="2" hidden="1" customWidth="1"/>
    <col min="36" max="36" width="13.625" style="2" hidden="1" customWidth="1"/>
    <col min="37" max="37" width="8.625" style="2" hidden="1" customWidth="1"/>
    <col min="38" max="38" width="11.375" style="2" hidden="1" customWidth="1"/>
    <col min="39" max="39" width="17.00390625" style="2" hidden="1" customWidth="1"/>
    <col min="40" max="40" width="14.875" style="2" hidden="1" customWidth="1"/>
    <col min="41" max="41" width="10.00390625" style="2" hidden="1" customWidth="1"/>
    <col min="42" max="42" width="17.625" style="2" hidden="1" customWidth="1"/>
    <col min="43" max="43" width="13.00390625" style="2" hidden="1" customWidth="1"/>
    <col min="44" max="44" width="13.875" style="2" hidden="1" customWidth="1"/>
    <col min="45" max="45" width="7.75390625" style="2" hidden="1" customWidth="1"/>
    <col min="46" max="46" width="12.875" style="59" hidden="1" customWidth="1"/>
    <col min="47" max="47" width="17.75390625" style="59" hidden="1" customWidth="1"/>
    <col min="48" max="48" width="12.25390625" style="59" hidden="1" customWidth="1"/>
    <col min="49" max="49" width="8.625" style="86" hidden="1" customWidth="1"/>
    <col min="50" max="50" width="11.375" style="2" hidden="1" customWidth="1"/>
    <col min="51" max="51" width="11.875" style="2" hidden="1" customWidth="1"/>
    <col min="52" max="52" width="12.875" style="2" hidden="1" customWidth="1"/>
    <col min="53" max="53" width="9.875" style="2" hidden="1" customWidth="1"/>
    <col min="54" max="54" width="12.75390625" style="2" hidden="1" customWidth="1"/>
    <col min="55" max="55" width="11.375" style="2" hidden="1" customWidth="1"/>
    <col min="56" max="56" width="12.25390625" style="2" hidden="1" customWidth="1"/>
    <col min="57" max="57" width="11.00390625" style="2" hidden="1" customWidth="1"/>
    <col min="58" max="58" width="11.375" style="2" hidden="1" customWidth="1"/>
    <col min="59" max="59" width="17.625" style="2" hidden="1" customWidth="1"/>
    <col min="60" max="60" width="12.625" style="2" hidden="1" customWidth="1"/>
    <col min="61" max="61" width="9.375" style="2" hidden="1" customWidth="1"/>
    <col min="62" max="62" width="13.75390625" style="2" hidden="1" customWidth="1"/>
    <col min="63" max="63" width="17.00390625" style="59" hidden="1" customWidth="1"/>
    <col min="64" max="64" width="10.75390625" style="59" hidden="1" customWidth="1"/>
    <col min="65" max="65" width="10.25390625" style="59" hidden="1" customWidth="1"/>
    <col min="66" max="66" width="11.625" style="2" hidden="1" customWidth="1"/>
    <col min="67" max="67" width="18.125" style="2" hidden="1" customWidth="1"/>
    <col min="68" max="68" width="11.125" style="2" hidden="1" customWidth="1"/>
    <col min="69" max="69" width="9.375" style="2" hidden="1" customWidth="1"/>
    <col min="70" max="70" width="11.625" style="2" hidden="1" customWidth="1"/>
    <col min="71" max="71" width="19.375" style="2" hidden="1" customWidth="1"/>
    <col min="72" max="72" width="11.125" style="2" hidden="1" customWidth="1"/>
    <col min="73" max="73" width="9.875" style="2" hidden="1" customWidth="1"/>
    <col min="74" max="74" width="11.625" style="2" hidden="1" customWidth="1"/>
    <col min="75" max="75" width="21.00390625" style="2" hidden="1" customWidth="1"/>
    <col min="76" max="76" width="11.125" style="2" hidden="1" customWidth="1"/>
    <col min="77" max="77" width="9.375" style="2" hidden="1" customWidth="1"/>
    <col min="78" max="78" width="13.25390625" style="59" hidden="1" customWidth="1"/>
    <col min="79" max="79" width="14.125" style="59" hidden="1" customWidth="1"/>
    <col min="80" max="80" width="11.25390625" style="59" hidden="1" customWidth="1"/>
    <col min="81" max="81" width="9.125" style="59" customWidth="1"/>
    <col min="82" max="16384" width="9.125" style="59" customWidth="1"/>
  </cols>
  <sheetData>
    <row r="1" spans="1:49" s="2" customFormat="1" ht="22.5">
      <c r="A1" s="1" t="s">
        <v>159</v>
      </c>
      <c r="Q1" s="3"/>
      <c r="V1" s="4"/>
      <c r="W1" s="4"/>
      <c r="X1" s="4"/>
      <c r="Y1" s="5"/>
      <c r="AW1" s="4"/>
    </row>
    <row r="2" spans="1:77" s="2" customFormat="1" ht="15" customHeight="1" thickBot="1">
      <c r="A2" s="6"/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/>
      <c r="R2" s="8"/>
      <c r="S2" s="8"/>
      <c r="T2" s="8"/>
      <c r="U2" s="8"/>
      <c r="V2" s="10"/>
      <c r="W2" s="10"/>
      <c r="X2" s="10"/>
      <c r="Y2" s="11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12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13"/>
      <c r="BR2" s="7"/>
      <c r="BS2" s="7"/>
      <c r="BT2" s="7"/>
      <c r="BU2" s="7"/>
      <c r="BV2" s="7"/>
      <c r="BW2" s="7"/>
      <c r="BX2" s="7"/>
      <c r="BY2" s="7"/>
    </row>
    <row r="3" spans="1:80" s="18" customFormat="1" ht="21" customHeight="1">
      <c r="A3" s="385" t="s">
        <v>0</v>
      </c>
      <c r="B3" s="387" t="s">
        <v>142</v>
      </c>
      <c r="C3" s="388"/>
      <c r="D3" s="388"/>
      <c r="E3" s="389"/>
      <c r="F3" s="390" t="s">
        <v>1</v>
      </c>
      <c r="G3" s="391"/>
      <c r="H3" s="391"/>
      <c r="I3" s="392"/>
      <c r="J3" s="393" t="s">
        <v>2</v>
      </c>
      <c r="K3" s="394"/>
      <c r="L3" s="394"/>
      <c r="M3" s="395"/>
      <c r="N3" s="396" t="s">
        <v>3</v>
      </c>
      <c r="O3" s="397"/>
      <c r="P3" s="397"/>
      <c r="Q3" s="397"/>
      <c r="R3" s="397" t="s">
        <v>4</v>
      </c>
      <c r="S3" s="397"/>
      <c r="T3" s="397"/>
      <c r="U3" s="397"/>
      <c r="V3" s="397" t="s">
        <v>5</v>
      </c>
      <c r="W3" s="397"/>
      <c r="X3" s="397"/>
      <c r="Y3" s="397"/>
      <c r="Z3" s="403" t="s">
        <v>6</v>
      </c>
      <c r="AA3" s="404"/>
      <c r="AB3" s="404"/>
      <c r="AC3" s="405"/>
      <c r="AD3" s="406" t="s">
        <v>7</v>
      </c>
      <c r="AE3" s="407"/>
      <c r="AF3" s="407"/>
      <c r="AG3" s="396"/>
      <c r="AH3" s="406" t="s">
        <v>8</v>
      </c>
      <c r="AI3" s="407"/>
      <c r="AJ3" s="407"/>
      <c r="AK3" s="396"/>
      <c r="AL3" s="397" t="s">
        <v>9</v>
      </c>
      <c r="AM3" s="397"/>
      <c r="AN3" s="397"/>
      <c r="AO3" s="397"/>
      <c r="AP3" s="408" t="s">
        <v>10</v>
      </c>
      <c r="AQ3" s="408"/>
      <c r="AR3" s="408"/>
      <c r="AS3" s="409"/>
      <c r="AT3" s="410" t="s">
        <v>11</v>
      </c>
      <c r="AU3" s="411"/>
      <c r="AV3" s="411"/>
      <c r="AW3" s="412"/>
      <c r="AX3" s="413" t="s">
        <v>12</v>
      </c>
      <c r="AY3" s="414"/>
      <c r="AZ3" s="414"/>
      <c r="BA3" s="415"/>
      <c r="BB3" s="413" t="s">
        <v>13</v>
      </c>
      <c r="BC3" s="414"/>
      <c r="BD3" s="414"/>
      <c r="BE3" s="414"/>
      <c r="BF3" s="413" t="s">
        <v>14</v>
      </c>
      <c r="BG3" s="414"/>
      <c r="BH3" s="414"/>
      <c r="BI3" s="415"/>
      <c r="BJ3" s="411" t="s">
        <v>15</v>
      </c>
      <c r="BK3" s="411"/>
      <c r="BL3" s="411"/>
      <c r="BM3" s="412"/>
      <c r="BN3" s="413" t="s">
        <v>16</v>
      </c>
      <c r="BO3" s="414"/>
      <c r="BP3" s="414"/>
      <c r="BQ3" s="415"/>
      <c r="BR3" s="416" t="s">
        <v>17</v>
      </c>
      <c r="BS3" s="417"/>
      <c r="BT3" s="417"/>
      <c r="BU3" s="417"/>
      <c r="BV3" s="418" t="s">
        <v>18</v>
      </c>
      <c r="BW3" s="418"/>
      <c r="BX3" s="418"/>
      <c r="BY3" s="418"/>
      <c r="BZ3" s="419" t="s">
        <v>138</v>
      </c>
      <c r="CA3" s="420"/>
      <c r="CB3" s="420"/>
    </row>
    <row r="4" spans="1:80" s="18" customFormat="1" ht="19.5" customHeight="1">
      <c r="A4" s="386"/>
      <c r="B4" s="421" t="s">
        <v>19</v>
      </c>
      <c r="C4" s="402" t="s">
        <v>20</v>
      </c>
      <c r="D4" s="424" t="s">
        <v>21</v>
      </c>
      <c r="E4" s="425"/>
      <c r="F4" s="426" t="s">
        <v>19</v>
      </c>
      <c r="G4" s="427" t="s">
        <v>20</v>
      </c>
      <c r="H4" s="391" t="s">
        <v>21</v>
      </c>
      <c r="I4" s="392"/>
      <c r="J4" s="428" t="s">
        <v>19</v>
      </c>
      <c r="K4" s="398" t="s">
        <v>20</v>
      </c>
      <c r="L4" s="399" t="s">
        <v>21</v>
      </c>
      <c r="M4" s="400"/>
      <c r="N4" s="401" t="s">
        <v>19</v>
      </c>
      <c r="O4" s="402" t="s">
        <v>20</v>
      </c>
      <c r="P4" s="397" t="s">
        <v>21</v>
      </c>
      <c r="Q4" s="397"/>
      <c r="R4" s="402" t="s">
        <v>19</v>
      </c>
      <c r="S4" s="402" t="s">
        <v>20</v>
      </c>
      <c r="T4" s="397" t="s">
        <v>21</v>
      </c>
      <c r="U4" s="397"/>
      <c r="V4" s="402" t="s">
        <v>19</v>
      </c>
      <c r="W4" s="402" t="s">
        <v>20</v>
      </c>
      <c r="X4" s="397" t="s">
        <v>21</v>
      </c>
      <c r="Y4" s="397"/>
      <c r="Z4" s="429" t="s">
        <v>19</v>
      </c>
      <c r="AA4" s="429" t="s">
        <v>20</v>
      </c>
      <c r="AB4" s="403" t="s">
        <v>21</v>
      </c>
      <c r="AC4" s="405"/>
      <c r="AD4" s="431" t="s">
        <v>19</v>
      </c>
      <c r="AE4" s="431" t="s">
        <v>20</v>
      </c>
      <c r="AF4" s="406" t="s">
        <v>21</v>
      </c>
      <c r="AG4" s="396"/>
      <c r="AH4" s="431" t="s">
        <v>19</v>
      </c>
      <c r="AI4" s="431" t="s">
        <v>20</v>
      </c>
      <c r="AJ4" s="406" t="s">
        <v>21</v>
      </c>
      <c r="AK4" s="396"/>
      <c r="AL4" s="402" t="s">
        <v>19</v>
      </c>
      <c r="AM4" s="402" t="s">
        <v>20</v>
      </c>
      <c r="AN4" s="397" t="s">
        <v>21</v>
      </c>
      <c r="AO4" s="397"/>
      <c r="AP4" s="433" t="s">
        <v>19</v>
      </c>
      <c r="AQ4" s="435" t="s">
        <v>20</v>
      </c>
      <c r="AR4" s="392" t="s">
        <v>21</v>
      </c>
      <c r="AS4" s="437"/>
      <c r="AT4" s="438" t="s">
        <v>19</v>
      </c>
      <c r="AU4" s="429" t="s">
        <v>20</v>
      </c>
      <c r="AV4" s="403" t="s">
        <v>21</v>
      </c>
      <c r="AW4" s="440"/>
      <c r="AX4" s="441" t="s">
        <v>19</v>
      </c>
      <c r="AY4" s="431" t="s">
        <v>20</v>
      </c>
      <c r="AZ4" s="406" t="s">
        <v>21</v>
      </c>
      <c r="BA4" s="443"/>
      <c r="BB4" s="441" t="s">
        <v>19</v>
      </c>
      <c r="BC4" s="431" t="s">
        <v>20</v>
      </c>
      <c r="BD4" s="406" t="s">
        <v>21</v>
      </c>
      <c r="BE4" s="407"/>
      <c r="BF4" s="441" t="s">
        <v>19</v>
      </c>
      <c r="BG4" s="431" t="s">
        <v>20</v>
      </c>
      <c r="BH4" s="406" t="s">
        <v>21</v>
      </c>
      <c r="BI4" s="443"/>
      <c r="BJ4" s="444" t="s">
        <v>19</v>
      </c>
      <c r="BK4" s="446" t="s">
        <v>20</v>
      </c>
      <c r="BL4" s="403" t="s">
        <v>21</v>
      </c>
      <c r="BM4" s="440"/>
      <c r="BN4" s="441" t="s">
        <v>19</v>
      </c>
      <c r="BO4" s="431" t="s">
        <v>20</v>
      </c>
      <c r="BP4" s="406" t="s">
        <v>21</v>
      </c>
      <c r="BQ4" s="443"/>
      <c r="BR4" s="448" t="s">
        <v>19</v>
      </c>
      <c r="BS4" s="450" t="s">
        <v>20</v>
      </c>
      <c r="BT4" s="452" t="s">
        <v>21</v>
      </c>
      <c r="BU4" s="453"/>
      <c r="BV4" s="454" t="s">
        <v>19</v>
      </c>
      <c r="BW4" s="454" t="s">
        <v>20</v>
      </c>
      <c r="BX4" s="418" t="s">
        <v>21</v>
      </c>
      <c r="BY4" s="418"/>
      <c r="BZ4" s="455" t="s">
        <v>139</v>
      </c>
      <c r="CA4" s="457" t="s">
        <v>21</v>
      </c>
      <c r="CB4" s="457"/>
    </row>
    <row r="5" spans="1:80" s="18" customFormat="1" ht="16.5" customHeight="1">
      <c r="A5" s="386"/>
      <c r="B5" s="422"/>
      <c r="C5" s="423"/>
      <c r="D5" s="16" t="s">
        <v>22</v>
      </c>
      <c r="E5" s="22" t="s">
        <v>23</v>
      </c>
      <c r="F5" s="426"/>
      <c r="G5" s="427"/>
      <c r="H5" s="14" t="s">
        <v>22</v>
      </c>
      <c r="I5" s="15" t="s">
        <v>23</v>
      </c>
      <c r="J5" s="428"/>
      <c r="K5" s="398"/>
      <c r="L5" s="19" t="s">
        <v>22</v>
      </c>
      <c r="M5" s="20" t="s">
        <v>23</v>
      </c>
      <c r="N5" s="401"/>
      <c r="O5" s="402"/>
      <c r="P5" s="16" t="s">
        <v>22</v>
      </c>
      <c r="Q5" s="23" t="s">
        <v>23</v>
      </c>
      <c r="R5" s="402"/>
      <c r="S5" s="402"/>
      <c r="T5" s="16" t="s">
        <v>22</v>
      </c>
      <c r="U5" s="24" t="s">
        <v>23</v>
      </c>
      <c r="V5" s="402"/>
      <c r="W5" s="402"/>
      <c r="X5" s="16" t="s">
        <v>22</v>
      </c>
      <c r="Y5" s="24" t="s">
        <v>23</v>
      </c>
      <c r="Z5" s="430"/>
      <c r="AA5" s="430"/>
      <c r="AB5" s="19" t="s">
        <v>22</v>
      </c>
      <c r="AC5" s="19" t="s">
        <v>23</v>
      </c>
      <c r="AD5" s="432"/>
      <c r="AE5" s="432"/>
      <c r="AF5" s="16" t="s">
        <v>22</v>
      </c>
      <c r="AG5" s="16" t="s">
        <v>23</v>
      </c>
      <c r="AH5" s="432"/>
      <c r="AI5" s="432"/>
      <c r="AJ5" s="16" t="s">
        <v>22</v>
      </c>
      <c r="AK5" s="16" t="s">
        <v>23</v>
      </c>
      <c r="AL5" s="402"/>
      <c r="AM5" s="402"/>
      <c r="AN5" s="16" t="s">
        <v>22</v>
      </c>
      <c r="AO5" s="16" t="s">
        <v>23</v>
      </c>
      <c r="AP5" s="434"/>
      <c r="AQ5" s="436"/>
      <c r="AR5" s="326" t="s">
        <v>22</v>
      </c>
      <c r="AS5" s="281" t="s">
        <v>23</v>
      </c>
      <c r="AT5" s="439"/>
      <c r="AU5" s="430"/>
      <c r="AV5" s="19" t="s">
        <v>22</v>
      </c>
      <c r="AW5" s="20" t="s">
        <v>23</v>
      </c>
      <c r="AX5" s="442"/>
      <c r="AY5" s="432"/>
      <c r="AZ5" s="16" t="s">
        <v>22</v>
      </c>
      <c r="BA5" s="22" t="s">
        <v>23</v>
      </c>
      <c r="BB5" s="442"/>
      <c r="BC5" s="432"/>
      <c r="BD5" s="16" t="s">
        <v>22</v>
      </c>
      <c r="BE5" s="17" t="s">
        <v>23</v>
      </c>
      <c r="BF5" s="442"/>
      <c r="BG5" s="432"/>
      <c r="BH5" s="16" t="s">
        <v>22</v>
      </c>
      <c r="BI5" s="22" t="s">
        <v>23</v>
      </c>
      <c r="BJ5" s="445"/>
      <c r="BK5" s="447"/>
      <c r="BL5" s="19" t="s">
        <v>22</v>
      </c>
      <c r="BM5" s="20" t="s">
        <v>23</v>
      </c>
      <c r="BN5" s="442"/>
      <c r="BO5" s="432"/>
      <c r="BP5" s="16" t="s">
        <v>22</v>
      </c>
      <c r="BQ5" s="22" t="s">
        <v>23</v>
      </c>
      <c r="BR5" s="449"/>
      <c r="BS5" s="451"/>
      <c r="BT5" s="24" t="s">
        <v>22</v>
      </c>
      <c r="BU5" s="21" t="s">
        <v>23</v>
      </c>
      <c r="BV5" s="454"/>
      <c r="BW5" s="454"/>
      <c r="BX5" s="24" t="s">
        <v>22</v>
      </c>
      <c r="BY5" s="24" t="s">
        <v>23</v>
      </c>
      <c r="BZ5" s="456"/>
      <c r="CA5" s="327" t="s">
        <v>22</v>
      </c>
      <c r="CB5" s="25" t="s">
        <v>23</v>
      </c>
    </row>
    <row r="6" spans="1:80" s="39" customFormat="1" ht="18.75">
      <c r="A6" s="328" t="s">
        <v>24</v>
      </c>
      <c r="B6" s="34">
        <f>B7+B8+B9+B13+B21+B24+B30+B32+B34+B37+B38</f>
        <v>413823.4</v>
      </c>
      <c r="C6" s="34">
        <f>C7+C8+C9+C13+C21+C24+C30+C32+C34+C37+C38</f>
        <v>113661.40000000001</v>
      </c>
      <c r="D6" s="27">
        <f aca="true" t="shared" si="0" ref="D6:D38">C6-B6</f>
        <v>-300162</v>
      </c>
      <c r="E6" s="28">
        <f aca="true" t="shared" si="1" ref="E6:E37">C6/B6%</f>
        <v>27.46616068593511</v>
      </c>
      <c r="F6" s="29">
        <f aca="true" t="shared" si="2" ref="F6:G36">J6+Z6</f>
        <v>167989.7</v>
      </c>
      <c r="G6" s="30">
        <f t="shared" si="2"/>
        <v>113661.40000000002</v>
      </c>
      <c r="H6" s="30">
        <f aca="true" t="shared" si="3" ref="H6:H36">G6-F6</f>
        <v>-54328.29999999999</v>
      </c>
      <c r="I6" s="31">
        <f aca="true" t="shared" si="4" ref="I6:I12">G6/F6%</f>
        <v>67.65974342474568</v>
      </c>
      <c r="J6" s="36">
        <f>J7+J8+J9+J13+J21+J24+J30+J32+J34+J37+J38</f>
        <v>79046.3</v>
      </c>
      <c r="K6" s="36">
        <f>K7+K8+K9+K13+K21+K24+K30+K32+K34+K37+K38</f>
        <v>79670.6</v>
      </c>
      <c r="L6" s="32">
        <f aca="true" t="shared" si="5" ref="L6:L36">K6-J6</f>
        <v>624.3000000000029</v>
      </c>
      <c r="M6" s="33">
        <f aca="true" t="shared" si="6" ref="M6:M20">K6/J6%</f>
        <v>100.78979028746443</v>
      </c>
      <c r="N6" s="26">
        <f>N7+N8+N9+N13+N21+N24+N30+N32+N34+N37+N38</f>
        <v>21609.3</v>
      </c>
      <c r="O6" s="26">
        <f>O7+O8+O9+O13+O21+O24+O30+O32+O34+O37+O38</f>
        <v>22398.7</v>
      </c>
      <c r="P6" s="34">
        <f aca="true" t="shared" si="7" ref="P6:P21">O6-N6</f>
        <v>789.4000000000015</v>
      </c>
      <c r="Q6" s="34">
        <f aca="true" t="shared" si="8" ref="Q6:Q14">O6/N6%</f>
        <v>103.65305678573579</v>
      </c>
      <c r="R6" s="26">
        <f>R7+R8+R9+R13+R21+R24+R30+R32+R34+R37+R38</f>
        <v>22434.100000000002</v>
      </c>
      <c r="S6" s="26">
        <f>S7+S8+S9+S13+S21+S24+S30+S32+S34+S37+S38</f>
        <v>24219.300000000003</v>
      </c>
      <c r="T6" s="34">
        <f aca="true" t="shared" si="9" ref="T6:T37">S6-R6</f>
        <v>1785.2000000000007</v>
      </c>
      <c r="U6" s="34">
        <f aca="true" t="shared" si="10" ref="U6:U27">S6/R6%</f>
        <v>107.95752894031854</v>
      </c>
      <c r="V6" s="26">
        <f>V7+V8+V9+V13+V21+V24+V30+V32+V34+V37+V38</f>
        <v>35002.899999999994</v>
      </c>
      <c r="W6" s="26">
        <f>W7+W8+W9+W13+W21+W24+W30+W32+W34+W37+W38</f>
        <v>33052.6</v>
      </c>
      <c r="X6" s="34">
        <f>SUM(X9,X7,X13,X24,X30,X37,X34)</f>
        <v>-1172.9000000000005</v>
      </c>
      <c r="Y6" s="34">
        <f aca="true" t="shared" si="11" ref="Y6:Y27">W6/V6%</f>
        <v>94.42817595113549</v>
      </c>
      <c r="Z6" s="36">
        <f>Z7+Z8+Z9+Z13+Z21+Z24+Z30+Z32+Z34+Z37+Z38</f>
        <v>88943.40000000001</v>
      </c>
      <c r="AA6" s="36">
        <f>AA7+AA8+AA9+AA13+AA21+AA24+AA30+AA32+AA34+AA37+AA38</f>
        <v>33990.80000000001</v>
      </c>
      <c r="AB6" s="32">
        <f>AA6-Z6</f>
        <v>-54952.6</v>
      </c>
      <c r="AC6" s="32">
        <f>AA6/Z6%</f>
        <v>38.21621390682165</v>
      </c>
      <c r="AD6" s="26">
        <f>AD7+AD8+AD9+AD13+AD21+AD24+AD30+AD32+AD34+AD37+AD38</f>
        <v>30849.699999999997</v>
      </c>
      <c r="AE6" s="26">
        <f>AE7+AE8+AE9+AE13+AE21+AE24+AE30+AE32+AE34+AE37+AE38</f>
        <v>33990.80000000001</v>
      </c>
      <c r="AF6" s="34">
        <f>AE6-AD6</f>
        <v>3141.100000000013</v>
      </c>
      <c r="AG6" s="34">
        <f>AE6/AD6%</f>
        <v>110.18194666398706</v>
      </c>
      <c r="AH6" s="26">
        <f>AH7+AH8+AH9+AH13+AH21+AH24+AH30+AH32+AH34+AH37+AH38</f>
        <v>27182.000000000004</v>
      </c>
      <c r="AI6" s="26">
        <f>AI7+AI8+AI9+AI13+AI21+AI24+AI30+AI32+AI34+AI37+AI38</f>
        <v>0</v>
      </c>
      <c r="AJ6" s="34">
        <f aca="true" t="shared" si="12" ref="AJ6:AJ37">AI6-AH6</f>
        <v>-27182.000000000004</v>
      </c>
      <c r="AK6" s="34">
        <f>SUM(AI7/AH7%)</f>
        <v>0</v>
      </c>
      <c r="AL6" s="26">
        <f>AL7+AL8+AL9+AL13+AL21+AL24+AL30+AL32+AL34+AL37+AL38</f>
        <v>30911.7</v>
      </c>
      <c r="AM6" s="26">
        <f>AM7+AM8+AM9+AM13+AM21+AM24+AM30+AM32+AM34+AM37+AM38</f>
        <v>0</v>
      </c>
      <c r="AN6" s="34">
        <f aca="true" t="shared" si="13" ref="AN6:AN37">AM6-AL6</f>
        <v>-30911.7</v>
      </c>
      <c r="AO6" s="34">
        <f aca="true" t="shared" si="14" ref="AO6:AO27">AM6/AL6%</f>
        <v>0</v>
      </c>
      <c r="AP6" s="282">
        <f>J6+Z6+AT6</f>
        <v>266978</v>
      </c>
      <c r="AQ6" s="283">
        <f>SUM(AQ9,AQ7,AQ13,AQ24,AQ30,AQ37,AQ34)+AQ32+AQ38</f>
        <v>102476.1</v>
      </c>
      <c r="AR6" s="283">
        <f aca="true" t="shared" si="15" ref="AR6:AR36">AQ6-AP6</f>
        <v>-164501.9</v>
      </c>
      <c r="AS6" s="284">
        <f aca="true" t="shared" si="16" ref="AS6:AS12">AQ6/AP6%</f>
        <v>38.38372450164433</v>
      </c>
      <c r="AT6" s="36">
        <f>AT7+AT8+AT9+AT13+AT21+AT24+AT30+AT32+AT34+AT37+AT38</f>
        <v>98988.3</v>
      </c>
      <c r="AU6" s="36">
        <f>AU7+AU8+AU9+AU13+AU21+AU24+AU30+AU32+AU34+AU37+AU38</f>
        <v>0</v>
      </c>
      <c r="AV6" s="32">
        <f>AU6-AT6</f>
        <v>-98988.3</v>
      </c>
      <c r="AW6" s="37">
        <f aca="true" t="shared" si="17" ref="AW6:AW11">AU6/AT6%</f>
        <v>0</v>
      </c>
      <c r="AX6" s="26">
        <f>AX7+AX8+AX9+AX13+AX21+AX24+AX30+AX32+AX34+AX37+AX38</f>
        <v>37870.200000000004</v>
      </c>
      <c r="AY6" s="26">
        <f>AY7+AY8+AY9+AY13+AY21+AY24+AY30+AY32+AY34+AY37+AY38</f>
        <v>0</v>
      </c>
      <c r="AZ6" s="34">
        <f>AY6-AX6</f>
        <v>-37870.200000000004</v>
      </c>
      <c r="BA6" s="35">
        <f>AY6/AX6%</f>
        <v>0</v>
      </c>
      <c r="BB6" s="26">
        <f>BB7+BB8+BB9+BB13+BB21+BB24+BB30+BB32+BB34+BB37+BB38</f>
        <v>29626.000000000004</v>
      </c>
      <c r="BC6" s="26">
        <f>BC7+BC8+BC9+BC13+BC21+BC24+BC30+BC32+BC34+BC37+BC38</f>
        <v>0</v>
      </c>
      <c r="BD6" s="34">
        <f>SUM(BD9,BD7,BD13,BD24,BD30,BD37,BD34)</f>
        <v>-26218.600000000002</v>
      </c>
      <c r="BE6" s="43">
        <f aca="true" t="shared" si="18" ref="BE6:BE11">BC6/BB6%</f>
        <v>0</v>
      </c>
      <c r="BF6" s="26">
        <f>BF7+BF8+BF9+BF13+BF21+BF24+BF30+BF32+BF34+BF37+BF38</f>
        <v>31492.100000000002</v>
      </c>
      <c r="BG6" s="26">
        <f>BG7+BG8+BG9+BG13+BG21+BG24+BG30+BG32+BG34+BG37+BG38</f>
        <v>0</v>
      </c>
      <c r="BH6" s="34">
        <f>SUM(BH9,BH7,BH13,BH24,BH30,BH37,BH34)</f>
        <v>-28355.000000000004</v>
      </c>
      <c r="BI6" s="35">
        <f aca="true" t="shared" si="19" ref="BI6:BI11">BG6/BF6%</f>
        <v>0</v>
      </c>
      <c r="BJ6" s="36">
        <f>BJ7+BJ8+BJ9+BJ13+BJ21+BJ24+BJ30+BJ32+BJ34+BJ37+BJ38</f>
        <v>146845.40000000002</v>
      </c>
      <c r="BK6" s="36">
        <f>BK7+BK8+BK9+BK13+BK21+BK24+BK30+BK32+BK34+BK37+BK38</f>
        <v>0</v>
      </c>
      <c r="BL6" s="36">
        <f>SUM(BL9,BL7,BL13,BL24,BL30,BL37,BL34)</f>
        <v>-139084.40000000002</v>
      </c>
      <c r="BM6" s="33">
        <f>BK6/BJ6%</f>
        <v>0</v>
      </c>
      <c r="BN6" s="26">
        <f>BN7+BN8+BN9+BN13+BN21+BN24+BN30+BN32+BN34+BN37+BN38</f>
        <v>35716.1</v>
      </c>
      <c r="BO6" s="26">
        <f>BO7+BO8+BO9+BO13+BO21+BO24+BO30+BO32+BO34+BO37+BO38</f>
        <v>0</v>
      </c>
      <c r="BP6" s="34">
        <f>SUM(BP9,BP7,BP13,BP24,BP30,BP37,BP34)</f>
        <v>-32208.5</v>
      </c>
      <c r="BQ6" s="28">
        <f>BO6/BN6%</f>
        <v>0</v>
      </c>
      <c r="BR6" s="26">
        <f>BR7+BR8+BR9+BR13+BR21+BR24+BR30+BR32+BR34+BR37+BR38</f>
        <v>29620.200000000004</v>
      </c>
      <c r="BS6" s="26">
        <f>BS7+BS8+BS9+BS13+BS21+BS24+BS30+BS32+BS34+BS37+BS38</f>
        <v>0</v>
      </c>
      <c r="BT6" s="34">
        <f aca="true" t="shared" si="20" ref="BT6:BT21">BS6-BR6</f>
        <v>-29620.200000000004</v>
      </c>
      <c r="BU6" s="43">
        <f aca="true" t="shared" si="21" ref="BU6:BU12">BS6/BR6%</f>
        <v>0</v>
      </c>
      <c r="BV6" s="26">
        <f>BV7+BV8+BV9+BV13+BV21+BV24+BV30+BV32+BV34+BV37+BV38</f>
        <v>81509.09999999999</v>
      </c>
      <c r="BW6" s="26">
        <f>BW7+BW8+BW9+BW13+BW21+BW24+BW30+BW32+BW34+BW37+BW38</f>
        <v>0</v>
      </c>
      <c r="BX6" s="34">
        <f>SUM(BX9,BX7,BX13,BX24,BX30,BX37,BX34)</f>
        <v>-79757.4</v>
      </c>
      <c r="BY6" s="34">
        <f aca="true" t="shared" si="22" ref="BY6:BY20">BW6/BV6%</f>
        <v>0</v>
      </c>
      <c r="BZ6" s="292" t="e">
        <f>SUM(BZ9,BZ7,BZ13,BZ24,BZ30,BZ37,BZ34)+BZ32</f>
        <v>#REF!</v>
      </c>
      <c r="CA6" s="38" t="e">
        <f>C6-BZ6</f>
        <v>#REF!</v>
      </c>
      <c r="CB6" s="38" t="e">
        <f>C6/BZ6%</f>
        <v>#REF!</v>
      </c>
    </row>
    <row r="7" spans="1:80" s="39" customFormat="1" ht="18.75">
      <c r="A7" s="328" t="s">
        <v>140</v>
      </c>
      <c r="B7" s="40">
        <f>J7+Z7+AT7+BJ7</f>
        <v>283263.2</v>
      </c>
      <c r="C7" s="40">
        <f>K7+AA7+AU7+BK7</f>
        <v>69482</v>
      </c>
      <c r="D7" s="27">
        <f t="shared" si="0"/>
        <v>-213781.2</v>
      </c>
      <c r="E7" s="28">
        <f t="shared" si="1"/>
        <v>24.529130504774358</v>
      </c>
      <c r="F7" s="29">
        <f t="shared" si="2"/>
        <v>109090.7</v>
      </c>
      <c r="G7" s="30">
        <f t="shared" si="2"/>
        <v>69482</v>
      </c>
      <c r="H7" s="30">
        <f t="shared" si="3"/>
        <v>-39608.7</v>
      </c>
      <c r="I7" s="31">
        <f t="shared" si="4"/>
        <v>63.691955409581205</v>
      </c>
      <c r="J7" s="285">
        <f>N7+R7+V7</f>
        <v>51065.7</v>
      </c>
      <c r="K7" s="32">
        <f>SUM(O7+S7+W7)</f>
        <v>52007.5</v>
      </c>
      <c r="L7" s="32">
        <f t="shared" si="5"/>
        <v>941.8000000000029</v>
      </c>
      <c r="M7" s="33">
        <f t="shared" si="6"/>
        <v>101.8442907861833</v>
      </c>
      <c r="N7" s="41">
        <v>9865.5</v>
      </c>
      <c r="O7" s="40">
        <v>10603.5</v>
      </c>
      <c r="P7" s="34">
        <f t="shared" si="7"/>
        <v>738</v>
      </c>
      <c r="Q7" s="34">
        <f t="shared" si="8"/>
        <v>107.4806142618215</v>
      </c>
      <c r="R7" s="40">
        <v>18725.2</v>
      </c>
      <c r="S7" s="40">
        <v>19458.2</v>
      </c>
      <c r="T7" s="34">
        <f t="shared" si="9"/>
        <v>733</v>
      </c>
      <c r="U7" s="34">
        <f t="shared" si="10"/>
        <v>103.91451092645205</v>
      </c>
      <c r="V7" s="329">
        <v>22475</v>
      </c>
      <c r="W7" s="40">
        <v>21945.8</v>
      </c>
      <c r="X7" s="34">
        <f aca="true" t="shared" si="23" ref="X7:X37">W7-V7</f>
        <v>-529.2000000000007</v>
      </c>
      <c r="Y7" s="34">
        <f t="shared" si="11"/>
        <v>97.64538375973304</v>
      </c>
      <c r="Z7" s="32">
        <f>AD7+AH7+AL7</f>
        <v>58025</v>
      </c>
      <c r="AA7" s="32">
        <f aca="true" t="shared" si="24" ref="AA7:AA38">SUM(AE7+AI7+AM7)</f>
        <v>17474.5</v>
      </c>
      <c r="AB7" s="32">
        <f aca="true" t="shared" si="25" ref="AB7:AB38">AA7-Z7</f>
        <v>-40550.5</v>
      </c>
      <c r="AC7" s="32">
        <f aca="true" t="shared" si="26" ref="AC7:AC12">AA7/Z7%</f>
        <v>30.115467470917707</v>
      </c>
      <c r="AD7" s="40">
        <v>17680</v>
      </c>
      <c r="AE7" s="40">
        <v>17474.5</v>
      </c>
      <c r="AF7" s="34">
        <f aca="true" t="shared" si="27" ref="AF7:AF37">AE7-AD7</f>
        <v>-205.5</v>
      </c>
      <c r="AG7" s="34">
        <f aca="true" t="shared" si="28" ref="AG7:AG12">AE7/AD7%</f>
        <v>98.83766968325791</v>
      </c>
      <c r="AH7" s="40">
        <v>18750</v>
      </c>
      <c r="AI7" s="40"/>
      <c r="AJ7" s="34">
        <f t="shared" si="12"/>
        <v>-18750</v>
      </c>
      <c r="AK7" s="34">
        <f aca="true" t="shared" si="29" ref="AK7:AK27">AI7/AH7%</f>
        <v>0</v>
      </c>
      <c r="AL7" s="40">
        <v>21595</v>
      </c>
      <c r="AM7" s="40"/>
      <c r="AN7" s="34">
        <f t="shared" si="13"/>
        <v>-21595</v>
      </c>
      <c r="AO7" s="34">
        <f t="shared" si="14"/>
        <v>0</v>
      </c>
      <c r="AP7" s="282">
        <f>J7+Z7+AT7</f>
        <v>174120.7</v>
      </c>
      <c r="AQ7" s="283">
        <f aca="true" t="shared" si="30" ref="AQ7:AQ23">K7+AA7+AU7</f>
        <v>69482</v>
      </c>
      <c r="AR7" s="283">
        <f t="shared" si="15"/>
        <v>-104638.70000000001</v>
      </c>
      <c r="AS7" s="284">
        <f t="shared" si="16"/>
        <v>39.904503025774645</v>
      </c>
      <c r="AT7" s="285">
        <f aca="true" t="shared" si="31" ref="AT7:AT38">AX7+BB7+BF7</f>
        <v>65030</v>
      </c>
      <c r="AU7" s="32">
        <f aca="true" t="shared" si="32" ref="AU7:AU38">SUM(AY7+BC7+BG7)</f>
        <v>0</v>
      </c>
      <c r="AV7" s="32">
        <f>AU7-AT7</f>
        <v>-65030</v>
      </c>
      <c r="AW7" s="37">
        <f t="shared" si="17"/>
        <v>0</v>
      </c>
      <c r="AX7" s="42">
        <v>22995</v>
      </c>
      <c r="AY7" s="40"/>
      <c r="AZ7" s="34">
        <f>AY7-AX7</f>
        <v>-22995</v>
      </c>
      <c r="BA7" s="35">
        <f>AY7/AX7%</f>
        <v>0</v>
      </c>
      <c r="BB7" s="42">
        <v>20705</v>
      </c>
      <c r="BC7" s="40"/>
      <c r="BD7" s="34">
        <f aca="true" t="shared" si="33" ref="BD7:BD22">BC7-BB7</f>
        <v>-20705</v>
      </c>
      <c r="BE7" s="43">
        <f t="shared" si="18"/>
        <v>0</v>
      </c>
      <c r="BF7" s="42">
        <v>21330</v>
      </c>
      <c r="BG7" s="40"/>
      <c r="BH7" s="34">
        <f aca="true" t="shared" si="34" ref="BH7:BH22">BG7-BF7</f>
        <v>-21330</v>
      </c>
      <c r="BI7" s="35">
        <f t="shared" si="19"/>
        <v>0</v>
      </c>
      <c r="BJ7" s="36">
        <f aca="true" t="shared" si="35" ref="BJ7:BJ38">BN7+BR7+BV7</f>
        <v>109142.5</v>
      </c>
      <c r="BK7" s="36">
        <f aca="true" t="shared" si="36" ref="BK7:BK38">SUM(BO7+BS7+BW7)</f>
        <v>0</v>
      </c>
      <c r="BL7" s="32">
        <f aca="true" t="shared" si="37" ref="BL7:BL34">BK7-BJ7</f>
        <v>-109142.5</v>
      </c>
      <c r="BM7" s="33">
        <f aca="true" t="shared" si="38" ref="BM7:BM12">BK7/BJ7%</f>
        <v>0</v>
      </c>
      <c r="BN7" s="42">
        <v>21770</v>
      </c>
      <c r="BO7" s="40"/>
      <c r="BP7" s="34">
        <f aca="true" t="shared" si="39" ref="BP7:BP21">BO7-BN7</f>
        <v>-21770</v>
      </c>
      <c r="BQ7" s="35">
        <f aca="true" t="shared" si="40" ref="BQ7:BQ12">BO7/BN7%</f>
        <v>0</v>
      </c>
      <c r="BR7" s="42">
        <v>20751.5</v>
      </c>
      <c r="BS7" s="40"/>
      <c r="BT7" s="34">
        <f t="shared" si="20"/>
        <v>-20751.5</v>
      </c>
      <c r="BU7" s="43">
        <f t="shared" si="21"/>
        <v>0</v>
      </c>
      <c r="BV7" s="40">
        <v>66621</v>
      </c>
      <c r="BW7" s="40"/>
      <c r="BX7" s="34">
        <f aca="true" t="shared" si="41" ref="BX7:BX21">BW7-BV7</f>
        <v>-66621</v>
      </c>
      <c r="BY7" s="34">
        <f t="shared" si="22"/>
        <v>0</v>
      </c>
      <c r="BZ7" s="61"/>
      <c r="CA7" s="38">
        <f aca="true" t="shared" si="42" ref="CA7:CA38">C7-BZ7</f>
        <v>69482</v>
      </c>
      <c r="CB7" s="38" t="e">
        <f aca="true" t="shared" si="43" ref="CB7:CB38">C7/BZ7%</f>
        <v>#DIV/0!</v>
      </c>
    </row>
    <row r="8" spans="1:80" s="39" customFormat="1" ht="18.75">
      <c r="A8" s="328" t="s">
        <v>133</v>
      </c>
      <c r="B8" s="40">
        <f>J8+Z8+AT8+BJ8</f>
        <v>36142</v>
      </c>
      <c r="C8" s="40">
        <f>K8+AA8+AU8+BK8</f>
        <v>11185.3</v>
      </c>
      <c r="D8" s="27">
        <f>C8-B8</f>
        <v>-24956.7</v>
      </c>
      <c r="E8" s="28">
        <f>C8/B8%</f>
        <v>30.948204305240438</v>
      </c>
      <c r="F8" s="29">
        <f>J8+Z8</f>
        <v>17587.1</v>
      </c>
      <c r="G8" s="30">
        <f>K8+AA8</f>
        <v>11185.3</v>
      </c>
      <c r="H8" s="30">
        <f>G8-F8</f>
        <v>-6401.799999999999</v>
      </c>
      <c r="I8" s="31">
        <f>G8/F8%</f>
        <v>63.59945641976221</v>
      </c>
      <c r="J8" s="285">
        <f>N8+R8+V8</f>
        <v>9520.5</v>
      </c>
      <c r="K8" s="32">
        <f>O8+S8+W8</f>
        <v>7946.1</v>
      </c>
      <c r="L8" s="32">
        <f>K8-J8</f>
        <v>-1574.3999999999996</v>
      </c>
      <c r="M8" s="33">
        <f>K8/J8%</f>
        <v>83.46305341106034</v>
      </c>
      <c r="N8" s="41">
        <v>3468</v>
      </c>
      <c r="O8" s="40">
        <v>2439.3</v>
      </c>
      <c r="P8" s="34">
        <f>O8-N8</f>
        <v>-1028.6999999999998</v>
      </c>
      <c r="Q8" s="34">
        <f>O8/N8%</f>
        <v>70.33737024221453</v>
      </c>
      <c r="R8" s="40">
        <v>7.9</v>
      </c>
      <c r="S8" s="40">
        <v>7.9</v>
      </c>
      <c r="T8" s="34">
        <f>S8-R8</f>
        <v>0</v>
      </c>
      <c r="U8" s="34">
        <f>S8/R8%</f>
        <v>100</v>
      </c>
      <c r="V8" s="40">
        <v>6044.6</v>
      </c>
      <c r="W8" s="40">
        <v>5498.9</v>
      </c>
      <c r="X8" s="34">
        <f>W8-V8</f>
        <v>-545.7000000000007</v>
      </c>
      <c r="Y8" s="34">
        <f>W8/V8%</f>
        <v>90.97210733547297</v>
      </c>
      <c r="Z8" s="32">
        <f>AD8+AH8+AL8</f>
        <v>8066.6</v>
      </c>
      <c r="AA8" s="32">
        <f>SUM(AE8+AI8+AM8)</f>
        <v>3239.2</v>
      </c>
      <c r="AB8" s="32">
        <f>AA8-Z8</f>
        <v>-4827.400000000001</v>
      </c>
      <c r="AC8" s="32">
        <f>AA8/Z8%</f>
        <v>40.15570376614683</v>
      </c>
      <c r="AD8" s="40">
        <v>2574.4</v>
      </c>
      <c r="AE8" s="40">
        <v>3239.2</v>
      </c>
      <c r="AF8" s="34">
        <f>AE8-AD8</f>
        <v>664.7999999999997</v>
      </c>
      <c r="AG8" s="34">
        <f>AE8/AD8%</f>
        <v>125.82349285270354</v>
      </c>
      <c r="AH8" s="40">
        <v>3555.7</v>
      </c>
      <c r="AI8" s="40"/>
      <c r="AJ8" s="34">
        <f>AI8-AH8</f>
        <v>-3555.7</v>
      </c>
      <c r="AK8" s="34">
        <f>AI8/AH8%</f>
        <v>0</v>
      </c>
      <c r="AL8" s="40">
        <v>1936.5</v>
      </c>
      <c r="AM8" s="40"/>
      <c r="AN8" s="34">
        <f>AM8-AL8</f>
        <v>-1936.5</v>
      </c>
      <c r="AO8" s="34">
        <f>AM8/AL8%</f>
        <v>0</v>
      </c>
      <c r="AP8" s="282">
        <f>J8+Z8+AT8</f>
        <v>28381</v>
      </c>
      <c r="AQ8" s="283">
        <f>K8+AA8+AU8</f>
        <v>11185.3</v>
      </c>
      <c r="AR8" s="283">
        <f>AQ8-AP8</f>
        <v>-17195.7</v>
      </c>
      <c r="AS8" s="284">
        <f>AQ8/AP8%</f>
        <v>39.411225820090905</v>
      </c>
      <c r="AT8" s="285">
        <f t="shared" si="31"/>
        <v>10793.9</v>
      </c>
      <c r="AU8" s="32">
        <f>SUM(AY8+BC8+BG8)</f>
        <v>0</v>
      </c>
      <c r="AV8" s="32">
        <f>AU8-AT8</f>
        <v>-10793.9</v>
      </c>
      <c r="AW8" s="33">
        <f>AU8/AT8%</f>
        <v>0</v>
      </c>
      <c r="AX8" s="42">
        <v>4249.4</v>
      </c>
      <c r="AY8" s="41"/>
      <c r="AZ8" s="34">
        <f>AY8-AX8</f>
        <v>-4249.4</v>
      </c>
      <c r="BA8" s="35">
        <f>AY8/AX8%</f>
        <v>0</v>
      </c>
      <c r="BB8" s="41">
        <v>3407.4</v>
      </c>
      <c r="BC8" s="41"/>
      <c r="BD8" s="34">
        <f>BC8-BB8</f>
        <v>-3407.4</v>
      </c>
      <c r="BE8" s="43">
        <f>BC8/BB8%</f>
        <v>0</v>
      </c>
      <c r="BF8" s="42">
        <v>3137.1</v>
      </c>
      <c r="BG8" s="40"/>
      <c r="BH8" s="34">
        <f>BG8-BF8</f>
        <v>-3137.1</v>
      </c>
      <c r="BI8" s="35">
        <f>BG8/BF8%</f>
        <v>0</v>
      </c>
      <c r="BJ8" s="290">
        <f>BN8+BR8+BV8</f>
        <v>7760.999999999999</v>
      </c>
      <c r="BK8" s="32">
        <f>SUM(BO8+BS8+BW8)</f>
        <v>0</v>
      </c>
      <c r="BL8" s="32">
        <f>BK8-BJ8</f>
        <v>-7760.999999999999</v>
      </c>
      <c r="BM8" s="33">
        <f>BK8/BJ8%</f>
        <v>0</v>
      </c>
      <c r="BN8" s="41">
        <v>3507.6</v>
      </c>
      <c r="BO8" s="40"/>
      <c r="BP8" s="34">
        <f>BO8-BN8</f>
        <v>-3507.6</v>
      </c>
      <c r="BQ8" s="35">
        <f>BO8/BN8%</f>
        <v>0</v>
      </c>
      <c r="BR8" s="41">
        <v>2501.7</v>
      </c>
      <c r="BS8" s="40"/>
      <c r="BT8" s="34">
        <f>BS8-BR8</f>
        <v>-2501.7</v>
      </c>
      <c r="BU8" s="43">
        <f t="shared" si="21"/>
        <v>0</v>
      </c>
      <c r="BV8" s="40">
        <v>1751.7</v>
      </c>
      <c r="BW8" s="40"/>
      <c r="BX8" s="34">
        <f>BW8-BV8</f>
        <v>-1751.7</v>
      </c>
      <c r="BY8" s="34">
        <f>BW8/BV8%</f>
        <v>0</v>
      </c>
      <c r="BZ8" s="61"/>
      <c r="CA8" s="38"/>
      <c r="CB8" s="38"/>
    </row>
    <row r="9" spans="1:80" s="39" customFormat="1" ht="18.75">
      <c r="A9" s="328" t="s">
        <v>26</v>
      </c>
      <c r="B9" s="40">
        <f aca="true" t="shared" si="44" ref="B9:C20">J9+Z9+AT9+BJ9</f>
        <v>33333.6</v>
      </c>
      <c r="C9" s="40">
        <f t="shared" si="44"/>
        <v>16117.3</v>
      </c>
      <c r="D9" s="27">
        <f t="shared" si="0"/>
        <v>-17216.3</v>
      </c>
      <c r="E9" s="28">
        <f t="shared" si="1"/>
        <v>48.35151318789449</v>
      </c>
      <c r="F9" s="29">
        <f t="shared" si="2"/>
        <v>14353.8</v>
      </c>
      <c r="G9" s="30">
        <f t="shared" si="2"/>
        <v>16117.3</v>
      </c>
      <c r="H9" s="30">
        <f t="shared" si="3"/>
        <v>1763.5</v>
      </c>
      <c r="I9" s="31">
        <f t="shared" si="4"/>
        <v>112.28594518524712</v>
      </c>
      <c r="J9" s="60">
        <f>SUM(J10:J12)</f>
        <v>6905.5</v>
      </c>
      <c r="K9" s="32">
        <f>SUM(K10:K12)</f>
        <v>7477.299999999999</v>
      </c>
      <c r="L9" s="32">
        <f t="shared" si="5"/>
        <v>571.7999999999993</v>
      </c>
      <c r="M9" s="33">
        <f t="shared" si="6"/>
        <v>108.28035623778146</v>
      </c>
      <c r="N9" s="40">
        <f>N10+N11+N12</f>
        <v>5330</v>
      </c>
      <c r="O9" s="40">
        <f>O10+O11+O12</f>
        <v>5288</v>
      </c>
      <c r="P9" s="34">
        <f t="shared" si="7"/>
        <v>-42</v>
      </c>
      <c r="Q9" s="34">
        <f t="shared" si="8"/>
        <v>99.21200750469043</v>
      </c>
      <c r="R9" s="40">
        <f>SUM(R10:R12)</f>
        <v>786.5</v>
      </c>
      <c r="S9" s="40">
        <f>SUM(S10:S12)</f>
        <v>737.4000000000001</v>
      </c>
      <c r="T9" s="34">
        <f t="shared" si="9"/>
        <v>-49.09999999999991</v>
      </c>
      <c r="U9" s="34">
        <f t="shared" si="10"/>
        <v>93.75715193897013</v>
      </c>
      <c r="V9" s="40">
        <f>SUM(V10:V12)</f>
        <v>789</v>
      </c>
      <c r="W9" s="40">
        <f>SUM(W10:W12)</f>
        <v>1451.9</v>
      </c>
      <c r="X9" s="34">
        <f t="shared" si="23"/>
        <v>662.9000000000001</v>
      </c>
      <c r="Y9" s="34">
        <f t="shared" si="11"/>
        <v>184.0177439797212</v>
      </c>
      <c r="Z9" s="32">
        <f aca="true" t="shared" si="45" ref="Z9:Z38">AD9+AH9+AL9</f>
        <v>7448.3</v>
      </c>
      <c r="AA9" s="32">
        <f t="shared" si="24"/>
        <v>8640</v>
      </c>
      <c r="AB9" s="32">
        <f t="shared" si="25"/>
        <v>1191.6999999999998</v>
      </c>
      <c r="AC9" s="32">
        <f t="shared" si="26"/>
        <v>115.99962407529235</v>
      </c>
      <c r="AD9" s="40">
        <f aca="true" t="shared" si="46" ref="AD9:AM9">SUM(AD10:AD12)</f>
        <v>5792.8</v>
      </c>
      <c r="AE9" s="40">
        <f t="shared" si="46"/>
        <v>8640</v>
      </c>
      <c r="AF9" s="40">
        <f t="shared" si="46"/>
        <v>2847.1999999999994</v>
      </c>
      <c r="AG9" s="40">
        <f t="shared" si="46"/>
        <v>69.2899651675642</v>
      </c>
      <c r="AH9" s="40">
        <f t="shared" si="46"/>
        <v>585.5</v>
      </c>
      <c r="AI9" s="40">
        <f t="shared" si="46"/>
        <v>0</v>
      </c>
      <c r="AJ9" s="40">
        <f t="shared" si="46"/>
        <v>-585.5</v>
      </c>
      <c r="AK9" s="40">
        <f t="shared" si="46"/>
        <v>0</v>
      </c>
      <c r="AL9" s="40">
        <f t="shared" si="46"/>
        <v>1070</v>
      </c>
      <c r="AM9" s="40">
        <f t="shared" si="46"/>
        <v>0</v>
      </c>
      <c r="AN9" s="34">
        <f t="shared" si="13"/>
        <v>-1070</v>
      </c>
      <c r="AO9" s="34">
        <f t="shared" si="14"/>
        <v>0</v>
      </c>
      <c r="AP9" s="282">
        <f>J9+Z9+AT9</f>
        <v>21371.3</v>
      </c>
      <c r="AQ9" s="283">
        <f t="shared" si="30"/>
        <v>16117.3</v>
      </c>
      <c r="AR9" s="283">
        <f t="shared" si="15"/>
        <v>-5254</v>
      </c>
      <c r="AS9" s="284">
        <f t="shared" si="16"/>
        <v>75.41562750043282</v>
      </c>
      <c r="AT9" s="285">
        <f t="shared" si="31"/>
        <v>7017.5</v>
      </c>
      <c r="AU9" s="285">
        <f>AY9+BC9+BG9</f>
        <v>0</v>
      </c>
      <c r="AV9" s="32">
        <f aca="true" t="shared" si="47" ref="AV9:AV38">AU9-AT9</f>
        <v>-7017.5</v>
      </c>
      <c r="AW9" s="37">
        <f t="shared" si="17"/>
        <v>0</v>
      </c>
      <c r="AX9" s="42">
        <f>SUM(AX10:AX12)</f>
        <v>5820</v>
      </c>
      <c r="AY9" s="41">
        <f>SUM(AY10:AY12)</f>
        <v>0</v>
      </c>
      <c r="AZ9" s="41">
        <f>SUM(AZ10:AZ12)</f>
        <v>-5820</v>
      </c>
      <c r="BA9" s="35">
        <f aca="true" t="shared" si="48" ref="BA9:BA37">AY9/AX9%</f>
        <v>0</v>
      </c>
      <c r="BB9" s="41">
        <f>SUM(BB10:BB12)</f>
        <v>635</v>
      </c>
      <c r="BC9" s="41">
        <f>SUM(BC10:BC12)</f>
        <v>0</v>
      </c>
      <c r="BD9" s="41">
        <f>SUM(BD10:BD12)</f>
        <v>-635</v>
      </c>
      <c r="BE9" s="43">
        <f t="shared" si="18"/>
        <v>0</v>
      </c>
      <c r="BF9" s="42">
        <f>SUM(BF10:BF12)</f>
        <v>562.5</v>
      </c>
      <c r="BG9" s="42">
        <f>SUM(BG10:BG12)</f>
        <v>0</v>
      </c>
      <c r="BH9" s="34">
        <f t="shared" si="34"/>
        <v>-562.5</v>
      </c>
      <c r="BI9" s="35">
        <f t="shared" si="19"/>
        <v>0</v>
      </c>
      <c r="BJ9" s="290">
        <f t="shared" si="35"/>
        <v>11962.3</v>
      </c>
      <c r="BK9" s="32">
        <f t="shared" si="36"/>
        <v>0</v>
      </c>
      <c r="BL9" s="32">
        <f t="shared" si="37"/>
        <v>-11962.3</v>
      </c>
      <c r="BM9" s="33">
        <f t="shared" si="38"/>
        <v>0</v>
      </c>
      <c r="BN9" s="41">
        <f>SUM(BN10:BN12)</f>
        <v>5486</v>
      </c>
      <c r="BO9" s="41">
        <f>SUM(BO10:BO12)</f>
        <v>0</v>
      </c>
      <c r="BP9" s="34">
        <f t="shared" si="39"/>
        <v>-5486</v>
      </c>
      <c r="BQ9" s="55">
        <f t="shared" si="40"/>
        <v>0</v>
      </c>
      <c r="BR9" s="41">
        <f>SUM(BR10:BR12)</f>
        <v>1051.5</v>
      </c>
      <c r="BS9" s="41">
        <f>SUM(BS10:BS12)</f>
        <v>0</v>
      </c>
      <c r="BT9" s="34">
        <f t="shared" si="20"/>
        <v>-1051.5</v>
      </c>
      <c r="BU9" s="43">
        <f t="shared" si="21"/>
        <v>0</v>
      </c>
      <c r="BV9" s="40">
        <f>SUM(BV10:BV12)</f>
        <v>5424.799999999999</v>
      </c>
      <c r="BW9" s="40">
        <f>SUM(BW10:BW12)</f>
        <v>0</v>
      </c>
      <c r="BX9" s="34">
        <f t="shared" si="41"/>
        <v>-5424.799999999999</v>
      </c>
      <c r="BY9" s="34">
        <f t="shared" si="22"/>
        <v>0</v>
      </c>
      <c r="BZ9" s="61" t="e">
        <f>BZ10+BZ11+#REF!</f>
        <v>#REF!</v>
      </c>
      <c r="CA9" s="38" t="e">
        <f t="shared" si="42"/>
        <v>#REF!</v>
      </c>
      <c r="CB9" s="38" t="e">
        <f t="shared" si="43"/>
        <v>#REF!</v>
      </c>
    </row>
    <row r="10" spans="1:80" ht="40.5" customHeight="1">
      <c r="A10" s="330" t="s">
        <v>28</v>
      </c>
      <c r="B10" s="44">
        <f t="shared" si="44"/>
        <v>30852.699999999997</v>
      </c>
      <c r="C10" s="44">
        <f t="shared" si="44"/>
        <v>11348.5</v>
      </c>
      <c r="D10" s="45">
        <f t="shared" si="0"/>
        <v>-19504.199999999997</v>
      </c>
      <c r="E10" s="46">
        <f t="shared" si="1"/>
        <v>36.78284234443015</v>
      </c>
      <c r="F10" s="47">
        <f t="shared" si="2"/>
        <v>13204.3</v>
      </c>
      <c r="G10" s="48">
        <f t="shared" si="2"/>
        <v>11348.5</v>
      </c>
      <c r="H10" s="48">
        <f t="shared" si="3"/>
        <v>-1855.7999999999993</v>
      </c>
      <c r="I10" s="49">
        <f t="shared" si="4"/>
        <v>85.94548745484425</v>
      </c>
      <c r="J10" s="50">
        <f aca="true" t="shared" si="49" ref="J10:J38">N10+R10+V10</f>
        <v>6031.5</v>
      </c>
      <c r="K10" s="51">
        <f aca="true" t="shared" si="50" ref="K10:K38">SUM(O10+S10+W10)</f>
        <v>6079.599999999999</v>
      </c>
      <c r="L10" s="51">
        <f t="shared" si="5"/>
        <v>48.099999999999454</v>
      </c>
      <c r="M10" s="52">
        <f t="shared" si="6"/>
        <v>100.79747989720633</v>
      </c>
      <c r="N10" s="53">
        <v>4875</v>
      </c>
      <c r="O10" s="44">
        <v>5076.7</v>
      </c>
      <c r="P10" s="54">
        <f t="shared" si="7"/>
        <v>201.69999999999982</v>
      </c>
      <c r="Q10" s="54">
        <f t="shared" si="8"/>
        <v>104.13743589743589</v>
      </c>
      <c r="R10" s="44">
        <v>681.5</v>
      </c>
      <c r="S10" s="44">
        <v>471.7</v>
      </c>
      <c r="T10" s="54">
        <f t="shared" si="9"/>
        <v>-209.8</v>
      </c>
      <c r="U10" s="54">
        <f t="shared" si="10"/>
        <v>69.2149669845928</v>
      </c>
      <c r="V10" s="44">
        <v>475</v>
      </c>
      <c r="W10" s="44">
        <v>531.2</v>
      </c>
      <c r="X10" s="54">
        <f t="shared" si="23"/>
        <v>56.200000000000045</v>
      </c>
      <c r="Y10" s="54">
        <f t="shared" si="11"/>
        <v>111.83157894736843</v>
      </c>
      <c r="Z10" s="51">
        <f t="shared" si="45"/>
        <v>7172.8</v>
      </c>
      <c r="AA10" s="51">
        <f t="shared" si="24"/>
        <v>5268.9</v>
      </c>
      <c r="AB10" s="51">
        <f t="shared" si="25"/>
        <v>-1903.9000000000005</v>
      </c>
      <c r="AC10" s="51">
        <f t="shared" si="26"/>
        <v>73.45666964086548</v>
      </c>
      <c r="AD10" s="44">
        <v>5607.8</v>
      </c>
      <c r="AE10" s="44">
        <v>5268.9</v>
      </c>
      <c r="AF10" s="54">
        <f t="shared" si="27"/>
        <v>-338.90000000000055</v>
      </c>
      <c r="AG10" s="54">
        <f t="shared" si="28"/>
        <v>93.95663183423088</v>
      </c>
      <c r="AH10" s="44">
        <v>550</v>
      </c>
      <c r="AI10" s="44"/>
      <c r="AJ10" s="54">
        <f t="shared" si="12"/>
        <v>-550</v>
      </c>
      <c r="AK10" s="54">
        <f t="shared" si="29"/>
        <v>0</v>
      </c>
      <c r="AL10" s="44">
        <v>1015</v>
      </c>
      <c r="AM10" s="44"/>
      <c r="AN10" s="54">
        <f t="shared" si="13"/>
        <v>-1015</v>
      </c>
      <c r="AO10" s="54">
        <f t="shared" si="14"/>
        <v>0</v>
      </c>
      <c r="AP10" s="286">
        <f aca="true" t="shared" si="51" ref="AP10:AQ31">J10+Z10+AT10</f>
        <v>19994.3</v>
      </c>
      <c r="AQ10" s="287">
        <f t="shared" si="30"/>
        <v>11348.5</v>
      </c>
      <c r="AR10" s="287">
        <f t="shared" si="15"/>
        <v>-8645.8</v>
      </c>
      <c r="AS10" s="288">
        <f t="shared" si="16"/>
        <v>56.75867622272348</v>
      </c>
      <c r="AT10" s="50">
        <f t="shared" si="31"/>
        <v>6790</v>
      </c>
      <c r="AU10" s="51">
        <f t="shared" si="32"/>
        <v>0</v>
      </c>
      <c r="AV10" s="51">
        <f t="shared" si="47"/>
        <v>-6790</v>
      </c>
      <c r="AW10" s="52">
        <f t="shared" si="17"/>
        <v>0</v>
      </c>
      <c r="AX10" s="56">
        <v>5640</v>
      </c>
      <c r="AY10" s="44"/>
      <c r="AZ10" s="54">
        <f aca="true" t="shared" si="52" ref="AZ10:AZ37">AY10-AX10</f>
        <v>-5640</v>
      </c>
      <c r="BA10" s="55">
        <f t="shared" si="48"/>
        <v>0</v>
      </c>
      <c r="BB10" s="56">
        <v>600</v>
      </c>
      <c r="BC10" s="44"/>
      <c r="BD10" s="54">
        <f t="shared" si="33"/>
        <v>-600</v>
      </c>
      <c r="BE10" s="57">
        <f t="shared" si="18"/>
        <v>0</v>
      </c>
      <c r="BF10" s="56">
        <v>550</v>
      </c>
      <c r="BG10" s="44"/>
      <c r="BH10" s="54">
        <f t="shared" si="34"/>
        <v>-550</v>
      </c>
      <c r="BI10" s="55">
        <f t="shared" si="19"/>
        <v>0</v>
      </c>
      <c r="BJ10" s="289">
        <f t="shared" si="35"/>
        <v>10858.4</v>
      </c>
      <c r="BK10" s="51">
        <f t="shared" si="36"/>
        <v>0</v>
      </c>
      <c r="BL10" s="51">
        <f t="shared" si="37"/>
        <v>-10858.4</v>
      </c>
      <c r="BM10" s="52">
        <f t="shared" si="38"/>
        <v>0</v>
      </c>
      <c r="BN10" s="56">
        <v>5450</v>
      </c>
      <c r="BO10" s="44"/>
      <c r="BP10" s="34">
        <f t="shared" si="39"/>
        <v>-5450</v>
      </c>
      <c r="BQ10" s="55">
        <f t="shared" si="40"/>
        <v>0</v>
      </c>
      <c r="BR10" s="56">
        <v>850</v>
      </c>
      <c r="BS10" s="44"/>
      <c r="BT10" s="54">
        <f t="shared" si="20"/>
        <v>-850</v>
      </c>
      <c r="BU10" s="57">
        <f t="shared" si="21"/>
        <v>0</v>
      </c>
      <c r="BV10" s="44">
        <v>4558.4</v>
      </c>
      <c r="BW10" s="44"/>
      <c r="BX10" s="54">
        <f t="shared" si="41"/>
        <v>-4558.4</v>
      </c>
      <c r="BY10" s="54">
        <f t="shared" si="22"/>
        <v>0</v>
      </c>
      <c r="BZ10" s="293"/>
      <c r="CA10" s="58">
        <f t="shared" si="42"/>
        <v>11348.5</v>
      </c>
      <c r="CB10" s="58" t="e">
        <f t="shared" si="43"/>
        <v>#DIV/0!</v>
      </c>
    </row>
    <row r="11" spans="1:80" ht="24.75" customHeight="1">
      <c r="A11" s="331" t="s">
        <v>29</v>
      </c>
      <c r="B11" s="44">
        <f t="shared" si="44"/>
        <v>900.9</v>
      </c>
      <c r="C11" s="44">
        <f t="shared" si="44"/>
        <v>4410.1</v>
      </c>
      <c r="D11" s="45">
        <f t="shared" si="0"/>
        <v>3509.2000000000003</v>
      </c>
      <c r="E11" s="46">
        <f t="shared" si="1"/>
        <v>489.52158952158953</v>
      </c>
      <c r="F11" s="47">
        <f t="shared" si="2"/>
        <v>619.5</v>
      </c>
      <c r="G11" s="48">
        <f t="shared" si="2"/>
        <v>4410.1</v>
      </c>
      <c r="H11" s="48">
        <f t="shared" si="3"/>
        <v>3790.6000000000004</v>
      </c>
      <c r="I11" s="49">
        <f t="shared" si="4"/>
        <v>711.8805488297014</v>
      </c>
      <c r="J11" s="50">
        <f t="shared" si="49"/>
        <v>419</v>
      </c>
      <c r="K11" s="51">
        <f t="shared" si="50"/>
        <v>1031.6</v>
      </c>
      <c r="L11" s="51">
        <f t="shared" si="5"/>
        <v>612.5999999999999</v>
      </c>
      <c r="M11" s="52">
        <f t="shared" si="6"/>
        <v>246.20525059665866</v>
      </c>
      <c r="N11" s="53"/>
      <c r="O11" s="44">
        <v>5.3</v>
      </c>
      <c r="P11" s="54">
        <f t="shared" si="7"/>
        <v>5.3</v>
      </c>
      <c r="Q11" s="54"/>
      <c r="R11" s="44">
        <v>105</v>
      </c>
      <c r="S11" s="44">
        <v>239.5</v>
      </c>
      <c r="T11" s="54">
        <f t="shared" si="9"/>
        <v>134.5</v>
      </c>
      <c r="U11" s="54" t="s">
        <v>48</v>
      </c>
      <c r="V11" s="44">
        <v>314</v>
      </c>
      <c r="W11" s="44">
        <v>786.8</v>
      </c>
      <c r="X11" s="54">
        <f t="shared" si="23"/>
        <v>472.79999999999995</v>
      </c>
      <c r="Y11" s="54">
        <f t="shared" si="11"/>
        <v>250.5732484076433</v>
      </c>
      <c r="Z11" s="51">
        <f t="shared" si="45"/>
        <v>200.5</v>
      </c>
      <c r="AA11" s="51">
        <f t="shared" si="24"/>
        <v>3378.5</v>
      </c>
      <c r="AB11" s="51">
        <f t="shared" si="25"/>
        <v>3178</v>
      </c>
      <c r="AC11" s="32" t="s">
        <v>44</v>
      </c>
      <c r="AD11" s="44">
        <v>155</v>
      </c>
      <c r="AE11" s="44">
        <v>3378.5</v>
      </c>
      <c r="AF11" s="54">
        <f t="shared" si="27"/>
        <v>3223.5</v>
      </c>
      <c r="AG11" s="46" t="s">
        <v>48</v>
      </c>
      <c r="AH11" s="44">
        <v>20.5</v>
      </c>
      <c r="AI11" s="44"/>
      <c r="AJ11" s="54">
        <f t="shared" si="12"/>
        <v>-20.5</v>
      </c>
      <c r="AK11" s="54">
        <f t="shared" si="29"/>
        <v>0</v>
      </c>
      <c r="AL11" s="44">
        <v>25</v>
      </c>
      <c r="AM11" s="44"/>
      <c r="AN11" s="54">
        <f t="shared" si="13"/>
        <v>-25</v>
      </c>
      <c r="AO11" s="54">
        <f t="shared" si="14"/>
        <v>0</v>
      </c>
      <c r="AP11" s="286">
        <f t="shared" si="51"/>
        <v>839.5</v>
      </c>
      <c r="AQ11" s="287">
        <f t="shared" si="30"/>
        <v>4410.1</v>
      </c>
      <c r="AR11" s="287">
        <f t="shared" si="15"/>
        <v>3570.6000000000004</v>
      </c>
      <c r="AS11" s="288">
        <f t="shared" si="16"/>
        <v>525.3245979749852</v>
      </c>
      <c r="AT11" s="50">
        <f t="shared" si="31"/>
        <v>220</v>
      </c>
      <c r="AU11" s="51">
        <f t="shared" si="32"/>
        <v>0</v>
      </c>
      <c r="AV11" s="51">
        <f t="shared" si="47"/>
        <v>-220</v>
      </c>
      <c r="AW11" s="52">
        <f t="shared" si="17"/>
        <v>0</v>
      </c>
      <c r="AX11" s="56">
        <v>180</v>
      </c>
      <c r="AY11" s="44"/>
      <c r="AZ11" s="54">
        <f t="shared" si="52"/>
        <v>-180</v>
      </c>
      <c r="BA11" s="55">
        <f t="shared" si="48"/>
        <v>0</v>
      </c>
      <c r="BB11" s="56">
        <v>35</v>
      </c>
      <c r="BC11" s="44"/>
      <c r="BD11" s="54">
        <f t="shared" si="33"/>
        <v>-35</v>
      </c>
      <c r="BE11" s="57">
        <f t="shared" si="18"/>
        <v>0</v>
      </c>
      <c r="BF11" s="56">
        <v>5</v>
      </c>
      <c r="BG11" s="44"/>
      <c r="BH11" s="54">
        <f t="shared" si="34"/>
        <v>-5</v>
      </c>
      <c r="BI11" s="55">
        <f t="shared" si="19"/>
        <v>0</v>
      </c>
      <c r="BJ11" s="289">
        <f t="shared" si="35"/>
        <v>61.4</v>
      </c>
      <c r="BK11" s="51">
        <f t="shared" si="36"/>
        <v>0</v>
      </c>
      <c r="BL11" s="51">
        <f t="shared" si="37"/>
        <v>-61.4</v>
      </c>
      <c r="BM11" s="52">
        <f t="shared" si="38"/>
        <v>0</v>
      </c>
      <c r="BN11" s="56">
        <v>1</v>
      </c>
      <c r="BO11" s="44"/>
      <c r="BP11" s="34">
        <f t="shared" si="39"/>
        <v>-1</v>
      </c>
      <c r="BQ11" s="55">
        <f t="shared" si="40"/>
        <v>0</v>
      </c>
      <c r="BR11" s="56">
        <v>1.5</v>
      </c>
      <c r="BS11" s="44"/>
      <c r="BT11" s="34">
        <f t="shared" si="20"/>
        <v>-1.5</v>
      </c>
      <c r="BU11" s="57">
        <f t="shared" si="21"/>
        <v>0</v>
      </c>
      <c r="BV11" s="44">
        <v>58.9</v>
      </c>
      <c r="BW11" s="44"/>
      <c r="BX11" s="54">
        <f t="shared" si="41"/>
        <v>-58.9</v>
      </c>
      <c r="BY11" s="54">
        <f t="shared" si="22"/>
        <v>0</v>
      </c>
      <c r="BZ11" s="293"/>
      <c r="CA11" s="58">
        <f t="shared" si="42"/>
        <v>4410.1</v>
      </c>
      <c r="CB11" s="58" t="e">
        <f t="shared" si="43"/>
        <v>#DIV/0!</v>
      </c>
    </row>
    <row r="12" spans="1:80" ht="39.75" customHeight="1">
      <c r="A12" s="332" t="s">
        <v>30</v>
      </c>
      <c r="B12" s="44">
        <f t="shared" si="44"/>
        <v>1580</v>
      </c>
      <c r="C12" s="44">
        <f t="shared" si="44"/>
        <v>358.70000000000005</v>
      </c>
      <c r="D12" s="45">
        <f t="shared" si="0"/>
        <v>-1221.3</v>
      </c>
      <c r="E12" s="46">
        <f t="shared" si="1"/>
        <v>22.70253164556962</v>
      </c>
      <c r="F12" s="47">
        <f t="shared" si="2"/>
        <v>530</v>
      </c>
      <c r="G12" s="48">
        <f t="shared" si="2"/>
        <v>358.70000000000005</v>
      </c>
      <c r="H12" s="48">
        <f t="shared" si="3"/>
        <v>-171.29999999999995</v>
      </c>
      <c r="I12" s="49">
        <f t="shared" si="4"/>
        <v>67.67924528301887</v>
      </c>
      <c r="J12" s="50">
        <f t="shared" si="49"/>
        <v>455</v>
      </c>
      <c r="K12" s="51">
        <f t="shared" si="50"/>
        <v>366.1</v>
      </c>
      <c r="L12" s="51">
        <f t="shared" si="5"/>
        <v>-88.89999999999998</v>
      </c>
      <c r="M12" s="52">
        <f t="shared" si="6"/>
        <v>80.46153846153847</v>
      </c>
      <c r="N12" s="53">
        <v>455</v>
      </c>
      <c r="O12" s="44">
        <v>206</v>
      </c>
      <c r="P12" s="54">
        <f t="shared" si="7"/>
        <v>-249</v>
      </c>
      <c r="Q12" s="54">
        <f t="shared" si="8"/>
        <v>45.27472527472528</v>
      </c>
      <c r="R12" s="44"/>
      <c r="S12" s="44">
        <v>26.2</v>
      </c>
      <c r="T12" s="54">
        <f t="shared" si="9"/>
        <v>26.2</v>
      </c>
      <c r="U12" s="54"/>
      <c r="V12" s="44"/>
      <c r="W12" s="44">
        <v>133.9</v>
      </c>
      <c r="X12" s="54">
        <f t="shared" si="23"/>
        <v>133.9</v>
      </c>
      <c r="Y12" s="54"/>
      <c r="Z12" s="51">
        <f t="shared" si="45"/>
        <v>75</v>
      </c>
      <c r="AA12" s="51">
        <f t="shared" si="24"/>
        <v>-7.4</v>
      </c>
      <c r="AB12" s="51">
        <f t="shared" si="25"/>
        <v>-82.4</v>
      </c>
      <c r="AC12" s="51">
        <f t="shared" si="26"/>
        <v>-9.866666666666667</v>
      </c>
      <c r="AD12" s="44">
        <v>30</v>
      </c>
      <c r="AE12" s="44">
        <v>-7.4</v>
      </c>
      <c r="AF12" s="54">
        <f t="shared" si="27"/>
        <v>-37.4</v>
      </c>
      <c r="AG12" s="54">
        <f t="shared" si="28"/>
        <v>-24.666666666666668</v>
      </c>
      <c r="AH12" s="44">
        <v>15</v>
      </c>
      <c r="AI12" s="44"/>
      <c r="AJ12" s="54">
        <f t="shared" si="12"/>
        <v>-15</v>
      </c>
      <c r="AK12" s="54">
        <f t="shared" si="29"/>
        <v>0</v>
      </c>
      <c r="AL12" s="44">
        <v>30</v>
      </c>
      <c r="AM12" s="44"/>
      <c r="AN12" s="54">
        <f t="shared" si="13"/>
        <v>-30</v>
      </c>
      <c r="AO12" s="54">
        <f t="shared" si="14"/>
        <v>0</v>
      </c>
      <c r="AP12" s="286">
        <f t="shared" si="51"/>
        <v>537.5</v>
      </c>
      <c r="AQ12" s="287">
        <f t="shared" si="30"/>
        <v>358.70000000000005</v>
      </c>
      <c r="AR12" s="287">
        <f t="shared" si="15"/>
        <v>-178.79999999999995</v>
      </c>
      <c r="AS12" s="288">
        <f t="shared" si="16"/>
        <v>66.73488372093024</v>
      </c>
      <c r="AT12" s="50">
        <f t="shared" si="31"/>
        <v>7.5</v>
      </c>
      <c r="AU12" s="51">
        <f>SUM(AY12+BC12+BG12)</f>
        <v>0</v>
      </c>
      <c r="AV12" s="51">
        <f>AU12-AT12</f>
        <v>-7.5</v>
      </c>
      <c r="AW12" s="52">
        <f>AU12/AT12%</f>
        <v>0</v>
      </c>
      <c r="AX12" s="56"/>
      <c r="AY12" s="44"/>
      <c r="AZ12" s="54">
        <f t="shared" si="52"/>
        <v>0</v>
      </c>
      <c r="BA12" s="55"/>
      <c r="BB12" s="56"/>
      <c r="BC12" s="44"/>
      <c r="BD12" s="54">
        <f t="shared" si="33"/>
        <v>0</v>
      </c>
      <c r="BE12" s="57"/>
      <c r="BF12" s="56">
        <v>7.5</v>
      </c>
      <c r="BG12" s="44"/>
      <c r="BH12" s="54">
        <f t="shared" si="34"/>
        <v>-7.5</v>
      </c>
      <c r="BI12" s="55"/>
      <c r="BJ12" s="289">
        <f t="shared" si="35"/>
        <v>1042.5</v>
      </c>
      <c r="BK12" s="51">
        <f t="shared" si="36"/>
        <v>0</v>
      </c>
      <c r="BL12" s="51">
        <f t="shared" si="37"/>
        <v>-1042.5</v>
      </c>
      <c r="BM12" s="52">
        <f t="shared" si="38"/>
        <v>0</v>
      </c>
      <c r="BN12" s="56">
        <v>35</v>
      </c>
      <c r="BO12" s="44"/>
      <c r="BP12" s="34">
        <f t="shared" si="39"/>
        <v>-35</v>
      </c>
      <c r="BQ12" s="55">
        <f t="shared" si="40"/>
        <v>0</v>
      </c>
      <c r="BR12" s="56">
        <v>200</v>
      </c>
      <c r="BS12" s="44"/>
      <c r="BT12" s="54">
        <f t="shared" si="20"/>
        <v>-200</v>
      </c>
      <c r="BU12" s="57">
        <f t="shared" si="21"/>
        <v>0</v>
      </c>
      <c r="BV12" s="44">
        <v>807.5</v>
      </c>
      <c r="BW12" s="44"/>
      <c r="BX12" s="54">
        <f t="shared" si="41"/>
        <v>-807.5</v>
      </c>
      <c r="BY12" s="54">
        <f t="shared" si="22"/>
        <v>0</v>
      </c>
      <c r="BZ12" s="293"/>
      <c r="CA12" s="58">
        <f t="shared" si="42"/>
        <v>358.70000000000005</v>
      </c>
      <c r="CB12" s="58"/>
    </row>
    <row r="13" spans="1:80" s="39" customFormat="1" ht="18.75">
      <c r="A13" s="328" t="s">
        <v>31</v>
      </c>
      <c r="B13" s="40">
        <f t="shared" si="44"/>
        <v>14555</v>
      </c>
      <c r="C13" s="40">
        <f t="shared" si="44"/>
        <v>3948.5</v>
      </c>
      <c r="D13" s="27">
        <f t="shared" si="0"/>
        <v>-10606.5</v>
      </c>
      <c r="E13" s="28">
        <f t="shared" si="1"/>
        <v>27.128134661628305</v>
      </c>
      <c r="F13" s="29">
        <f t="shared" si="2"/>
        <v>6574.3</v>
      </c>
      <c r="G13" s="30">
        <f t="shared" si="2"/>
        <v>3948.5</v>
      </c>
      <c r="H13" s="30">
        <f t="shared" si="3"/>
        <v>-2625.8</v>
      </c>
      <c r="I13" s="31">
        <f>G13/F13%</f>
        <v>60.05962611989109</v>
      </c>
      <c r="J13" s="285">
        <f t="shared" si="49"/>
        <v>3071.3</v>
      </c>
      <c r="K13" s="32">
        <f t="shared" si="50"/>
        <v>2674.1</v>
      </c>
      <c r="L13" s="32">
        <f t="shared" si="5"/>
        <v>-397.2000000000003</v>
      </c>
      <c r="M13" s="33">
        <f t="shared" si="6"/>
        <v>87.06736561065347</v>
      </c>
      <c r="N13" s="41">
        <f>N14+N20</f>
        <v>268.3</v>
      </c>
      <c r="O13" s="41">
        <f>O14+O20+O15+O17+O19</f>
        <v>596.6999999999999</v>
      </c>
      <c r="P13" s="34">
        <f t="shared" si="7"/>
        <v>328.3999999999999</v>
      </c>
      <c r="Q13" s="34">
        <f t="shared" si="8"/>
        <v>222.4002981736861</v>
      </c>
      <c r="R13" s="41">
        <f>R14+R20</f>
        <v>580</v>
      </c>
      <c r="S13" s="41">
        <f>S14+S20+S15+S17+S19</f>
        <v>1249.5</v>
      </c>
      <c r="T13" s="34">
        <f t="shared" si="9"/>
        <v>669.5</v>
      </c>
      <c r="U13" s="34" t="s">
        <v>48</v>
      </c>
      <c r="V13" s="41">
        <f>SUM(V14:V20)</f>
        <v>2223</v>
      </c>
      <c r="W13" s="41">
        <f>SUM(W14:W20)</f>
        <v>827.9</v>
      </c>
      <c r="X13" s="34">
        <f t="shared" si="23"/>
        <v>-1395.1</v>
      </c>
      <c r="Y13" s="34">
        <f t="shared" si="11"/>
        <v>37.242465137201975</v>
      </c>
      <c r="Z13" s="32">
        <f t="shared" si="45"/>
        <v>3503</v>
      </c>
      <c r="AA13" s="32">
        <f t="shared" si="24"/>
        <v>1274.3999999999999</v>
      </c>
      <c r="AB13" s="32">
        <f t="shared" si="25"/>
        <v>-2228.6000000000004</v>
      </c>
      <c r="AC13" s="32">
        <f>AA13/Z13%</f>
        <v>36.380245503853835</v>
      </c>
      <c r="AD13" s="41">
        <f>SUM(AD14:AD20)</f>
        <v>937.5</v>
      </c>
      <c r="AE13" s="41">
        <f>SUM(AE14:AE20)</f>
        <v>1274.3999999999999</v>
      </c>
      <c r="AF13" s="34">
        <f t="shared" si="27"/>
        <v>336.89999999999986</v>
      </c>
      <c r="AG13" s="34">
        <f>AE13/AD13%</f>
        <v>135.93599999999998</v>
      </c>
      <c r="AH13" s="41">
        <f>SUM(AH14:AH20)</f>
        <v>525</v>
      </c>
      <c r="AI13" s="41">
        <f>SUM(AI14:AI20)</f>
        <v>0</v>
      </c>
      <c r="AJ13" s="34">
        <f t="shared" si="12"/>
        <v>-525</v>
      </c>
      <c r="AK13" s="34">
        <f t="shared" si="29"/>
        <v>0</v>
      </c>
      <c r="AL13" s="40">
        <f>SUM(AL14:AL20)</f>
        <v>2040.5</v>
      </c>
      <c r="AM13" s="40">
        <f>SUM(AM14:AM20)</f>
        <v>0</v>
      </c>
      <c r="AN13" s="34">
        <f t="shared" si="13"/>
        <v>-2040.5</v>
      </c>
      <c r="AO13" s="34">
        <f t="shared" si="14"/>
        <v>0</v>
      </c>
      <c r="AP13" s="282">
        <f t="shared" si="51"/>
        <v>10365.3</v>
      </c>
      <c r="AQ13" s="283">
        <f t="shared" si="30"/>
        <v>3948.5</v>
      </c>
      <c r="AR13" s="283">
        <f t="shared" si="15"/>
        <v>-6416.799999999999</v>
      </c>
      <c r="AS13" s="284">
        <f>AQ13/AP13%</f>
        <v>38.093446402901996</v>
      </c>
      <c r="AT13" s="285">
        <f t="shared" si="31"/>
        <v>3791</v>
      </c>
      <c r="AU13" s="32">
        <f t="shared" si="32"/>
        <v>0</v>
      </c>
      <c r="AV13" s="32">
        <f t="shared" si="47"/>
        <v>-3791</v>
      </c>
      <c r="AW13" s="37">
        <f>AU13/AT13%</f>
        <v>0</v>
      </c>
      <c r="AX13" s="42">
        <f>SUM(AX14:AX20)</f>
        <v>1045</v>
      </c>
      <c r="AY13" s="41">
        <f>SUM(AY14:AY20)</f>
        <v>0</v>
      </c>
      <c r="AZ13" s="34">
        <f t="shared" si="52"/>
        <v>-1045</v>
      </c>
      <c r="BA13" s="35">
        <f t="shared" si="48"/>
        <v>0</v>
      </c>
      <c r="BB13" s="41">
        <f>SUM(BB14:BB20)</f>
        <v>665</v>
      </c>
      <c r="BC13" s="41">
        <f>SUM(BC14:BC20)</f>
        <v>0</v>
      </c>
      <c r="BD13" s="34">
        <f t="shared" si="33"/>
        <v>-665</v>
      </c>
      <c r="BE13" s="43">
        <f>BC13/BB13%</f>
        <v>0</v>
      </c>
      <c r="BF13" s="42">
        <f>SUM(BF14:BF20)</f>
        <v>2081</v>
      </c>
      <c r="BG13" s="41">
        <f>SUM(BG14:BG20)</f>
        <v>0</v>
      </c>
      <c r="BH13" s="34">
        <f t="shared" si="34"/>
        <v>-2081</v>
      </c>
      <c r="BI13" s="35">
        <f aca="true" t="shared" si="53" ref="BI13:BI20">BG13/BF13%</f>
        <v>0</v>
      </c>
      <c r="BJ13" s="290">
        <f t="shared" si="35"/>
        <v>4189.7</v>
      </c>
      <c r="BK13" s="32">
        <f t="shared" si="36"/>
        <v>0</v>
      </c>
      <c r="BL13" s="32">
        <f t="shared" si="37"/>
        <v>-4189.7</v>
      </c>
      <c r="BM13" s="33">
        <f>BK13/BJ13%</f>
        <v>0</v>
      </c>
      <c r="BN13" s="41">
        <f>SUM(BN14:BN20)</f>
        <v>720</v>
      </c>
      <c r="BO13" s="41">
        <f>SUM(BO14:BO20)</f>
        <v>0</v>
      </c>
      <c r="BP13" s="34">
        <f t="shared" si="39"/>
        <v>-720</v>
      </c>
      <c r="BQ13" s="55">
        <f>BO13/BN13%</f>
        <v>0</v>
      </c>
      <c r="BR13" s="41">
        <f>SUM(BR14:BR20)</f>
        <v>815</v>
      </c>
      <c r="BS13" s="41">
        <f>SUM(BS14:BS20)</f>
        <v>0</v>
      </c>
      <c r="BT13" s="34">
        <f t="shared" si="20"/>
        <v>-815</v>
      </c>
      <c r="BU13" s="43">
        <f>BS13/BR13%</f>
        <v>0</v>
      </c>
      <c r="BV13" s="40">
        <f>SUM(BV14:BV20)</f>
        <v>2654.7</v>
      </c>
      <c r="BW13" s="40">
        <f>SUM(BW14:BW20)</f>
        <v>0</v>
      </c>
      <c r="BX13" s="34">
        <f t="shared" si="41"/>
        <v>-2654.7</v>
      </c>
      <c r="BY13" s="34">
        <f t="shared" si="22"/>
        <v>0</v>
      </c>
      <c r="BZ13" s="61">
        <f>SUM(BZ14:BZ20)</f>
        <v>0</v>
      </c>
      <c r="CA13" s="38">
        <f t="shared" si="42"/>
        <v>3948.5</v>
      </c>
      <c r="CB13" s="38" t="e">
        <f t="shared" si="43"/>
        <v>#DIV/0!</v>
      </c>
    </row>
    <row r="14" spans="1:80" ht="45" customHeight="1">
      <c r="A14" s="330" t="s">
        <v>143</v>
      </c>
      <c r="B14" s="44">
        <f t="shared" si="44"/>
        <v>9022.7</v>
      </c>
      <c r="C14" s="44">
        <f t="shared" si="44"/>
        <v>2627.6</v>
      </c>
      <c r="D14" s="45">
        <f t="shared" si="0"/>
        <v>-6395.1</v>
      </c>
      <c r="E14" s="46">
        <f t="shared" si="1"/>
        <v>29.122103139858353</v>
      </c>
      <c r="F14" s="47">
        <f t="shared" si="2"/>
        <v>3828</v>
      </c>
      <c r="G14" s="48">
        <f t="shared" si="2"/>
        <v>2627.6</v>
      </c>
      <c r="H14" s="48">
        <f t="shared" si="3"/>
        <v>-1200.4</v>
      </c>
      <c r="I14" s="49">
        <f>G14/F14%</f>
        <v>68.6415882967607</v>
      </c>
      <c r="J14" s="50">
        <f t="shared" si="49"/>
        <v>1710.5</v>
      </c>
      <c r="K14" s="51">
        <f t="shared" si="50"/>
        <v>1726.1</v>
      </c>
      <c r="L14" s="51">
        <f t="shared" si="5"/>
        <v>15.599999999999909</v>
      </c>
      <c r="M14" s="52">
        <f t="shared" si="6"/>
        <v>100.91201403098509</v>
      </c>
      <c r="N14" s="53">
        <v>240.5</v>
      </c>
      <c r="O14" s="44">
        <v>425.7</v>
      </c>
      <c r="P14" s="54">
        <f t="shared" si="7"/>
        <v>185.2</v>
      </c>
      <c r="Q14" s="54">
        <f t="shared" si="8"/>
        <v>177.00623700623703</v>
      </c>
      <c r="R14" s="44">
        <v>555</v>
      </c>
      <c r="S14" s="44">
        <v>752.1</v>
      </c>
      <c r="T14" s="54">
        <f t="shared" si="9"/>
        <v>197.10000000000002</v>
      </c>
      <c r="U14" s="54">
        <f t="shared" si="10"/>
        <v>135.51351351351352</v>
      </c>
      <c r="V14" s="44">
        <v>915</v>
      </c>
      <c r="W14" s="44">
        <v>548.3</v>
      </c>
      <c r="X14" s="54">
        <f t="shared" si="23"/>
        <v>-366.70000000000005</v>
      </c>
      <c r="Y14" s="54">
        <f t="shared" si="11"/>
        <v>59.92349726775956</v>
      </c>
      <c r="Z14" s="51">
        <f t="shared" si="45"/>
        <v>2117.5</v>
      </c>
      <c r="AA14" s="51">
        <f t="shared" si="24"/>
        <v>901.5</v>
      </c>
      <c r="AB14" s="51">
        <f t="shared" si="25"/>
        <v>-1216</v>
      </c>
      <c r="AC14" s="51">
        <f>AA14/Z14%</f>
        <v>42.573789846517116</v>
      </c>
      <c r="AD14" s="44">
        <v>907.5</v>
      </c>
      <c r="AE14" s="44">
        <v>901.5</v>
      </c>
      <c r="AF14" s="54">
        <f t="shared" si="27"/>
        <v>-6</v>
      </c>
      <c r="AG14" s="54">
        <f>AE14/AD14%</f>
        <v>99.33884297520662</v>
      </c>
      <c r="AH14" s="44">
        <v>500</v>
      </c>
      <c r="AI14" s="44"/>
      <c r="AJ14" s="54">
        <f t="shared" si="12"/>
        <v>-500</v>
      </c>
      <c r="AK14" s="54">
        <f t="shared" si="29"/>
        <v>0</v>
      </c>
      <c r="AL14" s="44">
        <v>710</v>
      </c>
      <c r="AM14" s="44"/>
      <c r="AN14" s="54">
        <f t="shared" si="13"/>
        <v>-710</v>
      </c>
      <c r="AO14" s="54">
        <f t="shared" si="14"/>
        <v>0</v>
      </c>
      <c r="AP14" s="286">
        <f t="shared" si="51"/>
        <v>6233</v>
      </c>
      <c r="AQ14" s="287">
        <f t="shared" si="30"/>
        <v>2627.6</v>
      </c>
      <c r="AR14" s="287">
        <f t="shared" si="15"/>
        <v>-3605.4</v>
      </c>
      <c r="AS14" s="288">
        <f>AQ14/AP14%</f>
        <v>42.15626504091128</v>
      </c>
      <c r="AT14" s="50">
        <f t="shared" si="31"/>
        <v>2405</v>
      </c>
      <c r="AU14" s="51">
        <f t="shared" si="32"/>
        <v>0</v>
      </c>
      <c r="AV14" s="51">
        <f t="shared" si="47"/>
        <v>-2405</v>
      </c>
      <c r="AW14" s="52">
        <f>AU14/AT14%</f>
        <v>0</v>
      </c>
      <c r="AX14" s="56">
        <v>1015</v>
      </c>
      <c r="AY14" s="44"/>
      <c r="AZ14" s="54">
        <f t="shared" si="52"/>
        <v>-1015</v>
      </c>
      <c r="BA14" s="55">
        <f t="shared" si="48"/>
        <v>0</v>
      </c>
      <c r="BB14" s="56">
        <v>640</v>
      </c>
      <c r="BC14" s="44"/>
      <c r="BD14" s="54">
        <f t="shared" si="33"/>
        <v>-640</v>
      </c>
      <c r="BE14" s="57">
        <f>BC14/BB14%</f>
        <v>0</v>
      </c>
      <c r="BF14" s="56">
        <v>750</v>
      </c>
      <c r="BG14" s="44"/>
      <c r="BH14" s="54">
        <f t="shared" si="34"/>
        <v>-750</v>
      </c>
      <c r="BI14" s="55">
        <f t="shared" si="53"/>
        <v>0</v>
      </c>
      <c r="BJ14" s="289">
        <f t="shared" si="35"/>
        <v>2789.7</v>
      </c>
      <c r="BK14" s="51">
        <f t="shared" si="36"/>
        <v>0</v>
      </c>
      <c r="BL14" s="51">
        <f t="shared" si="37"/>
        <v>-2789.7</v>
      </c>
      <c r="BM14" s="52">
        <f>BK14/BJ14%</f>
        <v>0</v>
      </c>
      <c r="BN14" s="56">
        <v>690</v>
      </c>
      <c r="BO14" s="44"/>
      <c r="BP14" s="34">
        <f t="shared" si="39"/>
        <v>-690</v>
      </c>
      <c r="BQ14" s="55">
        <f>BO14/BN14%</f>
        <v>0</v>
      </c>
      <c r="BR14" s="56">
        <v>790</v>
      </c>
      <c r="BS14" s="44"/>
      <c r="BT14" s="54">
        <f t="shared" si="20"/>
        <v>-790</v>
      </c>
      <c r="BU14" s="57">
        <f>BS14/BR14%</f>
        <v>0</v>
      </c>
      <c r="BV14" s="44">
        <v>1309.7</v>
      </c>
      <c r="BW14" s="44"/>
      <c r="BX14" s="54">
        <f t="shared" si="41"/>
        <v>-1309.7</v>
      </c>
      <c r="BY14" s="54">
        <f t="shared" si="22"/>
        <v>0</v>
      </c>
      <c r="BZ14" s="293"/>
      <c r="CA14" s="58">
        <f t="shared" si="42"/>
        <v>2627.6</v>
      </c>
      <c r="CB14" s="58" t="e">
        <f t="shared" si="43"/>
        <v>#DIV/0!</v>
      </c>
    </row>
    <row r="15" spans="1:80" ht="54.75" customHeight="1">
      <c r="A15" s="333" t="s">
        <v>144</v>
      </c>
      <c r="B15" s="44">
        <f t="shared" si="44"/>
        <v>89.1</v>
      </c>
      <c r="C15" s="44">
        <f t="shared" si="44"/>
        <v>2.4</v>
      </c>
      <c r="D15" s="45">
        <f t="shared" si="0"/>
        <v>-86.69999999999999</v>
      </c>
      <c r="E15" s="46">
        <f t="shared" si="1"/>
        <v>2.6936026936026938</v>
      </c>
      <c r="F15" s="47">
        <f t="shared" si="2"/>
        <v>42.5</v>
      </c>
      <c r="G15" s="48">
        <f t="shared" si="2"/>
        <v>2.4</v>
      </c>
      <c r="H15" s="48">
        <f t="shared" si="3"/>
        <v>-40.1</v>
      </c>
      <c r="I15" s="49">
        <f>G15/F15%</f>
        <v>5.647058823529412</v>
      </c>
      <c r="J15" s="50">
        <f t="shared" si="49"/>
        <v>20</v>
      </c>
      <c r="K15" s="51">
        <f t="shared" si="50"/>
        <v>0.9</v>
      </c>
      <c r="L15" s="51">
        <f t="shared" si="5"/>
        <v>-19.1</v>
      </c>
      <c r="M15" s="52">
        <f t="shared" si="6"/>
        <v>4.5</v>
      </c>
      <c r="N15" s="53"/>
      <c r="O15" s="44">
        <v>0.4</v>
      </c>
      <c r="P15" s="54"/>
      <c r="Q15" s="54"/>
      <c r="R15" s="44"/>
      <c r="S15" s="44">
        <v>0.4</v>
      </c>
      <c r="T15" s="54"/>
      <c r="U15" s="54"/>
      <c r="V15" s="44">
        <v>20</v>
      </c>
      <c r="W15" s="44">
        <v>0.1</v>
      </c>
      <c r="X15" s="54">
        <f t="shared" si="23"/>
        <v>-19.9</v>
      </c>
      <c r="Y15" s="54">
        <f t="shared" si="11"/>
        <v>0.5</v>
      </c>
      <c r="Z15" s="51">
        <f t="shared" si="45"/>
        <v>22.5</v>
      </c>
      <c r="AA15" s="51">
        <f t="shared" si="24"/>
        <v>1.5</v>
      </c>
      <c r="AB15" s="51">
        <f t="shared" si="25"/>
        <v>-21</v>
      </c>
      <c r="AC15" s="51">
        <f>AA15/Z15%</f>
        <v>6.666666666666666</v>
      </c>
      <c r="AD15" s="44"/>
      <c r="AE15" s="44">
        <v>1.5</v>
      </c>
      <c r="AF15" s="54">
        <f t="shared" si="27"/>
        <v>1.5</v>
      </c>
      <c r="AG15" s="54"/>
      <c r="AH15" s="44"/>
      <c r="AI15" s="44"/>
      <c r="AJ15" s="54"/>
      <c r="AK15" s="54"/>
      <c r="AL15" s="44">
        <v>22.5</v>
      </c>
      <c r="AM15" s="44"/>
      <c r="AN15" s="54">
        <f t="shared" si="13"/>
        <v>-22.5</v>
      </c>
      <c r="AO15" s="54">
        <f t="shared" si="14"/>
        <v>0</v>
      </c>
      <c r="AP15" s="286"/>
      <c r="AQ15" s="287"/>
      <c r="AR15" s="287"/>
      <c r="AS15" s="288"/>
      <c r="AT15" s="50">
        <f t="shared" si="31"/>
        <v>22.5</v>
      </c>
      <c r="AU15" s="51"/>
      <c r="AV15" s="51"/>
      <c r="AW15" s="52"/>
      <c r="AX15" s="56"/>
      <c r="AY15" s="44"/>
      <c r="AZ15" s="54"/>
      <c r="BA15" s="55"/>
      <c r="BB15" s="56"/>
      <c r="BC15" s="44"/>
      <c r="BD15" s="54"/>
      <c r="BE15" s="57"/>
      <c r="BF15" s="56">
        <v>22.5</v>
      </c>
      <c r="BG15" s="44"/>
      <c r="BH15" s="54">
        <f t="shared" si="34"/>
        <v>-22.5</v>
      </c>
      <c r="BI15" s="55">
        <f t="shared" si="53"/>
        <v>0</v>
      </c>
      <c r="BJ15" s="289">
        <f t="shared" si="35"/>
        <v>24.1</v>
      </c>
      <c r="BK15" s="51"/>
      <c r="BL15" s="51"/>
      <c r="BM15" s="52"/>
      <c r="BN15" s="56"/>
      <c r="BO15" s="44"/>
      <c r="BP15" s="34"/>
      <c r="BQ15" s="55"/>
      <c r="BR15" s="56"/>
      <c r="BS15" s="44"/>
      <c r="BT15" s="54"/>
      <c r="BU15" s="57"/>
      <c r="BV15" s="44">
        <v>24.1</v>
      </c>
      <c r="BW15" s="44"/>
      <c r="BX15" s="54">
        <f t="shared" si="41"/>
        <v>-24.1</v>
      </c>
      <c r="BY15" s="54">
        <f t="shared" si="22"/>
        <v>0</v>
      </c>
      <c r="BZ15" s="293"/>
      <c r="CA15" s="58"/>
      <c r="CB15" s="58"/>
    </row>
    <row r="16" spans="1:80" ht="43.5" customHeight="1">
      <c r="A16" s="333" t="s">
        <v>145</v>
      </c>
      <c r="B16" s="44"/>
      <c r="C16" s="44">
        <f t="shared" si="44"/>
        <v>2.4000000000000004</v>
      </c>
      <c r="D16" s="45">
        <f t="shared" si="0"/>
        <v>2.4000000000000004</v>
      </c>
      <c r="E16" s="46"/>
      <c r="F16" s="47">
        <f t="shared" si="2"/>
        <v>0</v>
      </c>
      <c r="G16" s="48">
        <f t="shared" si="2"/>
        <v>2.4000000000000004</v>
      </c>
      <c r="H16" s="48">
        <f t="shared" si="3"/>
        <v>2.4000000000000004</v>
      </c>
      <c r="I16" s="49"/>
      <c r="J16" s="50"/>
      <c r="K16" s="51">
        <f t="shared" si="50"/>
        <v>1.1</v>
      </c>
      <c r="L16" s="51">
        <f t="shared" si="5"/>
        <v>1.1</v>
      </c>
      <c r="M16" s="52"/>
      <c r="N16" s="53"/>
      <c r="O16" s="44"/>
      <c r="P16" s="54"/>
      <c r="Q16" s="54"/>
      <c r="R16" s="44"/>
      <c r="S16" s="44"/>
      <c r="T16" s="54"/>
      <c r="U16" s="54"/>
      <c r="V16" s="44"/>
      <c r="W16" s="44">
        <v>1.1</v>
      </c>
      <c r="X16" s="54"/>
      <c r="Y16" s="54"/>
      <c r="Z16" s="51"/>
      <c r="AA16" s="51">
        <f t="shared" si="24"/>
        <v>1.3</v>
      </c>
      <c r="AB16" s="51">
        <f t="shared" si="25"/>
        <v>1.3</v>
      </c>
      <c r="AC16" s="51"/>
      <c r="AD16" s="44"/>
      <c r="AE16" s="44">
        <v>1.3</v>
      </c>
      <c r="AF16" s="54">
        <f t="shared" si="27"/>
        <v>1.3</v>
      </c>
      <c r="AG16" s="54"/>
      <c r="AH16" s="44"/>
      <c r="AI16" s="44"/>
      <c r="AJ16" s="54"/>
      <c r="AK16" s="54"/>
      <c r="AL16" s="44"/>
      <c r="AM16" s="44"/>
      <c r="AN16" s="54"/>
      <c r="AO16" s="54"/>
      <c r="AP16" s="286"/>
      <c r="AQ16" s="287"/>
      <c r="AR16" s="287"/>
      <c r="AS16" s="288"/>
      <c r="AT16" s="50"/>
      <c r="AU16" s="51"/>
      <c r="AV16" s="51"/>
      <c r="AW16" s="52"/>
      <c r="AX16" s="56"/>
      <c r="AY16" s="44"/>
      <c r="AZ16" s="54"/>
      <c r="BA16" s="55"/>
      <c r="BB16" s="56"/>
      <c r="BC16" s="44"/>
      <c r="BD16" s="54"/>
      <c r="BE16" s="57"/>
      <c r="BF16" s="56"/>
      <c r="BG16" s="44"/>
      <c r="BH16" s="54"/>
      <c r="BI16" s="55"/>
      <c r="BJ16" s="289"/>
      <c r="BK16" s="51"/>
      <c r="BL16" s="51"/>
      <c r="BM16" s="52"/>
      <c r="BN16" s="56"/>
      <c r="BO16" s="44"/>
      <c r="BP16" s="34"/>
      <c r="BQ16" s="55"/>
      <c r="BR16" s="56"/>
      <c r="BS16" s="44"/>
      <c r="BT16" s="54"/>
      <c r="BU16" s="57"/>
      <c r="BV16" s="44"/>
      <c r="BW16" s="44"/>
      <c r="BX16" s="54"/>
      <c r="BY16" s="54"/>
      <c r="BZ16" s="293"/>
      <c r="CA16" s="58"/>
      <c r="CB16" s="58"/>
    </row>
    <row r="17" spans="1:80" ht="43.5" customHeight="1">
      <c r="A17" s="334" t="s">
        <v>146</v>
      </c>
      <c r="B17" s="44">
        <f t="shared" si="44"/>
        <v>5076.7</v>
      </c>
      <c r="C17" s="44">
        <f t="shared" si="44"/>
        <v>1183.1</v>
      </c>
      <c r="D17" s="45">
        <f t="shared" si="0"/>
        <v>-3893.6</v>
      </c>
      <c r="E17" s="46">
        <f t="shared" si="1"/>
        <v>23.30450883447909</v>
      </c>
      <c r="F17" s="47">
        <f t="shared" si="2"/>
        <v>2520</v>
      </c>
      <c r="G17" s="48">
        <f t="shared" si="2"/>
        <v>1183.1</v>
      </c>
      <c r="H17" s="48">
        <f t="shared" si="3"/>
        <v>-1336.9</v>
      </c>
      <c r="I17" s="49">
        <f>G17/F17%</f>
        <v>46.948412698412696</v>
      </c>
      <c r="J17" s="50">
        <f t="shared" si="49"/>
        <v>1250</v>
      </c>
      <c r="K17" s="51">
        <f t="shared" si="50"/>
        <v>889.2</v>
      </c>
      <c r="L17" s="51">
        <f t="shared" si="5"/>
        <v>-360.79999999999995</v>
      </c>
      <c r="M17" s="52">
        <f t="shared" si="6"/>
        <v>71.13600000000001</v>
      </c>
      <c r="N17" s="53"/>
      <c r="O17" s="44">
        <v>165.6</v>
      </c>
      <c r="P17" s="54"/>
      <c r="Q17" s="54"/>
      <c r="R17" s="44"/>
      <c r="S17" s="44">
        <v>487</v>
      </c>
      <c r="T17" s="54"/>
      <c r="U17" s="54"/>
      <c r="V17" s="44">
        <v>1250</v>
      </c>
      <c r="W17" s="44">
        <v>236.6</v>
      </c>
      <c r="X17" s="54">
        <f t="shared" si="23"/>
        <v>-1013.4</v>
      </c>
      <c r="Y17" s="54">
        <f>W17/V17%</f>
        <v>18.928</v>
      </c>
      <c r="Z17" s="51">
        <f t="shared" si="45"/>
        <v>1270</v>
      </c>
      <c r="AA17" s="51">
        <f t="shared" si="24"/>
        <v>293.9</v>
      </c>
      <c r="AB17" s="51">
        <f t="shared" si="25"/>
        <v>-976.1</v>
      </c>
      <c r="AC17" s="51">
        <f>AA17/Z17%</f>
        <v>23.141732283464567</v>
      </c>
      <c r="AD17" s="44"/>
      <c r="AE17" s="44">
        <v>293.9</v>
      </c>
      <c r="AF17" s="54">
        <f t="shared" si="27"/>
        <v>293.9</v>
      </c>
      <c r="AG17" s="54"/>
      <c r="AH17" s="44"/>
      <c r="AI17" s="44"/>
      <c r="AJ17" s="54"/>
      <c r="AK17" s="54"/>
      <c r="AL17" s="44">
        <v>1270</v>
      </c>
      <c r="AM17" s="44"/>
      <c r="AN17" s="54">
        <f t="shared" si="13"/>
        <v>-1270</v>
      </c>
      <c r="AO17" s="54">
        <f t="shared" si="14"/>
        <v>0</v>
      </c>
      <c r="AP17" s="286"/>
      <c r="AQ17" s="287"/>
      <c r="AR17" s="287"/>
      <c r="AS17" s="288"/>
      <c r="AT17" s="50">
        <f t="shared" si="31"/>
        <v>1270</v>
      </c>
      <c r="AU17" s="51"/>
      <c r="AV17" s="51"/>
      <c r="AW17" s="52"/>
      <c r="AX17" s="56"/>
      <c r="AY17" s="44"/>
      <c r="AZ17" s="54"/>
      <c r="BA17" s="55"/>
      <c r="BB17" s="56"/>
      <c r="BC17" s="44"/>
      <c r="BD17" s="54"/>
      <c r="BE17" s="57"/>
      <c r="BF17" s="56">
        <v>1270</v>
      </c>
      <c r="BG17" s="44"/>
      <c r="BH17" s="54">
        <f t="shared" si="34"/>
        <v>-1270</v>
      </c>
      <c r="BI17" s="55">
        <f t="shared" si="53"/>
        <v>0</v>
      </c>
      <c r="BJ17" s="289">
        <f t="shared" si="35"/>
        <v>1286.7</v>
      </c>
      <c r="BK17" s="51"/>
      <c r="BL17" s="51"/>
      <c r="BM17" s="52"/>
      <c r="BN17" s="56"/>
      <c r="BO17" s="44"/>
      <c r="BP17" s="34"/>
      <c r="BQ17" s="55"/>
      <c r="BR17" s="56"/>
      <c r="BS17" s="44"/>
      <c r="BT17" s="54"/>
      <c r="BU17" s="57"/>
      <c r="BV17" s="44">
        <v>1286.7</v>
      </c>
      <c r="BW17" s="44"/>
      <c r="BX17" s="54">
        <f t="shared" si="41"/>
        <v>-1286.7</v>
      </c>
      <c r="BY17" s="54">
        <f t="shared" si="22"/>
        <v>0</v>
      </c>
      <c r="BZ17" s="293"/>
      <c r="CA17" s="58"/>
      <c r="CB17" s="58"/>
    </row>
    <row r="18" spans="1:80" ht="43.5" customHeight="1">
      <c r="A18" s="334" t="s">
        <v>165</v>
      </c>
      <c r="B18" s="44"/>
      <c r="C18" s="44"/>
      <c r="D18" s="45"/>
      <c r="E18" s="46"/>
      <c r="F18" s="47">
        <f t="shared" si="2"/>
        <v>0</v>
      </c>
      <c r="G18" s="48">
        <f t="shared" si="2"/>
        <v>0</v>
      </c>
      <c r="H18" s="48">
        <f t="shared" si="3"/>
        <v>0</v>
      </c>
      <c r="I18" s="49"/>
      <c r="J18" s="50"/>
      <c r="K18" s="51"/>
      <c r="L18" s="51"/>
      <c r="M18" s="52"/>
      <c r="N18" s="53"/>
      <c r="O18" s="44"/>
      <c r="P18" s="54"/>
      <c r="Q18" s="54"/>
      <c r="R18" s="44"/>
      <c r="S18" s="44"/>
      <c r="T18" s="54"/>
      <c r="U18" s="54"/>
      <c r="V18" s="44"/>
      <c r="W18" s="44"/>
      <c r="X18" s="54"/>
      <c r="Y18" s="54"/>
      <c r="Z18" s="51"/>
      <c r="AA18" s="51">
        <f t="shared" si="24"/>
        <v>0</v>
      </c>
      <c r="AB18" s="51">
        <f t="shared" si="25"/>
        <v>0</v>
      </c>
      <c r="AC18" s="51"/>
      <c r="AD18" s="44"/>
      <c r="AE18" s="44"/>
      <c r="AF18" s="54">
        <f t="shared" si="27"/>
        <v>0</v>
      </c>
      <c r="AG18" s="54"/>
      <c r="AH18" s="44"/>
      <c r="AI18" s="44"/>
      <c r="AJ18" s="54"/>
      <c r="AK18" s="54"/>
      <c r="AL18" s="44"/>
      <c r="AM18" s="44"/>
      <c r="AN18" s="54"/>
      <c r="AO18" s="54"/>
      <c r="AP18" s="286"/>
      <c r="AQ18" s="287"/>
      <c r="AR18" s="287"/>
      <c r="AS18" s="288"/>
      <c r="AT18" s="50"/>
      <c r="AU18" s="51"/>
      <c r="AV18" s="51"/>
      <c r="AW18" s="52"/>
      <c r="AX18" s="56"/>
      <c r="AY18" s="44"/>
      <c r="AZ18" s="54"/>
      <c r="BA18" s="55"/>
      <c r="BB18" s="56"/>
      <c r="BC18" s="44"/>
      <c r="BD18" s="54"/>
      <c r="BE18" s="57"/>
      <c r="BF18" s="56"/>
      <c r="BG18" s="44"/>
      <c r="BH18" s="54"/>
      <c r="BI18" s="55"/>
      <c r="BJ18" s="289"/>
      <c r="BK18" s="51"/>
      <c r="BL18" s="51"/>
      <c r="BM18" s="52"/>
      <c r="BN18" s="56"/>
      <c r="BO18" s="44"/>
      <c r="BP18" s="34"/>
      <c r="BQ18" s="55"/>
      <c r="BR18" s="56"/>
      <c r="BS18" s="44"/>
      <c r="BT18" s="54"/>
      <c r="BU18" s="57"/>
      <c r="BV18" s="44"/>
      <c r="BW18" s="44"/>
      <c r="BX18" s="54"/>
      <c r="BY18" s="54"/>
      <c r="BZ18" s="293"/>
      <c r="CA18" s="58"/>
      <c r="CB18" s="58"/>
    </row>
    <row r="19" spans="1:80" ht="80.25" customHeight="1">
      <c r="A19" s="335" t="s">
        <v>147</v>
      </c>
      <c r="B19" s="44">
        <f t="shared" si="44"/>
        <v>33.7</v>
      </c>
      <c r="C19" s="44">
        <f t="shared" si="44"/>
        <v>18</v>
      </c>
      <c r="D19" s="45">
        <f t="shared" si="0"/>
        <v>-15.700000000000003</v>
      </c>
      <c r="E19" s="46">
        <f t="shared" si="1"/>
        <v>53.41246290801187</v>
      </c>
      <c r="F19" s="47">
        <f t="shared" si="2"/>
        <v>16</v>
      </c>
      <c r="G19" s="48">
        <f t="shared" si="2"/>
        <v>18</v>
      </c>
      <c r="H19" s="48">
        <f t="shared" si="3"/>
        <v>2</v>
      </c>
      <c r="I19" s="49">
        <f>G19/F19%</f>
        <v>112.5</v>
      </c>
      <c r="J19" s="50">
        <f t="shared" si="49"/>
        <v>8</v>
      </c>
      <c r="K19" s="51">
        <f t="shared" si="50"/>
        <v>1.8</v>
      </c>
      <c r="L19" s="51">
        <f t="shared" si="5"/>
        <v>-6.2</v>
      </c>
      <c r="M19" s="52">
        <f t="shared" si="6"/>
        <v>22.5</v>
      </c>
      <c r="N19" s="53"/>
      <c r="O19" s="44"/>
      <c r="P19" s="54"/>
      <c r="Q19" s="54"/>
      <c r="R19" s="44"/>
      <c r="S19" s="44"/>
      <c r="T19" s="54"/>
      <c r="U19" s="54"/>
      <c r="V19" s="44">
        <v>8</v>
      </c>
      <c r="W19" s="44">
        <v>1.8</v>
      </c>
      <c r="X19" s="54">
        <f t="shared" si="23"/>
        <v>-6.2</v>
      </c>
      <c r="Y19" s="54">
        <f t="shared" si="11"/>
        <v>22.5</v>
      </c>
      <c r="Z19" s="51">
        <f t="shared" si="45"/>
        <v>8</v>
      </c>
      <c r="AA19" s="51">
        <f t="shared" si="24"/>
        <v>16.2</v>
      </c>
      <c r="AB19" s="51">
        <f t="shared" si="25"/>
        <v>8.2</v>
      </c>
      <c r="AC19" s="51">
        <f>AA19/Z19%</f>
        <v>202.5</v>
      </c>
      <c r="AD19" s="44"/>
      <c r="AE19" s="44">
        <v>16.2</v>
      </c>
      <c r="AF19" s="54">
        <f t="shared" si="27"/>
        <v>16.2</v>
      </c>
      <c r="AG19" s="54"/>
      <c r="AH19" s="44"/>
      <c r="AI19" s="44"/>
      <c r="AJ19" s="54"/>
      <c r="AK19" s="54"/>
      <c r="AL19" s="44">
        <v>8</v>
      </c>
      <c r="AM19" s="44"/>
      <c r="AN19" s="54">
        <f t="shared" si="13"/>
        <v>-8</v>
      </c>
      <c r="AO19" s="54">
        <f t="shared" si="14"/>
        <v>0</v>
      </c>
      <c r="AP19" s="286"/>
      <c r="AQ19" s="287"/>
      <c r="AR19" s="287"/>
      <c r="AS19" s="288"/>
      <c r="AT19" s="50">
        <f t="shared" si="31"/>
        <v>8.5</v>
      </c>
      <c r="AU19" s="51"/>
      <c r="AV19" s="51"/>
      <c r="AW19" s="52"/>
      <c r="AX19" s="56"/>
      <c r="AY19" s="44"/>
      <c r="AZ19" s="54"/>
      <c r="BA19" s="55"/>
      <c r="BB19" s="56"/>
      <c r="BC19" s="44"/>
      <c r="BD19" s="54"/>
      <c r="BE19" s="57"/>
      <c r="BF19" s="56">
        <v>8.5</v>
      </c>
      <c r="BG19" s="44"/>
      <c r="BH19" s="54">
        <f t="shared" si="34"/>
        <v>-8.5</v>
      </c>
      <c r="BI19" s="55">
        <f t="shared" si="53"/>
        <v>0</v>
      </c>
      <c r="BJ19" s="289">
        <f t="shared" si="35"/>
        <v>9.2</v>
      </c>
      <c r="BK19" s="51"/>
      <c r="BL19" s="51"/>
      <c r="BM19" s="52"/>
      <c r="BN19" s="56"/>
      <c r="BO19" s="44"/>
      <c r="BP19" s="34"/>
      <c r="BQ19" s="55"/>
      <c r="BR19" s="56"/>
      <c r="BS19" s="44"/>
      <c r="BT19" s="54"/>
      <c r="BU19" s="57"/>
      <c r="BV19" s="44">
        <v>9.2</v>
      </c>
      <c r="BW19" s="44"/>
      <c r="BX19" s="54">
        <f t="shared" si="41"/>
        <v>-9.2</v>
      </c>
      <c r="BY19" s="54">
        <f t="shared" si="22"/>
        <v>0</v>
      </c>
      <c r="BZ19" s="293"/>
      <c r="CA19" s="58"/>
      <c r="CB19" s="58"/>
    </row>
    <row r="20" spans="1:80" ht="40.5" customHeight="1">
      <c r="A20" s="335" t="s">
        <v>32</v>
      </c>
      <c r="B20" s="44">
        <f t="shared" si="44"/>
        <v>332.8</v>
      </c>
      <c r="C20" s="44">
        <f t="shared" si="44"/>
        <v>115</v>
      </c>
      <c r="D20" s="45">
        <f t="shared" si="0"/>
        <v>-217.8</v>
      </c>
      <c r="E20" s="46">
        <f t="shared" si="1"/>
        <v>34.55528846153846</v>
      </c>
      <c r="F20" s="47">
        <f t="shared" si="2"/>
        <v>167.8</v>
      </c>
      <c r="G20" s="48">
        <f t="shared" si="2"/>
        <v>115</v>
      </c>
      <c r="H20" s="48">
        <f t="shared" si="3"/>
        <v>-52.80000000000001</v>
      </c>
      <c r="I20" s="49">
        <f>G20/F20%</f>
        <v>68.53396901072705</v>
      </c>
      <c r="J20" s="50">
        <f t="shared" si="49"/>
        <v>82.8</v>
      </c>
      <c r="K20" s="51">
        <f t="shared" si="50"/>
        <v>55</v>
      </c>
      <c r="L20" s="51">
        <f t="shared" si="5"/>
        <v>-27.799999999999997</v>
      </c>
      <c r="M20" s="52">
        <f t="shared" si="6"/>
        <v>66.42512077294687</v>
      </c>
      <c r="N20" s="53">
        <v>27.8</v>
      </c>
      <c r="O20" s="44">
        <v>5</v>
      </c>
      <c r="P20" s="54">
        <f t="shared" si="7"/>
        <v>-22.8</v>
      </c>
      <c r="Q20" s="54">
        <f>O20/N20%</f>
        <v>17.985611510791365</v>
      </c>
      <c r="R20" s="44">
        <v>25</v>
      </c>
      <c r="S20" s="44">
        <v>10</v>
      </c>
      <c r="T20" s="54">
        <f t="shared" si="9"/>
        <v>-15</v>
      </c>
      <c r="U20" s="54">
        <f t="shared" si="10"/>
        <v>40</v>
      </c>
      <c r="V20" s="44">
        <v>30</v>
      </c>
      <c r="W20" s="44">
        <v>40</v>
      </c>
      <c r="X20" s="54">
        <f t="shared" si="23"/>
        <v>10</v>
      </c>
      <c r="Y20" s="54">
        <f t="shared" si="11"/>
        <v>133.33333333333334</v>
      </c>
      <c r="Z20" s="51">
        <f t="shared" si="45"/>
        <v>85</v>
      </c>
      <c r="AA20" s="51">
        <f t="shared" si="24"/>
        <v>60</v>
      </c>
      <c r="AB20" s="51">
        <f t="shared" si="25"/>
        <v>-25</v>
      </c>
      <c r="AC20" s="51">
        <f>AA20/Z20%</f>
        <v>70.58823529411765</v>
      </c>
      <c r="AD20" s="44">
        <v>30</v>
      </c>
      <c r="AE20" s="44">
        <v>60</v>
      </c>
      <c r="AF20" s="54">
        <f t="shared" si="27"/>
        <v>30</v>
      </c>
      <c r="AG20" s="54">
        <f>AE20/AD20%</f>
        <v>200</v>
      </c>
      <c r="AH20" s="44">
        <v>25</v>
      </c>
      <c r="AI20" s="44"/>
      <c r="AJ20" s="54">
        <f t="shared" si="12"/>
        <v>-25</v>
      </c>
      <c r="AK20" s="54">
        <f t="shared" si="29"/>
        <v>0</v>
      </c>
      <c r="AL20" s="44">
        <v>30</v>
      </c>
      <c r="AM20" s="44"/>
      <c r="AN20" s="54">
        <f t="shared" si="13"/>
        <v>-30</v>
      </c>
      <c r="AO20" s="54">
        <f t="shared" si="14"/>
        <v>0</v>
      </c>
      <c r="AP20" s="286">
        <f t="shared" si="51"/>
        <v>252.8</v>
      </c>
      <c r="AQ20" s="287">
        <f t="shared" si="30"/>
        <v>115</v>
      </c>
      <c r="AR20" s="287">
        <f t="shared" si="15"/>
        <v>-137.8</v>
      </c>
      <c r="AS20" s="288">
        <f>AQ20/AP20%</f>
        <v>45.49050632911393</v>
      </c>
      <c r="AT20" s="50">
        <f t="shared" si="31"/>
        <v>85</v>
      </c>
      <c r="AU20" s="51">
        <f t="shared" si="32"/>
        <v>0</v>
      </c>
      <c r="AV20" s="51">
        <f t="shared" si="47"/>
        <v>-85</v>
      </c>
      <c r="AW20" s="52">
        <f>AU20/AT20%</f>
        <v>0</v>
      </c>
      <c r="AX20" s="56">
        <v>30</v>
      </c>
      <c r="AY20" s="44"/>
      <c r="AZ20" s="54">
        <f t="shared" si="52"/>
        <v>-30</v>
      </c>
      <c r="BA20" s="55">
        <f t="shared" si="48"/>
        <v>0</v>
      </c>
      <c r="BB20" s="56">
        <v>25</v>
      </c>
      <c r="BC20" s="44"/>
      <c r="BD20" s="54">
        <f t="shared" si="33"/>
        <v>-25</v>
      </c>
      <c r="BE20" s="57">
        <f>BC20/BB20%</f>
        <v>0</v>
      </c>
      <c r="BF20" s="56">
        <v>30</v>
      </c>
      <c r="BG20" s="44"/>
      <c r="BH20" s="54">
        <f t="shared" si="34"/>
        <v>-30</v>
      </c>
      <c r="BI20" s="55">
        <f t="shared" si="53"/>
        <v>0</v>
      </c>
      <c r="BJ20" s="289">
        <f t="shared" si="35"/>
        <v>80</v>
      </c>
      <c r="BK20" s="51">
        <f t="shared" si="36"/>
        <v>0</v>
      </c>
      <c r="BL20" s="51">
        <f t="shared" si="37"/>
        <v>-80</v>
      </c>
      <c r="BM20" s="52">
        <f>BK20/BJ20%</f>
        <v>0</v>
      </c>
      <c r="BN20" s="56">
        <v>30</v>
      </c>
      <c r="BO20" s="44"/>
      <c r="BP20" s="34">
        <f t="shared" si="39"/>
        <v>-30</v>
      </c>
      <c r="BQ20" s="55">
        <f>BO20/BN20%</f>
        <v>0</v>
      </c>
      <c r="BR20" s="56">
        <v>25</v>
      </c>
      <c r="BS20" s="44"/>
      <c r="BT20" s="54">
        <f t="shared" si="20"/>
        <v>-25</v>
      </c>
      <c r="BU20" s="57">
        <f>BS20/BR20%</f>
        <v>0</v>
      </c>
      <c r="BV20" s="44">
        <v>25</v>
      </c>
      <c r="BW20" s="44"/>
      <c r="BX20" s="54">
        <f t="shared" si="41"/>
        <v>-25</v>
      </c>
      <c r="BY20" s="54">
        <f t="shared" si="22"/>
        <v>0</v>
      </c>
      <c r="BZ20" s="293"/>
      <c r="CA20" s="58">
        <f t="shared" si="42"/>
        <v>115</v>
      </c>
      <c r="CB20" s="58" t="e">
        <f t="shared" si="43"/>
        <v>#DIV/0!</v>
      </c>
    </row>
    <row r="21" spans="1:80" ht="53.25" customHeight="1">
      <c r="A21" s="336" t="s">
        <v>33</v>
      </c>
      <c r="B21" s="41">
        <f>SUM(B22:B23)</f>
        <v>0</v>
      </c>
      <c r="C21" s="40">
        <f>SUM(C22:C23)</f>
        <v>0</v>
      </c>
      <c r="D21" s="27">
        <f t="shared" si="0"/>
        <v>0</v>
      </c>
      <c r="E21" s="46"/>
      <c r="F21" s="47">
        <f t="shared" si="2"/>
        <v>0</v>
      </c>
      <c r="G21" s="48">
        <f t="shared" si="2"/>
        <v>0</v>
      </c>
      <c r="H21" s="48">
        <f t="shared" si="3"/>
        <v>0</v>
      </c>
      <c r="I21" s="49"/>
      <c r="J21" s="285">
        <f t="shared" si="49"/>
        <v>0</v>
      </c>
      <c r="K21" s="32">
        <f t="shared" si="50"/>
        <v>0</v>
      </c>
      <c r="L21" s="32">
        <f t="shared" si="5"/>
        <v>0</v>
      </c>
      <c r="M21" s="33"/>
      <c r="N21" s="41">
        <f>SUM(N22:N23)</f>
        <v>0</v>
      </c>
      <c r="O21" s="40">
        <f>SUM(O22:O23)</f>
        <v>0</v>
      </c>
      <c r="P21" s="34">
        <f t="shared" si="7"/>
        <v>0</v>
      </c>
      <c r="Q21" s="54"/>
      <c r="R21" s="40">
        <f>SUM(R22:R23)</f>
        <v>0</v>
      </c>
      <c r="S21" s="40">
        <f>SUM(S22:S23)</f>
        <v>0</v>
      </c>
      <c r="T21" s="54">
        <f t="shared" si="9"/>
        <v>0</v>
      </c>
      <c r="U21" s="54" t="e">
        <f t="shared" si="10"/>
        <v>#DIV/0!</v>
      </c>
      <c r="V21" s="40">
        <f>SUM(V22:V23)</f>
        <v>0</v>
      </c>
      <c r="W21" s="40">
        <f>SUM(W22:W23)</f>
        <v>0</v>
      </c>
      <c r="X21" s="54">
        <f t="shared" si="23"/>
        <v>0</v>
      </c>
      <c r="Y21" s="54" t="e">
        <f t="shared" si="11"/>
        <v>#DIV/0!</v>
      </c>
      <c r="Z21" s="32">
        <f t="shared" si="45"/>
        <v>0</v>
      </c>
      <c r="AA21" s="32">
        <f t="shared" si="24"/>
        <v>0</v>
      </c>
      <c r="AB21" s="32">
        <f t="shared" si="25"/>
        <v>0</v>
      </c>
      <c r="AC21" s="32"/>
      <c r="AD21" s="40">
        <f>SUM(AD22:AD23)</f>
        <v>0</v>
      </c>
      <c r="AE21" s="40">
        <f>SUM(AE22:AE23)</f>
        <v>0</v>
      </c>
      <c r="AF21" s="54">
        <f t="shared" si="27"/>
        <v>0</v>
      </c>
      <c r="AG21" s="54"/>
      <c r="AH21" s="40">
        <f>SUM(AH22:AH23)</f>
        <v>0</v>
      </c>
      <c r="AI21" s="40">
        <f>SUM(AI22:AI23)</f>
        <v>0</v>
      </c>
      <c r="AJ21" s="34">
        <f t="shared" si="12"/>
        <v>0</v>
      </c>
      <c r="AK21" s="34" t="e">
        <f t="shared" si="29"/>
        <v>#DIV/0!</v>
      </c>
      <c r="AL21" s="40">
        <f>SUM(AL22:AL23)</f>
        <v>0</v>
      </c>
      <c r="AM21" s="40">
        <f>SUM(AM22:AM23)</f>
        <v>0</v>
      </c>
      <c r="AN21" s="54">
        <f t="shared" si="13"/>
        <v>0</v>
      </c>
      <c r="AO21" s="54" t="e">
        <f t="shared" si="14"/>
        <v>#DIV/0!</v>
      </c>
      <c r="AP21" s="282">
        <f t="shared" si="51"/>
        <v>0</v>
      </c>
      <c r="AQ21" s="283">
        <f t="shared" si="30"/>
        <v>0</v>
      </c>
      <c r="AR21" s="283">
        <f t="shared" si="15"/>
        <v>0</v>
      </c>
      <c r="AS21" s="284"/>
      <c r="AT21" s="50">
        <f t="shared" si="31"/>
        <v>0</v>
      </c>
      <c r="AU21" s="290">
        <f>AY21+BC21+BG21</f>
        <v>0</v>
      </c>
      <c r="AV21" s="32">
        <f t="shared" si="47"/>
        <v>0</v>
      </c>
      <c r="AW21" s="37"/>
      <c r="AX21" s="42">
        <f>SUM(AX22:AX23)</f>
        <v>0</v>
      </c>
      <c r="AY21" s="40">
        <f>SUM(AY22:AY23)</f>
        <v>0</v>
      </c>
      <c r="AZ21" s="54">
        <f t="shared" si="52"/>
        <v>0</v>
      </c>
      <c r="BA21" s="55" t="e">
        <f t="shared" si="48"/>
        <v>#DIV/0!</v>
      </c>
      <c r="BB21" s="42">
        <f>SUM(BB22:BB23)</f>
        <v>0</v>
      </c>
      <c r="BC21" s="40">
        <f>SUM(BC22:BC23)</f>
        <v>0</v>
      </c>
      <c r="BD21" s="34">
        <f t="shared" si="33"/>
        <v>0</v>
      </c>
      <c r="BE21" s="57"/>
      <c r="BF21" s="42">
        <f>SUM(BF22:BF23)</f>
        <v>0</v>
      </c>
      <c r="BG21" s="42">
        <f>SUM(BG22:BG23)</f>
        <v>0</v>
      </c>
      <c r="BH21" s="34">
        <f t="shared" si="34"/>
        <v>0</v>
      </c>
      <c r="BI21" s="55"/>
      <c r="BJ21" s="290">
        <f t="shared" si="35"/>
        <v>0</v>
      </c>
      <c r="BK21" s="32">
        <f t="shared" si="36"/>
        <v>0</v>
      </c>
      <c r="BL21" s="32">
        <f t="shared" si="37"/>
        <v>0</v>
      </c>
      <c r="BM21" s="33"/>
      <c r="BN21" s="42">
        <f>SUM(BN22:BN23)</f>
        <v>0</v>
      </c>
      <c r="BO21" s="40">
        <f>SUM(BO22:BO23)</f>
        <v>0</v>
      </c>
      <c r="BP21" s="34">
        <f t="shared" si="39"/>
        <v>0</v>
      </c>
      <c r="BQ21" s="55"/>
      <c r="BR21" s="42">
        <f>SUM(BR22:BR23)</f>
        <v>0</v>
      </c>
      <c r="BS21" s="40">
        <f>SUM(BS22:BS23)</f>
        <v>0</v>
      </c>
      <c r="BT21" s="34">
        <f t="shared" si="20"/>
        <v>0</v>
      </c>
      <c r="BU21" s="57"/>
      <c r="BV21" s="40">
        <f>SUM(BV22:BV23)</f>
        <v>0</v>
      </c>
      <c r="BW21" s="40">
        <f>SUM(BW22:BW23)</f>
        <v>0</v>
      </c>
      <c r="BX21" s="34">
        <f t="shared" si="41"/>
        <v>0</v>
      </c>
      <c r="BY21" s="54"/>
      <c r="BZ21" s="61">
        <f>SUM(BZ22:BZ23)</f>
        <v>0</v>
      </c>
      <c r="CA21" s="58">
        <f t="shared" si="42"/>
        <v>0</v>
      </c>
      <c r="CB21" s="58" t="e">
        <f t="shared" si="43"/>
        <v>#DIV/0!</v>
      </c>
    </row>
    <row r="22" spans="1:80" ht="21.75" customHeight="1">
      <c r="A22" s="335" t="s">
        <v>34</v>
      </c>
      <c r="B22" s="53"/>
      <c r="C22" s="44"/>
      <c r="D22" s="45">
        <f t="shared" si="0"/>
        <v>0</v>
      </c>
      <c r="E22" s="46"/>
      <c r="F22" s="47">
        <f t="shared" si="2"/>
        <v>0</v>
      </c>
      <c r="G22" s="48">
        <f t="shared" si="2"/>
        <v>0</v>
      </c>
      <c r="H22" s="48">
        <f t="shared" si="3"/>
        <v>0</v>
      </c>
      <c r="I22" s="49"/>
      <c r="J22" s="50">
        <f t="shared" si="49"/>
        <v>0</v>
      </c>
      <c r="K22" s="51">
        <f t="shared" si="50"/>
        <v>0</v>
      </c>
      <c r="L22" s="51">
        <f t="shared" si="5"/>
        <v>0</v>
      </c>
      <c r="M22" s="52"/>
      <c r="N22" s="53"/>
      <c r="O22" s="44"/>
      <c r="P22" s="54">
        <f>O22-N22</f>
        <v>0</v>
      </c>
      <c r="Q22" s="54"/>
      <c r="R22" s="44"/>
      <c r="S22" s="44"/>
      <c r="T22" s="54">
        <f t="shared" si="9"/>
        <v>0</v>
      </c>
      <c r="U22" s="54" t="e">
        <f t="shared" si="10"/>
        <v>#DIV/0!</v>
      </c>
      <c r="V22" s="44"/>
      <c r="W22" s="44"/>
      <c r="X22" s="54">
        <f t="shared" si="23"/>
        <v>0</v>
      </c>
      <c r="Y22" s="54" t="e">
        <f t="shared" si="11"/>
        <v>#DIV/0!</v>
      </c>
      <c r="Z22" s="51">
        <f t="shared" si="45"/>
        <v>0</v>
      </c>
      <c r="AA22" s="51">
        <f t="shared" si="24"/>
        <v>0</v>
      </c>
      <c r="AB22" s="51">
        <f t="shared" si="25"/>
        <v>0</v>
      </c>
      <c r="AC22" s="51"/>
      <c r="AD22" s="44"/>
      <c r="AE22" s="44"/>
      <c r="AF22" s="54">
        <f t="shared" si="27"/>
        <v>0</v>
      </c>
      <c r="AG22" s="54"/>
      <c r="AH22" s="44"/>
      <c r="AI22" s="44"/>
      <c r="AJ22" s="34">
        <f t="shared" si="12"/>
        <v>0</v>
      </c>
      <c r="AK22" s="34" t="e">
        <f t="shared" si="29"/>
        <v>#DIV/0!</v>
      </c>
      <c r="AL22" s="44"/>
      <c r="AM22" s="44"/>
      <c r="AN22" s="54">
        <f t="shared" si="13"/>
        <v>0</v>
      </c>
      <c r="AO22" s="54" t="e">
        <f t="shared" si="14"/>
        <v>#DIV/0!</v>
      </c>
      <c r="AP22" s="286">
        <f t="shared" si="51"/>
        <v>0</v>
      </c>
      <c r="AQ22" s="287">
        <f t="shared" si="30"/>
        <v>0</v>
      </c>
      <c r="AR22" s="287">
        <f t="shared" si="15"/>
        <v>0</v>
      </c>
      <c r="AS22" s="288"/>
      <c r="AT22" s="50">
        <f t="shared" si="31"/>
        <v>0</v>
      </c>
      <c r="AU22" s="51">
        <f t="shared" si="32"/>
        <v>0</v>
      </c>
      <c r="AV22" s="51">
        <f t="shared" si="47"/>
        <v>0</v>
      </c>
      <c r="AW22" s="52"/>
      <c r="AX22" s="56"/>
      <c r="AY22" s="44"/>
      <c r="AZ22" s="54">
        <f t="shared" si="52"/>
        <v>0</v>
      </c>
      <c r="BA22" s="55" t="e">
        <f t="shared" si="48"/>
        <v>#DIV/0!</v>
      </c>
      <c r="BB22" s="56"/>
      <c r="BC22" s="44">
        <v>0</v>
      </c>
      <c r="BD22" s="54">
        <f t="shared" si="33"/>
        <v>0</v>
      </c>
      <c r="BE22" s="57"/>
      <c r="BF22" s="56"/>
      <c r="BG22" s="44"/>
      <c r="BH22" s="54">
        <f t="shared" si="34"/>
        <v>0</v>
      </c>
      <c r="BI22" s="55" t="e">
        <f>BG22/BF22%</f>
        <v>#DIV/0!</v>
      </c>
      <c r="BJ22" s="289">
        <f t="shared" si="35"/>
        <v>0</v>
      </c>
      <c r="BK22" s="51">
        <f t="shared" si="36"/>
        <v>0</v>
      </c>
      <c r="BL22" s="51">
        <f t="shared" si="37"/>
        <v>0</v>
      </c>
      <c r="BM22" s="52"/>
      <c r="BN22" s="56"/>
      <c r="BO22" s="44"/>
      <c r="BP22" s="54">
        <f>BO22-BN22</f>
        <v>0</v>
      </c>
      <c r="BQ22" s="55"/>
      <c r="BR22" s="56"/>
      <c r="BS22" s="44"/>
      <c r="BT22" s="54">
        <f>BS22-BR22</f>
        <v>0</v>
      </c>
      <c r="BU22" s="57"/>
      <c r="BV22" s="44"/>
      <c r="BW22" s="44"/>
      <c r="BX22" s="54">
        <f>BW22-BV22</f>
        <v>0</v>
      </c>
      <c r="BY22" s="54"/>
      <c r="BZ22" s="293"/>
      <c r="CA22" s="58">
        <f t="shared" si="42"/>
        <v>0</v>
      </c>
      <c r="CB22" s="58" t="e">
        <f t="shared" si="43"/>
        <v>#DIV/0!</v>
      </c>
    </row>
    <row r="23" spans="1:80" ht="21" customHeight="1">
      <c r="A23" s="337" t="s">
        <v>35</v>
      </c>
      <c r="B23" s="53"/>
      <c r="C23" s="44"/>
      <c r="D23" s="45">
        <f t="shared" si="0"/>
        <v>0</v>
      </c>
      <c r="E23" s="46"/>
      <c r="F23" s="47">
        <f t="shared" si="2"/>
        <v>0</v>
      </c>
      <c r="G23" s="48">
        <f t="shared" si="2"/>
        <v>0</v>
      </c>
      <c r="H23" s="48">
        <f t="shared" si="3"/>
        <v>0</v>
      </c>
      <c r="I23" s="49"/>
      <c r="J23" s="50">
        <f t="shared" si="49"/>
        <v>0</v>
      </c>
      <c r="K23" s="51">
        <f t="shared" si="50"/>
        <v>0</v>
      </c>
      <c r="L23" s="51">
        <f t="shared" si="5"/>
        <v>0</v>
      </c>
      <c r="M23" s="52"/>
      <c r="N23" s="53"/>
      <c r="O23" s="44"/>
      <c r="P23" s="54"/>
      <c r="Q23" s="54"/>
      <c r="R23" s="44"/>
      <c r="S23" s="44"/>
      <c r="T23" s="54">
        <f t="shared" si="9"/>
        <v>0</v>
      </c>
      <c r="U23" s="54" t="e">
        <f t="shared" si="10"/>
        <v>#DIV/0!</v>
      </c>
      <c r="V23" s="44"/>
      <c r="W23" s="44"/>
      <c r="X23" s="54">
        <f t="shared" si="23"/>
        <v>0</v>
      </c>
      <c r="Y23" s="54" t="e">
        <f t="shared" si="11"/>
        <v>#DIV/0!</v>
      </c>
      <c r="Z23" s="51">
        <f t="shared" si="45"/>
        <v>0</v>
      </c>
      <c r="AA23" s="51">
        <f t="shared" si="24"/>
        <v>0</v>
      </c>
      <c r="AB23" s="51">
        <f t="shared" si="25"/>
        <v>0</v>
      </c>
      <c r="AC23" s="51"/>
      <c r="AD23" s="44"/>
      <c r="AE23" s="44"/>
      <c r="AF23" s="54">
        <f t="shared" si="27"/>
        <v>0</v>
      </c>
      <c r="AG23" s="54"/>
      <c r="AH23" s="44"/>
      <c r="AI23" s="44"/>
      <c r="AJ23" s="34">
        <f t="shared" si="12"/>
        <v>0</v>
      </c>
      <c r="AK23" s="34" t="e">
        <f t="shared" si="29"/>
        <v>#DIV/0!</v>
      </c>
      <c r="AL23" s="44"/>
      <c r="AM23" s="44"/>
      <c r="AN23" s="54">
        <f t="shared" si="13"/>
        <v>0</v>
      </c>
      <c r="AO23" s="54" t="e">
        <f t="shared" si="14"/>
        <v>#DIV/0!</v>
      </c>
      <c r="AP23" s="286">
        <f t="shared" si="51"/>
        <v>0</v>
      </c>
      <c r="AQ23" s="287">
        <f t="shared" si="30"/>
        <v>0</v>
      </c>
      <c r="AR23" s="287">
        <f t="shared" si="15"/>
        <v>0</v>
      </c>
      <c r="AS23" s="288"/>
      <c r="AT23" s="50">
        <f t="shared" si="31"/>
        <v>0</v>
      </c>
      <c r="AU23" s="51">
        <f t="shared" si="32"/>
        <v>0</v>
      </c>
      <c r="AV23" s="51">
        <f t="shared" si="47"/>
        <v>0</v>
      </c>
      <c r="AW23" s="52"/>
      <c r="AX23" s="56"/>
      <c r="AY23" s="44"/>
      <c r="AZ23" s="54">
        <f t="shared" si="52"/>
        <v>0</v>
      </c>
      <c r="BA23" s="55" t="e">
        <f t="shared" si="48"/>
        <v>#DIV/0!</v>
      </c>
      <c r="BB23" s="56"/>
      <c r="BC23" s="44"/>
      <c r="BD23" s="54"/>
      <c r="BE23" s="57"/>
      <c r="BF23" s="56"/>
      <c r="BG23" s="44"/>
      <c r="BH23" s="54"/>
      <c r="BI23" s="55"/>
      <c r="BJ23" s="289">
        <f t="shared" si="35"/>
        <v>0</v>
      </c>
      <c r="BK23" s="51">
        <f t="shared" si="36"/>
        <v>0</v>
      </c>
      <c r="BL23" s="51">
        <f t="shared" si="37"/>
        <v>0</v>
      </c>
      <c r="BM23" s="52"/>
      <c r="BN23" s="56"/>
      <c r="BO23" s="44"/>
      <c r="BP23" s="54"/>
      <c r="BQ23" s="55"/>
      <c r="BR23" s="56"/>
      <c r="BS23" s="44"/>
      <c r="BT23" s="54"/>
      <c r="BU23" s="57"/>
      <c r="BV23" s="44"/>
      <c r="BW23" s="44"/>
      <c r="BX23" s="54"/>
      <c r="BY23" s="54"/>
      <c r="BZ23" s="293"/>
      <c r="CA23" s="58">
        <f t="shared" si="42"/>
        <v>0</v>
      </c>
      <c r="CB23" s="58" t="e">
        <f t="shared" si="43"/>
        <v>#DIV/0!</v>
      </c>
    </row>
    <row r="24" spans="1:80" s="39" customFormat="1" ht="48" customHeight="1">
      <c r="A24" s="336" t="s">
        <v>36</v>
      </c>
      <c r="B24" s="41">
        <f>B25+B26+B27+B28+B29</f>
        <v>38516.4</v>
      </c>
      <c r="C24" s="40">
        <f>C25+C26+C27+C28+C29</f>
        <v>7447.5</v>
      </c>
      <c r="D24" s="27">
        <f t="shared" si="0"/>
        <v>-31068.9</v>
      </c>
      <c r="E24" s="28">
        <f t="shared" si="1"/>
        <v>19.335919244789235</v>
      </c>
      <c r="F24" s="29">
        <f t="shared" si="2"/>
        <v>16341.2</v>
      </c>
      <c r="G24" s="30">
        <f t="shared" si="2"/>
        <v>7447.5</v>
      </c>
      <c r="H24" s="30">
        <f t="shared" si="3"/>
        <v>-8893.7</v>
      </c>
      <c r="I24" s="31">
        <f>G24/F24%</f>
        <v>45.574988372946905</v>
      </c>
      <c r="J24" s="285">
        <f t="shared" si="49"/>
        <v>6319.1</v>
      </c>
      <c r="K24" s="32">
        <f>SUM(O24+S24+W24)</f>
        <v>5458.5</v>
      </c>
      <c r="L24" s="32">
        <f t="shared" si="5"/>
        <v>-860.6000000000004</v>
      </c>
      <c r="M24" s="33">
        <f>K24/J24%</f>
        <v>86.38097197385703</v>
      </c>
      <c r="N24" s="41">
        <f>N25+N26+N27+N28+N29</f>
        <v>1837.2</v>
      </c>
      <c r="O24" s="40">
        <f>O25+O26+O27+O28+O29</f>
        <v>1202.3</v>
      </c>
      <c r="P24" s="34">
        <f aca="true" t="shared" si="54" ref="P24:P37">O24-N24</f>
        <v>-634.9000000000001</v>
      </c>
      <c r="Q24" s="34">
        <f>O24/N24%</f>
        <v>65.44197692140213</v>
      </c>
      <c r="R24" s="40">
        <f>R25+R26+R27+R28+R29</f>
        <v>1877.2</v>
      </c>
      <c r="S24" s="40">
        <f>S25+S26+S27+S28+S29</f>
        <v>1661.8</v>
      </c>
      <c r="T24" s="34">
        <f t="shared" si="9"/>
        <v>-215.4000000000001</v>
      </c>
      <c r="U24" s="34">
        <f t="shared" si="10"/>
        <v>88.52546345621137</v>
      </c>
      <c r="V24" s="40">
        <f>V25+V26+V27+V28+V29</f>
        <v>2604.7</v>
      </c>
      <c r="W24" s="40">
        <f>W25+W26+W27+W28+W29</f>
        <v>2594.3999999999996</v>
      </c>
      <c r="X24" s="34">
        <f t="shared" si="23"/>
        <v>-10.300000000000182</v>
      </c>
      <c r="Y24" s="34">
        <f t="shared" si="11"/>
        <v>99.60456098591008</v>
      </c>
      <c r="Z24" s="32">
        <f t="shared" si="45"/>
        <v>10022.1</v>
      </c>
      <c r="AA24" s="32">
        <f t="shared" si="24"/>
        <v>1989.0000000000002</v>
      </c>
      <c r="AB24" s="32">
        <f t="shared" si="25"/>
        <v>-8033.1</v>
      </c>
      <c r="AC24" s="32">
        <f>AA24/Z24%</f>
        <v>19.846140030532524</v>
      </c>
      <c r="AD24" s="40">
        <f>AD25+AD26+AD27+AD28+AD29</f>
        <v>3027.3</v>
      </c>
      <c r="AE24" s="40">
        <f>AE25+AE26+AE27+AE28+AE29</f>
        <v>1989.0000000000002</v>
      </c>
      <c r="AF24" s="34">
        <f t="shared" si="27"/>
        <v>-1038.3</v>
      </c>
      <c r="AG24" s="34">
        <f aca="true" t="shared" si="55" ref="AG24:AG31">AE24/AD24%</f>
        <v>65.70211079179467</v>
      </c>
      <c r="AH24" s="40">
        <f>AH25+AH26+AH27+AH28+AH29</f>
        <v>3137.4</v>
      </c>
      <c r="AI24" s="40">
        <f>AI25+AI26+AI27+AI28</f>
        <v>0</v>
      </c>
      <c r="AJ24" s="34">
        <f t="shared" si="12"/>
        <v>-3137.4</v>
      </c>
      <c r="AK24" s="34">
        <f t="shared" si="29"/>
        <v>0</v>
      </c>
      <c r="AL24" s="40">
        <f>AL25+AL26+AL27+AL28+AL29</f>
        <v>3857.4</v>
      </c>
      <c r="AM24" s="40">
        <f>AM25+AM26+AM27+AM28</f>
        <v>0</v>
      </c>
      <c r="AN24" s="34">
        <f t="shared" si="13"/>
        <v>-3857.4</v>
      </c>
      <c r="AO24" s="34">
        <f t="shared" si="14"/>
        <v>0</v>
      </c>
      <c r="AP24" s="282">
        <f t="shared" si="51"/>
        <v>26693.300000000003</v>
      </c>
      <c r="AQ24" s="283">
        <f t="shared" si="51"/>
        <v>7447.5</v>
      </c>
      <c r="AR24" s="283">
        <f t="shared" si="15"/>
        <v>-19245.800000000003</v>
      </c>
      <c r="AS24" s="284">
        <f>AQ24/AP24%</f>
        <v>27.900259615708805</v>
      </c>
      <c r="AT24" s="285">
        <f t="shared" si="31"/>
        <v>10352.1</v>
      </c>
      <c r="AU24" s="32">
        <f t="shared" si="32"/>
        <v>0</v>
      </c>
      <c r="AV24" s="32">
        <f t="shared" si="47"/>
        <v>-10352.1</v>
      </c>
      <c r="AW24" s="37">
        <f>AU24/AT24%</f>
        <v>0</v>
      </c>
      <c r="AX24" s="42">
        <f>AX25+AX26+AX27+AX28+AX29</f>
        <v>3177.3</v>
      </c>
      <c r="AY24" s="40">
        <f>AY25+AY26+AY27+AY28</f>
        <v>0</v>
      </c>
      <c r="AZ24" s="34">
        <f t="shared" si="52"/>
        <v>-3177.3</v>
      </c>
      <c r="BA24" s="35">
        <f t="shared" si="48"/>
        <v>0</v>
      </c>
      <c r="BB24" s="42">
        <f>BB25+BB26+BB27+BB28+BB29</f>
        <v>3277.4</v>
      </c>
      <c r="BC24" s="40">
        <f>BC25+BC26+BC27+BC28</f>
        <v>0</v>
      </c>
      <c r="BD24" s="34">
        <f>BC24-BB24</f>
        <v>-3277.4</v>
      </c>
      <c r="BE24" s="43">
        <f>BC24/BB24%</f>
        <v>0</v>
      </c>
      <c r="BF24" s="42">
        <f>BF25+BF26+BF27+BF28+BF29</f>
        <v>3897.4</v>
      </c>
      <c r="BG24" s="40">
        <f>BG25+BG26+BG27+BG28</f>
        <v>0</v>
      </c>
      <c r="BH24" s="34">
        <f>BG24-BF24</f>
        <v>-3897.4</v>
      </c>
      <c r="BI24" s="35">
        <f>BG24/BF24%</f>
        <v>0</v>
      </c>
      <c r="BJ24" s="290">
        <f t="shared" si="35"/>
        <v>11823.100000000002</v>
      </c>
      <c r="BK24" s="32">
        <f t="shared" si="36"/>
        <v>0</v>
      </c>
      <c r="BL24" s="32">
        <f t="shared" si="37"/>
        <v>-11823.100000000002</v>
      </c>
      <c r="BM24" s="33">
        <f>BK24/BJ24%</f>
        <v>0</v>
      </c>
      <c r="BN24" s="42">
        <f>BN25+BN26+BN27+BN28+BN29</f>
        <v>3527.3</v>
      </c>
      <c r="BO24" s="40">
        <f>BO25+BO26+BO27+BO28</f>
        <v>0</v>
      </c>
      <c r="BP24" s="34">
        <f>BO24-BN24</f>
        <v>-3527.3</v>
      </c>
      <c r="BQ24" s="55">
        <f>BO24/BN24%</f>
        <v>0</v>
      </c>
      <c r="BR24" s="42">
        <f>BR25+BR26+BR27+BR28+BR29</f>
        <v>3927.4</v>
      </c>
      <c r="BS24" s="40">
        <f>BS25+BS26+BS27+BS28</f>
        <v>0</v>
      </c>
      <c r="BT24" s="34">
        <f>BS24-BR24</f>
        <v>-3927.4</v>
      </c>
      <c r="BU24" s="43">
        <f>BS24/BR24%</f>
        <v>0</v>
      </c>
      <c r="BV24" s="40">
        <f>BV25+BV26+BV27+BV28+BV29</f>
        <v>4368.400000000001</v>
      </c>
      <c r="BW24" s="40">
        <f>BW25+BW26+BW27+BW28</f>
        <v>0</v>
      </c>
      <c r="BX24" s="34">
        <f>BW24-BV24</f>
        <v>-4368.400000000001</v>
      </c>
      <c r="BY24" s="34">
        <f>BW24/BV24%</f>
        <v>0</v>
      </c>
      <c r="BZ24" s="61">
        <f>BZ25+BZ26+BZ27+BZ28</f>
        <v>0</v>
      </c>
      <c r="CA24" s="38">
        <f t="shared" si="42"/>
        <v>7447.5</v>
      </c>
      <c r="CB24" s="38" t="e">
        <f t="shared" si="43"/>
        <v>#DIV/0!</v>
      </c>
    </row>
    <row r="25" spans="1:80" ht="37.5" customHeight="1">
      <c r="A25" s="334" t="s">
        <v>37</v>
      </c>
      <c r="B25" s="63"/>
      <c r="C25" s="62"/>
      <c r="D25" s="45">
        <f t="shared" si="0"/>
        <v>0</v>
      </c>
      <c r="E25" s="46"/>
      <c r="F25" s="47">
        <f t="shared" si="2"/>
        <v>0</v>
      </c>
      <c r="G25" s="48">
        <f t="shared" si="2"/>
        <v>0</v>
      </c>
      <c r="H25" s="48">
        <f t="shared" si="3"/>
        <v>0</v>
      </c>
      <c r="I25" s="49"/>
      <c r="J25" s="50">
        <f t="shared" si="49"/>
        <v>0</v>
      </c>
      <c r="K25" s="51">
        <f t="shared" si="50"/>
        <v>0</v>
      </c>
      <c r="L25" s="51">
        <f t="shared" si="5"/>
        <v>0</v>
      </c>
      <c r="M25" s="52"/>
      <c r="N25" s="63"/>
      <c r="O25" s="62"/>
      <c r="P25" s="34">
        <f t="shared" si="54"/>
        <v>0</v>
      </c>
      <c r="Q25" s="34"/>
      <c r="R25" s="62"/>
      <c r="S25" s="62"/>
      <c r="T25" s="54">
        <f t="shared" si="9"/>
        <v>0</v>
      </c>
      <c r="U25" s="54" t="e">
        <f t="shared" si="10"/>
        <v>#DIV/0!</v>
      </c>
      <c r="V25" s="62"/>
      <c r="W25" s="62"/>
      <c r="X25" s="54">
        <f t="shared" si="23"/>
        <v>0</v>
      </c>
      <c r="Y25" s="54" t="e">
        <f t="shared" si="11"/>
        <v>#DIV/0!</v>
      </c>
      <c r="Z25" s="51">
        <f t="shared" si="45"/>
        <v>0</v>
      </c>
      <c r="AA25" s="51">
        <f t="shared" si="24"/>
        <v>0</v>
      </c>
      <c r="AB25" s="51">
        <f t="shared" si="25"/>
        <v>0</v>
      </c>
      <c r="AC25" s="51"/>
      <c r="AD25" s="62"/>
      <c r="AE25" s="62"/>
      <c r="AF25" s="34">
        <f t="shared" si="27"/>
        <v>0</v>
      </c>
      <c r="AG25" s="34" t="e">
        <f t="shared" si="55"/>
        <v>#DIV/0!</v>
      </c>
      <c r="AH25" s="62"/>
      <c r="AI25" s="62"/>
      <c r="AJ25" s="34">
        <f t="shared" si="12"/>
        <v>0</v>
      </c>
      <c r="AK25" s="34" t="e">
        <f t="shared" si="29"/>
        <v>#DIV/0!</v>
      </c>
      <c r="AL25" s="62"/>
      <c r="AM25" s="62"/>
      <c r="AN25" s="54">
        <f t="shared" si="13"/>
        <v>0</v>
      </c>
      <c r="AO25" s="54" t="e">
        <f t="shared" si="14"/>
        <v>#DIV/0!</v>
      </c>
      <c r="AP25" s="282">
        <f t="shared" si="51"/>
        <v>0</v>
      </c>
      <c r="AQ25" s="287">
        <f t="shared" si="51"/>
        <v>0</v>
      </c>
      <c r="AR25" s="287">
        <f t="shared" si="15"/>
        <v>0</v>
      </c>
      <c r="AS25" s="288"/>
      <c r="AT25" s="50">
        <f t="shared" si="31"/>
        <v>0</v>
      </c>
      <c r="AU25" s="51">
        <f t="shared" si="32"/>
        <v>0</v>
      </c>
      <c r="AV25" s="51">
        <f t="shared" si="47"/>
        <v>0</v>
      </c>
      <c r="AW25" s="52"/>
      <c r="AX25" s="64"/>
      <c r="AY25" s="62"/>
      <c r="AZ25" s="54">
        <f t="shared" si="52"/>
        <v>0</v>
      </c>
      <c r="BA25" s="55" t="e">
        <f t="shared" si="48"/>
        <v>#DIV/0!</v>
      </c>
      <c r="BB25" s="64"/>
      <c r="BC25" s="62"/>
      <c r="BD25" s="54"/>
      <c r="BE25" s="57"/>
      <c r="BF25" s="64"/>
      <c r="BG25" s="62"/>
      <c r="BH25" s="54"/>
      <c r="BI25" s="35"/>
      <c r="BJ25" s="289">
        <f t="shared" si="35"/>
        <v>0</v>
      </c>
      <c r="BK25" s="51">
        <f t="shared" si="36"/>
        <v>0</v>
      </c>
      <c r="BL25" s="51">
        <f t="shared" si="37"/>
        <v>0</v>
      </c>
      <c r="BM25" s="52"/>
      <c r="BN25" s="64"/>
      <c r="BO25" s="62"/>
      <c r="BP25" s="54"/>
      <c r="BQ25" s="55"/>
      <c r="BR25" s="64"/>
      <c r="BS25" s="62"/>
      <c r="BT25" s="54"/>
      <c r="BU25" s="43"/>
      <c r="BV25" s="62"/>
      <c r="BW25" s="62"/>
      <c r="BX25" s="54"/>
      <c r="BY25" s="34" t="e">
        <f>BW25/BV25%</f>
        <v>#DIV/0!</v>
      </c>
      <c r="BZ25" s="294"/>
      <c r="CA25" s="58">
        <f t="shared" si="42"/>
        <v>0</v>
      </c>
      <c r="CB25" s="58" t="e">
        <f t="shared" si="43"/>
        <v>#DIV/0!</v>
      </c>
    </row>
    <row r="26" spans="1:80" s="66" customFormat="1" ht="23.25" customHeight="1">
      <c r="A26" s="334" t="s">
        <v>38</v>
      </c>
      <c r="B26" s="53">
        <f aca="true" t="shared" si="56" ref="B26:C29">J26+Z26+AT26+BJ26</f>
        <v>30310.7</v>
      </c>
      <c r="C26" s="44">
        <f t="shared" si="56"/>
        <v>4780.599999999999</v>
      </c>
      <c r="D26" s="65">
        <f t="shared" si="0"/>
        <v>-25530.100000000002</v>
      </c>
      <c r="E26" s="46">
        <f t="shared" si="1"/>
        <v>15.771988109809405</v>
      </c>
      <c r="F26" s="47">
        <f t="shared" si="2"/>
        <v>12200</v>
      </c>
      <c r="G26" s="48">
        <f t="shared" si="2"/>
        <v>4780.599999999999</v>
      </c>
      <c r="H26" s="48">
        <f t="shared" si="3"/>
        <v>-7419.400000000001</v>
      </c>
      <c r="I26" s="49">
        <f aca="true" t="shared" si="57" ref="I26:I33">G26/F26%</f>
        <v>39.18524590163934</v>
      </c>
      <c r="J26" s="50">
        <f t="shared" si="49"/>
        <v>4210</v>
      </c>
      <c r="K26" s="51">
        <f t="shared" si="50"/>
        <v>3389.3999999999996</v>
      </c>
      <c r="L26" s="51">
        <f t="shared" si="5"/>
        <v>-820.6000000000004</v>
      </c>
      <c r="M26" s="52">
        <f aca="true" t="shared" si="58" ref="M26:M37">K26/J26%</f>
        <v>80.50831353919239</v>
      </c>
      <c r="N26" s="53">
        <v>1160</v>
      </c>
      <c r="O26" s="44">
        <v>830.3</v>
      </c>
      <c r="P26" s="54">
        <f t="shared" si="54"/>
        <v>-329.70000000000005</v>
      </c>
      <c r="Q26" s="54">
        <f>O26/N26%</f>
        <v>71.57758620689656</v>
      </c>
      <c r="R26" s="44">
        <v>1200</v>
      </c>
      <c r="S26" s="44">
        <v>736</v>
      </c>
      <c r="T26" s="54">
        <f t="shared" si="9"/>
        <v>-464</v>
      </c>
      <c r="U26" s="54">
        <f t="shared" si="10"/>
        <v>61.333333333333336</v>
      </c>
      <c r="V26" s="44">
        <v>1850</v>
      </c>
      <c r="W26" s="44">
        <v>1823.1</v>
      </c>
      <c r="X26" s="54">
        <f t="shared" si="23"/>
        <v>-26.90000000000009</v>
      </c>
      <c r="Y26" s="54">
        <f t="shared" si="11"/>
        <v>98.54594594594595</v>
      </c>
      <c r="Z26" s="51">
        <f t="shared" si="45"/>
        <v>7990</v>
      </c>
      <c r="AA26" s="51">
        <f t="shared" si="24"/>
        <v>1391.2</v>
      </c>
      <c r="AB26" s="51">
        <f t="shared" si="25"/>
        <v>-6598.8</v>
      </c>
      <c r="AC26" s="51">
        <f>AA26/Z26%</f>
        <v>17.41176470588235</v>
      </c>
      <c r="AD26" s="44">
        <v>2350</v>
      </c>
      <c r="AE26" s="44">
        <v>1391.2</v>
      </c>
      <c r="AF26" s="54">
        <f t="shared" si="27"/>
        <v>-958.8</v>
      </c>
      <c r="AG26" s="54">
        <f t="shared" si="55"/>
        <v>59.2</v>
      </c>
      <c r="AH26" s="44">
        <v>2460</v>
      </c>
      <c r="AI26" s="44"/>
      <c r="AJ26" s="54">
        <f t="shared" si="12"/>
        <v>-2460</v>
      </c>
      <c r="AK26" s="54">
        <f t="shared" si="29"/>
        <v>0</v>
      </c>
      <c r="AL26" s="44">
        <v>3180</v>
      </c>
      <c r="AM26" s="44"/>
      <c r="AN26" s="54">
        <f t="shared" si="13"/>
        <v>-3180</v>
      </c>
      <c r="AO26" s="54">
        <f t="shared" si="14"/>
        <v>0</v>
      </c>
      <c r="AP26" s="286">
        <f t="shared" si="51"/>
        <v>20520</v>
      </c>
      <c r="AQ26" s="287">
        <f t="shared" si="51"/>
        <v>4780.599999999999</v>
      </c>
      <c r="AR26" s="287">
        <f t="shared" si="15"/>
        <v>-15739.400000000001</v>
      </c>
      <c r="AS26" s="288">
        <f aca="true" t="shared" si="59" ref="AS26:AS37">AQ26/AP26%</f>
        <v>23.29727095516569</v>
      </c>
      <c r="AT26" s="50">
        <f t="shared" si="31"/>
        <v>8320</v>
      </c>
      <c r="AU26" s="51">
        <f t="shared" si="32"/>
        <v>0</v>
      </c>
      <c r="AV26" s="51">
        <f t="shared" si="47"/>
        <v>-8320</v>
      </c>
      <c r="AW26" s="52">
        <f>AU26/AT26%</f>
        <v>0</v>
      </c>
      <c r="AX26" s="56">
        <v>2500</v>
      </c>
      <c r="AY26" s="44"/>
      <c r="AZ26" s="54">
        <f t="shared" si="52"/>
        <v>-2500</v>
      </c>
      <c r="BA26" s="55">
        <f t="shared" si="48"/>
        <v>0</v>
      </c>
      <c r="BB26" s="56">
        <v>2600</v>
      </c>
      <c r="BC26" s="44"/>
      <c r="BD26" s="54">
        <f>BC26-BB26</f>
        <v>-2600</v>
      </c>
      <c r="BE26" s="57">
        <f>BC26/BB26%</f>
        <v>0</v>
      </c>
      <c r="BF26" s="56">
        <v>3220</v>
      </c>
      <c r="BG26" s="44"/>
      <c r="BH26" s="54">
        <f>BG26-BF26</f>
        <v>-3220</v>
      </c>
      <c r="BI26" s="55">
        <f>BG26/BF26%</f>
        <v>0</v>
      </c>
      <c r="BJ26" s="289">
        <f t="shared" si="35"/>
        <v>9790.7</v>
      </c>
      <c r="BK26" s="51">
        <f t="shared" si="36"/>
        <v>0</v>
      </c>
      <c r="BL26" s="51">
        <f t="shared" si="37"/>
        <v>-9790.7</v>
      </c>
      <c r="BM26" s="52">
        <f>BK26/BJ26%</f>
        <v>0</v>
      </c>
      <c r="BN26" s="56">
        <v>2850</v>
      </c>
      <c r="BO26" s="44"/>
      <c r="BP26" s="34">
        <f>BO26-BN26</f>
        <v>-2850</v>
      </c>
      <c r="BQ26" s="55">
        <f>BO26/BN26%</f>
        <v>0</v>
      </c>
      <c r="BR26" s="56">
        <v>3250</v>
      </c>
      <c r="BS26" s="44"/>
      <c r="BT26" s="54">
        <f>BS26-BR26</f>
        <v>-3250</v>
      </c>
      <c r="BU26" s="57">
        <f>BS26/BR26%</f>
        <v>0</v>
      </c>
      <c r="BV26" s="44">
        <v>3690.7</v>
      </c>
      <c r="BW26" s="44"/>
      <c r="BX26" s="54">
        <f>BW26-BV26</f>
        <v>-3690.7</v>
      </c>
      <c r="BY26" s="34">
        <f>BW26/BV26%</f>
        <v>0</v>
      </c>
      <c r="BZ26" s="293"/>
      <c r="CA26" s="58">
        <f t="shared" si="42"/>
        <v>4780.599999999999</v>
      </c>
      <c r="CB26" s="58" t="e">
        <f t="shared" si="43"/>
        <v>#DIV/0!</v>
      </c>
    </row>
    <row r="27" spans="1:80" s="2" customFormat="1" ht="22.5" customHeight="1">
      <c r="A27" s="335" t="s">
        <v>39</v>
      </c>
      <c r="B27" s="53">
        <f t="shared" si="56"/>
        <v>7875.599999999999</v>
      </c>
      <c r="C27" s="44">
        <f t="shared" si="56"/>
        <v>2468.4</v>
      </c>
      <c r="D27" s="54">
        <f t="shared" si="0"/>
        <v>-5407.199999999999</v>
      </c>
      <c r="E27" s="46">
        <f t="shared" si="1"/>
        <v>31.34237391436843</v>
      </c>
      <c r="F27" s="47">
        <f t="shared" si="2"/>
        <v>3937.5</v>
      </c>
      <c r="G27" s="48">
        <f t="shared" si="2"/>
        <v>2468.4</v>
      </c>
      <c r="H27" s="48">
        <f t="shared" si="3"/>
        <v>-1469.1</v>
      </c>
      <c r="I27" s="49">
        <f t="shared" si="57"/>
        <v>62.68952380952381</v>
      </c>
      <c r="J27" s="50">
        <f t="shared" si="49"/>
        <v>1968.6000000000001</v>
      </c>
      <c r="K27" s="51">
        <f t="shared" si="50"/>
        <v>1894.8</v>
      </c>
      <c r="L27" s="51">
        <f t="shared" si="5"/>
        <v>-73.80000000000018</v>
      </c>
      <c r="M27" s="52">
        <f t="shared" si="58"/>
        <v>96.25114294422431</v>
      </c>
      <c r="N27" s="67">
        <v>656.2</v>
      </c>
      <c r="O27" s="68">
        <v>279.8</v>
      </c>
      <c r="P27" s="54">
        <f t="shared" si="54"/>
        <v>-376.40000000000003</v>
      </c>
      <c r="Q27" s="54">
        <f>O27/N27%</f>
        <v>42.63943919536727</v>
      </c>
      <c r="R27" s="68">
        <v>656.2</v>
      </c>
      <c r="S27" s="68">
        <v>910.5</v>
      </c>
      <c r="T27" s="54">
        <f t="shared" si="9"/>
        <v>254.29999999999995</v>
      </c>
      <c r="U27" s="54">
        <f t="shared" si="10"/>
        <v>138.75342883267297</v>
      </c>
      <c r="V27" s="68">
        <v>656.2</v>
      </c>
      <c r="W27" s="68">
        <v>704.5</v>
      </c>
      <c r="X27" s="54">
        <f t="shared" si="23"/>
        <v>48.299999999999955</v>
      </c>
      <c r="Y27" s="54">
        <f t="shared" si="11"/>
        <v>107.36056080463273</v>
      </c>
      <c r="Z27" s="51">
        <f t="shared" si="45"/>
        <v>1968.8999999999999</v>
      </c>
      <c r="AA27" s="51">
        <f t="shared" si="24"/>
        <v>573.6</v>
      </c>
      <c r="AB27" s="51">
        <f t="shared" si="25"/>
        <v>-1395.2999999999997</v>
      </c>
      <c r="AC27" s="51">
        <f>AA27/Z27%</f>
        <v>29.133018436690538</v>
      </c>
      <c r="AD27" s="68">
        <v>656.3</v>
      </c>
      <c r="AE27" s="68">
        <v>573.6</v>
      </c>
      <c r="AF27" s="54">
        <f t="shared" si="27"/>
        <v>-82.69999999999993</v>
      </c>
      <c r="AG27" s="54">
        <f t="shared" si="55"/>
        <v>87.39905531007162</v>
      </c>
      <c r="AH27" s="68">
        <v>656.3</v>
      </c>
      <c r="AI27" s="68"/>
      <c r="AJ27" s="54">
        <f t="shared" si="12"/>
        <v>-656.3</v>
      </c>
      <c r="AK27" s="54">
        <f t="shared" si="29"/>
        <v>0</v>
      </c>
      <c r="AL27" s="68">
        <v>656.3</v>
      </c>
      <c r="AM27" s="68"/>
      <c r="AN27" s="54">
        <f t="shared" si="13"/>
        <v>-656.3</v>
      </c>
      <c r="AO27" s="54">
        <f t="shared" si="14"/>
        <v>0</v>
      </c>
      <c r="AP27" s="286">
        <f t="shared" si="51"/>
        <v>5906.4</v>
      </c>
      <c r="AQ27" s="287">
        <f t="shared" si="51"/>
        <v>2468.4</v>
      </c>
      <c r="AR27" s="287">
        <f t="shared" si="15"/>
        <v>-3437.9999999999995</v>
      </c>
      <c r="AS27" s="288">
        <f t="shared" si="59"/>
        <v>41.7919544900447</v>
      </c>
      <c r="AT27" s="50">
        <f t="shared" si="31"/>
        <v>1968.8999999999999</v>
      </c>
      <c r="AU27" s="51">
        <f t="shared" si="32"/>
        <v>0</v>
      </c>
      <c r="AV27" s="51">
        <f t="shared" si="47"/>
        <v>-1968.8999999999999</v>
      </c>
      <c r="AW27" s="52">
        <f>AU27/AT27%</f>
        <v>0</v>
      </c>
      <c r="AX27" s="69">
        <v>656.3</v>
      </c>
      <c r="AY27" s="68"/>
      <c r="AZ27" s="54">
        <f t="shared" si="52"/>
        <v>-656.3</v>
      </c>
      <c r="BA27" s="55">
        <f t="shared" si="48"/>
        <v>0</v>
      </c>
      <c r="BB27" s="69">
        <v>656.3</v>
      </c>
      <c r="BC27" s="68"/>
      <c r="BD27" s="54">
        <f>BC27-BB27</f>
        <v>-656.3</v>
      </c>
      <c r="BE27" s="57">
        <f>BC27/BB27%</f>
        <v>0</v>
      </c>
      <c r="BF27" s="69">
        <v>656.3</v>
      </c>
      <c r="BG27" s="68"/>
      <c r="BH27" s="54">
        <f>BG27-BF27</f>
        <v>-656.3</v>
      </c>
      <c r="BI27" s="55">
        <f>BG27/BF27%</f>
        <v>0</v>
      </c>
      <c r="BJ27" s="289">
        <f t="shared" si="35"/>
        <v>1969.1999999999998</v>
      </c>
      <c r="BK27" s="51">
        <f t="shared" si="36"/>
        <v>0</v>
      </c>
      <c r="BL27" s="51">
        <f t="shared" si="37"/>
        <v>-1969.1999999999998</v>
      </c>
      <c r="BM27" s="52">
        <f>BK27/BJ27%</f>
        <v>0</v>
      </c>
      <c r="BN27" s="69">
        <v>656.3</v>
      </c>
      <c r="BO27" s="68"/>
      <c r="BP27" s="34">
        <f>BO27-BN27</f>
        <v>-656.3</v>
      </c>
      <c r="BQ27" s="55">
        <f>BO27/BN27%</f>
        <v>0</v>
      </c>
      <c r="BR27" s="69">
        <v>656.3</v>
      </c>
      <c r="BS27" s="68"/>
      <c r="BT27" s="54">
        <f>BS27-BR27</f>
        <v>-656.3</v>
      </c>
      <c r="BU27" s="57">
        <f>BS27/BR27%</f>
        <v>0</v>
      </c>
      <c r="BV27" s="68">
        <v>656.6</v>
      </c>
      <c r="BW27" s="68"/>
      <c r="BX27" s="54">
        <f>BW27-BV27</f>
        <v>-656.6</v>
      </c>
      <c r="BY27" s="54">
        <f aca="true" t="shared" si="60" ref="BY27:BY37">BW27/BV27%</f>
        <v>0</v>
      </c>
      <c r="BZ27" s="295"/>
      <c r="CA27" s="58">
        <f t="shared" si="42"/>
        <v>2468.4</v>
      </c>
      <c r="CB27" s="58" t="e">
        <f t="shared" si="43"/>
        <v>#DIV/0!</v>
      </c>
    </row>
    <row r="28" spans="1:80" ht="38.25" customHeight="1">
      <c r="A28" s="335" t="s">
        <v>40</v>
      </c>
      <c r="B28" s="53">
        <f t="shared" si="56"/>
        <v>77.5</v>
      </c>
      <c r="C28" s="44">
        <f t="shared" si="56"/>
        <v>130.3</v>
      </c>
      <c r="D28" s="45">
        <f t="shared" si="0"/>
        <v>52.80000000000001</v>
      </c>
      <c r="E28" s="46">
        <f t="shared" si="1"/>
        <v>168.1290322580645</v>
      </c>
      <c r="F28" s="47">
        <f t="shared" si="2"/>
        <v>77.5</v>
      </c>
      <c r="G28" s="48">
        <f t="shared" si="2"/>
        <v>130.3</v>
      </c>
      <c r="H28" s="48">
        <f t="shared" si="3"/>
        <v>52.80000000000001</v>
      </c>
      <c r="I28" s="49">
        <f t="shared" si="57"/>
        <v>168.1290322580645</v>
      </c>
      <c r="J28" s="50">
        <f t="shared" si="49"/>
        <v>77.5</v>
      </c>
      <c r="K28" s="51">
        <f t="shared" si="50"/>
        <v>130.3</v>
      </c>
      <c r="L28" s="51">
        <f t="shared" si="5"/>
        <v>52.80000000000001</v>
      </c>
      <c r="M28" s="52">
        <f t="shared" si="58"/>
        <v>168.1290322580645</v>
      </c>
      <c r="N28" s="67"/>
      <c r="O28" s="68">
        <v>72.7</v>
      </c>
      <c r="P28" s="54">
        <f t="shared" si="54"/>
        <v>72.7</v>
      </c>
      <c r="Q28" s="54"/>
      <c r="R28" s="68"/>
      <c r="S28" s="68"/>
      <c r="T28" s="54">
        <f t="shared" si="9"/>
        <v>0</v>
      </c>
      <c r="U28" s="54"/>
      <c r="V28" s="68">
        <v>77.5</v>
      </c>
      <c r="W28" s="68">
        <v>57.6</v>
      </c>
      <c r="X28" s="54">
        <f t="shared" si="23"/>
        <v>-19.9</v>
      </c>
      <c r="Y28" s="54"/>
      <c r="Z28" s="51">
        <f t="shared" si="45"/>
        <v>0</v>
      </c>
      <c r="AA28" s="51">
        <f t="shared" si="24"/>
        <v>0</v>
      </c>
      <c r="AB28" s="51">
        <f t="shared" si="25"/>
        <v>0</v>
      </c>
      <c r="AC28" s="51"/>
      <c r="AD28" s="68"/>
      <c r="AE28" s="68"/>
      <c r="AF28" s="54">
        <f t="shared" si="27"/>
        <v>0</v>
      </c>
      <c r="AG28" s="54"/>
      <c r="AH28" s="68"/>
      <c r="AI28" s="68"/>
      <c r="AJ28" s="54">
        <f t="shared" si="12"/>
        <v>0</v>
      </c>
      <c r="AK28" s="54"/>
      <c r="AL28" s="68"/>
      <c r="AM28" s="68"/>
      <c r="AN28" s="54">
        <f t="shared" si="13"/>
        <v>0</v>
      </c>
      <c r="AO28" s="54"/>
      <c r="AP28" s="286">
        <f t="shared" si="51"/>
        <v>77.5</v>
      </c>
      <c r="AQ28" s="287">
        <f t="shared" si="51"/>
        <v>130.3</v>
      </c>
      <c r="AR28" s="287">
        <f t="shared" si="15"/>
        <v>52.80000000000001</v>
      </c>
      <c r="AS28" s="288">
        <f t="shared" si="59"/>
        <v>168.1290322580645</v>
      </c>
      <c r="AT28" s="50">
        <f t="shared" si="31"/>
        <v>0</v>
      </c>
      <c r="AU28" s="51">
        <f t="shared" si="32"/>
        <v>0</v>
      </c>
      <c r="AV28" s="51">
        <f t="shared" si="47"/>
        <v>0</v>
      </c>
      <c r="AW28" s="52"/>
      <c r="AX28" s="69"/>
      <c r="AY28" s="68">
        <v>0</v>
      </c>
      <c r="AZ28" s="54">
        <f t="shared" si="52"/>
        <v>0</v>
      </c>
      <c r="BA28" s="55"/>
      <c r="BB28" s="69"/>
      <c r="BC28" s="68"/>
      <c r="BD28" s="54">
        <f>BC28-BB28</f>
        <v>0</v>
      </c>
      <c r="BE28" s="57"/>
      <c r="BF28" s="69"/>
      <c r="BG28" s="68">
        <v>0</v>
      </c>
      <c r="BH28" s="54">
        <f>BG28-BF28</f>
        <v>0</v>
      </c>
      <c r="BI28" s="55"/>
      <c r="BJ28" s="289">
        <f t="shared" si="35"/>
        <v>0</v>
      </c>
      <c r="BK28" s="51">
        <f t="shared" si="36"/>
        <v>0</v>
      </c>
      <c r="BL28" s="51">
        <f t="shared" si="37"/>
        <v>0</v>
      </c>
      <c r="BM28" s="52"/>
      <c r="BN28" s="69"/>
      <c r="BO28" s="68"/>
      <c r="BP28" s="34">
        <f>BO28-BN28</f>
        <v>0</v>
      </c>
      <c r="BQ28" s="55"/>
      <c r="BR28" s="69"/>
      <c r="BS28" s="68"/>
      <c r="BT28" s="54">
        <f>BS28-BR28</f>
        <v>0</v>
      </c>
      <c r="BU28" s="57"/>
      <c r="BV28" s="68"/>
      <c r="BW28" s="68"/>
      <c r="BX28" s="54">
        <f>BW28-BV28</f>
        <v>0</v>
      </c>
      <c r="BY28" s="54" t="e">
        <f t="shared" si="60"/>
        <v>#DIV/0!</v>
      </c>
      <c r="BZ28" s="295"/>
      <c r="CA28" s="58">
        <f t="shared" si="42"/>
        <v>130.3</v>
      </c>
      <c r="CB28" s="58" t="e">
        <f t="shared" si="43"/>
        <v>#DIV/0!</v>
      </c>
    </row>
    <row r="29" spans="1:80" ht="41.25" customHeight="1">
      <c r="A29" s="338" t="s">
        <v>148</v>
      </c>
      <c r="B29" s="53">
        <f t="shared" si="56"/>
        <v>252.60000000000002</v>
      </c>
      <c r="C29" s="44">
        <f t="shared" si="56"/>
        <v>68.2</v>
      </c>
      <c r="D29" s="45">
        <f t="shared" si="0"/>
        <v>-184.40000000000003</v>
      </c>
      <c r="E29" s="46">
        <f t="shared" si="1"/>
        <v>26.999208234362627</v>
      </c>
      <c r="F29" s="47">
        <f t="shared" si="2"/>
        <v>126.2</v>
      </c>
      <c r="G29" s="48">
        <f t="shared" si="2"/>
        <v>68.2</v>
      </c>
      <c r="H29" s="48">
        <f t="shared" si="3"/>
        <v>-58</v>
      </c>
      <c r="I29" s="49">
        <f t="shared" si="57"/>
        <v>54.04120443740095</v>
      </c>
      <c r="J29" s="324">
        <f t="shared" si="49"/>
        <v>63</v>
      </c>
      <c r="K29" s="51">
        <f>O29+S29+W29</f>
        <v>44</v>
      </c>
      <c r="L29" s="51">
        <f t="shared" si="5"/>
        <v>-19</v>
      </c>
      <c r="M29" s="52">
        <f t="shared" si="58"/>
        <v>69.84126984126983</v>
      </c>
      <c r="N29" s="67">
        <v>21</v>
      </c>
      <c r="O29" s="68">
        <v>19.5</v>
      </c>
      <c r="P29" s="54"/>
      <c r="Q29" s="54"/>
      <c r="R29" s="68">
        <v>21</v>
      </c>
      <c r="S29" s="68">
        <v>15.3</v>
      </c>
      <c r="T29" s="54">
        <f>S29-R29</f>
        <v>-5.699999999999999</v>
      </c>
      <c r="U29" s="54">
        <f>S29/R29%</f>
        <v>72.85714285714286</v>
      </c>
      <c r="V29" s="68">
        <v>21</v>
      </c>
      <c r="W29" s="68">
        <v>9.2</v>
      </c>
      <c r="X29" s="54"/>
      <c r="Y29" s="54"/>
      <c r="Z29" s="51">
        <f t="shared" si="45"/>
        <v>63.2</v>
      </c>
      <c r="AA29" s="51">
        <f t="shared" si="24"/>
        <v>24.2</v>
      </c>
      <c r="AB29" s="51"/>
      <c r="AC29" s="51"/>
      <c r="AD29" s="68">
        <v>21</v>
      </c>
      <c r="AE29" s="68">
        <v>24.2</v>
      </c>
      <c r="AF29" s="54"/>
      <c r="AG29" s="54"/>
      <c r="AH29" s="68">
        <v>21.1</v>
      </c>
      <c r="AI29" s="68"/>
      <c r="AJ29" s="54"/>
      <c r="AK29" s="54"/>
      <c r="AL29" s="68">
        <v>21.1</v>
      </c>
      <c r="AM29" s="68"/>
      <c r="AN29" s="54"/>
      <c r="AO29" s="54"/>
      <c r="AP29" s="286">
        <f t="shared" si="51"/>
        <v>189.4</v>
      </c>
      <c r="AQ29" s="287"/>
      <c r="AR29" s="287"/>
      <c r="AS29" s="288"/>
      <c r="AT29" s="50">
        <f t="shared" si="31"/>
        <v>63.2</v>
      </c>
      <c r="AU29" s="51"/>
      <c r="AV29" s="51"/>
      <c r="AW29" s="52"/>
      <c r="AX29" s="69">
        <v>21</v>
      </c>
      <c r="AY29" s="68"/>
      <c r="AZ29" s="54"/>
      <c r="BA29" s="55"/>
      <c r="BB29" s="69">
        <v>21.1</v>
      </c>
      <c r="BC29" s="68"/>
      <c r="BD29" s="54"/>
      <c r="BE29" s="57"/>
      <c r="BF29" s="69">
        <v>21.1</v>
      </c>
      <c r="BG29" s="68"/>
      <c r="BH29" s="54"/>
      <c r="BI29" s="55"/>
      <c r="BJ29" s="289">
        <f t="shared" si="35"/>
        <v>63.2</v>
      </c>
      <c r="BK29" s="51"/>
      <c r="BL29" s="51"/>
      <c r="BM29" s="52"/>
      <c r="BN29" s="69">
        <v>21</v>
      </c>
      <c r="BO29" s="67"/>
      <c r="BP29" s="34"/>
      <c r="BQ29" s="55"/>
      <c r="BR29" s="69">
        <v>21.1</v>
      </c>
      <c r="BS29" s="68"/>
      <c r="BT29" s="54"/>
      <c r="BU29" s="57"/>
      <c r="BV29" s="68">
        <v>21.1</v>
      </c>
      <c r="BW29" s="68"/>
      <c r="BX29" s="54"/>
      <c r="BY29" s="54"/>
      <c r="BZ29" s="295"/>
      <c r="CA29" s="58"/>
      <c r="CB29" s="58"/>
    </row>
    <row r="30" spans="1:80" s="39" customFormat="1" ht="38.25" customHeight="1">
      <c r="A30" s="339" t="s">
        <v>41</v>
      </c>
      <c r="B30" s="70">
        <f>B31</f>
        <v>1281.7</v>
      </c>
      <c r="C30" s="70">
        <f>C31</f>
        <v>1802</v>
      </c>
      <c r="D30" s="27">
        <f t="shared" si="0"/>
        <v>520.3</v>
      </c>
      <c r="E30" s="28">
        <f t="shared" si="1"/>
        <v>140.5945228992744</v>
      </c>
      <c r="F30" s="29">
        <f t="shared" si="2"/>
        <v>1281.7</v>
      </c>
      <c r="G30" s="30">
        <f t="shared" si="2"/>
        <v>1802</v>
      </c>
      <c r="H30" s="30">
        <f t="shared" si="3"/>
        <v>520.3</v>
      </c>
      <c r="I30" s="31">
        <f t="shared" si="57"/>
        <v>140.5945228992744</v>
      </c>
      <c r="J30" s="285">
        <f t="shared" si="49"/>
        <v>734.2</v>
      </c>
      <c r="K30" s="32">
        <f t="shared" si="50"/>
        <v>1043</v>
      </c>
      <c r="L30" s="32">
        <f t="shared" si="5"/>
        <v>308.79999999999995</v>
      </c>
      <c r="M30" s="33">
        <f t="shared" si="58"/>
        <v>142.05938436393353</v>
      </c>
      <c r="N30" s="71">
        <f>N31</f>
        <v>682.7</v>
      </c>
      <c r="O30" s="70">
        <f>O31</f>
        <v>773.4</v>
      </c>
      <c r="P30" s="34">
        <f t="shared" si="54"/>
        <v>90.69999999999993</v>
      </c>
      <c r="Q30" s="34">
        <f aca="true" t="shared" si="61" ref="Q30:Q37">O30/N30%</f>
        <v>113.28548410722131</v>
      </c>
      <c r="R30" s="70">
        <f>R31</f>
        <v>48.5</v>
      </c>
      <c r="S30" s="70">
        <f>S31</f>
        <v>224.1</v>
      </c>
      <c r="T30" s="34">
        <f t="shared" si="9"/>
        <v>175.6</v>
      </c>
      <c r="U30" s="34" t="s">
        <v>48</v>
      </c>
      <c r="V30" s="70">
        <f>V31</f>
        <v>3</v>
      </c>
      <c r="W30" s="70">
        <f>W31</f>
        <v>45.5</v>
      </c>
      <c r="X30" s="34">
        <f t="shared" si="23"/>
        <v>42.5</v>
      </c>
      <c r="Y30" s="34" t="s">
        <v>149</v>
      </c>
      <c r="Z30" s="32">
        <f t="shared" si="45"/>
        <v>547.5</v>
      </c>
      <c r="AA30" s="32">
        <f t="shared" si="24"/>
        <v>759</v>
      </c>
      <c r="AB30" s="32">
        <f t="shared" si="25"/>
        <v>211.5</v>
      </c>
      <c r="AC30" s="32">
        <f aca="true" t="shared" si="62" ref="AC30:AC37">AA30/Z30%</f>
        <v>138.63013698630138</v>
      </c>
      <c r="AD30" s="70">
        <f>AD31</f>
        <v>547.5</v>
      </c>
      <c r="AE30" s="70">
        <f>AE31</f>
        <v>759</v>
      </c>
      <c r="AF30" s="54">
        <f t="shared" si="27"/>
        <v>211.5</v>
      </c>
      <c r="AG30" s="54">
        <f t="shared" si="55"/>
        <v>138.63013698630138</v>
      </c>
      <c r="AH30" s="70">
        <f>AH31</f>
        <v>0</v>
      </c>
      <c r="AI30" s="70">
        <f>AI31</f>
        <v>0</v>
      </c>
      <c r="AJ30" s="34">
        <f t="shared" si="12"/>
        <v>0</v>
      </c>
      <c r="AK30" s="34" t="e">
        <f>AI30/AH30%</f>
        <v>#DIV/0!</v>
      </c>
      <c r="AL30" s="70">
        <f>AL31</f>
        <v>0</v>
      </c>
      <c r="AM30" s="70">
        <f>AM31</f>
        <v>0</v>
      </c>
      <c r="AN30" s="34">
        <f t="shared" si="13"/>
        <v>0</v>
      </c>
      <c r="AO30" s="34" t="e">
        <f>AM30/AL30%</f>
        <v>#DIV/0!</v>
      </c>
      <c r="AP30" s="282">
        <f t="shared" si="51"/>
        <v>1281.7</v>
      </c>
      <c r="AQ30" s="283">
        <f t="shared" si="51"/>
        <v>1802</v>
      </c>
      <c r="AR30" s="283">
        <f t="shared" si="15"/>
        <v>520.3</v>
      </c>
      <c r="AS30" s="284">
        <f t="shared" si="59"/>
        <v>140.5945228992744</v>
      </c>
      <c r="AT30" s="285">
        <f t="shared" si="31"/>
        <v>0</v>
      </c>
      <c r="AU30" s="32">
        <f t="shared" si="32"/>
        <v>0</v>
      </c>
      <c r="AV30" s="32">
        <f t="shared" si="47"/>
        <v>0</v>
      </c>
      <c r="AW30" s="37" t="e">
        <f>AU30/AT30%</f>
        <v>#DIV/0!</v>
      </c>
      <c r="AX30" s="72">
        <f>AX31</f>
        <v>0</v>
      </c>
      <c r="AY30" s="70">
        <f>AY31</f>
        <v>0</v>
      </c>
      <c r="AZ30" s="34">
        <f t="shared" si="52"/>
        <v>0</v>
      </c>
      <c r="BA30" s="35" t="e">
        <f t="shared" si="48"/>
        <v>#DIV/0!</v>
      </c>
      <c r="BB30" s="72">
        <f>BB31</f>
        <v>0</v>
      </c>
      <c r="BC30" s="70">
        <f>BC31</f>
        <v>0</v>
      </c>
      <c r="BD30" s="34">
        <f aca="true" t="shared" si="63" ref="BD30:BD36">BC30-BB30</f>
        <v>0</v>
      </c>
      <c r="BE30" s="43" t="e">
        <f>BC30/BB30%</f>
        <v>#DIV/0!</v>
      </c>
      <c r="BF30" s="72">
        <f>BF31</f>
        <v>0</v>
      </c>
      <c r="BG30" s="70">
        <f>BG31</f>
        <v>0</v>
      </c>
      <c r="BH30" s="70">
        <f>BH31</f>
        <v>0</v>
      </c>
      <c r="BI30" s="35" t="e">
        <f>BG30/BF30%</f>
        <v>#DIV/0!</v>
      </c>
      <c r="BJ30" s="290">
        <f t="shared" si="35"/>
        <v>0</v>
      </c>
      <c r="BK30" s="32">
        <f t="shared" si="36"/>
        <v>0</v>
      </c>
      <c r="BL30" s="32">
        <f t="shared" si="37"/>
        <v>0</v>
      </c>
      <c r="BM30" s="33" t="e">
        <f aca="true" t="shared" si="64" ref="BM30:BM37">BK30/BJ30%</f>
        <v>#DIV/0!</v>
      </c>
      <c r="BN30" s="72">
        <f>BN31</f>
        <v>0</v>
      </c>
      <c r="BO30" s="72">
        <f>BO31</f>
        <v>0</v>
      </c>
      <c r="BP30" s="34">
        <f>BO30-BN30</f>
        <v>0</v>
      </c>
      <c r="BQ30" s="55" t="e">
        <f>BO30/BN30%</f>
        <v>#DIV/0!</v>
      </c>
      <c r="BR30" s="72">
        <f>BR31</f>
        <v>0</v>
      </c>
      <c r="BS30" s="70">
        <f>BS31</f>
        <v>0</v>
      </c>
      <c r="BT30" s="70">
        <f>BT31</f>
        <v>0</v>
      </c>
      <c r="BU30" s="43" t="e">
        <f>BS30/BR30%</f>
        <v>#DIV/0!</v>
      </c>
      <c r="BV30" s="70">
        <f>BV31</f>
        <v>0</v>
      </c>
      <c r="BW30" s="70">
        <f>BW31</f>
        <v>0</v>
      </c>
      <c r="BX30" s="54">
        <f>BW30-BV30</f>
        <v>0</v>
      </c>
      <c r="BY30" s="54" t="e">
        <f t="shared" si="60"/>
        <v>#DIV/0!</v>
      </c>
      <c r="BZ30" s="296">
        <f>BZ31</f>
        <v>0</v>
      </c>
      <c r="CA30" s="38">
        <f t="shared" si="42"/>
        <v>1802</v>
      </c>
      <c r="CB30" s="38" t="e">
        <f t="shared" si="43"/>
        <v>#DIV/0!</v>
      </c>
    </row>
    <row r="31" spans="1:80" ht="40.5" customHeight="1">
      <c r="A31" s="340" t="s">
        <v>42</v>
      </c>
      <c r="B31" s="44">
        <f>J31+Z31+AT31+BJ31</f>
        <v>1281.7</v>
      </c>
      <c r="C31" s="44">
        <f>K31+AA31+AU31+BK31</f>
        <v>1802</v>
      </c>
      <c r="D31" s="45">
        <f t="shared" si="0"/>
        <v>520.3</v>
      </c>
      <c r="E31" s="46">
        <f t="shared" si="1"/>
        <v>140.5945228992744</v>
      </c>
      <c r="F31" s="47">
        <f t="shared" si="2"/>
        <v>1281.7</v>
      </c>
      <c r="G31" s="48">
        <f t="shared" si="2"/>
        <v>1802</v>
      </c>
      <c r="H31" s="48">
        <f t="shared" si="3"/>
        <v>520.3</v>
      </c>
      <c r="I31" s="49">
        <f t="shared" si="57"/>
        <v>140.5945228992744</v>
      </c>
      <c r="J31" s="50">
        <f t="shared" si="49"/>
        <v>734.2</v>
      </c>
      <c r="K31" s="51">
        <f t="shared" si="50"/>
        <v>1043</v>
      </c>
      <c r="L31" s="51">
        <f t="shared" si="5"/>
        <v>308.79999999999995</v>
      </c>
      <c r="M31" s="52">
        <f t="shared" si="58"/>
        <v>142.05938436393353</v>
      </c>
      <c r="N31" s="67">
        <v>682.7</v>
      </c>
      <c r="O31" s="68">
        <v>773.4</v>
      </c>
      <c r="P31" s="54">
        <f t="shared" si="54"/>
        <v>90.69999999999993</v>
      </c>
      <c r="Q31" s="54">
        <f t="shared" si="61"/>
        <v>113.28548410722131</v>
      </c>
      <c r="R31" s="68">
        <v>48.5</v>
      </c>
      <c r="S31" s="68">
        <v>224.1</v>
      </c>
      <c r="T31" s="54">
        <f t="shared" si="9"/>
        <v>175.6</v>
      </c>
      <c r="U31" s="54" t="s">
        <v>48</v>
      </c>
      <c r="V31" s="68">
        <v>3</v>
      </c>
      <c r="W31" s="68">
        <v>45.5</v>
      </c>
      <c r="X31" s="54">
        <f t="shared" si="23"/>
        <v>42.5</v>
      </c>
      <c r="Y31" s="34" t="s">
        <v>149</v>
      </c>
      <c r="Z31" s="51">
        <f t="shared" si="45"/>
        <v>547.5</v>
      </c>
      <c r="AA31" s="51">
        <f t="shared" si="24"/>
        <v>759</v>
      </c>
      <c r="AB31" s="51">
        <f t="shared" si="25"/>
        <v>211.5</v>
      </c>
      <c r="AC31" s="51">
        <f t="shared" si="62"/>
        <v>138.63013698630138</v>
      </c>
      <c r="AD31" s="68">
        <v>547.5</v>
      </c>
      <c r="AE31" s="68">
        <v>759</v>
      </c>
      <c r="AF31" s="54">
        <f t="shared" si="27"/>
        <v>211.5</v>
      </c>
      <c r="AG31" s="54">
        <f t="shared" si="55"/>
        <v>138.63013698630138</v>
      </c>
      <c r="AH31" s="68"/>
      <c r="AI31" s="68"/>
      <c r="AJ31" s="54">
        <f t="shared" si="12"/>
        <v>0</v>
      </c>
      <c r="AK31" s="54" t="e">
        <f>AI31/AH31%</f>
        <v>#DIV/0!</v>
      </c>
      <c r="AL31" s="68"/>
      <c r="AM31" s="68"/>
      <c r="AN31" s="54">
        <f t="shared" si="13"/>
        <v>0</v>
      </c>
      <c r="AO31" s="54" t="e">
        <f>AM31/AL31%</f>
        <v>#DIV/0!</v>
      </c>
      <c r="AP31" s="286">
        <f t="shared" si="51"/>
        <v>1281.7</v>
      </c>
      <c r="AQ31" s="287">
        <f t="shared" si="51"/>
        <v>1802</v>
      </c>
      <c r="AR31" s="287">
        <f t="shared" si="15"/>
        <v>520.3</v>
      </c>
      <c r="AS31" s="288">
        <f t="shared" si="59"/>
        <v>140.5945228992744</v>
      </c>
      <c r="AT31" s="50">
        <f t="shared" si="31"/>
        <v>0</v>
      </c>
      <c r="AU31" s="51">
        <f t="shared" si="32"/>
        <v>0</v>
      </c>
      <c r="AV31" s="51">
        <f t="shared" si="47"/>
        <v>0</v>
      </c>
      <c r="AW31" s="52" t="e">
        <f>AU31/AT31%</f>
        <v>#DIV/0!</v>
      </c>
      <c r="AX31" s="69"/>
      <c r="AY31" s="68"/>
      <c r="AZ31" s="54">
        <f t="shared" si="52"/>
        <v>0</v>
      </c>
      <c r="BA31" s="55" t="e">
        <f t="shared" si="48"/>
        <v>#DIV/0!</v>
      </c>
      <c r="BB31" s="69"/>
      <c r="BC31" s="68"/>
      <c r="BD31" s="54">
        <f t="shared" si="63"/>
        <v>0</v>
      </c>
      <c r="BE31" s="57" t="e">
        <f>BC31/BB31%</f>
        <v>#DIV/0!</v>
      </c>
      <c r="BF31" s="69"/>
      <c r="BG31" s="68"/>
      <c r="BH31" s="54">
        <f aca="true" t="shared" si="65" ref="BH31:BH36">BG31-BF31</f>
        <v>0</v>
      </c>
      <c r="BI31" s="55" t="e">
        <f>BG31/BF31%</f>
        <v>#DIV/0!</v>
      </c>
      <c r="BJ31" s="289">
        <f>BN31+BR31+BV31</f>
        <v>0</v>
      </c>
      <c r="BK31" s="51">
        <f>SUM(BO31+BS31+BW31)</f>
        <v>0</v>
      </c>
      <c r="BL31" s="51">
        <f t="shared" si="37"/>
        <v>0</v>
      </c>
      <c r="BM31" s="52" t="e">
        <f t="shared" si="64"/>
        <v>#DIV/0!</v>
      </c>
      <c r="BN31" s="69"/>
      <c r="BO31" s="68"/>
      <c r="BP31" s="34">
        <f>BO31-BN31</f>
        <v>0</v>
      </c>
      <c r="BQ31" s="55" t="e">
        <f>BO31/BN31%</f>
        <v>#DIV/0!</v>
      </c>
      <c r="BR31" s="69"/>
      <c r="BS31" s="68"/>
      <c r="BT31" s="54">
        <f aca="true" t="shared" si="66" ref="BT31:BT37">BS31-BR31</f>
        <v>0</v>
      </c>
      <c r="BU31" s="57" t="e">
        <f>BS31/BR31%</f>
        <v>#DIV/0!</v>
      </c>
      <c r="BV31" s="68"/>
      <c r="BW31" s="68"/>
      <c r="BX31" s="54">
        <f>BW31-BV31</f>
        <v>0</v>
      </c>
      <c r="BY31" s="54" t="e">
        <f t="shared" si="60"/>
        <v>#DIV/0!</v>
      </c>
      <c r="BZ31" s="295"/>
      <c r="CA31" s="58">
        <f t="shared" si="42"/>
        <v>1802</v>
      </c>
      <c r="CB31" s="58" t="e">
        <f t="shared" si="43"/>
        <v>#DIV/0!</v>
      </c>
    </row>
    <row r="32" spans="1:80" s="39" customFormat="1" ht="33" customHeight="1">
      <c r="A32" s="339" t="s">
        <v>43</v>
      </c>
      <c r="B32" s="71">
        <f>B33</f>
        <v>248.7</v>
      </c>
      <c r="C32" s="71">
        <f>C33</f>
        <v>284.1</v>
      </c>
      <c r="D32" s="27">
        <f t="shared" si="0"/>
        <v>35.400000000000034</v>
      </c>
      <c r="E32" s="46">
        <f t="shared" si="1"/>
        <v>114.23401688781665</v>
      </c>
      <c r="F32" s="29">
        <f t="shared" si="2"/>
        <v>248.7</v>
      </c>
      <c r="G32" s="30">
        <f t="shared" si="2"/>
        <v>284.1</v>
      </c>
      <c r="H32" s="30">
        <f t="shared" si="3"/>
        <v>35.400000000000034</v>
      </c>
      <c r="I32" s="31">
        <f t="shared" si="57"/>
        <v>114.23401688781665</v>
      </c>
      <c r="J32" s="285">
        <f t="shared" si="49"/>
        <v>248.7</v>
      </c>
      <c r="K32" s="32">
        <f t="shared" si="50"/>
        <v>266.6</v>
      </c>
      <c r="L32" s="32">
        <f t="shared" si="5"/>
        <v>17.900000000000034</v>
      </c>
      <c r="M32" s="33"/>
      <c r="N32" s="71">
        <f>N33</f>
        <v>0</v>
      </c>
      <c r="O32" s="71">
        <f>O33</f>
        <v>211.4</v>
      </c>
      <c r="P32" s="54">
        <f t="shared" si="54"/>
        <v>211.4</v>
      </c>
      <c r="Q32" s="54"/>
      <c r="R32" s="71">
        <f>R33</f>
        <v>0</v>
      </c>
      <c r="S32" s="71">
        <f>S33</f>
        <v>38.2</v>
      </c>
      <c r="T32" s="34">
        <f t="shared" si="9"/>
        <v>38.2</v>
      </c>
      <c r="U32" s="34"/>
      <c r="V32" s="71">
        <f>V33</f>
        <v>248.7</v>
      </c>
      <c r="W32" s="71">
        <f>W33</f>
        <v>17</v>
      </c>
      <c r="X32" s="54">
        <f t="shared" si="23"/>
        <v>-231.7</v>
      </c>
      <c r="Y32" s="54"/>
      <c r="Z32" s="32">
        <f t="shared" si="45"/>
        <v>0</v>
      </c>
      <c r="AA32" s="32">
        <f t="shared" si="24"/>
        <v>17.5</v>
      </c>
      <c r="AB32" s="32">
        <f t="shared" si="25"/>
        <v>17.5</v>
      </c>
      <c r="AC32" s="32" t="s">
        <v>44</v>
      </c>
      <c r="AD32" s="71">
        <f>AD33</f>
        <v>0</v>
      </c>
      <c r="AE32" s="71">
        <f>AE33</f>
        <v>17.5</v>
      </c>
      <c r="AF32" s="34">
        <f t="shared" si="27"/>
        <v>17.5</v>
      </c>
      <c r="AG32" s="54"/>
      <c r="AH32" s="71">
        <f>AH33</f>
        <v>0</v>
      </c>
      <c r="AI32" s="71">
        <f>AI33</f>
        <v>0</v>
      </c>
      <c r="AJ32" s="34">
        <f t="shared" si="12"/>
        <v>0</v>
      </c>
      <c r="AK32" s="34"/>
      <c r="AL32" s="70">
        <f>AL33</f>
        <v>0</v>
      </c>
      <c r="AM32" s="70">
        <f>AM33</f>
        <v>0</v>
      </c>
      <c r="AN32" s="34">
        <f t="shared" si="13"/>
        <v>0</v>
      </c>
      <c r="AO32" s="34"/>
      <c r="AP32" s="282">
        <f>J32+Z32+AT32</f>
        <v>248.7</v>
      </c>
      <c r="AQ32" s="291">
        <f>AQ33</f>
        <v>284.1</v>
      </c>
      <c r="AR32" s="283">
        <f t="shared" si="15"/>
        <v>35.400000000000034</v>
      </c>
      <c r="AS32" s="284">
        <f t="shared" si="59"/>
        <v>114.23401688781665</v>
      </c>
      <c r="AT32" s="285">
        <f t="shared" si="31"/>
        <v>0</v>
      </c>
      <c r="AU32" s="32">
        <f t="shared" si="32"/>
        <v>0</v>
      </c>
      <c r="AV32" s="32">
        <f t="shared" si="47"/>
        <v>0</v>
      </c>
      <c r="AW32" s="37"/>
      <c r="AX32" s="72">
        <f>AX33</f>
        <v>0</v>
      </c>
      <c r="AY32" s="71">
        <f>AY33</f>
        <v>0</v>
      </c>
      <c r="AZ32" s="34">
        <f t="shared" si="52"/>
        <v>0</v>
      </c>
      <c r="BA32" s="35"/>
      <c r="BB32" s="71">
        <f>BB33</f>
        <v>0</v>
      </c>
      <c r="BC32" s="71">
        <f>BC33</f>
        <v>0</v>
      </c>
      <c r="BD32" s="54">
        <f t="shared" si="63"/>
        <v>0</v>
      </c>
      <c r="BE32" s="57"/>
      <c r="BF32" s="72">
        <f>BF33</f>
        <v>0</v>
      </c>
      <c r="BG32" s="71">
        <f>BG33</f>
        <v>0</v>
      </c>
      <c r="BH32" s="54">
        <f t="shared" si="65"/>
        <v>0</v>
      </c>
      <c r="BI32" s="55" t="e">
        <f>BG32/BF32%</f>
        <v>#DIV/0!</v>
      </c>
      <c r="BJ32" s="290">
        <f t="shared" si="35"/>
        <v>0</v>
      </c>
      <c r="BK32" s="32">
        <f t="shared" si="36"/>
        <v>0</v>
      </c>
      <c r="BL32" s="32">
        <f t="shared" si="37"/>
        <v>0</v>
      </c>
      <c r="BM32" s="33" t="e">
        <f t="shared" si="64"/>
        <v>#DIV/0!</v>
      </c>
      <c r="BN32" s="71">
        <f>BN33</f>
        <v>0</v>
      </c>
      <c r="BO32" s="71">
        <f>BO33</f>
        <v>0</v>
      </c>
      <c r="BP32" s="34">
        <f aca="true" t="shared" si="67" ref="BP32:BP38">BO32-BN32</f>
        <v>0</v>
      </c>
      <c r="BQ32" s="55"/>
      <c r="BR32" s="71">
        <f>BR33</f>
        <v>0</v>
      </c>
      <c r="BS32" s="71">
        <f>BS33</f>
        <v>0</v>
      </c>
      <c r="BT32" s="34">
        <f t="shared" si="66"/>
        <v>0</v>
      </c>
      <c r="BU32" s="57" t="e">
        <f aca="true" t="shared" si="68" ref="BU32:BU37">BS32/BR32%</f>
        <v>#DIV/0!</v>
      </c>
      <c r="BV32" s="70">
        <f>BV33</f>
        <v>0</v>
      </c>
      <c r="BW32" s="70">
        <f>BW33</f>
        <v>0</v>
      </c>
      <c r="BX32" s="34">
        <f aca="true" t="shared" si="69" ref="BX32:BX38">BW32-BV32</f>
        <v>0</v>
      </c>
      <c r="BY32" s="34" t="e">
        <f t="shared" si="60"/>
        <v>#DIV/0!</v>
      </c>
      <c r="BZ32" s="296">
        <f>BZ33</f>
        <v>0</v>
      </c>
      <c r="CA32" s="38">
        <f t="shared" si="42"/>
        <v>284.1</v>
      </c>
      <c r="CB32" s="38" t="e">
        <f t="shared" si="43"/>
        <v>#DIV/0!</v>
      </c>
    </row>
    <row r="33" spans="1:80" ht="40.5" customHeight="1">
      <c r="A33" s="341" t="s">
        <v>45</v>
      </c>
      <c r="B33" s="44">
        <f>J33+Z33+AT33+BJ33</f>
        <v>248.7</v>
      </c>
      <c r="C33" s="44">
        <f>K33+AA33+AU33+BK33</f>
        <v>284.1</v>
      </c>
      <c r="D33" s="45">
        <f t="shared" si="0"/>
        <v>35.400000000000034</v>
      </c>
      <c r="E33" s="46">
        <f t="shared" si="1"/>
        <v>114.23401688781665</v>
      </c>
      <c r="F33" s="47">
        <f t="shared" si="2"/>
        <v>248.7</v>
      </c>
      <c r="G33" s="48">
        <f t="shared" si="2"/>
        <v>284.1</v>
      </c>
      <c r="H33" s="48">
        <f t="shared" si="3"/>
        <v>35.400000000000034</v>
      </c>
      <c r="I33" s="49">
        <f t="shared" si="57"/>
        <v>114.23401688781665</v>
      </c>
      <c r="J33" s="50">
        <f t="shared" si="49"/>
        <v>248.7</v>
      </c>
      <c r="K33" s="51">
        <f t="shared" si="50"/>
        <v>266.6</v>
      </c>
      <c r="L33" s="51">
        <f t="shared" si="5"/>
        <v>17.900000000000034</v>
      </c>
      <c r="M33" s="52"/>
      <c r="N33" s="67"/>
      <c r="O33" s="68">
        <v>211.4</v>
      </c>
      <c r="P33" s="54">
        <f t="shared" si="54"/>
        <v>211.4</v>
      </c>
      <c r="Q33" s="54"/>
      <c r="R33" s="68"/>
      <c r="S33" s="68">
        <v>38.2</v>
      </c>
      <c r="T33" s="54">
        <f t="shared" si="9"/>
        <v>38.2</v>
      </c>
      <c r="U33" s="54"/>
      <c r="V33" s="68">
        <v>248.7</v>
      </c>
      <c r="W33" s="68">
        <v>17</v>
      </c>
      <c r="X33" s="54">
        <f t="shared" si="23"/>
        <v>-231.7</v>
      </c>
      <c r="Y33" s="54"/>
      <c r="Z33" s="51">
        <f t="shared" si="45"/>
        <v>0</v>
      </c>
      <c r="AA33" s="51">
        <f t="shared" si="24"/>
        <v>17.5</v>
      </c>
      <c r="AB33" s="51">
        <f t="shared" si="25"/>
        <v>17.5</v>
      </c>
      <c r="AC33" s="51" t="s">
        <v>44</v>
      </c>
      <c r="AD33" s="68"/>
      <c r="AE33" s="68">
        <v>17.5</v>
      </c>
      <c r="AF33" s="54">
        <f t="shared" si="27"/>
        <v>17.5</v>
      </c>
      <c r="AG33" s="54"/>
      <c r="AH33" s="68"/>
      <c r="AI33" s="68"/>
      <c r="AJ33" s="54">
        <f t="shared" si="12"/>
        <v>0</v>
      </c>
      <c r="AK33" s="54"/>
      <c r="AL33" s="68"/>
      <c r="AM33" s="68"/>
      <c r="AN33" s="54">
        <f t="shared" si="13"/>
        <v>0</v>
      </c>
      <c r="AO33" s="54"/>
      <c r="AP33" s="282">
        <f>J33+Z33+AT33</f>
        <v>248.7</v>
      </c>
      <c r="AQ33" s="287">
        <f aca="true" t="shared" si="70" ref="AP33:AQ38">K33+AA33+AU33</f>
        <v>284.1</v>
      </c>
      <c r="AR33" s="287">
        <f t="shared" si="15"/>
        <v>35.400000000000034</v>
      </c>
      <c r="AS33" s="288">
        <f t="shared" si="59"/>
        <v>114.23401688781665</v>
      </c>
      <c r="AT33" s="50">
        <f t="shared" si="31"/>
        <v>0</v>
      </c>
      <c r="AU33" s="51">
        <f t="shared" si="32"/>
        <v>0</v>
      </c>
      <c r="AV33" s="51">
        <f t="shared" si="47"/>
        <v>0</v>
      </c>
      <c r="AW33" s="52"/>
      <c r="AX33" s="69"/>
      <c r="AY33" s="68"/>
      <c r="AZ33" s="54">
        <f t="shared" si="52"/>
        <v>0</v>
      </c>
      <c r="BA33" s="55"/>
      <c r="BB33" s="69"/>
      <c r="BC33" s="68"/>
      <c r="BD33" s="54">
        <f t="shared" si="63"/>
        <v>0</v>
      </c>
      <c r="BE33" s="57"/>
      <c r="BF33" s="69"/>
      <c r="BG33" s="68"/>
      <c r="BH33" s="54">
        <f t="shared" si="65"/>
        <v>0</v>
      </c>
      <c r="BI33" s="55" t="e">
        <f>BG33/BF33%</f>
        <v>#DIV/0!</v>
      </c>
      <c r="BJ33" s="289">
        <f t="shared" si="35"/>
        <v>0</v>
      </c>
      <c r="BK33" s="51">
        <f t="shared" si="36"/>
        <v>0</v>
      </c>
      <c r="BL33" s="51">
        <f t="shared" si="37"/>
        <v>0</v>
      </c>
      <c r="BM33" s="52" t="e">
        <f t="shared" si="64"/>
        <v>#DIV/0!</v>
      </c>
      <c r="BN33" s="69"/>
      <c r="BO33" s="68"/>
      <c r="BP33" s="34">
        <f t="shared" si="67"/>
        <v>0</v>
      </c>
      <c r="BQ33" s="55"/>
      <c r="BR33" s="69"/>
      <c r="BS33" s="68"/>
      <c r="BT33" s="34">
        <f t="shared" si="66"/>
        <v>0</v>
      </c>
      <c r="BU33" s="57" t="e">
        <f t="shared" si="68"/>
        <v>#DIV/0!</v>
      </c>
      <c r="BV33" s="68"/>
      <c r="BW33" s="68"/>
      <c r="BX33" s="54">
        <f t="shared" si="69"/>
        <v>0</v>
      </c>
      <c r="BY33" s="54" t="e">
        <f t="shared" si="60"/>
        <v>#DIV/0!</v>
      </c>
      <c r="BZ33" s="295"/>
      <c r="CA33" s="58">
        <f t="shared" si="42"/>
        <v>284.1</v>
      </c>
      <c r="CB33" s="58" t="e">
        <f t="shared" si="43"/>
        <v>#DIV/0!</v>
      </c>
    </row>
    <row r="34" spans="1:80" s="73" customFormat="1" ht="33.75" customHeight="1">
      <c r="A34" s="342" t="s">
        <v>46</v>
      </c>
      <c r="B34" s="71">
        <f>B36+B35</f>
        <v>86</v>
      </c>
      <c r="C34" s="71">
        <f>C36+C35</f>
        <v>1540.6999999999998</v>
      </c>
      <c r="D34" s="34">
        <f t="shared" si="0"/>
        <v>1454.6999999999998</v>
      </c>
      <c r="E34" s="28" t="s">
        <v>48</v>
      </c>
      <c r="F34" s="29">
        <f t="shared" si="2"/>
        <v>42.8</v>
      </c>
      <c r="G34" s="30">
        <f t="shared" si="2"/>
        <v>1540.7</v>
      </c>
      <c r="H34" s="30">
        <f t="shared" si="3"/>
        <v>1497.9</v>
      </c>
      <c r="I34" s="31">
        <f>G34/F34%</f>
        <v>3599.766355140187</v>
      </c>
      <c r="J34" s="285">
        <f t="shared" si="49"/>
        <v>21.299999999999997</v>
      </c>
      <c r="K34" s="32">
        <f t="shared" si="50"/>
        <v>1467.3</v>
      </c>
      <c r="L34" s="32">
        <f t="shared" si="5"/>
        <v>1446</v>
      </c>
      <c r="M34" s="33" t="s">
        <v>48</v>
      </c>
      <c r="N34" s="71">
        <f>N36+N35</f>
        <v>7.1</v>
      </c>
      <c r="O34" s="71">
        <f>O36+O35</f>
        <v>940.5</v>
      </c>
      <c r="P34" s="34">
        <f t="shared" si="54"/>
        <v>933.4</v>
      </c>
      <c r="Q34" s="34">
        <f t="shared" si="61"/>
        <v>13246.478873239437</v>
      </c>
      <c r="R34" s="71">
        <f>R36+R35</f>
        <v>7.1</v>
      </c>
      <c r="S34" s="71">
        <f>S36+S35</f>
        <v>380.2</v>
      </c>
      <c r="T34" s="34">
        <f t="shared" si="9"/>
        <v>373.09999999999997</v>
      </c>
      <c r="U34" s="34" t="s">
        <v>48</v>
      </c>
      <c r="V34" s="71">
        <f>V36+V35</f>
        <v>7.1</v>
      </c>
      <c r="W34" s="71">
        <f>W36+W35</f>
        <v>146.6</v>
      </c>
      <c r="X34" s="34">
        <f t="shared" si="23"/>
        <v>139.5</v>
      </c>
      <c r="Y34" s="34" t="s">
        <v>149</v>
      </c>
      <c r="Z34" s="32">
        <f t="shared" si="45"/>
        <v>21.5</v>
      </c>
      <c r="AA34" s="32">
        <f t="shared" si="24"/>
        <v>73.4</v>
      </c>
      <c r="AB34" s="32">
        <f t="shared" si="25"/>
        <v>51.900000000000006</v>
      </c>
      <c r="AC34" s="32" t="s">
        <v>44</v>
      </c>
      <c r="AD34" s="71">
        <f>AD36+AD35</f>
        <v>7.1</v>
      </c>
      <c r="AE34" s="71">
        <f>AE36+AE35</f>
        <v>73.4</v>
      </c>
      <c r="AF34" s="34">
        <f t="shared" si="27"/>
        <v>66.30000000000001</v>
      </c>
      <c r="AG34" s="378" t="s">
        <v>44</v>
      </c>
      <c r="AH34" s="71">
        <f>AH36+AH35</f>
        <v>7.2</v>
      </c>
      <c r="AI34" s="71">
        <f>AI36+AI35</f>
        <v>0</v>
      </c>
      <c r="AJ34" s="34">
        <f t="shared" si="12"/>
        <v>-7.2</v>
      </c>
      <c r="AK34" s="34"/>
      <c r="AL34" s="70">
        <f>AL36+AL35</f>
        <v>7.2</v>
      </c>
      <c r="AM34" s="70">
        <f>AM36+AM35</f>
        <v>0</v>
      </c>
      <c r="AN34" s="34">
        <f t="shared" si="13"/>
        <v>-7.2</v>
      </c>
      <c r="AO34" s="34">
        <f>AM34/AL34%</f>
        <v>0</v>
      </c>
      <c r="AP34" s="282">
        <f t="shared" si="70"/>
        <v>64.4</v>
      </c>
      <c r="AQ34" s="283">
        <f t="shared" si="70"/>
        <v>1540.7</v>
      </c>
      <c r="AR34" s="283">
        <f t="shared" si="15"/>
        <v>1476.3</v>
      </c>
      <c r="AS34" s="284">
        <f t="shared" si="59"/>
        <v>2392.391304347826</v>
      </c>
      <c r="AT34" s="285">
        <f t="shared" si="31"/>
        <v>21.6</v>
      </c>
      <c r="AU34" s="32">
        <f t="shared" si="32"/>
        <v>0</v>
      </c>
      <c r="AV34" s="32">
        <f t="shared" si="47"/>
        <v>-21.6</v>
      </c>
      <c r="AW34" s="37">
        <f>AU34/AT34%</f>
        <v>0</v>
      </c>
      <c r="AX34" s="72">
        <f>AX36+AX35</f>
        <v>7.2</v>
      </c>
      <c r="AY34" s="71">
        <f>AY36+AY35</f>
        <v>0</v>
      </c>
      <c r="AZ34" s="34">
        <f t="shared" si="52"/>
        <v>-7.2</v>
      </c>
      <c r="BA34" s="55">
        <f t="shared" si="48"/>
        <v>0</v>
      </c>
      <c r="BB34" s="71">
        <f>BB36+BB35</f>
        <v>7.2</v>
      </c>
      <c r="BC34" s="71">
        <f>BC36+BC35</f>
        <v>0</v>
      </c>
      <c r="BD34" s="34">
        <f t="shared" si="63"/>
        <v>-7.2</v>
      </c>
      <c r="BE34" s="43">
        <f>BC34/BB34%</f>
        <v>0</v>
      </c>
      <c r="BF34" s="72">
        <f>BF36+BF35</f>
        <v>7.2</v>
      </c>
      <c r="BG34" s="71">
        <f>BG36+BG35</f>
        <v>0</v>
      </c>
      <c r="BH34" s="34">
        <f t="shared" si="65"/>
        <v>-7.2</v>
      </c>
      <c r="BI34" s="35">
        <f>BG34/BF34%</f>
        <v>0</v>
      </c>
      <c r="BJ34" s="290">
        <f t="shared" si="35"/>
        <v>21.6</v>
      </c>
      <c r="BK34" s="32">
        <f t="shared" si="36"/>
        <v>0</v>
      </c>
      <c r="BL34" s="32">
        <f t="shared" si="37"/>
        <v>-21.6</v>
      </c>
      <c r="BM34" s="52">
        <f t="shared" si="64"/>
        <v>0</v>
      </c>
      <c r="BN34" s="71">
        <f>BN36+BN35</f>
        <v>7.2</v>
      </c>
      <c r="BO34" s="71">
        <f>BO36+BO35</f>
        <v>0</v>
      </c>
      <c r="BP34" s="34">
        <f t="shared" si="67"/>
        <v>-7.2</v>
      </c>
      <c r="BQ34" s="55"/>
      <c r="BR34" s="71">
        <f>BR36+BR35</f>
        <v>7.2</v>
      </c>
      <c r="BS34" s="71">
        <f>BS36+BS35</f>
        <v>0</v>
      </c>
      <c r="BT34" s="34">
        <f t="shared" si="66"/>
        <v>-7.2</v>
      </c>
      <c r="BU34" s="57">
        <f t="shared" si="68"/>
        <v>0</v>
      </c>
      <c r="BV34" s="70">
        <f>BV36+BV35</f>
        <v>7.2</v>
      </c>
      <c r="BW34" s="70">
        <f>BW36+BW35</f>
        <v>0</v>
      </c>
      <c r="BX34" s="34">
        <f t="shared" si="69"/>
        <v>-7.2</v>
      </c>
      <c r="BY34" s="34">
        <f t="shared" si="60"/>
        <v>0</v>
      </c>
      <c r="BZ34" s="296">
        <f>BZ36+BZ35</f>
        <v>0</v>
      </c>
      <c r="CA34" s="38">
        <f t="shared" si="42"/>
        <v>1540.6999999999998</v>
      </c>
      <c r="CB34" s="38" t="e">
        <f t="shared" si="43"/>
        <v>#DIV/0!</v>
      </c>
    </row>
    <row r="35" spans="1:80" s="2" customFormat="1" ht="22.5" customHeight="1">
      <c r="A35" s="330" t="s">
        <v>47</v>
      </c>
      <c r="B35" s="44">
        <f aca="true" t="shared" si="71" ref="B35:C38">J35+Z35+AT35+BJ35</f>
        <v>86</v>
      </c>
      <c r="C35" s="44">
        <f t="shared" si="71"/>
        <v>74.10000000000001</v>
      </c>
      <c r="D35" s="54">
        <f t="shared" si="0"/>
        <v>-11.899999999999991</v>
      </c>
      <c r="E35" s="46">
        <f t="shared" si="1"/>
        <v>86.16279069767442</v>
      </c>
      <c r="F35" s="47">
        <f t="shared" si="2"/>
        <v>42.8</v>
      </c>
      <c r="G35" s="48">
        <f t="shared" si="2"/>
        <v>74.10000000000001</v>
      </c>
      <c r="H35" s="48">
        <f t="shared" si="3"/>
        <v>31.30000000000001</v>
      </c>
      <c r="I35" s="49">
        <f>G35/F35%</f>
        <v>173.13084112149534</v>
      </c>
      <c r="J35" s="50">
        <f t="shared" si="49"/>
        <v>21.299999999999997</v>
      </c>
      <c r="K35" s="51">
        <f t="shared" si="50"/>
        <v>51.400000000000006</v>
      </c>
      <c r="L35" s="51">
        <f t="shared" si="5"/>
        <v>30.10000000000001</v>
      </c>
      <c r="M35" s="52">
        <f t="shared" si="58"/>
        <v>241.3145539906104</v>
      </c>
      <c r="N35" s="67">
        <v>7.1</v>
      </c>
      <c r="O35" s="68">
        <v>15.9</v>
      </c>
      <c r="P35" s="54">
        <f t="shared" si="54"/>
        <v>8.8</v>
      </c>
      <c r="Q35" s="54">
        <f t="shared" si="61"/>
        <v>223.943661971831</v>
      </c>
      <c r="R35" s="68">
        <v>7.1</v>
      </c>
      <c r="S35" s="68">
        <v>15.7</v>
      </c>
      <c r="T35" s="54">
        <f t="shared" si="9"/>
        <v>8.6</v>
      </c>
      <c r="U35" s="54" t="s">
        <v>48</v>
      </c>
      <c r="V35" s="68">
        <v>7.1</v>
      </c>
      <c r="W35" s="68">
        <v>19.8</v>
      </c>
      <c r="X35" s="54">
        <f t="shared" si="23"/>
        <v>12.700000000000001</v>
      </c>
      <c r="Y35" s="34" t="s">
        <v>149</v>
      </c>
      <c r="Z35" s="51">
        <f t="shared" si="45"/>
        <v>21.5</v>
      </c>
      <c r="AA35" s="51">
        <f t="shared" si="24"/>
        <v>22.7</v>
      </c>
      <c r="AB35" s="51">
        <f t="shared" si="25"/>
        <v>1.1999999999999993</v>
      </c>
      <c r="AC35" s="51">
        <f t="shared" si="62"/>
        <v>105.5813953488372</v>
      </c>
      <c r="AD35" s="68">
        <v>7.1</v>
      </c>
      <c r="AE35" s="68">
        <v>22.7</v>
      </c>
      <c r="AF35" s="54">
        <f t="shared" si="27"/>
        <v>15.6</v>
      </c>
      <c r="AG35" s="379" t="s">
        <v>44</v>
      </c>
      <c r="AH35" s="68">
        <v>7.2</v>
      </c>
      <c r="AI35" s="68"/>
      <c r="AJ35" s="54">
        <f t="shared" si="12"/>
        <v>-7.2</v>
      </c>
      <c r="AK35" s="54"/>
      <c r="AL35" s="68">
        <v>7.2</v>
      </c>
      <c r="AM35" s="68"/>
      <c r="AN35" s="54">
        <f t="shared" si="13"/>
        <v>-7.2</v>
      </c>
      <c r="AO35" s="54">
        <f>AM35/AL35%</f>
        <v>0</v>
      </c>
      <c r="AP35" s="286">
        <f t="shared" si="70"/>
        <v>64.4</v>
      </c>
      <c r="AQ35" s="287">
        <f t="shared" si="70"/>
        <v>74.10000000000001</v>
      </c>
      <c r="AR35" s="287">
        <f t="shared" si="15"/>
        <v>9.700000000000003</v>
      </c>
      <c r="AS35" s="288">
        <f t="shared" si="59"/>
        <v>115.06211180124225</v>
      </c>
      <c r="AT35" s="50">
        <f t="shared" si="31"/>
        <v>21.6</v>
      </c>
      <c r="AU35" s="51">
        <f t="shared" si="32"/>
        <v>0</v>
      </c>
      <c r="AV35" s="51">
        <f t="shared" si="47"/>
        <v>-21.6</v>
      </c>
      <c r="AW35" s="74" t="s">
        <v>48</v>
      </c>
      <c r="AX35" s="69">
        <v>7.2</v>
      </c>
      <c r="AY35" s="68"/>
      <c r="AZ35" s="54">
        <f t="shared" si="52"/>
        <v>-7.2</v>
      </c>
      <c r="BA35" s="55">
        <f t="shared" si="48"/>
        <v>0</v>
      </c>
      <c r="BB35" s="69">
        <v>7.2</v>
      </c>
      <c r="BC35" s="68"/>
      <c r="BD35" s="54">
        <f t="shared" si="63"/>
        <v>-7.2</v>
      </c>
      <c r="BE35" s="57"/>
      <c r="BF35" s="69">
        <v>7.2</v>
      </c>
      <c r="BG35" s="68"/>
      <c r="BH35" s="54">
        <f t="shared" si="65"/>
        <v>-7.2</v>
      </c>
      <c r="BI35" s="55"/>
      <c r="BJ35" s="289">
        <f t="shared" si="35"/>
        <v>21.6</v>
      </c>
      <c r="BK35" s="51">
        <f t="shared" si="36"/>
        <v>0</v>
      </c>
      <c r="BL35" s="51">
        <f>BK35-BJ35</f>
        <v>-21.6</v>
      </c>
      <c r="BM35" s="52">
        <f t="shared" si="64"/>
        <v>0</v>
      </c>
      <c r="BN35" s="69">
        <v>7.2</v>
      </c>
      <c r="BO35" s="68"/>
      <c r="BP35" s="34">
        <f t="shared" si="67"/>
        <v>-7.2</v>
      </c>
      <c r="BQ35" s="55"/>
      <c r="BR35" s="69">
        <v>7.2</v>
      </c>
      <c r="BS35" s="68"/>
      <c r="BT35" s="54">
        <f t="shared" si="66"/>
        <v>-7.2</v>
      </c>
      <c r="BU35" s="57">
        <f t="shared" si="68"/>
        <v>0</v>
      </c>
      <c r="BV35" s="68">
        <v>7.2</v>
      </c>
      <c r="BW35" s="68"/>
      <c r="BX35" s="54">
        <f t="shared" si="69"/>
        <v>-7.2</v>
      </c>
      <c r="BY35" s="54">
        <f t="shared" si="60"/>
        <v>0</v>
      </c>
      <c r="BZ35" s="295"/>
      <c r="CA35" s="58">
        <f t="shared" si="42"/>
        <v>74.10000000000001</v>
      </c>
      <c r="CB35" s="58" t="e">
        <f t="shared" si="43"/>
        <v>#DIV/0!</v>
      </c>
    </row>
    <row r="36" spans="1:80" ht="21.75" customHeight="1">
      <c r="A36" s="341" t="s">
        <v>49</v>
      </c>
      <c r="B36" s="44">
        <f t="shared" si="71"/>
        <v>0</v>
      </c>
      <c r="C36" s="44">
        <f t="shared" si="71"/>
        <v>1466.6</v>
      </c>
      <c r="D36" s="45">
        <f t="shared" si="0"/>
        <v>1466.6</v>
      </c>
      <c r="E36" s="46"/>
      <c r="F36" s="47">
        <f t="shared" si="2"/>
        <v>0</v>
      </c>
      <c r="G36" s="48">
        <f t="shared" si="2"/>
        <v>1466.6</v>
      </c>
      <c r="H36" s="48">
        <f t="shared" si="3"/>
        <v>1466.6</v>
      </c>
      <c r="I36" s="49"/>
      <c r="J36" s="50">
        <f t="shared" si="49"/>
        <v>0</v>
      </c>
      <c r="K36" s="51">
        <f t="shared" si="50"/>
        <v>1415.8999999999999</v>
      </c>
      <c r="L36" s="51">
        <f t="shared" si="5"/>
        <v>1415.8999999999999</v>
      </c>
      <c r="M36" s="52"/>
      <c r="N36" s="67"/>
      <c r="O36" s="68">
        <v>924.6</v>
      </c>
      <c r="P36" s="34">
        <f t="shared" si="54"/>
        <v>924.6</v>
      </c>
      <c r="Q36" s="54"/>
      <c r="R36" s="68"/>
      <c r="S36" s="68">
        <v>364.5</v>
      </c>
      <c r="T36" s="54">
        <f t="shared" si="9"/>
        <v>364.5</v>
      </c>
      <c r="U36" s="54"/>
      <c r="V36" s="68"/>
      <c r="W36" s="68">
        <v>126.8</v>
      </c>
      <c r="X36" s="54">
        <f t="shared" si="23"/>
        <v>126.8</v>
      </c>
      <c r="Y36" s="54"/>
      <c r="Z36" s="51">
        <f t="shared" si="45"/>
        <v>0</v>
      </c>
      <c r="AA36" s="32">
        <f t="shared" si="24"/>
        <v>50.7</v>
      </c>
      <c r="AB36" s="51">
        <f t="shared" si="25"/>
        <v>50.7</v>
      </c>
      <c r="AC36" s="51"/>
      <c r="AD36" s="68"/>
      <c r="AE36" s="68">
        <v>50.7</v>
      </c>
      <c r="AF36" s="54">
        <f t="shared" si="27"/>
        <v>50.7</v>
      </c>
      <c r="AG36" s="54"/>
      <c r="AH36" s="68"/>
      <c r="AI36" s="68"/>
      <c r="AJ36" s="54">
        <f t="shared" si="12"/>
        <v>0</v>
      </c>
      <c r="AK36" s="54"/>
      <c r="AL36" s="68"/>
      <c r="AM36" s="68"/>
      <c r="AN36" s="54">
        <f t="shared" si="13"/>
        <v>0</v>
      </c>
      <c r="AO36" s="54" t="e">
        <f>AM36/AL36%</f>
        <v>#DIV/0!</v>
      </c>
      <c r="AP36" s="286">
        <f t="shared" si="70"/>
        <v>0</v>
      </c>
      <c r="AQ36" s="287">
        <f t="shared" si="70"/>
        <v>1466.6</v>
      </c>
      <c r="AR36" s="287">
        <f t="shared" si="15"/>
        <v>1466.6</v>
      </c>
      <c r="AS36" s="288" t="e">
        <f t="shared" si="59"/>
        <v>#DIV/0!</v>
      </c>
      <c r="AT36" s="50">
        <f t="shared" si="31"/>
        <v>0</v>
      </c>
      <c r="AU36" s="51">
        <f t="shared" si="32"/>
        <v>0</v>
      </c>
      <c r="AV36" s="51">
        <f t="shared" si="47"/>
        <v>0</v>
      </c>
      <c r="AW36" s="74" t="e">
        <f>AU36/AT36%</f>
        <v>#DIV/0!</v>
      </c>
      <c r="AX36" s="69"/>
      <c r="AY36" s="68"/>
      <c r="AZ36" s="54">
        <f t="shared" si="52"/>
        <v>0</v>
      </c>
      <c r="BA36" s="55" t="e">
        <f t="shared" si="48"/>
        <v>#DIV/0!</v>
      </c>
      <c r="BB36" s="69"/>
      <c r="BC36" s="68"/>
      <c r="BD36" s="54">
        <f t="shared" si="63"/>
        <v>0</v>
      </c>
      <c r="BE36" s="57" t="e">
        <f>BC36/BB36%</f>
        <v>#DIV/0!</v>
      </c>
      <c r="BF36" s="69"/>
      <c r="BG36" s="68"/>
      <c r="BH36" s="54">
        <f t="shared" si="65"/>
        <v>0</v>
      </c>
      <c r="BI36" s="55" t="e">
        <f>BG36/BF36%</f>
        <v>#DIV/0!</v>
      </c>
      <c r="BJ36" s="289">
        <f t="shared" si="35"/>
        <v>0</v>
      </c>
      <c r="BK36" s="51">
        <f t="shared" si="36"/>
        <v>0</v>
      </c>
      <c r="BL36" s="51">
        <f>BK36-BJ36</f>
        <v>0</v>
      </c>
      <c r="BM36" s="52" t="e">
        <f t="shared" si="64"/>
        <v>#DIV/0!</v>
      </c>
      <c r="BN36" s="69"/>
      <c r="BO36" s="68"/>
      <c r="BP36" s="34">
        <f t="shared" si="67"/>
        <v>0</v>
      </c>
      <c r="BQ36" s="55"/>
      <c r="BR36" s="69"/>
      <c r="BS36" s="68"/>
      <c r="BT36" s="54">
        <f t="shared" si="66"/>
        <v>0</v>
      </c>
      <c r="BU36" s="57" t="e">
        <f t="shared" si="68"/>
        <v>#DIV/0!</v>
      </c>
      <c r="BV36" s="68"/>
      <c r="BW36" s="68"/>
      <c r="BX36" s="54">
        <f t="shared" si="69"/>
        <v>0</v>
      </c>
      <c r="BY36" s="54" t="e">
        <f t="shared" si="60"/>
        <v>#DIV/0!</v>
      </c>
      <c r="BZ36" s="295"/>
      <c r="CA36" s="58">
        <f t="shared" si="42"/>
        <v>1466.6</v>
      </c>
      <c r="CB36" s="58" t="e">
        <f t="shared" si="43"/>
        <v>#DIV/0!</v>
      </c>
    </row>
    <row r="37" spans="1:80" s="39" customFormat="1" ht="37.5" customHeight="1" thickBot="1">
      <c r="A37" s="342" t="s">
        <v>50</v>
      </c>
      <c r="B37" s="40">
        <f t="shared" si="71"/>
        <v>6396.8</v>
      </c>
      <c r="C37" s="40">
        <f t="shared" si="71"/>
        <v>1854</v>
      </c>
      <c r="D37" s="27">
        <f t="shared" si="0"/>
        <v>-4542.8</v>
      </c>
      <c r="E37" s="28">
        <f t="shared" si="1"/>
        <v>28.983241620810404</v>
      </c>
      <c r="F37" s="29">
        <f>J37+Z37</f>
        <v>2469.4</v>
      </c>
      <c r="G37" s="30">
        <f>K37+AA37</f>
        <v>1854</v>
      </c>
      <c r="H37" s="30">
        <f>G37-F37</f>
        <v>-615.4000000000001</v>
      </c>
      <c r="I37" s="31">
        <f>G37/F37%</f>
        <v>75.07896655057908</v>
      </c>
      <c r="J37" s="285">
        <f t="shared" si="49"/>
        <v>1160</v>
      </c>
      <c r="K37" s="32">
        <f t="shared" si="50"/>
        <v>1330.2</v>
      </c>
      <c r="L37" s="32">
        <f>K37-J37</f>
        <v>170.20000000000005</v>
      </c>
      <c r="M37" s="33">
        <f t="shared" si="58"/>
        <v>114.67241379310346</v>
      </c>
      <c r="N37" s="71">
        <v>150.5</v>
      </c>
      <c r="O37" s="70">
        <v>343.6</v>
      </c>
      <c r="P37" s="34">
        <f t="shared" si="54"/>
        <v>193.10000000000002</v>
      </c>
      <c r="Q37" s="34">
        <f t="shared" si="61"/>
        <v>228.3056478405316</v>
      </c>
      <c r="R37" s="70">
        <v>401.7</v>
      </c>
      <c r="S37" s="70">
        <v>462</v>
      </c>
      <c r="T37" s="34">
        <f t="shared" si="9"/>
        <v>60.30000000000001</v>
      </c>
      <c r="U37" s="34">
        <f>S37/R37%</f>
        <v>115.01120238984318</v>
      </c>
      <c r="V37" s="70">
        <v>607.8</v>
      </c>
      <c r="W37" s="70">
        <v>524.6</v>
      </c>
      <c r="X37" s="34">
        <f t="shared" si="23"/>
        <v>-83.19999999999993</v>
      </c>
      <c r="Y37" s="34">
        <f>W37/V37%</f>
        <v>86.31128660743667</v>
      </c>
      <c r="Z37" s="32">
        <f t="shared" si="45"/>
        <v>1309.4</v>
      </c>
      <c r="AA37" s="32">
        <f t="shared" si="24"/>
        <v>523.8</v>
      </c>
      <c r="AB37" s="32">
        <f t="shared" si="25"/>
        <v>-785.6000000000001</v>
      </c>
      <c r="AC37" s="32">
        <f t="shared" si="62"/>
        <v>40.00305483427523</v>
      </c>
      <c r="AD37" s="70">
        <v>283.1</v>
      </c>
      <c r="AE37" s="70">
        <v>523.8</v>
      </c>
      <c r="AF37" s="34">
        <f t="shared" si="27"/>
        <v>240.69999999999993</v>
      </c>
      <c r="AG37" s="34">
        <f>AE37/AD37%</f>
        <v>185.02296008477566</v>
      </c>
      <c r="AH37" s="70">
        <v>621.2</v>
      </c>
      <c r="AI37" s="70"/>
      <c r="AJ37" s="34">
        <f t="shared" si="12"/>
        <v>-621.2</v>
      </c>
      <c r="AK37" s="34">
        <f>AI37/AH37%</f>
        <v>0</v>
      </c>
      <c r="AL37" s="70">
        <v>405.1</v>
      </c>
      <c r="AM37" s="70"/>
      <c r="AN37" s="34">
        <f t="shared" si="13"/>
        <v>-405.1</v>
      </c>
      <c r="AO37" s="34">
        <f>AM37/AL37%</f>
        <v>0</v>
      </c>
      <c r="AP37" s="282">
        <f t="shared" si="70"/>
        <v>4451.6</v>
      </c>
      <c r="AQ37" s="283">
        <f>K37+AA37+AU37</f>
        <v>1854</v>
      </c>
      <c r="AR37" s="283">
        <f>AQ37-AP37</f>
        <v>-2597.6000000000004</v>
      </c>
      <c r="AS37" s="284">
        <f t="shared" si="59"/>
        <v>41.64794680564291</v>
      </c>
      <c r="AT37" s="285">
        <f t="shared" si="31"/>
        <v>1982.1999999999998</v>
      </c>
      <c r="AU37" s="32">
        <f t="shared" si="32"/>
        <v>0</v>
      </c>
      <c r="AV37" s="32">
        <f t="shared" si="47"/>
        <v>-1982.1999999999998</v>
      </c>
      <c r="AW37" s="37">
        <f>AU37/AT37%</f>
        <v>0</v>
      </c>
      <c r="AX37" s="72">
        <v>576.3</v>
      </c>
      <c r="AY37" s="70"/>
      <c r="AZ37" s="34">
        <f t="shared" si="52"/>
        <v>-576.3</v>
      </c>
      <c r="BA37" s="35">
        <f t="shared" si="48"/>
        <v>0</v>
      </c>
      <c r="BB37" s="75">
        <v>929</v>
      </c>
      <c r="BC37" s="70"/>
      <c r="BD37" s="34">
        <f>BC37-BB37</f>
        <v>-929</v>
      </c>
      <c r="BE37" s="43">
        <f>BC37/BB37%</f>
        <v>0</v>
      </c>
      <c r="BF37" s="76">
        <v>476.9</v>
      </c>
      <c r="BG37" s="77"/>
      <c r="BH37" s="78">
        <f>BG37-BF37</f>
        <v>-476.9</v>
      </c>
      <c r="BI37" s="79">
        <f>BG37/BF37%</f>
        <v>0</v>
      </c>
      <c r="BJ37" s="290">
        <f t="shared" si="35"/>
        <v>1945.2</v>
      </c>
      <c r="BK37" s="32">
        <f t="shared" si="36"/>
        <v>0</v>
      </c>
      <c r="BL37" s="32">
        <f>BK37-BJ37</f>
        <v>-1945.2</v>
      </c>
      <c r="BM37" s="33">
        <f t="shared" si="64"/>
        <v>0</v>
      </c>
      <c r="BN37" s="72">
        <v>698</v>
      </c>
      <c r="BO37" s="70"/>
      <c r="BP37" s="34">
        <f t="shared" si="67"/>
        <v>-698</v>
      </c>
      <c r="BQ37" s="55">
        <f>BO37/BN37%</f>
        <v>0</v>
      </c>
      <c r="BR37" s="72">
        <v>565.9</v>
      </c>
      <c r="BS37" s="70"/>
      <c r="BT37" s="34">
        <f t="shared" si="66"/>
        <v>-565.9</v>
      </c>
      <c r="BU37" s="57">
        <f t="shared" si="68"/>
        <v>0</v>
      </c>
      <c r="BV37" s="70">
        <v>681.3</v>
      </c>
      <c r="BW37" s="70"/>
      <c r="BX37" s="34">
        <f t="shared" si="69"/>
        <v>-681.3</v>
      </c>
      <c r="BY37" s="34">
        <f t="shared" si="60"/>
        <v>0</v>
      </c>
      <c r="BZ37" s="296"/>
      <c r="CA37" s="38">
        <f t="shared" si="42"/>
        <v>1854</v>
      </c>
      <c r="CB37" s="38" t="e">
        <f t="shared" si="43"/>
        <v>#DIV/0!</v>
      </c>
    </row>
    <row r="38" spans="1:80" s="384" customFormat="1" ht="24" customHeight="1" thickBot="1">
      <c r="A38" s="297" t="s">
        <v>51</v>
      </c>
      <c r="B38" s="380">
        <f t="shared" si="71"/>
        <v>0</v>
      </c>
      <c r="C38" s="381">
        <f t="shared" si="71"/>
        <v>0</v>
      </c>
      <c r="D38" s="382">
        <f t="shared" si="0"/>
        <v>0</v>
      </c>
      <c r="E38" s="383"/>
      <c r="F38" s="298">
        <f>J38+Z38</f>
        <v>0</v>
      </c>
      <c r="G38" s="299">
        <f>K38+AA38</f>
        <v>0</v>
      </c>
      <c r="H38" s="299">
        <f>G38-F38</f>
        <v>0</v>
      </c>
      <c r="I38" s="300"/>
      <c r="J38" s="301">
        <f t="shared" si="49"/>
        <v>0</v>
      </c>
      <c r="K38" s="302">
        <f t="shared" si="50"/>
        <v>0</v>
      </c>
      <c r="L38" s="302">
        <f>K38-J38</f>
        <v>0</v>
      </c>
      <c r="M38" s="303"/>
      <c r="N38" s="304"/>
      <c r="O38" s="77"/>
      <c r="P38" s="305">
        <f>O38-N38</f>
        <v>0</v>
      </c>
      <c r="Q38" s="306"/>
      <c r="R38" s="77"/>
      <c r="S38" s="77"/>
      <c r="T38" s="305">
        <f>S38-R38</f>
        <v>0</v>
      </c>
      <c r="U38" s="78"/>
      <c r="V38" s="77"/>
      <c r="W38" s="77"/>
      <c r="X38" s="78">
        <f>W38-V38</f>
        <v>0</v>
      </c>
      <c r="Y38" s="78"/>
      <c r="Z38" s="302">
        <f t="shared" si="45"/>
        <v>0</v>
      </c>
      <c r="AA38" s="302">
        <f t="shared" si="24"/>
        <v>0</v>
      </c>
      <c r="AB38" s="302">
        <f t="shared" si="25"/>
        <v>0</v>
      </c>
      <c r="AC38" s="302"/>
      <c r="AD38" s="77"/>
      <c r="AE38" s="77"/>
      <c r="AF38" s="305">
        <f>AE38-AD38</f>
        <v>0</v>
      </c>
      <c r="AG38" s="78"/>
      <c r="AH38" s="77"/>
      <c r="AI38" s="77"/>
      <c r="AJ38" s="305">
        <f>AI38-AH38</f>
        <v>0</v>
      </c>
      <c r="AK38" s="78"/>
      <c r="AL38" s="70"/>
      <c r="AM38" s="70"/>
      <c r="AN38" s="34">
        <f>AM38-AL38</f>
        <v>0</v>
      </c>
      <c r="AO38" s="54"/>
      <c r="AP38" s="307">
        <f t="shared" si="70"/>
        <v>0</v>
      </c>
      <c r="AQ38" s="308">
        <f>K38+AA38+AU38</f>
        <v>0</v>
      </c>
      <c r="AR38" s="308">
        <f>AQ38-AP38</f>
        <v>0</v>
      </c>
      <c r="AS38" s="309"/>
      <c r="AT38" s="310">
        <f t="shared" si="31"/>
        <v>0</v>
      </c>
      <c r="AU38" s="311">
        <f t="shared" si="32"/>
        <v>0</v>
      </c>
      <c r="AV38" s="311">
        <f t="shared" si="47"/>
        <v>0</v>
      </c>
      <c r="AW38" s="312"/>
      <c r="AX38" s="313"/>
      <c r="AY38" s="314"/>
      <c r="AZ38" s="315">
        <f>AY38-AX38</f>
        <v>0</v>
      </c>
      <c r="BA38" s="316"/>
      <c r="BB38" s="76"/>
      <c r="BC38" s="314"/>
      <c r="BD38" s="305">
        <f>BC38-BB38</f>
        <v>0</v>
      </c>
      <c r="BE38" s="317"/>
      <c r="BF38" s="76"/>
      <c r="BG38" s="77"/>
      <c r="BH38" s="305">
        <f>BG38-BF38</f>
        <v>0</v>
      </c>
      <c r="BI38" s="318"/>
      <c r="BJ38" s="319">
        <f t="shared" si="35"/>
        <v>0</v>
      </c>
      <c r="BK38" s="302">
        <f t="shared" si="36"/>
        <v>0</v>
      </c>
      <c r="BL38" s="302">
        <f>BK38-BJ38</f>
        <v>0</v>
      </c>
      <c r="BM38" s="303"/>
      <c r="BN38" s="76"/>
      <c r="BO38" s="77"/>
      <c r="BP38" s="305">
        <f t="shared" si="67"/>
        <v>0</v>
      </c>
      <c r="BQ38" s="55"/>
      <c r="BR38" s="76"/>
      <c r="BS38" s="77"/>
      <c r="BT38" s="305">
        <f>BS38-BR38</f>
        <v>0</v>
      </c>
      <c r="BU38" s="320"/>
      <c r="BV38" s="70"/>
      <c r="BW38" s="70"/>
      <c r="BX38" s="34">
        <f t="shared" si="69"/>
        <v>0</v>
      </c>
      <c r="BY38" s="54"/>
      <c r="BZ38" s="296"/>
      <c r="CA38" s="58">
        <f t="shared" si="42"/>
        <v>0</v>
      </c>
      <c r="CB38" s="58" t="e">
        <f t="shared" si="43"/>
        <v>#DIV/0!</v>
      </c>
    </row>
    <row r="39" spans="2:69" ht="20.25">
      <c r="B39" s="80"/>
      <c r="C39" s="81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1"/>
      <c r="O39" s="81"/>
      <c r="P39" s="81"/>
      <c r="R39" s="81"/>
      <c r="S39" s="81"/>
      <c r="T39" s="81"/>
      <c r="V39" s="81"/>
      <c r="W39" s="81"/>
      <c r="X39" s="81"/>
      <c r="Z39" s="80"/>
      <c r="AA39" s="80"/>
      <c r="AB39" s="80"/>
      <c r="AC39" s="80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  <c r="AT39" s="80"/>
      <c r="AU39" s="80"/>
      <c r="AV39" s="80"/>
      <c r="AW39" s="82"/>
      <c r="AX39" s="81"/>
      <c r="AY39" s="81"/>
      <c r="AZ39" s="81"/>
      <c r="BA39" s="81"/>
      <c r="BB39" s="81"/>
      <c r="BC39" s="81"/>
      <c r="BD39" s="81"/>
      <c r="BE39" s="81"/>
      <c r="BF39" s="81"/>
      <c r="BG39" s="81"/>
      <c r="BH39" s="81"/>
      <c r="BI39" s="81"/>
      <c r="BJ39" s="81"/>
      <c r="BK39" s="80"/>
      <c r="BL39" s="80"/>
      <c r="BM39" s="80"/>
      <c r="BN39" s="81"/>
      <c r="BO39" s="81"/>
      <c r="BP39" s="81"/>
      <c r="BQ39" s="81"/>
    </row>
    <row r="40" spans="2:69" ht="20.25">
      <c r="B40" s="80"/>
      <c r="C40" s="84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1"/>
      <c r="O40" s="81"/>
      <c r="P40" s="81"/>
      <c r="R40" s="81"/>
      <c r="S40" s="81"/>
      <c r="T40" s="81"/>
      <c r="V40" s="81"/>
      <c r="W40" s="81"/>
      <c r="X40" s="81"/>
      <c r="Z40" s="80"/>
      <c r="AA40" s="80"/>
      <c r="AB40" s="80"/>
      <c r="AC40" s="80"/>
      <c r="AD40" s="81"/>
      <c r="AE40" s="85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0"/>
      <c r="AU40" s="80"/>
      <c r="AV40" s="80"/>
      <c r="AW40" s="82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0"/>
      <c r="BL40" s="80"/>
      <c r="BM40" s="80"/>
      <c r="BN40" s="81"/>
      <c r="BO40" s="81"/>
      <c r="BP40" s="81"/>
      <c r="BQ40" s="81"/>
    </row>
    <row r="41" spans="2:69" ht="20.25">
      <c r="B41" s="80"/>
      <c r="C41" s="84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1"/>
      <c r="O41" s="81"/>
      <c r="P41" s="81"/>
      <c r="R41" s="81"/>
      <c r="S41" s="81"/>
      <c r="T41" s="81"/>
      <c r="V41" s="81"/>
      <c r="W41" s="81"/>
      <c r="X41" s="81"/>
      <c r="Z41" s="80"/>
      <c r="AA41" s="80"/>
      <c r="AB41" s="80"/>
      <c r="AC41" s="80"/>
      <c r="AD41" s="81"/>
      <c r="AE41" s="85"/>
      <c r="AF41" s="81"/>
      <c r="AG41" s="81"/>
      <c r="AH41" s="81"/>
      <c r="AI41" s="81"/>
      <c r="AJ41" s="81"/>
      <c r="AK41" s="81"/>
      <c r="AL41" s="81"/>
      <c r="AM41" s="81"/>
      <c r="AN41" s="81"/>
      <c r="AO41" s="81"/>
      <c r="AP41" s="81"/>
      <c r="AQ41" s="81"/>
      <c r="AR41" s="81"/>
      <c r="AS41" s="81"/>
      <c r="AT41" s="80"/>
      <c r="AU41" s="80"/>
      <c r="AV41" s="80"/>
      <c r="AW41" s="82"/>
      <c r="AX41" s="81"/>
      <c r="AY41" s="81"/>
      <c r="AZ41" s="81"/>
      <c r="BA41" s="81"/>
      <c r="BB41" s="81"/>
      <c r="BC41" s="81"/>
      <c r="BD41" s="81"/>
      <c r="BE41" s="81"/>
      <c r="BF41" s="81"/>
      <c r="BG41" s="81"/>
      <c r="BH41" s="81"/>
      <c r="BI41" s="81"/>
      <c r="BJ41" s="81"/>
      <c r="BK41" s="80"/>
      <c r="BL41" s="80"/>
      <c r="BM41" s="80"/>
      <c r="BN41" s="81"/>
      <c r="BO41" s="81"/>
      <c r="BP41" s="81"/>
      <c r="BQ41" s="81"/>
    </row>
    <row r="42" spans="2:69" ht="20.25">
      <c r="B42" s="80"/>
      <c r="C42" s="84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1"/>
      <c r="O42" s="81"/>
      <c r="P42" s="81"/>
      <c r="R42" s="81"/>
      <c r="S42" s="81"/>
      <c r="T42" s="81"/>
      <c r="V42" s="81"/>
      <c r="W42" s="81"/>
      <c r="X42" s="81"/>
      <c r="Z42" s="80"/>
      <c r="AA42" s="80"/>
      <c r="AB42" s="80"/>
      <c r="AC42" s="80"/>
      <c r="AD42" s="81"/>
      <c r="AE42" s="85"/>
      <c r="AF42" s="81"/>
      <c r="AG42" s="81"/>
      <c r="AH42" s="81"/>
      <c r="AI42" s="81"/>
      <c r="AJ42" s="81"/>
      <c r="AK42" s="81"/>
      <c r="AL42" s="81"/>
      <c r="AM42" s="81"/>
      <c r="AN42" s="81"/>
      <c r="AO42" s="81"/>
      <c r="AP42" s="81"/>
      <c r="AQ42" s="81"/>
      <c r="AR42" s="81"/>
      <c r="AS42" s="81"/>
      <c r="AT42" s="80"/>
      <c r="AU42" s="80"/>
      <c r="AV42" s="80"/>
      <c r="AW42" s="82"/>
      <c r="AX42" s="81"/>
      <c r="AY42" s="81"/>
      <c r="AZ42" s="81"/>
      <c r="BA42" s="81"/>
      <c r="BB42" s="81"/>
      <c r="BC42" s="81"/>
      <c r="BD42" s="81"/>
      <c r="BE42" s="81"/>
      <c r="BF42" s="81"/>
      <c r="BG42" s="81"/>
      <c r="BH42" s="81"/>
      <c r="BI42" s="81"/>
      <c r="BJ42" s="81"/>
      <c r="BK42" s="80"/>
      <c r="BL42" s="80"/>
      <c r="BM42" s="80"/>
      <c r="BN42" s="81"/>
      <c r="BO42" s="81"/>
      <c r="BP42" s="81"/>
      <c r="BQ42" s="81"/>
    </row>
    <row r="43" spans="2:69" ht="20.25">
      <c r="B43" s="80"/>
      <c r="C43" s="81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1"/>
      <c r="O43" s="81"/>
      <c r="P43" s="81"/>
      <c r="R43" s="81"/>
      <c r="S43" s="81"/>
      <c r="T43" s="81"/>
      <c r="V43" s="81"/>
      <c r="W43" s="81"/>
      <c r="X43" s="81"/>
      <c r="Z43" s="80"/>
      <c r="AA43" s="80"/>
      <c r="AB43" s="80"/>
      <c r="AC43" s="80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1"/>
      <c r="AO43" s="81"/>
      <c r="AP43" s="81"/>
      <c r="AQ43" s="81"/>
      <c r="AR43" s="81"/>
      <c r="AS43" s="81"/>
      <c r="AT43" s="80"/>
      <c r="AU43" s="80"/>
      <c r="AV43" s="80"/>
      <c r="AW43" s="82"/>
      <c r="AX43" s="81"/>
      <c r="AY43" s="81"/>
      <c r="AZ43" s="81"/>
      <c r="BA43" s="81"/>
      <c r="BB43" s="81"/>
      <c r="BC43" s="81"/>
      <c r="BD43" s="81"/>
      <c r="BE43" s="81"/>
      <c r="BF43" s="81"/>
      <c r="BG43" s="81"/>
      <c r="BH43" s="81"/>
      <c r="BI43" s="81"/>
      <c r="BJ43" s="81"/>
      <c r="BK43" s="80"/>
      <c r="BL43" s="80"/>
      <c r="BM43" s="80"/>
      <c r="BN43" s="81"/>
      <c r="BO43" s="81"/>
      <c r="BP43" s="81"/>
      <c r="BQ43" s="81"/>
    </row>
    <row r="44" spans="2:69" ht="20.25">
      <c r="B44" s="80"/>
      <c r="C44" s="81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1"/>
      <c r="O44" s="81"/>
      <c r="P44" s="81"/>
      <c r="R44" s="81"/>
      <c r="S44" s="81"/>
      <c r="T44" s="81"/>
      <c r="V44" s="81"/>
      <c r="W44" s="81"/>
      <c r="X44" s="81"/>
      <c r="Z44" s="80"/>
      <c r="AA44" s="80"/>
      <c r="AB44" s="80"/>
      <c r="AC44" s="80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81"/>
      <c r="AQ44" s="81"/>
      <c r="AR44" s="81"/>
      <c r="AS44" s="81"/>
      <c r="AT44" s="80"/>
      <c r="AU44" s="80"/>
      <c r="AV44" s="80"/>
      <c r="AW44" s="82"/>
      <c r="AX44" s="81"/>
      <c r="AY44" s="81"/>
      <c r="AZ44" s="81"/>
      <c r="BA44" s="81"/>
      <c r="BB44" s="81"/>
      <c r="BC44" s="81"/>
      <c r="BD44" s="81"/>
      <c r="BE44" s="81"/>
      <c r="BF44" s="81"/>
      <c r="BG44" s="81"/>
      <c r="BH44" s="81"/>
      <c r="BI44" s="81"/>
      <c r="BJ44" s="81"/>
      <c r="BK44" s="80"/>
      <c r="BL44" s="80"/>
      <c r="BM44" s="80"/>
      <c r="BN44" s="81"/>
      <c r="BO44" s="81"/>
      <c r="BP44" s="81"/>
      <c r="BQ44" s="81"/>
    </row>
    <row r="45" spans="2:69" ht="20.25">
      <c r="B45" s="80"/>
      <c r="C45" s="81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1"/>
      <c r="O45" s="81"/>
      <c r="P45" s="81"/>
      <c r="R45" s="81"/>
      <c r="S45" s="81"/>
      <c r="T45" s="81"/>
      <c r="V45" s="81"/>
      <c r="W45" s="81"/>
      <c r="X45" s="81"/>
      <c r="Z45" s="80"/>
      <c r="AA45" s="80"/>
      <c r="AB45" s="80"/>
      <c r="AC45" s="80"/>
      <c r="AD45" s="81"/>
      <c r="AE45" s="81"/>
      <c r="AF45" s="81"/>
      <c r="AG45" s="81"/>
      <c r="AH45" s="81"/>
      <c r="AI45" s="81"/>
      <c r="AJ45" s="81"/>
      <c r="AK45" s="81"/>
      <c r="AL45" s="81"/>
      <c r="AM45" s="81"/>
      <c r="AN45" s="81"/>
      <c r="AO45" s="81"/>
      <c r="AP45" s="81"/>
      <c r="AQ45" s="81"/>
      <c r="AR45" s="81"/>
      <c r="AS45" s="81"/>
      <c r="AT45" s="80"/>
      <c r="AU45" s="80"/>
      <c r="AV45" s="80"/>
      <c r="AW45" s="82"/>
      <c r="AX45" s="81"/>
      <c r="AY45" s="81"/>
      <c r="AZ45" s="81"/>
      <c r="BA45" s="81"/>
      <c r="BB45" s="81"/>
      <c r="BC45" s="81"/>
      <c r="BD45" s="81"/>
      <c r="BE45" s="81"/>
      <c r="BF45" s="81"/>
      <c r="BG45" s="81"/>
      <c r="BH45" s="81"/>
      <c r="BI45" s="81"/>
      <c r="BJ45" s="81"/>
      <c r="BK45" s="80"/>
      <c r="BL45" s="80"/>
      <c r="BM45" s="80"/>
      <c r="BN45" s="81"/>
      <c r="BO45" s="81"/>
      <c r="BP45" s="81"/>
      <c r="BQ45" s="81"/>
    </row>
    <row r="46" spans="2:69" ht="20.25">
      <c r="B46" s="80"/>
      <c r="C46" s="81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1"/>
      <c r="O46" s="81"/>
      <c r="P46" s="81"/>
      <c r="R46" s="81"/>
      <c r="S46" s="81"/>
      <c r="T46" s="81"/>
      <c r="V46" s="81"/>
      <c r="W46" s="81"/>
      <c r="X46" s="81"/>
      <c r="Z46" s="80"/>
      <c r="AA46" s="80"/>
      <c r="AB46" s="80"/>
      <c r="AC46" s="80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81"/>
      <c r="AO46" s="81"/>
      <c r="AP46" s="81"/>
      <c r="AQ46" s="81"/>
      <c r="AR46" s="81"/>
      <c r="AS46" s="81"/>
      <c r="AT46" s="80"/>
      <c r="AU46" s="80"/>
      <c r="AV46" s="80"/>
      <c r="AW46" s="82"/>
      <c r="AX46" s="81"/>
      <c r="AY46" s="81"/>
      <c r="AZ46" s="81"/>
      <c r="BA46" s="81"/>
      <c r="BB46" s="81"/>
      <c r="BC46" s="81"/>
      <c r="BD46" s="81"/>
      <c r="BE46" s="81"/>
      <c r="BF46" s="81"/>
      <c r="BG46" s="81"/>
      <c r="BH46" s="81"/>
      <c r="BI46" s="81"/>
      <c r="BJ46" s="81"/>
      <c r="BK46" s="80"/>
      <c r="BL46" s="80"/>
      <c r="BM46" s="80"/>
      <c r="BN46" s="81"/>
      <c r="BO46" s="81"/>
      <c r="BP46" s="81"/>
      <c r="BQ46" s="81"/>
    </row>
    <row r="47" spans="2:69" ht="20.25">
      <c r="B47" s="80"/>
      <c r="C47" s="81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1"/>
      <c r="O47" s="81"/>
      <c r="P47" s="81"/>
      <c r="R47" s="81"/>
      <c r="S47" s="81"/>
      <c r="T47" s="81"/>
      <c r="V47" s="81"/>
      <c r="W47" s="81"/>
      <c r="X47" s="81"/>
      <c r="Z47" s="80"/>
      <c r="AA47" s="80"/>
      <c r="AB47" s="80"/>
      <c r="AC47" s="80"/>
      <c r="AD47" s="81"/>
      <c r="AE47" s="81"/>
      <c r="AF47" s="81"/>
      <c r="AG47" s="81"/>
      <c r="AH47" s="81"/>
      <c r="AI47" s="81"/>
      <c r="AJ47" s="81"/>
      <c r="AK47" s="81"/>
      <c r="AL47" s="81"/>
      <c r="AM47" s="81"/>
      <c r="AN47" s="81"/>
      <c r="AO47" s="81"/>
      <c r="AP47" s="81"/>
      <c r="AQ47" s="81"/>
      <c r="AR47" s="81"/>
      <c r="AS47" s="81"/>
      <c r="AT47" s="80"/>
      <c r="AU47" s="80"/>
      <c r="AV47" s="80"/>
      <c r="AW47" s="82"/>
      <c r="AX47" s="81"/>
      <c r="AY47" s="81"/>
      <c r="AZ47" s="81"/>
      <c r="BA47" s="81"/>
      <c r="BB47" s="81"/>
      <c r="BC47" s="81"/>
      <c r="BD47" s="81"/>
      <c r="BE47" s="81"/>
      <c r="BF47" s="81"/>
      <c r="BG47" s="81"/>
      <c r="BH47" s="81"/>
      <c r="BI47" s="81"/>
      <c r="BJ47" s="81"/>
      <c r="BK47" s="80"/>
      <c r="BL47" s="80"/>
      <c r="BM47" s="80"/>
      <c r="BN47" s="81"/>
      <c r="BO47" s="81"/>
      <c r="BP47" s="81"/>
      <c r="BQ47" s="81"/>
    </row>
    <row r="48" spans="2:69" ht="20.25">
      <c r="B48" s="80"/>
      <c r="C48" s="81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1"/>
      <c r="O48" s="81"/>
      <c r="P48" s="81"/>
      <c r="R48" s="81"/>
      <c r="S48" s="81"/>
      <c r="T48" s="81"/>
      <c r="V48" s="81"/>
      <c r="W48" s="81"/>
      <c r="X48" s="81"/>
      <c r="Z48" s="80"/>
      <c r="AA48" s="80"/>
      <c r="AB48" s="80"/>
      <c r="AC48" s="80"/>
      <c r="AD48" s="81"/>
      <c r="AE48" s="81"/>
      <c r="AF48" s="81"/>
      <c r="AG48" s="81"/>
      <c r="AH48" s="81"/>
      <c r="AI48" s="81"/>
      <c r="AJ48" s="81"/>
      <c r="AK48" s="81"/>
      <c r="AL48" s="81"/>
      <c r="AM48" s="81"/>
      <c r="AN48" s="81"/>
      <c r="AO48" s="81"/>
      <c r="AP48" s="81"/>
      <c r="AQ48" s="81"/>
      <c r="AR48" s="81"/>
      <c r="AS48" s="81"/>
      <c r="AT48" s="80"/>
      <c r="AU48" s="80"/>
      <c r="AV48" s="80"/>
      <c r="AW48" s="82"/>
      <c r="AX48" s="81"/>
      <c r="AY48" s="81"/>
      <c r="AZ48" s="81"/>
      <c r="BA48" s="81"/>
      <c r="BB48" s="81"/>
      <c r="BC48" s="81"/>
      <c r="BD48" s="81"/>
      <c r="BE48" s="81"/>
      <c r="BF48" s="81"/>
      <c r="BG48" s="81"/>
      <c r="BH48" s="81"/>
      <c r="BI48" s="81"/>
      <c r="BJ48" s="81"/>
      <c r="BK48" s="80"/>
      <c r="BL48" s="80"/>
      <c r="BM48" s="80"/>
      <c r="BN48" s="81"/>
      <c r="BO48" s="81"/>
      <c r="BP48" s="81"/>
      <c r="BQ48" s="81"/>
    </row>
    <row r="49" spans="2:69" ht="20.25">
      <c r="B49" s="80"/>
      <c r="C49" s="81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1"/>
      <c r="O49" s="81"/>
      <c r="P49" s="81"/>
      <c r="R49" s="81"/>
      <c r="S49" s="81"/>
      <c r="T49" s="81"/>
      <c r="V49" s="81"/>
      <c r="W49" s="81"/>
      <c r="X49" s="81"/>
      <c r="Z49" s="80"/>
      <c r="AA49" s="80"/>
      <c r="AB49" s="80"/>
      <c r="AC49" s="80"/>
      <c r="AD49" s="81"/>
      <c r="AE49" s="81"/>
      <c r="AF49" s="81"/>
      <c r="AG49" s="81"/>
      <c r="AH49" s="81"/>
      <c r="AI49" s="81"/>
      <c r="AJ49" s="81"/>
      <c r="AK49" s="81"/>
      <c r="AL49" s="81"/>
      <c r="AM49" s="81"/>
      <c r="AN49" s="81"/>
      <c r="AO49" s="81"/>
      <c r="AP49" s="81"/>
      <c r="AQ49" s="81"/>
      <c r="AR49" s="81"/>
      <c r="AS49" s="81"/>
      <c r="AT49" s="80"/>
      <c r="AU49" s="80"/>
      <c r="AV49" s="80"/>
      <c r="AW49" s="82"/>
      <c r="AX49" s="81"/>
      <c r="AY49" s="81"/>
      <c r="AZ49" s="81"/>
      <c r="BA49" s="81"/>
      <c r="BB49" s="81"/>
      <c r="BC49" s="81"/>
      <c r="BD49" s="81"/>
      <c r="BE49" s="81"/>
      <c r="BF49" s="81"/>
      <c r="BG49" s="81"/>
      <c r="BH49" s="81"/>
      <c r="BI49" s="81"/>
      <c r="BJ49" s="81"/>
      <c r="BK49" s="80"/>
      <c r="BL49" s="80"/>
      <c r="BM49" s="80"/>
      <c r="BN49" s="81"/>
      <c r="BO49" s="81"/>
      <c r="BP49" s="81"/>
      <c r="BQ49" s="81"/>
    </row>
    <row r="50" spans="2:69" ht="20.25">
      <c r="B50" s="80"/>
      <c r="C50" s="81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1"/>
      <c r="O50" s="81"/>
      <c r="P50" s="81"/>
      <c r="R50" s="81"/>
      <c r="S50" s="81"/>
      <c r="T50" s="81"/>
      <c r="V50" s="81"/>
      <c r="W50" s="81"/>
      <c r="X50" s="81"/>
      <c r="Z50" s="80"/>
      <c r="AA50" s="80"/>
      <c r="AB50" s="80"/>
      <c r="AC50" s="80"/>
      <c r="AD50" s="81"/>
      <c r="AE50" s="81"/>
      <c r="AF50" s="81"/>
      <c r="AG50" s="81"/>
      <c r="AH50" s="81"/>
      <c r="AI50" s="81"/>
      <c r="AJ50" s="81"/>
      <c r="AK50" s="81"/>
      <c r="AL50" s="81"/>
      <c r="AM50" s="81"/>
      <c r="AN50" s="81"/>
      <c r="AO50" s="81"/>
      <c r="AP50" s="81"/>
      <c r="AQ50" s="81"/>
      <c r="AR50" s="81"/>
      <c r="AS50" s="81"/>
      <c r="AT50" s="80"/>
      <c r="AU50" s="80"/>
      <c r="AV50" s="80"/>
      <c r="AW50" s="82"/>
      <c r="AX50" s="81"/>
      <c r="AY50" s="81"/>
      <c r="AZ50" s="81"/>
      <c r="BA50" s="81"/>
      <c r="BB50" s="81"/>
      <c r="BC50" s="81"/>
      <c r="BD50" s="81"/>
      <c r="BE50" s="81"/>
      <c r="BF50" s="81"/>
      <c r="BG50" s="81"/>
      <c r="BH50" s="81"/>
      <c r="BI50" s="81"/>
      <c r="BJ50" s="81"/>
      <c r="BK50" s="80"/>
      <c r="BL50" s="80"/>
      <c r="BM50" s="80"/>
      <c r="BN50" s="81"/>
      <c r="BO50" s="81"/>
      <c r="BP50" s="81"/>
      <c r="BQ50" s="81"/>
    </row>
    <row r="51" spans="2:69" ht="20.25">
      <c r="B51" s="80"/>
      <c r="C51" s="81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1"/>
      <c r="O51" s="81"/>
      <c r="P51" s="81"/>
      <c r="R51" s="81"/>
      <c r="S51" s="81"/>
      <c r="T51" s="81"/>
      <c r="V51" s="81"/>
      <c r="W51" s="81"/>
      <c r="X51" s="81"/>
      <c r="Z51" s="80"/>
      <c r="AA51" s="80"/>
      <c r="AB51" s="80"/>
      <c r="AC51" s="80"/>
      <c r="AD51" s="81"/>
      <c r="AE51" s="81"/>
      <c r="AF51" s="81"/>
      <c r="AG51" s="81"/>
      <c r="AH51" s="81"/>
      <c r="AI51" s="81"/>
      <c r="AJ51" s="81"/>
      <c r="AK51" s="81"/>
      <c r="AL51" s="81"/>
      <c r="AM51" s="81"/>
      <c r="AN51" s="81"/>
      <c r="AO51" s="81"/>
      <c r="AP51" s="81"/>
      <c r="AQ51" s="81"/>
      <c r="AR51" s="81"/>
      <c r="AS51" s="81"/>
      <c r="AT51" s="80"/>
      <c r="AU51" s="80"/>
      <c r="AV51" s="80"/>
      <c r="AW51" s="82"/>
      <c r="AX51" s="81"/>
      <c r="AY51" s="81"/>
      <c r="AZ51" s="81"/>
      <c r="BA51" s="81"/>
      <c r="BB51" s="81"/>
      <c r="BC51" s="81"/>
      <c r="BD51" s="81"/>
      <c r="BE51" s="81"/>
      <c r="BF51" s="81"/>
      <c r="BG51" s="81"/>
      <c r="BH51" s="81"/>
      <c r="BI51" s="81"/>
      <c r="BJ51" s="81"/>
      <c r="BK51" s="80"/>
      <c r="BL51" s="80"/>
      <c r="BM51" s="80"/>
      <c r="BN51" s="81"/>
      <c r="BO51" s="81"/>
      <c r="BP51" s="81"/>
      <c r="BQ51" s="81"/>
    </row>
    <row r="52" spans="2:69" ht="20.25">
      <c r="B52" s="80"/>
      <c r="C52" s="81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1"/>
      <c r="O52" s="81"/>
      <c r="P52" s="81"/>
      <c r="R52" s="81"/>
      <c r="S52" s="81"/>
      <c r="T52" s="81"/>
      <c r="V52" s="81"/>
      <c r="W52" s="81"/>
      <c r="X52" s="81"/>
      <c r="Z52" s="80"/>
      <c r="AA52" s="80"/>
      <c r="AB52" s="80"/>
      <c r="AC52" s="80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/>
      <c r="AO52" s="81"/>
      <c r="AP52" s="81"/>
      <c r="AQ52" s="81"/>
      <c r="AR52" s="81"/>
      <c r="AS52" s="81"/>
      <c r="AT52" s="80"/>
      <c r="AU52" s="80"/>
      <c r="AV52" s="80"/>
      <c r="AW52" s="82"/>
      <c r="AX52" s="81"/>
      <c r="AY52" s="81"/>
      <c r="AZ52" s="81"/>
      <c r="BA52" s="81"/>
      <c r="BB52" s="81"/>
      <c r="BC52" s="81"/>
      <c r="BD52" s="81"/>
      <c r="BE52" s="81"/>
      <c r="BF52" s="81"/>
      <c r="BG52" s="81"/>
      <c r="BH52" s="81"/>
      <c r="BI52" s="81"/>
      <c r="BJ52" s="81"/>
      <c r="BK52" s="80"/>
      <c r="BL52" s="80"/>
      <c r="BM52" s="80"/>
      <c r="BN52" s="81"/>
      <c r="BO52" s="81"/>
      <c r="BP52" s="81"/>
      <c r="BQ52" s="81"/>
    </row>
    <row r="53" spans="2:69" ht="20.25">
      <c r="B53" s="80"/>
      <c r="C53" s="81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1"/>
      <c r="O53" s="81"/>
      <c r="P53" s="81"/>
      <c r="R53" s="81"/>
      <c r="S53" s="81"/>
      <c r="T53" s="81"/>
      <c r="V53" s="81"/>
      <c r="W53" s="81"/>
      <c r="X53" s="81"/>
      <c r="Z53" s="80"/>
      <c r="AA53" s="80"/>
      <c r="AB53" s="80"/>
      <c r="AC53" s="80"/>
      <c r="AD53" s="81"/>
      <c r="AE53" s="81"/>
      <c r="AF53" s="81"/>
      <c r="AG53" s="81"/>
      <c r="AH53" s="81"/>
      <c r="AI53" s="81"/>
      <c r="AJ53" s="81"/>
      <c r="AK53" s="81"/>
      <c r="AL53" s="81"/>
      <c r="AM53" s="81"/>
      <c r="AN53" s="81"/>
      <c r="AO53" s="81"/>
      <c r="AP53" s="81"/>
      <c r="AQ53" s="81"/>
      <c r="AR53" s="81"/>
      <c r="AS53" s="81"/>
      <c r="AT53" s="80"/>
      <c r="AU53" s="80"/>
      <c r="AV53" s="80"/>
      <c r="AW53" s="82"/>
      <c r="AX53" s="81"/>
      <c r="AY53" s="81"/>
      <c r="AZ53" s="81"/>
      <c r="BA53" s="81"/>
      <c r="BB53" s="81"/>
      <c r="BC53" s="81"/>
      <c r="BD53" s="81"/>
      <c r="BE53" s="81"/>
      <c r="BF53" s="81"/>
      <c r="BG53" s="81"/>
      <c r="BH53" s="81"/>
      <c r="BI53" s="81"/>
      <c r="BJ53" s="81"/>
      <c r="BK53" s="80"/>
      <c r="BL53" s="80"/>
      <c r="BM53" s="80"/>
      <c r="BN53" s="81"/>
      <c r="BO53" s="81"/>
      <c r="BP53" s="81"/>
      <c r="BQ53" s="81"/>
    </row>
    <row r="54" spans="2:69" ht="20.25">
      <c r="B54" s="80"/>
      <c r="C54" s="81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1"/>
      <c r="O54" s="81"/>
      <c r="P54" s="81"/>
      <c r="R54" s="81"/>
      <c r="S54" s="81"/>
      <c r="T54" s="81"/>
      <c r="V54" s="81"/>
      <c r="W54" s="81"/>
      <c r="X54" s="81"/>
      <c r="Z54" s="80"/>
      <c r="AA54" s="80"/>
      <c r="AB54" s="80"/>
      <c r="AC54" s="80"/>
      <c r="AD54" s="81"/>
      <c r="AE54" s="81"/>
      <c r="AF54" s="81"/>
      <c r="AG54" s="81"/>
      <c r="AH54" s="81"/>
      <c r="AI54" s="81"/>
      <c r="AJ54" s="81"/>
      <c r="AK54" s="81"/>
      <c r="AL54" s="81"/>
      <c r="AM54" s="81"/>
      <c r="AN54" s="81"/>
      <c r="AO54" s="81"/>
      <c r="AP54" s="81"/>
      <c r="AQ54" s="81"/>
      <c r="AR54" s="81"/>
      <c r="AS54" s="81"/>
      <c r="AT54" s="80"/>
      <c r="AU54" s="80"/>
      <c r="AV54" s="80"/>
      <c r="AW54" s="82"/>
      <c r="AX54" s="81"/>
      <c r="AY54" s="81"/>
      <c r="AZ54" s="81"/>
      <c r="BA54" s="81"/>
      <c r="BB54" s="81"/>
      <c r="BC54" s="81"/>
      <c r="BD54" s="81"/>
      <c r="BE54" s="81"/>
      <c r="BF54" s="81"/>
      <c r="BG54" s="81"/>
      <c r="BH54" s="81"/>
      <c r="BI54" s="81"/>
      <c r="BJ54" s="81"/>
      <c r="BK54" s="80"/>
      <c r="BL54" s="80"/>
      <c r="BM54" s="80"/>
      <c r="BN54" s="81"/>
      <c r="BO54" s="81"/>
      <c r="BP54" s="81"/>
      <c r="BQ54" s="81"/>
    </row>
    <row r="55" spans="2:69" ht="20.25">
      <c r="B55" s="80"/>
      <c r="C55" s="81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1"/>
      <c r="O55" s="81"/>
      <c r="P55" s="81"/>
      <c r="R55" s="81"/>
      <c r="S55" s="81"/>
      <c r="T55" s="81"/>
      <c r="V55" s="81"/>
      <c r="W55" s="81"/>
      <c r="X55" s="81"/>
      <c r="Z55" s="80"/>
      <c r="AA55" s="80"/>
      <c r="AB55" s="80"/>
      <c r="AC55" s="80"/>
      <c r="AD55" s="81"/>
      <c r="AE55" s="81"/>
      <c r="AF55" s="81"/>
      <c r="AG55" s="81"/>
      <c r="AH55" s="81"/>
      <c r="AI55" s="81"/>
      <c r="AJ55" s="81"/>
      <c r="AK55" s="81"/>
      <c r="AL55" s="81"/>
      <c r="AM55" s="81"/>
      <c r="AN55" s="81"/>
      <c r="AO55" s="81"/>
      <c r="AP55" s="81"/>
      <c r="AQ55" s="81"/>
      <c r="AR55" s="81"/>
      <c r="AS55" s="81"/>
      <c r="AT55" s="80"/>
      <c r="AU55" s="80"/>
      <c r="AV55" s="80"/>
      <c r="AW55" s="82"/>
      <c r="AX55" s="81"/>
      <c r="AY55" s="81"/>
      <c r="AZ55" s="81"/>
      <c r="BA55" s="81"/>
      <c r="BB55" s="81"/>
      <c r="BC55" s="81"/>
      <c r="BD55" s="81"/>
      <c r="BE55" s="81"/>
      <c r="BF55" s="81"/>
      <c r="BG55" s="81"/>
      <c r="BH55" s="81"/>
      <c r="BI55" s="81"/>
      <c r="BJ55" s="81"/>
      <c r="BK55" s="80"/>
      <c r="BL55" s="80"/>
      <c r="BM55" s="80"/>
      <c r="BN55" s="81"/>
      <c r="BO55" s="81"/>
      <c r="BP55" s="81"/>
      <c r="BQ55" s="81"/>
    </row>
    <row r="56" spans="2:69" ht="20.25">
      <c r="B56" s="80"/>
      <c r="C56" s="81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1"/>
      <c r="O56" s="81"/>
      <c r="P56" s="81"/>
      <c r="R56" s="81"/>
      <c r="S56" s="81"/>
      <c r="T56" s="81"/>
      <c r="V56" s="81"/>
      <c r="W56" s="81"/>
      <c r="X56" s="81"/>
      <c r="Z56" s="80"/>
      <c r="AA56" s="80"/>
      <c r="AB56" s="80"/>
      <c r="AC56" s="80"/>
      <c r="AD56" s="81"/>
      <c r="AE56" s="81"/>
      <c r="AF56" s="81"/>
      <c r="AG56" s="81"/>
      <c r="AH56" s="81"/>
      <c r="AI56" s="81"/>
      <c r="AJ56" s="81"/>
      <c r="AK56" s="81"/>
      <c r="AL56" s="81"/>
      <c r="AM56" s="81"/>
      <c r="AN56" s="81"/>
      <c r="AO56" s="81"/>
      <c r="AP56" s="81"/>
      <c r="AQ56" s="81"/>
      <c r="AR56" s="81"/>
      <c r="AS56" s="81"/>
      <c r="AT56" s="80"/>
      <c r="AU56" s="80"/>
      <c r="AV56" s="80"/>
      <c r="AW56" s="82"/>
      <c r="AX56" s="81"/>
      <c r="AY56" s="81"/>
      <c r="AZ56" s="81"/>
      <c r="BA56" s="81"/>
      <c r="BB56" s="81"/>
      <c r="BC56" s="81"/>
      <c r="BD56" s="81"/>
      <c r="BE56" s="81"/>
      <c r="BF56" s="81"/>
      <c r="BG56" s="81"/>
      <c r="BH56" s="81"/>
      <c r="BI56" s="81"/>
      <c r="BJ56" s="81"/>
      <c r="BK56" s="80"/>
      <c r="BL56" s="80"/>
      <c r="BM56" s="80"/>
      <c r="BN56" s="81"/>
      <c r="BO56" s="81"/>
      <c r="BP56" s="81"/>
      <c r="BQ56" s="81"/>
    </row>
    <row r="57" spans="2:69" ht="20.25">
      <c r="B57" s="80"/>
      <c r="C57" s="81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1"/>
      <c r="O57" s="81"/>
      <c r="P57" s="81"/>
      <c r="R57" s="81"/>
      <c r="S57" s="81"/>
      <c r="T57" s="81"/>
      <c r="V57" s="81"/>
      <c r="W57" s="81"/>
      <c r="X57" s="81"/>
      <c r="Z57" s="80"/>
      <c r="AA57" s="80"/>
      <c r="AB57" s="80"/>
      <c r="AC57" s="80"/>
      <c r="AD57" s="81"/>
      <c r="AE57" s="81"/>
      <c r="AF57" s="81"/>
      <c r="AG57" s="81"/>
      <c r="AH57" s="81"/>
      <c r="AI57" s="81"/>
      <c r="AJ57" s="81"/>
      <c r="AK57" s="81"/>
      <c r="AL57" s="81"/>
      <c r="AM57" s="81"/>
      <c r="AN57" s="81"/>
      <c r="AO57" s="81"/>
      <c r="AP57" s="81"/>
      <c r="AQ57" s="81"/>
      <c r="AR57" s="81"/>
      <c r="AS57" s="81"/>
      <c r="AT57" s="80"/>
      <c r="AU57" s="80"/>
      <c r="AV57" s="80"/>
      <c r="AW57" s="82"/>
      <c r="AX57" s="81"/>
      <c r="AY57" s="81"/>
      <c r="AZ57" s="81"/>
      <c r="BA57" s="81"/>
      <c r="BB57" s="81"/>
      <c r="BC57" s="81"/>
      <c r="BD57" s="81"/>
      <c r="BE57" s="81"/>
      <c r="BF57" s="81"/>
      <c r="BG57" s="81"/>
      <c r="BH57" s="81"/>
      <c r="BI57" s="81"/>
      <c r="BJ57" s="81"/>
      <c r="BK57" s="80"/>
      <c r="BL57" s="80"/>
      <c r="BM57" s="80"/>
      <c r="BN57" s="81"/>
      <c r="BO57" s="81"/>
      <c r="BP57" s="81"/>
      <c r="BQ57" s="81"/>
    </row>
    <row r="58" spans="2:69" ht="20.25">
      <c r="B58" s="80"/>
      <c r="C58" s="81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1"/>
      <c r="O58" s="81"/>
      <c r="P58" s="81"/>
      <c r="R58" s="81"/>
      <c r="S58" s="81"/>
      <c r="T58" s="81"/>
      <c r="V58" s="81"/>
      <c r="W58" s="81"/>
      <c r="X58" s="81"/>
      <c r="Z58" s="80"/>
      <c r="AA58" s="80"/>
      <c r="AB58" s="80"/>
      <c r="AC58" s="80"/>
      <c r="AD58" s="81"/>
      <c r="AE58" s="81"/>
      <c r="AF58" s="81"/>
      <c r="AG58" s="81"/>
      <c r="AH58" s="81"/>
      <c r="AI58" s="81"/>
      <c r="AJ58" s="81"/>
      <c r="AK58" s="81"/>
      <c r="AL58" s="81"/>
      <c r="AM58" s="81"/>
      <c r="AN58" s="81"/>
      <c r="AO58" s="81"/>
      <c r="AP58" s="81"/>
      <c r="AQ58" s="81"/>
      <c r="AR58" s="81"/>
      <c r="AS58" s="81"/>
      <c r="AT58" s="80"/>
      <c r="AU58" s="80"/>
      <c r="AV58" s="80"/>
      <c r="AW58" s="82"/>
      <c r="AX58" s="81"/>
      <c r="AY58" s="81"/>
      <c r="AZ58" s="81"/>
      <c r="BA58" s="81"/>
      <c r="BB58" s="81"/>
      <c r="BC58" s="81"/>
      <c r="BD58" s="81"/>
      <c r="BE58" s="81"/>
      <c r="BF58" s="81"/>
      <c r="BG58" s="81"/>
      <c r="BH58" s="81"/>
      <c r="BI58" s="81"/>
      <c r="BJ58" s="81"/>
      <c r="BK58" s="80"/>
      <c r="BL58" s="80"/>
      <c r="BM58" s="80"/>
      <c r="BN58" s="81"/>
      <c r="BO58" s="81"/>
      <c r="BP58" s="81"/>
      <c r="BQ58" s="81"/>
    </row>
  </sheetData>
  <sheetProtection/>
  <mergeCells count="80">
    <mergeCell ref="BT4:BU4"/>
    <mergeCell ref="BV4:BV5"/>
    <mergeCell ref="BW4:BW5"/>
    <mergeCell ref="BX4:BY4"/>
    <mergeCell ref="BZ4:BZ5"/>
    <mergeCell ref="CA4:CB4"/>
    <mergeCell ref="BL4:BM4"/>
    <mergeCell ref="BN4:BN5"/>
    <mergeCell ref="BO4:BO5"/>
    <mergeCell ref="BP4:BQ4"/>
    <mergeCell ref="BR4:BR5"/>
    <mergeCell ref="BS4:BS5"/>
    <mergeCell ref="BD4:BE4"/>
    <mergeCell ref="BF4:BF5"/>
    <mergeCell ref="BG4:BG5"/>
    <mergeCell ref="BH4:BI4"/>
    <mergeCell ref="BJ4:BJ5"/>
    <mergeCell ref="BK4:BK5"/>
    <mergeCell ref="AV4:AW4"/>
    <mergeCell ref="AX4:AX5"/>
    <mergeCell ref="AY4:AY5"/>
    <mergeCell ref="AZ4:BA4"/>
    <mergeCell ref="BB4:BB5"/>
    <mergeCell ref="BC4:BC5"/>
    <mergeCell ref="AN4:AO4"/>
    <mergeCell ref="AP4:AP5"/>
    <mergeCell ref="AQ4:AQ5"/>
    <mergeCell ref="AR4:AS4"/>
    <mergeCell ref="AT4:AT5"/>
    <mergeCell ref="AU4:AU5"/>
    <mergeCell ref="AF4:AG4"/>
    <mergeCell ref="AH4:AH5"/>
    <mergeCell ref="AI4:AI5"/>
    <mergeCell ref="AJ4:AK4"/>
    <mergeCell ref="AL4:AL5"/>
    <mergeCell ref="AM4:AM5"/>
    <mergeCell ref="X4:Y4"/>
    <mergeCell ref="Z4:Z5"/>
    <mergeCell ref="AA4:AA5"/>
    <mergeCell ref="AB4:AC4"/>
    <mergeCell ref="AD4:AD5"/>
    <mergeCell ref="AE4:AE5"/>
    <mergeCell ref="P4:Q4"/>
    <mergeCell ref="R4:R5"/>
    <mergeCell ref="S4:S5"/>
    <mergeCell ref="T4:U4"/>
    <mergeCell ref="V4:V5"/>
    <mergeCell ref="W4:W5"/>
    <mergeCell ref="BR3:BU3"/>
    <mergeCell ref="BV3:BY3"/>
    <mergeCell ref="BZ3:CB3"/>
    <mergeCell ref="B4:B5"/>
    <mergeCell ref="C4:C5"/>
    <mergeCell ref="D4:E4"/>
    <mergeCell ref="F4:F5"/>
    <mergeCell ref="G4:G5"/>
    <mergeCell ref="H4:I4"/>
    <mergeCell ref="J4:J5"/>
    <mergeCell ref="AT3:AW3"/>
    <mergeCell ref="AX3:BA3"/>
    <mergeCell ref="BB3:BE3"/>
    <mergeCell ref="BF3:BI3"/>
    <mergeCell ref="BJ3:BM3"/>
    <mergeCell ref="BN3:BQ3"/>
    <mergeCell ref="V3:Y3"/>
    <mergeCell ref="Z3:AC3"/>
    <mergeCell ref="AD3:AG3"/>
    <mergeCell ref="AH3:AK3"/>
    <mergeCell ref="AL3:AO3"/>
    <mergeCell ref="AP3:AS3"/>
    <mergeCell ref="A3:A5"/>
    <mergeCell ref="B3:E3"/>
    <mergeCell ref="F3:I3"/>
    <mergeCell ref="J3:M3"/>
    <mergeCell ref="N3:Q3"/>
    <mergeCell ref="R3:U3"/>
    <mergeCell ref="K4:K5"/>
    <mergeCell ref="L4:M4"/>
    <mergeCell ref="N4:N5"/>
    <mergeCell ref="O4:O5"/>
  </mergeCells>
  <printOptions/>
  <pageMargins left="0.1968503937007874" right="0.1968503937007874" top="0.38" bottom="0.1968503937007874" header="0.1968503937007874" footer="0.1968503937007874"/>
  <pageSetup fitToHeight="0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B32"/>
  <sheetViews>
    <sheetView zoomScaleSheetLayoutView="70" zoomScalePageLayoutView="0" workbookViewId="0" topLeftCell="A1">
      <pane xSplit="2" ySplit="6" topLeftCell="BR10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B31" sqref="CB31"/>
    </sheetView>
  </sheetViews>
  <sheetFormatPr defaultColWidth="9.00390625" defaultRowHeight="12.75"/>
  <cols>
    <col min="1" max="1" width="32.625" style="0" customWidth="1"/>
    <col min="2" max="2" width="0" style="0" hidden="1" customWidth="1"/>
    <col min="3" max="3" width="11.875" style="0" customWidth="1"/>
    <col min="8" max="8" width="9.625" style="0" customWidth="1"/>
    <col min="15" max="15" width="11.125" style="0" customWidth="1"/>
    <col min="17" max="17" width="11.375" style="0" customWidth="1"/>
    <col min="18" max="18" width="9.25390625" style="0" customWidth="1"/>
    <col min="33" max="33" width="10.75390625" style="0" customWidth="1"/>
    <col min="36" max="36" width="10.625" style="0" customWidth="1"/>
    <col min="38" max="38" width="10.00390625" style="0" customWidth="1"/>
    <col min="39" max="39" width="9.25390625" style="0" customWidth="1"/>
    <col min="40" max="40" width="9.75390625" style="0" customWidth="1"/>
    <col min="41" max="41" width="8.875" style="0" customWidth="1"/>
    <col min="44" max="44" width="9.00390625" style="0" customWidth="1"/>
    <col min="63" max="63" width="11.125" style="0" customWidth="1"/>
    <col min="69" max="69" width="11.375" style="0" customWidth="1"/>
    <col min="75" max="75" width="11.375" style="0" customWidth="1"/>
    <col min="76" max="76" width="10.375" style="0" customWidth="1"/>
    <col min="77" max="77" width="10.625" style="0" customWidth="1"/>
    <col min="78" max="78" width="10.375" style="0" customWidth="1"/>
  </cols>
  <sheetData>
    <row r="1" spans="2:80" ht="18">
      <c r="B1" s="87"/>
      <c r="C1" s="88"/>
      <c r="D1" s="88" t="s">
        <v>161</v>
      </c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9"/>
      <c r="W1" s="90"/>
      <c r="X1" s="90"/>
      <c r="Y1" s="90"/>
      <c r="Z1" s="88"/>
      <c r="AA1" s="88"/>
      <c r="AF1" s="88"/>
      <c r="AG1" s="88"/>
      <c r="AL1" s="88"/>
      <c r="AM1" s="88"/>
      <c r="AR1" s="88"/>
      <c r="AS1" s="88"/>
      <c r="AX1" s="88"/>
      <c r="AY1" s="88"/>
      <c r="BD1" s="88"/>
      <c r="BE1" s="88"/>
      <c r="BJ1" s="88"/>
      <c r="BK1" s="88"/>
      <c r="BP1" s="88"/>
      <c r="BQ1" s="88"/>
      <c r="BV1" s="88"/>
      <c r="BW1" s="88"/>
      <c r="CB1" s="88"/>
    </row>
    <row r="2" spans="4:80" ht="15.75">
      <c r="D2" s="469" t="s">
        <v>52</v>
      </c>
      <c r="E2" s="469"/>
      <c r="F2" s="469"/>
      <c r="G2" s="469"/>
      <c r="H2" s="469"/>
      <c r="I2" s="469"/>
      <c r="J2" s="469"/>
      <c r="K2" s="469"/>
      <c r="L2" s="469"/>
      <c r="M2" s="469"/>
      <c r="N2" s="469"/>
      <c r="O2" s="469"/>
      <c r="P2" s="469"/>
      <c r="Q2" s="469"/>
      <c r="R2" s="92"/>
      <c r="S2" s="92"/>
      <c r="T2" s="92"/>
      <c r="U2" s="91"/>
      <c r="Z2" s="92"/>
      <c r="AA2" s="91"/>
      <c r="AF2" s="92"/>
      <c r="AG2" s="91"/>
      <c r="AL2" s="92"/>
      <c r="AM2" s="91"/>
      <c r="AR2" s="92"/>
      <c r="AS2" s="91"/>
      <c r="AX2" s="92"/>
      <c r="AY2" s="91"/>
      <c r="BD2" s="92"/>
      <c r="BE2" s="91"/>
      <c r="BJ2" s="92"/>
      <c r="BK2" s="91"/>
      <c r="BP2" s="92"/>
      <c r="BQ2" s="91"/>
      <c r="BV2" s="92"/>
      <c r="BW2" s="91"/>
      <c r="CB2" s="92"/>
    </row>
    <row r="3" spans="1:80" ht="12.75">
      <c r="A3" s="93" t="s">
        <v>160</v>
      </c>
      <c r="B3" s="93"/>
      <c r="C3" s="94"/>
      <c r="D3" s="94"/>
      <c r="E3" s="94"/>
      <c r="F3" s="95"/>
      <c r="G3" s="95"/>
      <c r="H3" s="95"/>
      <c r="I3" s="94"/>
      <c r="J3" s="95"/>
      <c r="K3" s="94"/>
      <c r="L3" s="95"/>
      <c r="M3" s="95"/>
      <c r="N3" s="95"/>
      <c r="O3" s="94"/>
      <c r="P3" s="95"/>
      <c r="Q3" s="94"/>
      <c r="R3" s="95"/>
      <c r="S3" s="95"/>
      <c r="T3" s="95"/>
      <c r="U3" s="94"/>
      <c r="V3" s="95"/>
      <c r="W3" s="94"/>
      <c r="X3" s="95"/>
      <c r="Y3" s="95"/>
      <c r="Z3" s="95"/>
      <c r="AA3" s="94"/>
      <c r="AB3" s="95"/>
      <c r="AC3" s="94"/>
      <c r="AD3" s="95"/>
      <c r="AE3" s="95"/>
      <c r="AF3" s="95"/>
      <c r="AG3" s="94"/>
      <c r="AH3" s="95"/>
      <c r="AI3" s="94"/>
      <c r="AJ3" s="95"/>
      <c r="AK3" s="95"/>
      <c r="AL3" s="95"/>
      <c r="AM3" s="94"/>
      <c r="AN3" s="95"/>
      <c r="AO3" s="94"/>
      <c r="AP3" s="95"/>
      <c r="AQ3" s="95"/>
      <c r="AR3" s="95"/>
      <c r="AS3" s="94"/>
      <c r="AT3" s="95"/>
      <c r="AU3" s="94"/>
      <c r="AV3" s="95"/>
      <c r="AW3" s="95"/>
      <c r="AX3" s="95"/>
      <c r="AY3" s="94"/>
      <c r="AZ3" s="95"/>
      <c r="BA3" s="94"/>
      <c r="BB3" s="95"/>
      <c r="BC3" s="95"/>
      <c r="BD3" s="95"/>
      <c r="BE3" s="94"/>
      <c r="BF3" s="96"/>
      <c r="BG3" s="96"/>
      <c r="BH3" s="96"/>
      <c r="BI3" s="96"/>
      <c r="BJ3" s="95"/>
      <c r="BK3" s="94"/>
      <c r="BL3" s="95"/>
      <c r="BM3" s="94"/>
      <c r="BN3" s="95"/>
      <c r="BO3" s="95"/>
      <c r="BP3" s="95"/>
      <c r="BQ3" s="94"/>
      <c r="BR3" s="95"/>
      <c r="BS3" s="94"/>
      <c r="BT3" s="95"/>
      <c r="BU3" s="95"/>
      <c r="BV3" s="95"/>
      <c r="BW3" s="94"/>
      <c r="BX3" s="95"/>
      <c r="BY3" s="94"/>
      <c r="BZ3" s="94"/>
      <c r="CA3" s="94"/>
      <c r="CB3" s="95"/>
    </row>
    <row r="4" spans="1:80" ht="13.5" thickBot="1">
      <c r="A4" s="97"/>
      <c r="B4" s="93"/>
      <c r="C4" s="94"/>
      <c r="D4" s="94"/>
      <c r="E4" s="94"/>
      <c r="F4" s="95"/>
      <c r="G4" s="95"/>
      <c r="H4" s="95"/>
      <c r="I4" s="94"/>
      <c r="J4" s="95"/>
      <c r="K4" s="94"/>
      <c r="L4" s="95"/>
      <c r="M4" s="95"/>
      <c r="N4" s="95"/>
      <c r="O4" s="94"/>
      <c r="P4" s="95"/>
      <c r="Q4" s="94"/>
      <c r="R4" s="95"/>
      <c r="S4" s="95"/>
      <c r="T4" s="95"/>
      <c r="U4" s="94"/>
      <c r="V4" s="95"/>
      <c r="W4" s="94"/>
      <c r="X4" s="95"/>
      <c r="Y4" s="95"/>
      <c r="Z4" s="95"/>
      <c r="AA4" s="94"/>
      <c r="AB4" s="95"/>
      <c r="AC4" s="94"/>
      <c r="AD4" s="95"/>
      <c r="AE4" s="95"/>
      <c r="AF4" s="95"/>
      <c r="AG4" s="94"/>
      <c r="AH4" s="95"/>
      <c r="AI4" s="94"/>
      <c r="AJ4" s="95"/>
      <c r="AK4" s="95"/>
      <c r="AL4" s="95"/>
      <c r="AM4" s="94"/>
      <c r="AN4" s="95"/>
      <c r="AO4" s="94"/>
      <c r="AP4" s="95"/>
      <c r="AQ4" s="95"/>
      <c r="AR4" s="95"/>
      <c r="AS4" s="94"/>
      <c r="AT4" s="95"/>
      <c r="AU4" s="94"/>
      <c r="AV4" s="95"/>
      <c r="AW4" s="95"/>
      <c r="AX4" s="95"/>
      <c r="AY4" s="94"/>
      <c r="AZ4" s="95"/>
      <c r="BA4" s="94"/>
      <c r="BB4" s="95"/>
      <c r="BC4" s="95"/>
      <c r="BD4" s="95"/>
      <c r="BE4" s="94"/>
      <c r="BF4" s="96"/>
      <c r="BG4" s="96"/>
      <c r="BH4" s="96"/>
      <c r="BI4" s="96"/>
      <c r="BJ4" s="95"/>
      <c r="BK4" s="94"/>
      <c r="BL4" s="95"/>
      <c r="BM4" s="94"/>
      <c r="BN4" s="95"/>
      <c r="BO4" s="95"/>
      <c r="BP4" s="95"/>
      <c r="BQ4" s="94"/>
      <c r="BR4" s="95"/>
      <c r="BS4" s="94"/>
      <c r="BT4" s="95"/>
      <c r="BU4" s="95"/>
      <c r="BV4" s="95"/>
      <c r="BW4" s="94"/>
      <c r="BX4" s="95"/>
      <c r="BY4" s="94"/>
      <c r="BZ4" s="94"/>
      <c r="CA4" s="94"/>
      <c r="CB4" s="95"/>
    </row>
    <row r="5" spans="1:80" ht="16.5" customHeight="1" thickBot="1">
      <c r="A5" s="98" t="s">
        <v>0</v>
      </c>
      <c r="B5" s="99"/>
      <c r="C5" s="463" t="s">
        <v>53</v>
      </c>
      <c r="D5" s="464"/>
      <c r="E5" s="464"/>
      <c r="F5" s="464"/>
      <c r="G5" s="464"/>
      <c r="H5" s="470"/>
      <c r="I5" s="463" t="s">
        <v>54</v>
      </c>
      <c r="J5" s="464"/>
      <c r="K5" s="464"/>
      <c r="L5" s="464"/>
      <c r="M5" s="465"/>
      <c r="N5" s="343"/>
      <c r="O5" s="463" t="s">
        <v>55</v>
      </c>
      <c r="P5" s="464"/>
      <c r="Q5" s="464"/>
      <c r="R5" s="464"/>
      <c r="S5" s="465"/>
      <c r="T5" s="343"/>
      <c r="U5" s="463" t="s">
        <v>56</v>
      </c>
      <c r="V5" s="464"/>
      <c r="W5" s="464"/>
      <c r="X5" s="464"/>
      <c r="Y5" s="465"/>
      <c r="Z5" s="343"/>
      <c r="AA5" s="463" t="s">
        <v>57</v>
      </c>
      <c r="AB5" s="464"/>
      <c r="AC5" s="464"/>
      <c r="AD5" s="464"/>
      <c r="AE5" s="465"/>
      <c r="AF5" s="343"/>
      <c r="AG5" s="463" t="s">
        <v>58</v>
      </c>
      <c r="AH5" s="464"/>
      <c r="AI5" s="464"/>
      <c r="AJ5" s="464"/>
      <c r="AK5" s="465"/>
      <c r="AL5" s="343"/>
      <c r="AM5" s="463" t="s">
        <v>59</v>
      </c>
      <c r="AN5" s="464"/>
      <c r="AO5" s="464"/>
      <c r="AP5" s="464"/>
      <c r="AQ5" s="465"/>
      <c r="AR5" s="343"/>
      <c r="AS5" s="463" t="s">
        <v>60</v>
      </c>
      <c r="AT5" s="464"/>
      <c r="AU5" s="464"/>
      <c r="AV5" s="464"/>
      <c r="AW5" s="465"/>
      <c r="AX5" s="343"/>
      <c r="AY5" s="463" t="s">
        <v>61</v>
      </c>
      <c r="AZ5" s="464"/>
      <c r="BA5" s="464"/>
      <c r="BB5" s="464"/>
      <c r="BC5" s="465"/>
      <c r="BD5" s="343"/>
      <c r="BE5" s="463" t="s">
        <v>62</v>
      </c>
      <c r="BF5" s="464"/>
      <c r="BG5" s="464"/>
      <c r="BH5" s="464"/>
      <c r="BI5" s="465"/>
      <c r="BJ5" s="343"/>
      <c r="BK5" s="463" t="s">
        <v>63</v>
      </c>
      <c r="BL5" s="464"/>
      <c r="BM5" s="464"/>
      <c r="BN5" s="464"/>
      <c r="BO5" s="465"/>
      <c r="BP5" s="343"/>
      <c r="BQ5" s="463" t="s">
        <v>64</v>
      </c>
      <c r="BR5" s="464"/>
      <c r="BS5" s="464"/>
      <c r="BT5" s="464"/>
      <c r="BU5" s="465"/>
      <c r="BV5" s="100"/>
      <c r="BW5" s="466" t="s">
        <v>65</v>
      </c>
      <c r="BX5" s="467"/>
      <c r="BY5" s="467"/>
      <c r="BZ5" s="468"/>
      <c r="CA5" s="468"/>
      <c r="CB5" s="101"/>
    </row>
    <row r="6" spans="1:80" ht="25.5" customHeight="1">
      <c r="A6" s="102"/>
      <c r="B6" s="103"/>
      <c r="C6" s="105" t="s">
        <v>141</v>
      </c>
      <c r="D6" s="458" t="s">
        <v>166</v>
      </c>
      <c r="E6" s="459"/>
      <c r="F6" s="460" t="s">
        <v>134</v>
      </c>
      <c r="G6" s="461"/>
      <c r="H6" s="104" t="s">
        <v>66</v>
      </c>
      <c r="I6" s="105" t="s">
        <v>141</v>
      </c>
      <c r="J6" s="458" t="s">
        <v>166</v>
      </c>
      <c r="K6" s="459"/>
      <c r="L6" s="460" t="s">
        <v>134</v>
      </c>
      <c r="M6" s="461"/>
      <c r="N6" s="104" t="s">
        <v>66</v>
      </c>
      <c r="O6" s="105" t="s">
        <v>141</v>
      </c>
      <c r="P6" s="458" t="s">
        <v>166</v>
      </c>
      <c r="Q6" s="459"/>
      <c r="R6" s="460" t="s">
        <v>134</v>
      </c>
      <c r="S6" s="461"/>
      <c r="T6" s="104" t="s">
        <v>66</v>
      </c>
      <c r="U6" s="105" t="s">
        <v>141</v>
      </c>
      <c r="V6" s="458" t="s">
        <v>166</v>
      </c>
      <c r="W6" s="459"/>
      <c r="X6" s="460" t="s">
        <v>134</v>
      </c>
      <c r="Y6" s="461"/>
      <c r="Z6" s="104" t="s">
        <v>66</v>
      </c>
      <c r="AA6" s="105" t="s">
        <v>141</v>
      </c>
      <c r="AB6" s="458" t="s">
        <v>166</v>
      </c>
      <c r="AC6" s="459"/>
      <c r="AD6" s="460" t="s">
        <v>134</v>
      </c>
      <c r="AE6" s="461"/>
      <c r="AF6" s="104" t="s">
        <v>66</v>
      </c>
      <c r="AG6" s="105" t="s">
        <v>141</v>
      </c>
      <c r="AH6" s="458" t="s">
        <v>166</v>
      </c>
      <c r="AI6" s="459"/>
      <c r="AJ6" s="460" t="s">
        <v>134</v>
      </c>
      <c r="AK6" s="461"/>
      <c r="AL6" s="104" t="s">
        <v>66</v>
      </c>
      <c r="AM6" s="105" t="s">
        <v>141</v>
      </c>
      <c r="AN6" s="458" t="s">
        <v>166</v>
      </c>
      <c r="AO6" s="459"/>
      <c r="AP6" s="460" t="s">
        <v>134</v>
      </c>
      <c r="AQ6" s="461"/>
      <c r="AR6" s="104" t="s">
        <v>66</v>
      </c>
      <c r="AS6" s="105" t="s">
        <v>141</v>
      </c>
      <c r="AT6" s="458" t="s">
        <v>166</v>
      </c>
      <c r="AU6" s="459"/>
      <c r="AV6" s="460" t="s">
        <v>134</v>
      </c>
      <c r="AW6" s="461"/>
      <c r="AX6" s="104" t="s">
        <v>66</v>
      </c>
      <c r="AY6" s="105" t="s">
        <v>141</v>
      </c>
      <c r="AZ6" s="458" t="s">
        <v>166</v>
      </c>
      <c r="BA6" s="459"/>
      <c r="BB6" s="460" t="s">
        <v>134</v>
      </c>
      <c r="BC6" s="461"/>
      <c r="BD6" s="104" t="s">
        <v>66</v>
      </c>
      <c r="BE6" s="105" t="s">
        <v>141</v>
      </c>
      <c r="BF6" s="458" t="s">
        <v>166</v>
      </c>
      <c r="BG6" s="459"/>
      <c r="BH6" s="460" t="s">
        <v>134</v>
      </c>
      <c r="BI6" s="461"/>
      <c r="BJ6" s="104" t="s">
        <v>66</v>
      </c>
      <c r="BK6" s="105" t="s">
        <v>141</v>
      </c>
      <c r="BL6" s="458" t="s">
        <v>166</v>
      </c>
      <c r="BM6" s="459"/>
      <c r="BN6" s="460" t="s">
        <v>134</v>
      </c>
      <c r="BO6" s="461"/>
      <c r="BP6" s="104" t="s">
        <v>66</v>
      </c>
      <c r="BQ6" s="105" t="s">
        <v>141</v>
      </c>
      <c r="BR6" s="458" t="s">
        <v>166</v>
      </c>
      <c r="BS6" s="459"/>
      <c r="BT6" s="460" t="s">
        <v>134</v>
      </c>
      <c r="BU6" s="461"/>
      <c r="BV6" s="104" t="s">
        <v>66</v>
      </c>
      <c r="BW6" s="105" t="s">
        <v>141</v>
      </c>
      <c r="BX6" s="458" t="s">
        <v>166</v>
      </c>
      <c r="BY6" s="459"/>
      <c r="BZ6" s="462" t="s">
        <v>134</v>
      </c>
      <c r="CA6" s="462"/>
      <c r="CB6" s="106" t="s">
        <v>66</v>
      </c>
    </row>
    <row r="7" spans="1:80" ht="25.5" customHeight="1">
      <c r="A7" s="107"/>
      <c r="B7" s="108"/>
      <c r="C7" s="114" t="s">
        <v>19</v>
      </c>
      <c r="D7" s="109" t="s">
        <v>19</v>
      </c>
      <c r="E7" s="109" t="s">
        <v>20</v>
      </c>
      <c r="F7" s="110" t="s">
        <v>67</v>
      </c>
      <c r="G7" s="112" t="s">
        <v>23</v>
      </c>
      <c r="H7" s="113" t="s">
        <v>68</v>
      </c>
      <c r="I7" s="111" t="s">
        <v>19</v>
      </c>
      <c r="J7" s="109" t="s">
        <v>19</v>
      </c>
      <c r="K7" s="109" t="s">
        <v>20</v>
      </c>
      <c r="L7" s="110" t="s">
        <v>67</v>
      </c>
      <c r="M7" s="112" t="s">
        <v>23</v>
      </c>
      <c r="N7" s="113" t="s">
        <v>68</v>
      </c>
      <c r="O7" s="114" t="s">
        <v>19</v>
      </c>
      <c r="P7" s="109" t="s">
        <v>19</v>
      </c>
      <c r="Q7" s="109" t="s">
        <v>20</v>
      </c>
      <c r="R7" s="110" t="s">
        <v>67</v>
      </c>
      <c r="S7" s="112" t="s">
        <v>23</v>
      </c>
      <c r="T7" s="113" t="s">
        <v>68</v>
      </c>
      <c r="U7" s="114" t="s">
        <v>19</v>
      </c>
      <c r="V7" s="109" t="s">
        <v>19</v>
      </c>
      <c r="W7" s="109" t="s">
        <v>20</v>
      </c>
      <c r="X7" s="110" t="s">
        <v>67</v>
      </c>
      <c r="Y7" s="112" t="s">
        <v>23</v>
      </c>
      <c r="Z7" s="113" t="s">
        <v>68</v>
      </c>
      <c r="AA7" s="114" t="s">
        <v>19</v>
      </c>
      <c r="AB7" s="109" t="s">
        <v>19</v>
      </c>
      <c r="AC7" s="109" t="s">
        <v>20</v>
      </c>
      <c r="AD7" s="110" t="s">
        <v>67</v>
      </c>
      <c r="AE7" s="112" t="s">
        <v>23</v>
      </c>
      <c r="AF7" s="113" t="s">
        <v>68</v>
      </c>
      <c r="AG7" s="114" t="s">
        <v>19</v>
      </c>
      <c r="AH7" s="109" t="s">
        <v>19</v>
      </c>
      <c r="AI7" s="109" t="s">
        <v>20</v>
      </c>
      <c r="AJ7" s="110" t="s">
        <v>67</v>
      </c>
      <c r="AK7" s="112" t="s">
        <v>23</v>
      </c>
      <c r="AL7" s="113" t="s">
        <v>68</v>
      </c>
      <c r="AM7" s="114" t="s">
        <v>19</v>
      </c>
      <c r="AN7" s="109" t="s">
        <v>19</v>
      </c>
      <c r="AO7" s="109" t="s">
        <v>20</v>
      </c>
      <c r="AP7" s="110" t="s">
        <v>67</v>
      </c>
      <c r="AQ7" s="112" t="s">
        <v>23</v>
      </c>
      <c r="AR7" s="113" t="s">
        <v>68</v>
      </c>
      <c r="AS7" s="114" t="s">
        <v>19</v>
      </c>
      <c r="AT7" s="109" t="s">
        <v>19</v>
      </c>
      <c r="AU7" s="109" t="s">
        <v>20</v>
      </c>
      <c r="AV7" s="110" t="s">
        <v>67</v>
      </c>
      <c r="AW7" s="112" t="s">
        <v>23</v>
      </c>
      <c r="AX7" s="113" t="s">
        <v>68</v>
      </c>
      <c r="AY7" s="114" t="s">
        <v>19</v>
      </c>
      <c r="AZ7" s="109" t="s">
        <v>19</v>
      </c>
      <c r="BA7" s="109" t="s">
        <v>20</v>
      </c>
      <c r="BB7" s="110" t="s">
        <v>67</v>
      </c>
      <c r="BC7" s="112" t="s">
        <v>23</v>
      </c>
      <c r="BD7" s="113" t="s">
        <v>68</v>
      </c>
      <c r="BE7" s="114" t="s">
        <v>19</v>
      </c>
      <c r="BF7" s="109" t="s">
        <v>19</v>
      </c>
      <c r="BG7" s="109" t="s">
        <v>20</v>
      </c>
      <c r="BH7" s="110" t="s">
        <v>67</v>
      </c>
      <c r="BI7" s="112" t="s">
        <v>23</v>
      </c>
      <c r="BJ7" s="113" t="s">
        <v>68</v>
      </c>
      <c r="BK7" s="114" t="s">
        <v>19</v>
      </c>
      <c r="BL7" s="109" t="s">
        <v>19</v>
      </c>
      <c r="BM7" s="109" t="s">
        <v>20</v>
      </c>
      <c r="BN7" s="110" t="s">
        <v>67</v>
      </c>
      <c r="BO7" s="112" t="s">
        <v>23</v>
      </c>
      <c r="BP7" s="113" t="s">
        <v>68</v>
      </c>
      <c r="BQ7" s="114" t="s">
        <v>19</v>
      </c>
      <c r="BR7" s="109" t="s">
        <v>19</v>
      </c>
      <c r="BS7" s="109" t="s">
        <v>20</v>
      </c>
      <c r="BT7" s="110" t="s">
        <v>67</v>
      </c>
      <c r="BU7" s="112" t="s">
        <v>23</v>
      </c>
      <c r="BV7" s="113" t="s">
        <v>68</v>
      </c>
      <c r="BW7" s="114" t="s">
        <v>19</v>
      </c>
      <c r="BX7" s="109" t="s">
        <v>19</v>
      </c>
      <c r="BY7" s="109" t="s">
        <v>20</v>
      </c>
      <c r="BZ7" s="110" t="s">
        <v>67</v>
      </c>
      <c r="CA7" s="110" t="s">
        <v>23</v>
      </c>
      <c r="CB7" s="115" t="s">
        <v>68</v>
      </c>
    </row>
    <row r="8" spans="1:80" ht="12.75">
      <c r="A8" s="116" t="s">
        <v>69</v>
      </c>
      <c r="B8" s="117"/>
      <c r="C8" s="122">
        <f>SUM(C9:C17)</f>
        <v>103010.4</v>
      </c>
      <c r="D8" s="118">
        <f>SUM(D9:D17)</f>
        <v>39227.5</v>
      </c>
      <c r="E8" s="119">
        <f>SUM(E9:E17)</f>
        <v>24013.000000000004</v>
      </c>
      <c r="F8" s="118">
        <f>E8-D8</f>
        <v>-15214.499999999996</v>
      </c>
      <c r="G8" s="120">
        <f aca="true" t="shared" si="0" ref="G8:G32">E8/D8%</f>
        <v>61.21470906889301</v>
      </c>
      <c r="H8" s="121">
        <f aca="true" t="shared" si="1" ref="H8:H14">E8/C8%</f>
        <v>23.311238476891656</v>
      </c>
      <c r="I8" s="119">
        <f>SUM(I9:I17)</f>
        <v>3943.3999999999996</v>
      </c>
      <c r="J8" s="118">
        <f>SUM(J9:J17)</f>
        <v>1187.8999999999999</v>
      </c>
      <c r="K8" s="119">
        <f>SUM(K9:K17)</f>
        <v>792.5999999999999</v>
      </c>
      <c r="L8" s="118">
        <f aca="true" t="shared" si="2" ref="L8:L31">K8-J8</f>
        <v>-395.29999999999995</v>
      </c>
      <c r="M8" s="120">
        <f aca="true" t="shared" si="3" ref="M8:M15">K8/J8%</f>
        <v>66.72278811347758</v>
      </c>
      <c r="N8" s="121">
        <f>K8/I8%</f>
        <v>20.099406603438656</v>
      </c>
      <c r="O8" s="122">
        <f>SUM(O9:O17)</f>
        <v>5224.8</v>
      </c>
      <c r="P8" s="118">
        <f>SUM(P9:P17)</f>
        <v>1761.8999999999999</v>
      </c>
      <c r="Q8" s="119">
        <f>SUM(Q9:Q17)</f>
        <v>1195</v>
      </c>
      <c r="R8" s="118">
        <f aca="true" t="shared" si="4" ref="R8:R31">Q8-P8</f>
        <v>-566.8999999999999</v>
      </c>
      <c r="S8" s="120">
        <f aca="true" t="shared" si="5" ref="S8:S15">Q8/P8%</f>
        <v>67.82450763380442</v>
      </c>
      <c r="T8" s="121">
        <f>Q8/O8%</f>
        <v>22.87168886847343</v>
      </c>
      <c r="U8" s="122">
        <f>SUM(U9:U17)</f>
        <v>9581.4</v>
      </c>
      <c r="V8" s="118">
        <f>SUM(V9:V17)</f>
        <v>3387.2</v>
      </c>
      <c r="W8" s="119">
        <f>SUM(W9:W17)</f>
        <v>2406.9</v>
      </c>
      <c r="X8" s="118">
        <f aca="true" t="shared" si="6" ref="X8:X31">W8-V8</f>
        <v>-980.2999999999997</v>
      </c>
      <c r="Y8" s="120">
        <f aca="true" t="shared" si="7" ref="Y8:Y15">W8/V8%</f>
        <v>71.05869154463865</v>
      </c>
      <c r="Z8" s="121">
        <f>W8/U8%</f>
        <v>25.120546057987355</v>
      </c>
      <c r="AA8" s="122">
        <f>SUM(AA9:AA17)</f>
        <v>5828.999999999999</v>
      </c>
      <c r="AB8" s="118">
        <f>SUM(AB9:AB17)</f>
        <v>1083.2</v>
      </c>
      <c r="AC8" s="119">
        <f>SUM(AC9:AC17)</f>
        <v>818.0000000000001</v>
      </c>
      <c r="AD8" s="118">
        <f aca="true" t="shared" si="8" ref="AD8:AD31">AC8-AB8</f>
        <v>-265.19999999999993</v>
      </c>
      <c r="AE8" s="120">
        <f aca="true" t="shared" si="9" ref="AE8:AE15">AC8/AB8%</f>
        <v>75.51698670605613</v>
      </c>
      <c r="AF8" s="121">
        <f>AC8/AA8%</f>
        <v>14.033281866529427</v>
      </c>
      <c r="AG8" s="122">
        <f>SUM(AG9:AG17)</f>
        <v>4494.3</v>
      </c>
      <c r="AH8" s="118">
        <f>SUM(AH9:AH17)</f>
        <v>1208.5</v>
      </c>
      <c r="AI8" s="119">
        <f>SUM(AI9:AI17)</f>
        <v>869.8000000000001</v>
      </c>
      <c r="AJ8" s="118">
        <f aca="true" t="shared" si="10" ref="AJ8:AJ31">AI8-AH8</f>
        <v>-338.69999999999993</v>
      </c>
      <c r="AK8" s="120">
        <f aca="true" t="shared" si="11" ref="AK8:AK15">AI8/AH8%</f>
        <v>71.97352089366984</v>
      </c>
      <c r="AL8" s="121">
        <f>AI8/AG8%</f>
        <v>19.353403199608394</v>
      </c>
      <c r="AM8" s="122">
        <f>SUM(AM9:AM17)</f>
        <v>3827.3</v>
      </c>
      <c r="AN8" s="118">
        <f>SUM(AN9:AN17)</f>
        <v>1319.1000000000001</v>
      </c>
      <c r="AO8" s="119">
        <f>SUM(AO9:AO17)</f>
        <v>1191.3</v>
      </c>
      <c r="AP8" s="118">
        <f aca="true" t="shared" si="12" ref="AP8:AP31">AO8-AN8</f>
        <v>-127.80000000000018</v>
      </c>
      <c r="AQ8" s="120">
        <f aca="true" t="shared" si="13" ref="AQ8:AQ15">AO8/AN8%</f>
        <v>90.3115760745963</v>
      </c>
      <c r="AR8" s="121">
        <f>AO8/AM8%</f>
        <v>31.126381522221926</v>
      </c>
      <c r="AS8" s="122">
        <f>SUM(AS9:AS17)</f>
        <v>4156.7</v>
      </c>
      <c r="AT8" s="118">
        <f>SUM(AT9:AT17)</f>
        <v>1185.3</v>
      </c>
      <c r="AU8" s="119">
        <f>SUM(AU9:AU17)</f>
        <v>725.5</v>
      </c>
      <c r="AV8" s="118">
        <f aca="true" t="shared" si="14" ref="AV8:AV31">AU8-AT8</f>
        <v>-459.79999999999995</v>
      </c>
      <c r="AW8" s="120">
        <f aca="true" t="shared" si="15" ref="AW8:AW15">AU8/AT8%</f>
        <v>61.20813296211929</v>
      </c>
      <c r="AX8" s="121">
        <f>AU8/AS8%</f>
        <v>17.453749368489426</v>
      </c>
      <c r="AY8" s="122">
        <f>SUM(AY9:AY17)</f>
        <v>8660.9</v>
      </c>
      <c r="AZ8" s="118">
        <f>SUM(AZ9:AZ17)</f>
        <v>1887.8999999999999</v>
      </c>
      <c r="BA8" s="119">
        <f>SUM(BA9:BA17)</f>
        <v>4351.599999999999</v>
      </c>
      <c r="BB8" s="118">
        <f aca="true" t="shared" si="16" ref="BB8:BB30">BA8-AZ8</f>
        <v>2463.7</v>
      </c>
      <c r="BC8" s="120">
        <f aca="true" t="shared" si="17" ref="BC8:BC15">BA8/AZ8%</f>
        <v>230.4994967953811</v>
      </c>
      <c r="BD8" s="121">
        <f>BA8/AY8%</f>
        <v>50.24420094909305</v>
      </c>
      <c r="BE8" s="122">
        <f>SUM(BE9:BE17)</f>
        <v>2178.6000000000004</v>
      </c>
      <c r="BF8" s="118">
        <f>SUM(BF9:BF17)</f>
        <v>522.6</v>
      </c>
      <c r="BG8" s="119">
        <f>SUM(BG9:BG17)</f>
        <v>310.7</v>
      </c>
      <c r="BH8" s="118">
        <f aca="true" t="shared" si="18" ref="BH8:BH30">BG8-BF8</f>
        <v>-211.90000000000003</v>
      </c>
      <c r="BI8" s="120">
        <f aca="true" t="shared" si="19" ref="BI8:BI15">BG8/BF8%</f>
        <v>59.45273631840796</v>
      </c>
      <c r="BJ8" s="121">
        <f>BG8/BE8%</f>
        <v>14.261452308822175</v>
      </c>
      <c r="BK8" s="122">
        <f>SUM(BK9:BK17)</f>
        <v>5131.100000000001</v>
      </c>
      <c r="BL8" s="118">
        <f>SUM(BL9:BL17)</f>
        <v>1419.8</v>
      </c>
      <c r="BM8" s="119">
        <f>SUM(BM9:BM17)</f>
        <v>999.8999999999997</v>
      </c>
      <c r="BN8" s="118">
        <f aca="true" t="shared" si="20" ref="BN8:BN30">BM8-BL8</f>
        <v>-419.9000000000002</v>
      </c>
      <c r="BO8" s="120">
        <f aca="true" t="shared" si="21" ref="BO8:BO15">BM8/BL8%</f>
        <v>70.42541202986334</v>
      </c>
      <c r="BP8" s="121">
        <f>BM8/BK8%</f>
        <v>19.487049560523076</v>
      </c>
      <c r="BQ8" s="122">
        <f>SUM(BQ9:BQ17)</f>
        <v>11065</v>
      </c>
      <c r="BR8" s="118">
        <f>SUM(BR9:BR17)</f>
        <v>3814.7999999999997</v>
      </c>
      <c r="BS8" s="119">
        <f>SUM(BS9:BS17)</f>
        <v>2703.9</v>
      </c>
      <c r="BT8" s="118">
        <f>BS8-BR8</f>
        <v>-1110.8999999999996</v>
      </c>
      <c r="BU8" s="120">
        <f aca="true" t="shared" si="22" ref="BU8:BU15">BS8/BR8%</f>
        <v>70.87920729789244</v>
      </c>
      <c r="BV8" s="121">
        <f>BS8/BQ8%</f>
        <v>24.4365115228197</v>
      </c>
      <c r="BW8" s="122">
        <f>C8+I8+O8+U8+AA8+AG8+AM8+AS8+AY8+BE8+BK8+BQ8</f>
        <v>167102.9</v>
      </c>
      <c r="BX8" s="118">
        <f>D8+J8+P8+V8+AB8+AH8+AN8+AT8+AZ8+BF8+BL8+BR8</f>
        <v>58005.700000000004</v>
      </c>
      <c r="BY8" s="118">
        <f>E8+K8+Q8+W8+AC8+AI8+AO8+AU8+BA8+BG8+BM8+BS8</f>
        <v>40378.200000000004</v>
      </c>
      <c r="BZ8" s="118">
        <f>BY8-BX8</f>
        <v>-17627.5</v>
      </c>
      <c r="CA8" s="118">
        <f>BY8/BX8%</f>
        <v>69.61074515090759</v>
      </c>
      <c r="CB8" s="123">
        <f>BY8/BW8%</f>
        <v>24.163673999673257</v>
      </c>
    </row>
    <row r="9" spans="1:80" ht="12.75">
      <c r="A9" s="124" t="s">
        <v>25</v>
      </c>
      <c r="B9" s="125"/>
      <c r="C9" s="132">
        <v>47016.8</v>
      </c>
      <c r="D9" s="126">
        <v>20499</v>
      </c>
      <c r="E9" s="129">
        <v>11728.2</v>
      </c>
      <c r="F9" s="127">
        <f aca="true" t="shared" si="23" ref="F9:F30">E9-D9</f>
        <v>-8770.8</v>
      </c>
      <c r="G9" s="120">
        <f t="shared" si="0"/>
        <v>57.213522610859066</v>
      </c>
      <c r="H9" s="131">
        <f t="shared" si="1"/>
        <v>24.944700617651563</v>
      </c>
      <c r="I9" s="128">
        <v>1044.5</v>
      </c>
      <c r="J9" s="126">
        <v>399</v>
      </c>
      <c r="K9" s="129">
        <v>206.6</v>
      </c>
      <c r="L9" s="127">
        <f t="shared" si="2"/>
        <v>-192.4</v>
      </c>
      <c r="M9" s="130">
        <f t="shared" si="3"/>
        <v>51.77944862155388</v>
      </c>
      <c r="N9" s="131">
        <f>K9/I9%</f>
        <v>19.779798946864528</v>
      </c>
      <c r="O9" s="132">
        <v>1740.3</v>
      </c>
      <c r="P9" s="126">
        <v>750.3</v>
      </c>
      <c r="Q9" s="129">
        <v>452.2</v>
      </c>
      <c r="R9" s="127">
        <f t="shared" si="4"/>
        <v>-298.09999999999997</v>
      </c>
      <c r="S9" s="130">
        <f>Q9/P9%</f>
        <v>60.269225643076105</v>
      </c>
      <c r="T9" s="131">
        <f>Q9/O9%</f>
        <v>25.984025742688043</v>
      </c>
      <c r="U9" s="132">
        <v>5891</v>
      </c>
      <c r="V9" s="126">
        <v>2987.1</v>
      </c>
      <c r="W9" s="129">
        <v>1835.8</v>
      </c>
      <c r="X9" s="127">
        <f t="shared" si="6"/>
        <v>-1151.3</v>
      </c>
      <c r="Y9" s="130">
        <f t="shared" si="7"/>
        <v>61.457601017709486</v>
      </c>
      <c r="Z9" s="131">
        <f>W9/U9%</f>
        <v>31.16279069767442</v>
      </c>
      <c r="AA9" s="132">
        <v>1518.5</v>
      </c>
      <c r="AB9" s="126">
        <v>630.2</v>
      </c>
      <c r="AC9" s="129">
        <v>261</v>
      </c>
      <c r="AD9" s="127">
        <f t="shared" si="8"/>
        <v>-369.20000000000005</v>
      </c>
      <c r="AE9" s="130">
        <f t="shared" si="9"/>
        <v>41.415423675023796</v>
      </c>
      <c r="AF9" s="131">
        <f>AC9/AA9%</f>
        <v>17.18801448798156</v>
      </c>
      <c r="AG9" s="132">
        <v>1861.8</v>
      </c>
      <c r="AH9" s="126">
        <v>720.9</v>
      </c>
      <c r="AI9" s="129">
        <v>355.1</v>
      </c>
      <c r="AJ9" s="127">
        <f t="shared" si="10"/>
        <v>-365.79999999999995</v>
      </c>
      <c r="AK9" s="130">
        <f t="shared" si="11"/>
        <v>49.25787210431406</v>
      </c>
      <c r="AL9" s="131">
        <f>AI9/AG9%</f>
        <v>19.072940165431305</v>
      </c>
      <c r="AM9" s="132">
        <v>822.3</v>
      </c>
      <c r="AN9" s="126">
        <v>262.9</v>
      </c>
      <c r="AO9" s="129">
        <v>138</v>
      </c>
      <c r="AP9" s="127">
        <f t="shared" si="12"/>
        <v>-124.89999999999998</v>
      </c>
      <c r="AQ9" s="130">
        <f t="shared" si="13"/>
        <v>52.491441612780534</v>
      </c>
      <c r="AR9" s="131">
        <f>AO9/AM9%</f>
        <v>16.782196278730392</v>
      </c>
      <c r="AS9" s="132">
        <v>1040.4</v>
      </c>
      <c r="AT9" s="344">
        <v>480</v>
      </c>
      <c r="AU9" s="129">
        <v>249.3</v>
      </c>
      <c r="AV9" s="127">
        <f t="shared" si="14"/>
        <v>-230.7</v>
      </c>
      <c r="AW9" s="130">
        <f t="shared" si="15"/>
        <v>51.93750000000001</v>
      </c>
      <c r="AX9" s="131">
        <f>AU9/AS9%</f>
        <v>23.961937716262973</v>
      </c>
      <c r="AY9" s="132">
        <v>3399.3</v>
      </c>
      <c r="AZ9" s="126">
        <v>815</v>
      </c>
      <c r="BA9" s="129">
        <v>592.2</v>
      </c>
      <c r="BB9" s="127">
        <f t="shared" si="16"/>
        <v>-222.79999999999995</v>
      </c>
      <c r="BC9" s="130">
        <f t="shared" si="17"/>
        <v>72.66257668711657</v>
      </c>
      <c r="BD9" s="131">
        <f>BA9/AY9%</f>
        <v>17.421233783426</v>
      </c>
      <c r="BE9" s="132">
        <v>539</v>
      </c>
      <c r="BF9" s="126">
        <v>247.6</v>
      </c>
      <c r="BG9" s="129">
        <v>141.6</v>
      </c>
      <c r="BH9" s="127">
        <f t="shared" si="18"/>
        <v>-106</v>
      </c>
      <c r="BI9" s="130">
        <f t="shared" si="19"/>
        <v>57.189014539579965</v>
      </c>
      <c r="BJ9" s="131">
        <f>BG9/BE9%</f>
        <v>26.2708719851577</v>
      </c>
      <c r="BK9" s="132">
        <v>1492</v>
      </c>
      <c r="BL9" s="126">
        <v>585</v>
      </c>
      <c r="BM9" s="129">
        <v>328.2</v>
      </c>
      <c r="BN9" s="127">
        <f t="shared" si="20"/>
        <v>-256.8</v>
      </c>
      <c r="BO9" s="130">
        <f t="shared" si="21"/>
        <v>56.1025641025641</v>
      </c>
      <c r="BP9" s="131">
        <f>BM9/BK9%</f>
        <v>21.997319034852545</v>
      </c>
      <c r="BQ9" s="132">
        <v>3192.4</v>
      </c>
      <c r="BR9" s="126">
        <v>1088.1</v>
      </c>
      <c r="BS9" s="129">
        <v>658.9</v>
      </c>
      <c r="BT9" s="127">
        <f>BS9-BR9</f>
        <v>-429.19999999999993</v>
      </c>
      <c r="BU9" s="130">
        <f t="shared" si="22"/>
        <v>60.555096038967015</v>
      </c>
      <c r="BV9" s="131">
        <f>BS9/BQ9%</f>
        <v>20.63964415486781</v>
      </c>
      <c r="BW9" s="133">
        <f aca="true" t="shared" si="24" ref="BW9:BY16">C9+I9+O9+U9+AA9+AG9+AM9+AS9+AY9+BE9+BK9+BQ9</f>
        <v>69558.30000000002</v>
      </c>
      <c r="BX9" s="321">
        <f t="shared" si="24"/>
        <v>29465.1</v>
      </c>
      <c r="BY9" s="321">
        <f t="shared" si="24"/>
        <v>16947.100000000002</v>
      </c>
      <c r="BZ9" s="127">
        <f>BY9-BX9</f>
        <v>-12517.999999999996</v>
      </c>
      <c r="CA9" s="127">
        <f>BY9/BX9%</f>
        <v>57.515840774339814</v>
      </c>
      <c r="CB9" s="135">
        <f>BY9/BW9%</f>
        <v>24.363878933211417</v>
      </c>
    </row>
    <row r="10" spans="1:80" ht="16.5" customHeight="1">
      <c r="A10" s="124" t="s">
        <v>135</v>
      </c>
      <c r="B10" s="125"/>
      <c r="C10" s="132">
        <v>2052.2</v>
      </c>
      <c r="D10" s="126">
        <v>992.3</v>
      </c>
      <c r="E10" s="129">
        <v>635.2</v>
      </c>
      <c r="F10" s="127">
        <f t="shared" si="23"/>
        <v>-357.0999999999999</v>
      </c>
      <c r="G10" s="120">
        <f t="shared" si="0"/>
        <v>64.01289932480097</v>
      </c>
      <c r="H10" s="131"/>
      <c r="I10" s="128">
        <v>46.2</v>
      </c>
      <c r="J10" s="126">
        <v>23.1</v>
      </c>
      <c r="K10" s="129">
        <v>14.3</v>
      </c>
      <c r="L10" s="127">
        <f t="shared" si="2"/>
        <v>-8.8</v>
      </c>
      <c r="M10" s="130">
        <f t="shared" si="3"/>
        <v>61.904761904761905</v>
      </c>
      <c r="N10" s="131">
        <f>K10/I10%</f>
        <v>30.952380952380953</v>
      </c>
      <c r="O10" s="132">
        <v>530.1</v>
      </c>
      <c r="P10" s="126">
        <v>224.5</v>
      </c>
      <c r="Q10" s="129">
        <v>164.1</v>
      </c>
      <c r="R10" s="127">
        <f t="shared" si="4"/>
        <v>-60.400000000000006</v>
      </c>
      <c r="S10" s="130">
        <f>Q10/P10%</f>
        <v>73.0957683741648</v>
      </c>
      <c r="T10" s="131">
        <f>Q10/O10%</f>
        <v>30.9564233163554</v>
      </c>
      <c r="U10" s="132"/>
      <c r="V10" s="126"/>
      <c r="W10" s="129"/>
      <c r="X10" s="127"/>
      <c r="Y10" s="130"/>
      <c r="Z10" s="131"/>
      <c r="AA10" s="132"/>
      <c r="AB10" s="126"/>
      <c r="AC10" s="129"/>
      <c r="AD10" s="127"/>
      <c r="AE10" s="130"/>
      <c r="AF10" s="131"/>
      <c r="AG10" s="132"/>
      <c r="AH10" s="126"/>
      <c r="AI10" s="129"/>
      <c r="AJ10" s="127">
        <f t="shared" si="10"/>
        <v>0</v>
      </c>
      <c r="AK10" s="130"/>
      <c r="AL10" s="131"/>
      <c r="AM10" s="132"/>
      <c r="AN10" s="126"/>
      <c r="AO10" s="129"/>
      <c r="AP10" s="127"/>
      <c r="AQ10" s="130"/>
      <c r="AR10" s="131"/>
      <c r="AS10" s="132">
        <v>270.8</v>
      </c>
      <c r="AT10" s="126">
        <v>122.6</v>
      </c>
      <c r="AU10" s="129">
        <v>83.8</v>
      </c>
      <c r="AV10" s="127">
        <f t="shared" si="14"/>
        <v>-38.8</v>
      </c>
      <c r="AW10" s="130">
        <f t="shared" si="15"/>
        <v>68.35236541598695</v>
      </c>
      <c r="AX10" s="131">
        <f>AU10/AS10%</f>
        <v>30.94534711964549</v>
      </c>
      <c r="AY10" s="132">
        <v>193.2</v>
      </c>
      <c r="AZ10" s="126">
        <v>89.1</v>
      </c>
      <c r="BA10" s="129">
        <v>59.8</v>
      </c>
      <c r="BB10" s="127">
        <f t="shared" si="16"/>
        <v>-29.299999999999997</v>
      </c>
      <c r="BC10" s="130">
        <f t="shared" si="17"/>
        <v>67.11560044893379</v>
      </c>
      <c r="BD10" s="131">
        <f>BA10/AY10%</f>
        <v>30.952380952380953</v>
      </c>
      <c r="BE10" s="132"/>
      <c r="BF10" s="126"/>
      <c r="BG10" s="129"/>
      <c r="BH10" s="127"/>
      <c r="BI10" s="130"/>
      <c r="BJ10" s="131"/>
      <c r="BK10" s="132">
        <v>607.8</v>
      </c>
      <c r="BL10" s="126">
        <v>303.8</v>
      </c>
      <c r="BM10" s="129">
        <v>188.1</v>
      </c>
      <c r="BN10" s="127"/>
      <c r="BO10" s="130"/>
      <c r="BP10" s="131"/>
      <c r="BQ10" s="132">
        <v>774.6</v>
      </c>
      <c r="BR10" s="126">
        <v>359.4</v>
      </c>
      <c r="BS10" s="129">
        <v>239.7</v>
      </c>
      <c r="BT10" s="127"/>
      <c r="BU10" s="130"/>
      <c r="BV10" s="131"/>
      <c r="BW10" s="133">
        <f t="shared" si="24"/>
        <v>4474.9</v>
      </c>
      <c r="BX10" s="321">
        <f t="shared" si="24"/>
        <v>2114.7999999999997</v>
      </c>
      <c r="BY10" s="321">
        <f t="shared" si="24"/>
        <v>1385</v>
      </c>
      <c r="BZ10" s="127">
        <f>BY10-BX10</f>
        <v>-729.7999999999997</v>
      </c>
      <c r="CA10" s="127">
        <f>BY10/BX10%</f>
        <v>65.49082655570268</v>
      </c>
      <c r="CB10" s="135">
        <f>BY10/BW10%</f>
        <v>30.9504122997162</v>
      </c>
    </row>
    <row r="11" spans="1:80" ht="22.5" customHeight="1" hidden="1">
      <c r="A11" s="136" t="s">
        <v>27</v>
      </c>
      <c r="B11" s="125"/>
      <c r="C11" s="132"/>
      <c r="D11" s="126"/>
      <c r="E11" s="129"/>
      <c r="F11" s="127">
        <f t="shared" si="23"/>
        <v>0</v>
      </c>
      <c r="G11" s="120" t="e">
        <f t="shared" si="0"/>
        <v>#DIV/0!</v>
      </c>
      <c r="H11" s="131" t="e">
        <f t="shared" si="1"/>
        <v>#DIV/0!</v>
      </c>
      <c r="I11" s="128"/>
      <c r="J11" s="126"/>
      <c r="K11" s="129"/>
      <c r="L11" s="127">
        <f t="shared" si="2"/>
        <v>0</v>
      </c>
      <c r="M11" s="130" t="e">
        <f t="shared" si="3"/>
        <v>#DIV/0!</v>
      </c>
      <c r="N11" s="131" t="e">
        <f aca="true" t="shared" si="25" ref="N11:N32">K11/I11%</f>
        <v>#DIV/0!</v>
      </c>
      <c r="O11" s="132"/>
      <c r="P11" s="126"/>
      <c r="Q11" s="129"/>
      <c r="R11" s="127">
        <f t="shared" si="4"/>
        <v>0</v>
      </c>
      <c r="S11" s="130" t="e">
        <f t="shared" si="5"/>
        <v>#DIV/0!</v>
      </c>
      <c r="T11" s="131" t="e">
        <f aca="true" t="shared" si="26" ref="T11:T32">Q11/O11%</f>
        <v>#DIV/0!</v>
      </c>
      <c r="U11" s="132"/>
      <c r="V11" s="126"/>
      <c r="W11" s="129"/>
      <c r="X11" s="127">
        <f t="shared" si="6"/>
        <v>0</v>
      </c>
      <c r="Y11" s="130"/>
      <c r="Z11" s="131"/>
      <c r="AA11" s="132"/>
      <c r="AB11" s="126"/>
      <c r="AC11" s="129"/>
      <c r="AD11" s="127">
        <f t="shared" si="8"/>
        <v>0</v>
      </c>
      <c r="AE11" s="130"/>
      <c r="AF11" s="131" t="e">
        <f aca="true" t="shared" si="27" ref="AF11:AF32">AC11/AA11%</f>
        <v>#DIV/0!</v>
      </c>
      <c r="AG11" s="132"/>
      <c r="AH11" s="126"/>
      <c r="AI11" s="129"/>
      <c r="AJ11" s="127">
        <f t="shared" si="10"/>
        <v>0</v>
      </c>
      <c r="AK11" s="130" t="e">
        <f t="shared" si="11"/>
        <v>#DIV/0!</v>
      </c>
      <c r="AL11" s="131" t="e">
        <f aca="true" t="shared" si="28" ref="AL11:AL32">AI11/AG11%</f>
        <v>#DIV/0!</v>
      </c>
      <c r="AM11" s="132"/>
      <c r="AN11" s="126"/>
      <c r="AO11" s="129"/>
      <c r="AP11" s="127">
        <f t="shared" si="12"/>
        <v>0</v>
      </c>
      <c r="AQ11" s="130" t="e">
        <f t="shared" si="13"/>
        <v>#DIV/0!</v>
      </c>
      <c r="AR11" s="131" t="e">
        <f aca="true" t="shared" si="29" ref="AR11:AR32">AO11/AM11%</f>
        <v>#DIV/0!</v>
      </c>
      <c r="AS11" s="132"/>
      <c r="AT11" s="126"/>
      <c r="AU11" s="129"/>
      <c r="AV11" s="127">
        <f t="shared" si="14"/>
        <v>0</v>
      </c>
      <c r="AW11" s="130" t="e">
        <f t="shared" si="15"/>
        <v>#DIV/0!</v>
      </c>
      <c r="AX11" s="131" t="e">
        <f aca="true" t="shared" si="30" ref="AX11:AX32">AU11/AS11%</f>
        <v>#DIV/0!</v>
      </c>
      <c r="AY11" s="132"/>
      <c r="AZ11" s="126"/>
      <c r="BA11" s="129"/>
      <c r="BB11" s="127">
        <f t="shared" si="16"/>
        <v>0</v>
      </c>
      <c r="BC11" s="130" t="e">
        <f t="shared" si="17"/>
        <v>#DIV/0!</v>
      </c>
      <c r="BD11" s="131" t="e">
        <f aca="true" t="shared" si="31" ref="BD11:BD32">BA11/AY11%</f>
        <v>#DIV/0!</v>
      </c>
      <c r="BE11" s="132"/>
      <c r="BF11" s="126"/>
      <c r="BG11" s="129"/>
      <c r="BH11" s="127">
        <f t="shared" si="18"/>
        <v>0</v>
      </c>
      <c r="BI11" s="130"/>
      <c r="BJ11" s="131" t="e">
        <f aca="true" t="shared" si="32" ref="BJ11:BJ32">BG11/BE11%</f>
        <v>#DIV/0!</v>
      </c>
      <c r="BK11" s="132"/>
      <c r="BL11" s="126"/>
      <c r="BM11" s="129"/>
      <c r="BN11" s="127">
        <f t="shared" si="20"/>
        <v>0</v>
      </c>
      <c r="BO11" s="130" t="e">
        <f t="shared" si="21"/>
        <v>#DIV/0!</v>
      </c>
      <c r="BP11" s="131" t="e">
        <f aca="true" t="shared" si="33" ref="BP11:BP32">BM11/BK11%</f>
        <v>#DIV/0!</v>
      </c>
      <c r="BQ11" s="132"/>
      <c r="BR11" s="126"/>
      <c r="BS11" s="129"/>
      <c r="BT11" s="127">
        <f aca="true" t="shared" si="34" ref="BT11:BT26">BS11-BR11</f>
        <v>0</v>
      </c>
      <c r="BU11" s="130" t="e">
        <f>BS11/BR11%</f>
        <v>#DIV/0!</v>
      </c>
      <c r="BV11" s="131" t="e">
        <f aca="true" t="shared" si="35" ref="BV11:BV32">BS11/BQ11%</f>
        <v>#DIV/0!</v>
      </c>
      <c r="BW11" s="133">
        <f t="shared" si="24"/>
        <v>0</v>
      </c>
      <c r="BX11" s="321">
        <f t="shared" si="24"/>
        <v>0</v>
      </c>
      <c r="BY11" s="321">
        <f t="shared" si="24"/>
        <v>0</v>
      </c>
      <c r="BZ11" s="127">
        <f aca="true" t="shared" si="36" ref="BZ11:BZ26">BY11-BX11</f>
        <v>0</v>
      </c>
      <c r="CA11" s="127" t="e">
        <f aca="true" t="shared" si="37" ref="CA11:CA26">BY11/BX11%</f>
        <v>#DIV/0!</v>
      </c>
      <c r="CB11" s="135" t="e">
        <f aca="true" t="shared" si="38" ref="CB11:CB32">BY11/BW11%</f>
        <v>#DIV/0!</v>
      </c>
    </row>
    <row r="12" spans="1:80" ht="12.75">
      <c r="A12" s="124" t="s">
        <v>29</v>
      </c>
      <c r="B12" s="137"/>
      <c r="C12" s="141">
        <v>62</v>
      </c>
      <c r="D12" s="138">
        <v>62</v>
      </c>
      <c r="E12" s="140">
        <v>54.3</v>
      </c>
      <c r="F12" s="127">
        <f t="shared" si="23"/>
        <v>-7.700000000000003</v>
      </c>
      <c r="G12" s="120">
        <f t="shared" si="0"/>
        <v>87.58064516129032</v>
      </c>
      <c r="H12" s="131">
        <f>E12/C12%</f>
        <v>87.58064516129032</v>
      </c>
      <c r="I12" s="139">
        <v>70</v>
      </c>
      <c r="J12" s="138">
        <v>70</v>
      </c>
      <c r="K12" s="140">
        <v>41.9</v>
      </c>
      <c r="L12" s="127">
        <f t="shared" si="2"/>
        <v>-28.1</v>
      </c>
      <c r="M12" s="130">
        <f t="shared" si="3"/>
        <v>59.85714285714286</v>
      </c>
      <c r="N12" s="131">
        <f t="shared" si="25"/>
        <v>59.85714285714286</v>
      </c>
      <c r="O12" s="141">
        <v>2.2</v>
      </c>
      <c r="P12" s="138">
        <v>1.1</v>
      </c>
      <c r="Q12" s="140">
        <v>9.5</v>
      </c>
      <c r="R12" s="127">
        <f t="shared" si="4"/>
        <v>8.4</v>
      </c>
      <c r="S12" s="130"/>
      <c r="T12" s="131"/>
      <c r="U12" s="141">
        <v>68</v>
      </c>
      <c r="V12" s="138">
        <v>68</v>
      </c>
      <c r="W12" s="140">
        <v>370.6</v>
      </c>
      <c r="X12" s="127">
        <f t="shared" si="6"/>
        <v>302.6</v>
      </c>
      <c r="Y12" s="130"/>
      <c r="Z12" s="131"/>
      <c r="AA12" s="141">
        <v>63.3</v>
      </c>
      <c r="AB12" s="138">
        <v>57.6</v>
      </c>
      <c r="AC12" s="140">
        <v>231.3</v>
      </c>
      <c r="AD12" s="127">
        <f t="shared" si="8"/>
        <v>173.70000000000002</v>
      </c>
      <c r="AE12" s="130">
        <f t="shared" si="9"/>
        <v>401.5625</v>
      </c>
      <c r="AF12" s="131">
        <f t="shared" si="27"/>
        <v>365.40284360189577</v>
      </c>
      <c r="AG12" s="141">
        <v>89</v>
      </c>
      <c r="AH12" s="138">
        <v>66.8</v>
      </c>
      <c r="AI12" s="140">
        <v>49.4</v>
      </c>
      <c r="AJ12" s="127">
        <f t="shared" si="10"/>
        <v>-17.4</v>
      </c>
      <c r="AK12" s="130"/>
      <c r="AL12" s="131">
        <f t="shared" si="28"/>
        <v>55.50561797752809</v>
      </c>
      <c r="AM12" s="141">
        <v>103.7</v>
      </c>
      <c r="AN12" s="138">
        <v>103.7</v>
      </c>
      <c r="AO12" s="140">
        <v>175.8</v>
      </c>
      <c r="AP12" s="127">
        <f t="shared" si="12"/>
        <v>72.10000000000001</v>
      </c>
      <c r="AQ12" s="130">
        <f t="shared" si="13"/>
        <v>169.52748312439732</v>
      </c>
      <c r="AR12" s="131">
        <f t="shared" si="29"/>
        <v>169.52748312439732</v>
      </c>
      <c r="AS12" s="141">
        <v>200</v>
      </c>
      <c r="AT12" s="138">
        <v>150.3</v>
      </c>
      <c r="AU12" s="140">
        <v>162.7</v>
      </c>
      <c r="AV12" s="127">
        <f t="shared" si="14"/>
        <v>12.399999999999977</v>
      </c>
      <c r="AW12" s="130">
        <f t="shared" si="15"/>
        <v>108.25016633399865</v>
      </c>
      <c r="AX12" s="131">
        <f t="shared" si="30"/>
        <v>81.35</v>
      </c>
      <c r="AY12" s="141">
        <v>184.8</v>
      </c>
      <c r="AZ12" s="138">
        <v>150</v>
      </c>
      <c r="BA12" s="140">
        <v>3231.5</v>
      </c>
      <c r="BB12" s="127">
        <f t="shared" si="16"/>
        <v>3081.5</v>
      </c>
      <c r="BC12" s="130">
        <f t="shared" si="17"/>
        <v>2154.3333333333335</v>
      </c>
      <c r="BD12" s="131">
        <f t="shared" si="31"/>
        <v>1748.6471861471862</v>
      </c>
      <c r="BE12" s="141">
        <v>17.9</v>
      </c>
      <c r="BF12" s="138">
        <v>17.9</v>
      </c>
      <c r="BG12" s="140">
        <v>7.4</v>
      </c>
      <c r="BH12" s="127">
        <f t="shared" si="18"/>
        <v>-10.499999999999998</v>
      </c>
      <c r="BI12" s="130"/>
      <c r="BJ12" s="131">
        <f t="shared" si="32"/>
        <v>41.34078212290503</v>
      </c>
      <c r="BK12" s="141">
        <v>40</v>
      </c>
      <c r="BL12" s="138">
        <v>40</v>
      </c>
      <c r="BM12" s="140">
        <v>75.8</v>
      </c>
      <c r="BN12" s="127">
        <f t="shared" si="20"/>
        <v>35.8</v>
      </c>
      <c r="BO12" s="130">
        <f t="shared" si="21"/>
        <v>189.49999999999997</v>
      </c>
      <c r="BP12" s="131">
        <f t="shared" si="33"/>
        <v>189.49999999999997</v>
      </c>
      <c r="BQ12" s="141"/>
      <c r="BR12" s="138"/>
      <c r="BS12" s="140"/>
      <c r="BT12" s="127">
        <f t="shared" si="34"/>
        <v>0</v>
      </c>
      <c r="BU12" s="130"/>
      <c r="BV12" s="131"/>
      <c r="BW12" s="133">
        <f t="shared" si="24"/>
        <v>900.9</v>
      </c>
      <c r="BX12" s="321">
        <f t="shared" si="24"/>
        <v>787.4</v>
      </c>
      <c r="BY12" s="321">
        <f t="shared" si="24"/>
        <v>4410.2</v>
      </c>
      <c r="BZ12" s="127">
        <f t="shared" si="36"/>
        <v>3622.7999999999997</v>
      </c>
      <c r="CA12" s="127">
        <f t="shared" si="37"/>
        <v>560.0965201930404</v>
      </c>
      <c r="CB12" s="135">
        <f t="shared" si="38"/>
        <v>489.5326895326895</v>
      </c>
    </row>
    <row r="13" spans="1:80" ht="12.75">
      <c r="A13" s="142" t="s">
        <v>70</v>
      </c>
      <c r="B13" s="137"/>
      <c r="C13" s="141">
        <v>7598</v>
      </c>
      <c r="D13" s="138">
        <v>254.9</v>
      </c>
      <c r="E13" s="140">
        <v>148.7</v>
      </c>
      <c r="F13" s="127">
        <f t="shared" si="23"/>
        <v>-106.20000000000002</v>
      </c>
      <c r="G13" s="120">
        <f t="shared" si="0"/>
        <v>58.33660258925068</v>
      </c>
      <c r="H13" s="131">
        <f t="shared" si="1"/>
        <v>1.9570939720979204</v>
      </c>
      <c r="I13" s="139">
        <v>100</v>
      </c>
      <c r="J13" s="138">
        <v>8</v>
      </c>
      <c r="K13" s="140">
        <v>1</v>
      </c>
      <c r="L13" s="127">
        <f t="shared" si="2"/>
        <v>-7</v>
      </c>
      <c r="M13" s="130">
        <f t="shared" si="3"/>
        <v>12.5</v>
      </c>
      <c r="N13" s="131">
        <f t="shared" si="25"/>
        <v>1</v>
      </c>
      <c r="O13" s="141">
        <v>240.9</v>
      </c>
      <c r="P13" s="138">
        <v>6</v>
      </c>
      <c r="Q13" s="140">
        <v>3.9</v>
      </c>
      <c r="R13" s="127">
        <f t="shared" si="4"/>
        <v>-2.1</v>
      </c>
      <c r="S13" s="130">
        <f t="shared" si="5"/>
        <v>65</v>
      </c>
      <c r="T13" s="131">
        <f t="shared" si="26"/>
        <v>1.61892901618929</v>
      </c>
      <c r="U13" s="141">
        <v>68.5</v>
      </c>
      <c r="V13" s="138">
        <v>3</v>
      </c>
      <c r="W13" s="140">
        <v>1.3</v>
      </c>
      <c r="X13" s="127">
        <f t="shared" si="6"/>
        <v>-1.7</v>
      </c>
      <c r="Y13" s="130">
        <f>W13/V13%</f>
        <v>43.333333333333336</v>
      </c>
      <c r="Z13" s="131">
        <f>W13/U13%</f>
        <v>1.897810218978102</v>
      </c>
      <c r="AA13" s="141">
        <v>32</v>
      </c>
      <c r="AB13" s="138">
        <v>0.9</v>
      </c>
      <c r="AC13" s="140">
        <v>0.1</v>
      </c>
      <c r="AD13" s="127">
        <f t="shared" si="8"/>
        <v>-0.8</v>
      </c>
      <c r="AE13" s="130">
        <f t="shared" si="9"/>
        <v>11.11111111111111</v>
      </c>
      <c r="AF13" s="131">
        <f t="shared" si="27"/>
        <v>0.3125</v>
      </c>
      <c r="AG13" s="141">
        <v>366.1</v>
      </c>
      <c r="AH13" s="138">
        <v>8</v>
      </c>
      <c r="AI13" s="140">
        <v>4.1</v>
      </c>
      <c r="AJ13" s="127">
        <f t="shared" si="10"/>
        <v>-3.9000000000000004</v>
      </c>
      <c r="AK13" s="130">
        <f t="shared" si="11"/>
        <v>51.24999999999999</v>
      </c>
      <c r="AL13" s="131">
        <f t="shared" si="28"/>
        <v>1.1199125921879267</v>
      </c>
      <c r="AM13" s="141">
        <v>87.3</v>
      </c>
      <c r="AN13" s="138">
        <v>16</v>
      </c>
      <c r="AO13" s="140">
        <v>15.6</v>
      </c>
      <c r="AP13" s="127">
        <f t="shared" si="12"/>
        <v>-0.40000000000000036</v>
      </c>
      <c r="AQ13" s="130">
        <f t="shared" si="13"/>
        <v>97.5</v>
      </c>
      <c r="AR13" s="131">
        <f t="shared" si="29"/>
        <v>17.869415807560138</v>
      </c>
      <c r="AS13" s="141">
        <v>84.2</v>
      </c>
      <c r="AT13" s="138">
        <v>24.2</v>
      </c>
      <c r="AU13" s="140">
        <v>0.2</v>
      </c>
      <c r="AV13" s="127">
        <f t="shared" si="14"/>
        <v>-24</v>
      </c>
      <c r="AW13" s="130">
        <f t="shared" si="15"/>
        <v>0.8264462809917356</v>
      </c>
      <c r="AX13" s="131">
        <f t="shared" si="30"/>
        <v>0.2375296912114014</v>
      </c>
      <c r="AY13" s="141">
        <v>1575.9</v>
      </c>
      <c r="AZ13" s="138">
        <v>103.5</v>
      </c>
      <c r="BA13" s="140">
        <v>37.1</v>
      </c>
      <c r="BB13" s="127">
        <f t="shared" si="16"/>
        <v>-66.4</v>
      </c>
      <c r="BC13" s="130">
        <f t="shared" si="17"/>
        <v>35.84541062801933</v>
      </c>
      <c r="BD13" s="131">
        <f t="shared" si="31"/>
        <v>2.354210292531252</v>
      </c>
      <c r="BE13" s="141">
        <v>26.6</v>
      </c>
      <c r="BF13" s="138">
        <v>9</v>
      </c>
      <c r="BG13" s="140">
        <v>1</v>
      </c>
      <c r="BH13" s="127">
        <f t="shared" si="18"/>
        <v>-8</v>
      </c>
      <c r="BI13" s="130">
        <f t="shared" si="19"/>
        <v>11.11111111111111</v>
      </c>
      <c r="BJ13" s="131">
        <f t="shared" si="32"/>
        <v>3.7593984962406015</v>
      </c>
      <c r="BK13" s="141">
        <v>285.3</v>
      </c>
      <c r="BL13" s="138">
        <v>2</v>
      </c>
      <c r="BM13" s="140">
        <v>2.8</v>
      </c>
      <c r="BN13" s="127">
        <f t="shared" si="20"/>
        <v>0.7999999999999998</v>
      </c>
      <c r="BO13" s="130">
        <f t="shared" si="21"/>
        <v>140</v>
      </c>
      <c r="BP13" s="131">
        <f t="shared" si="33"/>
        <v>0.9814230634419907</v>
      </c>
      <c r="BQ13" s="141">
        <v>848.7</v>
      </c>
      <c r="BR13" s="138">
        <v>17.7</v>
      </c>
      <c r="BS13" s="140">
        <v>10.7</v>
      </c>
      <c r="BT13" s="127">
        <f t="shared" si="34"/>
        <v>-7</v>
      </c>
      <c r="BU13" s="130">
        <f t="shared" si="22"/>
        <v>60.451977401129945</v>
      </c>
      <c r="BV13" s="131">
        <f t="shared" si="35"/>
        <v>1.260751737952162</v>
      </c>
      <c r="BW13" s="133">
        <f t="shared" si="24"/>
        <v>11313.5</v>
      </c>
      <c r="BX13" s="321">
        <f t="shared" si="24"/>
        <v>453.19999999999993</v>
      </c>
      <c r="BY13" s="321">
        <f t="shared" si="24"/>
        <v>226.49999999999997</v>
      </c>
      <c r="BZ13" s="127">
        <f t="shared" si="36"/>
        <v>-226.69999999999996</v>
      </c>
      <c r="CA13" s="127">
        <f t="shared" si="37"/>
        <v>49.977934686672555</v>
      </c>
      <c r="CB13" s="135">
        <f t="shared" si="38"/>
        <v>2.0020329694612626</v>
      </c>
    </row>
    <row r="14" spans="1:80" ht="15.75" customHeight="1">
      <c r="A14" s="143" t="s">
        <v>71</v>
      </c>
      <c r="B14" s="144"/>
      <c r="C14" s="148">
        <v>38432.5</v>
      </c>
      <c r="D14" s="145">
        <v>13893.5</v>
      </c>
      <c r="E14" s="147">
        <v>8104.2</v>
      </c>
      <c r="F14" s="127">
        <f t="shared" si="23"/>
        <v>-5789.3</v>
      </c>
      <c r="G14" s="120">
        <f t="shared" si="0"/>
        <v>58.33087414978227</v>
      </c>
      <c r="H14" s="131">
        <f t="shared" si="1"/>
        <v>21.086840564626293</v>
      </c>
      <c r="I14" s="146">
        <v>2524</v>
      </c>
      <c r="J14" s="145">
        <v>636</v>
      </c>
      <c r="K14" s="147">
        <v>483.7</v>
      </c>
      <c r="L14" s="127">
        <f t="shared" si="2"/>
        <v>-152.3</v>
      </c>
      <c r="M14" s="130">
        <f t="shared" si="3"/>
        <v>76.05345911949685</v>
      </c>
      <c r="N14" s="131">
        <f t="shared" si="25"/>
        <v>19.164025356576865</v>
      </c>
      <c r="O14" s="148">
        <v>2120.7</v>
      </c>
      <c r="P14" s="145">
        <v>486.9</v>
      </c>
      <c r="Q14" s="147">
        <v>359.2</v>
      </c>
      <c r="R14" s="127">
        <f t="shared" si="4"/>
        <v>-127.69999999999999</v>
      </c>
      <c r="S14" s="130">
        <f t="shared" si="5"/>
        <v>73.77284863421647</v>
      </c>
      <c r="T14" s="131">
        <f t="shared" si="26"/>
        <v>16.937803555429813</v>
      </c>
      <c r="U14" s="148">
        <v>3430.5</v>
      </c>
      <c r="V14" s="145">
        <v>282.6</v>
      </c>
      <c r="W14" s="147">
        <v>154</v>
      </c>
      <c r="X14" s="127">
        <f t="shared" si="6"/>
        <v>-128.60000000000002</v>
      </c>
      <c r="Y14" s="130">
        <f t="shared" si="7"/>
        <v>54.49398443029016</v>
      </c>
      <c r="Z14" s="131">
        <f>W14/U14%</f>
        <v>4.489141524559102</v>
      </c>
      <c r="AA14" s="148">
        <v>3963.4</v>
      </c>
      <c r="AB14" s="145">
        <v>304.8</v>
      </c>
      <c r="AC14" s="147">
        <v>271.5</v>
      </c>
      <c r="AD14" s="127">
        <f t="shared" si="8"/>
        <v>-33.30000000000001</v>
      </c>
      <c r="AE14" s="130">
        <f t="shared" si="9"/>
        <v>89.0748031496063</v>
      </c>
      <c r="AF14" s="131">
        <f t="shared" si="27"/>
        <v>6.850179139122975</v>
      </c>
      <c r="AG14" s="148">
        <v>1742.2</v>
      </c>
      <c r="AH14" s="145">
        <v>204</v>
      </c>
      <c r="AI14" s="147">
        <v>295.5</v>
      </c>
      <c r="AJ14" s="127">
        <f t="shared" si="10"/>
        <v>91.5</v>
      </c>
      <c r="AK14" s="130">
        <f t="shared" si="11"/>
        <v>144.85294117647058</v>
      </c>
      <c r="AL14" s="131">
        <f t="shared" si="28"/>
        <v>16.96131328205717</v>
      </c>
      <c r="AM14" s="148">
        <v>2704</v>
      </c>
      <c r="AN14" s="145">
        <v>892.6</v>
      </c>
      <c r="AO14" s="147">
        <v>837.9</v>
      </c>
      <c r="AP14" s="127">
        <f t="shared" si="12"/>
        <v>-54.700000000000045</v>
      </c>
      <c r="AQ14" s="130">
        <f t="shared" si="13"/>
        <v>93.87183508850549</v>
      </c>
      <c r="AR14" s="131">
        <f t="shared" si="29"/>
        <v>30.98742603550296</v>
      </c>
      <c r="AS14" s="148">
        <v>2456</v>
      </c>
      <c r="AT14" s="145">
        <v>356</v>
      </c>
      <c r="AU14" s="147">
        <v>207.8</v>
      </c>
      <c r="AV14" s="127">
        <f t="shared" si="14"/>
        <v>-148.2</v>
      </c>
      <c r="AW14" s="130">
        <f t="shared" si="15"/>
        <v>58.37078651685393</v>
      </c>
      <c r="AX14" s="131">
        <f t="shared" si="30"/>
        <v>8.460912052117266</v>
      </c>
      <c r="AY14" s="148">
        <v>3275.1</v>
      </c>
      <c r="AZ14" s="145">
        <v>727.7</v>
      </c>
      <c r="BA14" s="147">
        <v>348.6</v>
      </c>
      <c r="BB14" s="127">
        <f t="shared" si="16"/>
        <v>-379.1</v>
      </c>
      <c r="BC14" s="130">
        <f t="shared" si="17"/>
        <v>47.90435619073794</v>
      </c>
      <c r="BD14" s="131">
        <f t="shared" si="31"/>
        <v>10.64394980305945</v>
      </c>
      <c r="BE14" s="148">
        <v>1498.8</v>
      </c>
      <c r="BF14" s="145">
        <v>205.7</v>
      </c>
      <c r="BG14" s="147">
        <v>136.9</v>
      </c>
      <c r="BH14" s="127">
        <f t="shared" si="18"/>
        <v>-68.79999999999998</v>
      </c>
      <c r="BI14" s="130">
        <f t="shared" si="19"/>
        <v>66.55323286339329</v>
      </c>
      <c r="BJ14" s="131">
        <f t="shared" si="32"/>
        <v>9.133973845743261</v>
      </c>
      <c r="BK14" s="148">
        <v>2139.6</v>
      </c>
      <c r="BL14" s="145">
        <v>206</v>
      </c>
      <c r="BM14" s="147">
        <v>286.8</v>
      </c>
      <c r="BN14" s="127">
        <f t="shared" si="20"/>
        <v>80.80000000000001</v>
      </c>
      <c r="BO14" s="130">
        <f t="shared" si="21"/>
        <v>139.2233009708738</v>
      </c>
      <c r="BP14" s="131">
        <f t="shared" si="33"/>
        <v>13.40437464946719</v>
      </c>
      <c r="BQ14" s="148">
        <v>4676.2</v>
      </c>
      <c r="BR14" s="145">
        <v>1703.2</v>
      </c>
      <c r="BS14" s="147">
        <v>1402.3</v>
      </c>
      <c r="BT14" s="127">
        <f t="shared" si="34"/>
        <v>-300.9000000000001</v>
      </c>
      <c r="BU14" s="130">
        <f t="shared" si="22"/>
        <v>82.33325504931892</v>
      </c>
      <c r="BV14" s="131">
        <f t="shared" si="35"/>
        <v>29.988024464308626</v>
      </c>
      <c r="BW14" s="133">
        <f t="shared" si="24"/>
        <v>68963</v>
      </c>
      <c r="BX14" s="321">
        <f t="shared" si="24"/>
        <v>19899</v>
      </c>
      <c r="BY14" s="321">
        <f t="shared" si="24"/>
        <v>12888.399999999998</v>
      </c>
      <c r="BZ14" s="127">
        <f t="shared" si="36"/>
        <v>-7010.600000000002</v>
      </c>
      <c r="CA14" s="127">
        <f t="shared" si="37"/>
        <v>64.76908387356147</v>
      </c>
      <c r="CB14" s="135">
        <f t="shared" si="38"/>
        <v>18.688862143468235</v>
      </c>
    </row>
    <row r="15" spans="1:80" ht="26.25" customHeight="1">
      <c r="A15" s="149" t="s">
        <v>72</v>
      </c>
      <c r="B15" s="150"/>
      <c r="C15" s="148"/>
      <c r="D15" s="151"/>
      <c r="E15" s="152"/>
      <c r="F15" s="127">
        <f t="shared" si="23"/>
        <v>0</v>
      </c>
      <c r="G15" s="120"/>
      <c r="H15" s="131"/>
      <c r="I15" s="146">
        <v>34.2</v>
      </c>
      <c r="J15" s="151">
        <v>15</v>
      </c>
      <c r="K15" s="152">
        <v>10.3</v>
      </c>
      <c r="L15" s="127">
        <f t="shared" si="2"/>
        <v>-4.699999999999999</v>
      </c>
      <c r="M15" s="130">
        <f t="shared" si="3"/>
        <v>68.66666666666667</v>
      </c>
      <c r="N15" s="131">
        <f t="shared" si="25"/>
        <v>30.116959064327485</v>
      </c>
      <c r="O15" s="148">
        <v>120.3</v>
      </c>
      <c r="P15" s="151">
        <v>42</v>
      </c>
      <c r="Q15" s="152">
        <v>20.7</v>
      </c>
      <c r="R15" s="127">
        <f t="shared" si="4"/>
        <v>-21.3</v>
      </c>
      <c r="S15" s="130">
        <f t="shared" si="5"/>
        <v>49.285714285714285</v>
      </c>
      <c r="T15" s="131">
        <f t="shared" si="26"/>
        <v>17.206982543640898</v>
      </c>
      <c r="U15" s="148">
        <v>25</v>
      </c>
      <c r="V15" s="151">
        <v>9.6</v>
      </c>
      <c r="W15" s="152">
        <v>8.6</v>
      </c>
      <c r="X15" s="127">
        <f t="shared" si="6"/>
        <v>-1</v>
      </c>
      <c r="Y15" s="130">
        <f t="shared" si="7"/>
        <v>89.58333333333333</v>
      </c>
      <c r="Z15" s="131">
        <f>W15/U15%</f>
        <v>34.4</v>
      </c>
      <c r="AA15" s="148">
        <v>44.9</v>
      </c>
      <c r="AB15" s="151">
        <v>17.1</v>
      </c>
      <c r="AC15" s="152">
        <v>23.2</v>
      </c>
      <c r="AD15" s="127">
        <f t="shared" si="8"/>
        <v>6.099999999999998</v>
      </c>
      <c r="AE15" s="130">
        <f t="shared" si="9"/>
        <v>135.67251461988303</v>
      </c>
      <c r="AF15" s="131">
        <f t="shared" si="27"/>
        <v>51.670378619153674</v>
      </c>
      <c r="AG15" s="148">
        <v>74.9</v>
      </c>
      <c r="AH15" s="151">
        <v>37.4</v>
      </c>
      <c r="AI15" s="152">
        <v>28.5</v>
      </c>
      <c r="AJ15" s="127">
        <f t="shared" si="10"/>
        <v>-8.899999999999999</v>
      </c>
      <c r="AK15" s="130">
        <f t="shared" si="11"/>
        <v>76.20320855614973</v>
      </c>
      <c r="AL15" s="131">
        <f t="shared" si="28"/>
        <v>38.05073431241655</v>
      </c>
      <c r="AM15" s="148">
        <v>60</v>
      </c>
      <c r="AN15" s="151">
        <v>18.9</v>
      </c>
      <c r="AO15" s="152">
        <v>4.6</v>
      </c>
      <c r="AP15" s="127">
        <f t="shared" si="12"/>
        <v>-14.299999999999999</v>
      </c>
      <c r="AQ15" s="130">
        <f t="shared" si="13"/>
        <v>24.33862433862434</v>
      </c>
      <c r="AR15" s="131">
        <f t="shared" si="29"/>
        <v>7.666666666666666</v>
      </c>
      <c r="AS15" s="148">
        <v>39.1</v>
      </c>
      <c r="AT15" s="151">
        <v>19.1</v>
      </c>
      <c r="AU15" s="152">
        <v>3.6</v>
      </c>
      <c r="AV15" s="127">
        <f t="shared" si="14"/>
        <v>-15.500000000000002</v>
      </c>
      <c r="AW15" s="130">
        <f t="shared" si="15"/>
        <v>18.848167539267017</v>
      </c>
      <c r="AX15" s="131">
        <f t="shared" si="30"/>
        <v>9.207161125319693</v>
      </c>
      <c r="AY15" s="148">
        <v>12.8</v>
      </c>
      <c r="AZ15" s="151">
        <v>2.6</v>
      </c>
      <c r="BA15" s="152">
        <v>6.9</v>
      </c>
      <c r="BB15" s="127">
        <f t="shared" si="16"/>
        <v>4.300000000000001</v>
      </c>
      <c r="BC15" s="130">
        <f t="shared" si="17"/>
        <v>265.38461538461536</v>
      </c>
      <c r="BD15" s="131">
        <f t="shared" si="31"/>
        <v>53.90625</v>
      </c>
      <c r="BE15" s="148">
        <v>36.9</v>
      </c>
      <c r="BF15" s="151">
        <v>13.3</v>
      </c>
      <c r="BG15" s="152">
        <v>5.3</v>
      </c>
      <c r="BH15" s="127">
        <f t="shared" si="18"/>
        <v>-8</v>
      </c>
      <c r="BI15" s="130">
        <f t="shared" si="19"/>
        <v>39.849624060150376</v>
      </c>
      <c r="BJ15" s="131">
        <f t="shared" si="32"/>
        <v>14.363143631436314</v>
      </c>
      <c r="BK15" s="148">
        <v>83.6</v>
      </c>
      <c r="BL15" s="151">
        <v>41.8</v>
      </c>
      <c r="BM15" s="152">
        <v>24.9</v>
      </c>
      <c r="BN15" s="127">
        <f t="shared" si="20"/>
        <v>-16.9</v>
      </c>
      <c r="BO15" s="130">
        <f t="shared" si="21"/>
        <v>59.569377990430624</v>
      </c>
      <c r="BP15" s="131">
        <f t="shared" si="33"/>
        <v>29.784688995215312</v>
      </c>
      <c r="BQ15" s="148">
        <v>110</v>
      </c>
      <c r="BR15" s="151">
        <v>46.2</v>
      </c>
      <c r="BS15" s="152">
        <v>36.4</v>
      </c>
      <c r="BT15" s="127">
        <f t="shared" si="34"/>
        <v>-9.800000000000004</v>
      </c>
      <c r="BU15" s="130">
        <f t="shared" si="22"/>
        <v>78.78787878787878</v>
      </c>
      <c r="BV15" s="131">
        <f t="shared" si="35"/>
        <v>33.090909090909086</v>
      </c>
      <c r="BW15" s="133">
        <f t="shared" si="24"/>
        <v>641.7</v>
      </c>
      <c r="BX15" s="321">
        <f t="shared" si="24"/>
        <v>263</v>
      </c>
      <c r="BY15" s="321">
        <f t="shared" si="24"/>
        <v>173</v>
      </c>
      <c r="BZ15" s="127">
        <f t="shared" si="36"/>
        <v>-90</v>
      </c>
      <c r="CA15" s="127">
        <f t="shared" si="37"/>
        <v>65.77946768060836</v>
      </c>
      <c r="CB15" s="135">
        <f t="shared" si="38"/>
        <v>26.95963846033972</v>
      </c>
    </row>
    <row r="16" spans="1:80" ht="22.5" customHeight="1">
      <c r="A16" s="149" t="s">
        <v>73</v>
      </c>
      <c r="B16" s="150"/>
      <c r="C16" s="148"/>
      <c r="D16" s="151"/>
      <c r="E16" s="153"/>
      <c r="F16" s="127">
        <f t="shared" si="23"/>
        <v>0</v>
      </c>
      <c r="G16" s="120"/>
      <c r="H16" s="131"/>
      <c r="I16" s="146"/>
      <c r="J16" s="151"/>
      <c r="K16" s="153"/>
      <c r="L16" s="127">
        <f t="shared" si="2"/>
        <v>0</v>
      </c>
      <c r="M16" s="130"/>
      <c r="N16" s="131"/>
      <c r="O16" s="148"/>
      <c r="P16" s="151"/>
      <c r="Q16" s="153"/>
      <c r="R16" s="127">
        <f t="shared" si="4"/>
        <v>0</v>
      </c>
      <c r="S16" s="130"/>
      <c r="T16" s="131"/>
      <c r="U16" s="148"/>
      <c r="V16" s="151"/>
      <c r="W16" s="153"/>
      <c r="X16" s="127">
        <f t="shared" si="6"/>
        <v>0</v>
      </c>
      <c r="Y16" s="130"/>
      <c r="Z16" s="131"/>
      <c r="AA16" s="148"/>
      <c r="AB16" s="151"/>
      <c r="AC16" s="153"/>
      <c r="AD16" s="127">
        <f t="shared" si="8"/>
        <v>0</v>
      </c>
      <c r="AE16" s="130"/>
      <c r="AF16" s="131"/>
      <c r="AG16" s="148"/>
      <c r="AH16" s="151"/>
      <c r="AI16" s="153"/>
      <c r="AJ16" s="127">
        <f t="shared" si="10"/>
        <v>0</v>
      </c>
      <c r="AK16" s="130"/>
      <c r="AL16" s="131"/>
      <c r="AM16" s="148"/>
      <c r="AN16" s="151"/>
      <c r="AO16" s="153"/>
      <c r="AP16" s="127">
        <f t="shared" si="12"/>
        <v>0</v>
      </c>
      <c r="AQ16" s="130"/>
      <c r="AR16" s="131"/>
      <c r="AS16" s="148"/>
      <c r="AT16" s="151"/>
      <c r="AU16" s="153"/>
      <c r="AV16" s="127">
        <f t="shared" si="14"/>
        <v>0</v>
      </c>
      <c r="AW16" s="130"/>
      <c r="AX16" s="131"/>
      <c r="AY16" s="148"/>
      <c r="AZ16" s="151"/>
      <c r="BA16" s="153"/>
      <c r="BB16" s="127">
        <f t="shared" si="16"/>
        <v>0</v>
      </c>
      <c r="BC16" s="130"/>
      <c r="BD16" s="131"/>
      <c r="BE16" s="148"/>
      <c r="BF16" s="151"/>
      <c r="BG16" s="153"/>
      <c r="BH16" s="127">
        <f t="shared" si="18"/>
        <v>0</v>
      </c>
      <c r="BI16" s="130"/>
      <c r="BJ16" s="131"/>
      <c r="BK16" s="148"/>
      <c r="BL16" s="151"/>
      <c r="BM16" s="153"/>
      <c r="BN16" s="127">
        <f t="shared" si="20"/>
        <v>0</v>
      </c>
      <c r="BO16" s="130"/>
      <c r="BP16" s="131"/>
      <c r="BQ16" s="148"/>
      <c r="BR16" s="151"/>
      <c r="BS16" s="153"/>
      <c r="BT16" s="127">
        <f t="shared" si="34"/>
        <v>0</v>
      </c>
      <c r="BU16" s="130"/>
      <c r="BV16" s="131"/>
      <c r="BW16" s="133">
        <f t="shared" si="24"/>
        <v>0</v>
      </c>
      <c r="BX16" s="321">
        <f t="shared" si="24"/>
        <v>0</v>
      </c>
      <c r="BY16" s="321">
        <f t="shared" si="24"/>
        <v>0</v>
      </c>
      <c r="BZ16" s="127">
        <f t="shared" si="36"/>
        <v>0</v>
      </c>
      <c r="CA16" s="127"/>
      <c r="CB16" s="135"/>
    </row>
    <row r="17" spans="1:80" ht="14.25" customHeight="1">
      <c r="A17" s="154" t="s">
        <v>74</v>
      </c>
      <c r="B17" s="155"/>
      <c r="C17" s="159">
        <f>SUM(C18:C26)</f>
        <v>7848.9</v>
      </c>
      <c r="D17" s="156">
        <f>SUM(D18:D26)</f>
        <v>3525.7999999999997</v>
      </c>
      <c r="E17" s="156">
        <f>SUM(E18:E26)</f>
        <v>3342.4</v>
      </c>
      <c r="F17" s="157">
        <f t="shared" si="23"/>
        <v>-183.39999999999964</v>
      </c>
      <c r="G17" s="120">
        <f t="shared" si="0"/>
        <v>94.79834363832323</v>
      </c>
      <c r="H17" s="121">
        <f>E17/C17%</f>
        <v>42.58431117736244</v>
      </c>
      <c r="I17" s="159">
        <f>SUM(I18:I26)</f>
        <v>124.5</v>
      </c>
      <c r="J17" s="156">
        <f>SUM(J18:J26)</f>
        <v>36.8</v>
      </c>
      <c r="K17" s="156">
        <f>SUM(K18:K26)</f>
        <v>34.8</v>
      </c>
      <c r="L17" s="157">
        <f t="shared" si="2"/>
        <v>-2</v>
      </c>
      <c r="M17" s="158">
        <f>K17/J17%</f>
        <v>94.56521739130434</v>
      </c>
      <c r="N17" s="121">
        <f t="shared" si="25"/>
        <v>27.95180722891566</v>
      </c>
      <c r="O17" s="159">
        <f>SUM(O18:O26)</f>
        <v>470.3</v>
      </c>
      <c r="P17" s="156">
        <f>SUM(P18:P26)</f>
        <v>251.1</v>
      </c>
      <c r="Q17" s="156">
        <f>SUM(Q18:Q26)</f>
        <v>185.40000000000003</v>
      </c>
      <c r="R17" s="157">
        <f t="shared" si="4"/>
        <v>-65.69999999999996</v>
      </c>
      <c r="S17" s="158">
        <f>Q17/P17%</f>
        <v>73.83512544802868</v>
      </c>
      <c r="T17" s="121">
        <f t="shared" si="26"/>
        <v>39.4216457580268</v>
      </c>
      <c r="U17" s="159">
        <f>SUM(U18:U26)</f>
        <v>98.4</v>
      </c>
      <c r="V17" s="156">
        <f>SUM(V18:V26)</f>
        <v>36.900000000000006</v>
      </c>
      <c r="W17" s="156">
        <f>SUM(W18:W26)</f>
        <v>36.6</v>
      </c>
      <c r="X17" s="157">
        <f t="shared" si="6"/>
        <v>-0.30000000000000426</v>
      </c>
      <c r="Y17" s="158">
        <f>W17/V17%</f>
        <v>99.18699186991869</v>
      </c>
      <c r="Z17" s="121">
        <f>W17/U17%</f>
        <v>37.19512195121951</v>
      </c>
      <c r="AA17" s="159">
        <f>SUM(AA18:AA26)</f>
        <v>206.9</v>
      </c>
      <c r="AB17" s="156">
        <f>SUM(AB18:AB26)</f>
        <v>72.6</v>
      </c>
      <c r="AC17" s="156">
        <f>SUM(AC18:AC26)</f>
        <v>30.9</v>
      </c>
      <c r="AD17" s="157">
        <f t="shared" si="8"/>
        <v>-41.699999999999996</v>
      </c>
      <c r="AE17" s="158">
        <f>AC17/AB17%</f>
        <v>42.56198347107438</v>
      </c>
      <c r="AF17" s="121">
        <f t="shared" si="27"/>
        <v>14.934751087481875</v>
      </c>
      <c r="AG17" s="159">
        <f>SUM(AG18:AG26)</f>
        <v>360.29999999999995</v>
      </c>
      <c r="AH17" s="156">
        <f>SUM(AH18:AH26)</f>
        <v>171.4</v>
      </c>
      <c r="AI17" s="156">
        <f>SUM(AI18:AI26)</f>
        <v>137.20000000000002</v>
      </c>
      <c r="AJ17" s="157">
        <f t="shared" si="10"/>
        <v>-34.19999999999999</v>
      </c>
      <c r="AK17" s="158">
        <f>AI17/AH17%</f>
        <v>80.04667444574096</v>
      </c>
      <c r="AL17" s="121">
        <f t="shared" si="28"/>
        <v>38.079378295864565</v>
      </c>
      <c r="AM17" s="159">
        <f>SUM(AM18:AM26)</f>
        <v>50</v>
      </c>
      <c r="AN17" s="156">
        <f>SUM(AN18:AN26)</f>
        <v>25</v>
      </c>
      <c r="AO17" s="156">
        <f>SUM(AO18:AO26)</f>
        <v>19.4</v>
      </c>
      <c r="AP17" s="157">
        <f t="shared" si="12"/>
        <v>-5.600000000000001</v>
      </c>
      <c r="AQ17" s="158">
        <f>AO17/AN17%</f>
        <v>77.6</v>
      </c>
      <c r="AR17" s="121">
        <f t="shared" si="29"/>
        <v>38.8</v>
      </c>
      <c r="AS17" s="159">
        <f>SUM(AS18:AS26)</f>
        <v>66.2</v>
      </c>
      <c r="AT17" s="156">
        <f>SUM(AT18:AT26)</f>
        <v>33.1</v>
      </c>
      <c r="AU17" s="156">
        <f>SUM(AU18:AU26)</f>
        <v>18.1</v>
      </c>
      <c r="AV17" s="157">
        <f t="shared" si="14"/>
        <v>-15</v>
      </c>
      <c r="AW17" s="158">
        <f>AU17/AT17%</f>
        <v>54.68277945619335</v>
      </c>
      <c r="AX17" s="121">
        <f t="shared" si="30"/>
        <v>27.341389728096676</v>
      </c>
      <c r="AY17" s="159">
        <f>SUM(AY18:AY26)</f>
        <v>19.8</v>
      </c>
      <c r="AZ17" s="156">
        <f>SUM(AZ18:AZ26)</f>
        <v>0</v>
      </c>
      <c r="BA17" s="156">
        <f>SUM(BA18:BA26)</f>
        <v>75.5</v>
      </c>
      <c r="BB17" s="157">
        <f t="shared" si="16"/>
        <v>75.5</v>
      </c>
      <c r="BC17" s="158"/>
      <c r="BD17" s="121">
        <f t="shared" si="31"/>
        <v>381.3131313131313</v>
      </c>
      <c r="BE17" s="159">
        <f>SUM(BE18:BE26)</f>
        <v>59.4</v>
      </c>
      <c r="BF17" s="156">
        <f>SUM(BF18:BF26)</f>
        <v>29.1</v>
      </c>
      <c r="BG17" s="156">
        <f>SUM(BG18:BG26)</f>
        <v>18.5</v>
      </c>
      <c r="BH17" s="157">
        <f t="shared" si="18"/>
        <v>-10.600000000000001</v>
      </c>
      <c r="BI17" s="158">
        <f>BG17/BF17%</f>
        <v>63.57388316151202</v>
      </c>
      <c r="BJ17" s="121">
        <f t="shared" si="32"/>
        <v>31.144781144781145</v>
      </c>
      <c r="BK17" s="159">
        <f>SUM(BK18:BK26)</f>
        <v>482.79999999999995</v>
      </c>
      <c r="BL17" s="156">
        <f>SUM(BL18:BL26)</f>
        <v>241.2</v>
      </c>
      <c r="BM17" s="156">
        <f>SUM(BM18:BM26)</f>
        <v>93.3</v>
      </c>
      <c r="BN17" s="157">
        <f t="shared" si="20"/>
        <v>-147.89999999999998</v>
      </c>
      <c r="BO17" s="158">
        <f>BM17/BL17%</f>
        <v>38.681592039801</v>
      </c>
      <c r="BP17" s="121">
        <f t="shared" si="33"/>
        <v>19.324772162386083</v>
      </c>
      <c r="BQ17" s="159">
        <f>SUM(BQ18:BQ26)</f>
        <v>1463.1</v>
      </c>
      <c r="BR17" s="156">
        <f>SUM(BR18:BR26)</f>
        <v>600.1999999999999</v>
      </c>
      <c r="BS17" s="156">
        <f>SUM(BS18:BS26)</f>
        <v>355.90000000000003</v>
      </c>
      <c r="BT17" s="157">
        <f t="shared" si="34"/>
        <v>-244.2999999999999</v>
      </c>
      <c r="BU17" s="158">
        <f>BS17/BR17%</f>
        <v>59.29690103298902</v>
      </c>
      <c r="BV17" s="121">
        <f t="shared" si="35"/>
        <v>24.32506322192605</v>
      </c>
      <c r="BW17" s="122">
        <f>C17+I17+O17+U17+AA17+AG17+AM17+AS17+AY17+BE17+BK17+BQ17</f>
        <v>11250.599999999997</v>
      </c>
      <c r="BX17" s="160">
        <f>D17+J17+P17+V17+AB17+AH17+AN17+AT17+AZ17+BF17+BL17+BR17</f>
        <v>5023.200000000001</v>
      </c>
      <c r="BY17" s="160">
        <f>E17+K17+Q17+W17+AC17+AI17+AO17+AU17+BA17+BG17+BM17+BS17</f>
        <v>4348</v>
      </c>
      <c r="BZ17" s="157">
        <f t="shared" si="36"/>
        <v>-675.2000000000007</v>
      </c>
      <c r="CA17" s="157">
        <f t="shared" si="37"/>
        <v>86.55836916706481</v>
      </c>
      <c r="CB17" s="123">
        <f t="shared" si="38"/>
        <v>38.64682772474358</v>
      </c>
    </row>
    <row r="18" spans="1:80" ht="16.5" customHeight="1">
      <c r="A18" s="161" t="s">
        <v>75</v>
      </c>
      <c r="B18" s="162"/>
      <c r="C18" s="166">
        <v>4801.6</v>
      </c>
      <c r="D18" s="163">
        <v>1972.1</v>
      </c>
      <c r="E18" s="165">
        <v>1026.8</v>
      </c>
      <c r="F18" s="127">
        <f t="shared" si="23"/>
        <v>-945.3</v>
      </c>
      <c r="G18" s="120">
        <f t="shared" si="0"/>
        <v>52.066325237056944</v>
      </c>
      <c r="H18" s="131">
        <f>E18/C18%</f>
        <v>21.38453848717094</v>
      </c>
      <c r="I18" s="164">
        <v>88.3</v>
      </c>
      <c r="J18" s="163">
        <v>20</v>
      </c>
      <c r="K18" s="165"/>
      <c r="L18" s="127">
        <f t="shared" si="2"/>
        <v>-20</v>
      </c>
      <c r="M18" s="130"/>
      <c r="N18" s="121">
        <f t="shared" si="25"/>
        <v>0</v>
      </c>
      <c r="O18" s="166">
        <v>102</v>
      </c>
      <c r="P18" s="163">
        <v>49.8</v>
      </c>
      <c r="Q18" s="165">
        <v>24.2</v>
      </c>
      <c r="R18" s="127">
        <f t="shared" si="4"/>
        <v>-25.599999999999998</v>
      </c>
      <c r="S18" s="130">
        <f>Q18/P18%</f>
        <v>48.59437751004016</v>
      </c>
      <c r="T18" s="131">
        <f t="shared" si="26"/>
        <v>23.72549019607843</v>
      </c>
      <c r="U18" s="166">
        <v>25</v>
      </c>
      <c r="V18" s="163">
        <v>12.5</v>
      </c>
      <c r="W18" s="165">
        <v>12.7</v>
      </c>
      <c r="X18" s="127">
        <f t="shared" si="6"/>
        <v>0.1999999999999993</v>
      </c>
      <c r="Y18" s="130">
        <f>W18/V18%</f>
        <v>101.6</v>
      </c>
      <c r="Z18" s="131">
        <f>W18/U18%</f>
        <v>50.8</v>
      </c>
      <c r="AA18" s="166">
        <v>180.9</v>
      </c>
      <c r="AB18" s="163">
        <v>71.6</v>
      </c>
      <c r="AC18" s="165">
        <v>26.4</v>
      </c>
      <c r="AD18" s="127">
        <f t="shared" si="8"/>
        <v>-45.199999999999996</v>
      </c>
      <c r="AE18" s="130"/>
      <c r="AF18" s="131"/>
      <c r="AG18" s="166"/>
      <c r="AH18" s="163"/>
      <c r="AI18" s="165"/>
      <c r="AJ18" s="127">
        <f t="shared" si="10"/>
        <v>0</v>
      </c>
      <c r="AK18" s="130"/>
      <c r="AL18" s="131"/>
      <c r="AM18" s="166"/>
      <c r="AN18" s="163"/>
      <c r="AO18" s="165"/>
      <c r="AP18" s="127">
        <f t="shared" si="12"/>
        <v>0</v>
      </c>
      <c r="AQ18" s="130"/>
      <c r="AR18" s="131"/>
      <c r="AS18" s="166">
        <v>58.2</v>
      </c>
      <c r="AT18" s="163">
        <v>29.1</v>
      </c>
      <c r="AU18" s="165">
        <v>9.6</v>
      </c>
      <c r="AV18" s="127">
        <f t="shared" si="14"/>
        <v>-19.5</v>
      </c>
      <c r="AW18" s="130"/>
      <c r="AX18" s="131">
        <f t="shared" si="30"/>
        <v>16.49484536082474</v>
      </c>
      <c r="AY18" s="166">
        <v>2.1</v>
      </c>
      <c r="AZ18" s="163"/>
      <c r="BA18" s="165"/>
      <c r="BB18" s="127">
        <f t="shared" si="16"/>
        <v>0</v>
      </c>
      <c r="BC18" s="130"/>
      <c r="BD18" s="131"/>
      <c r="BE18" s="166">
        <v>1</v>
      </c>
      <c r="BF18" s="163"/>
      <c r="BG18" s="165"/>
      <c r="BH18" s="127">
        <f t="shared" si="18"/>
        <v>0</v>
      </c>
      <c r="BI18" s="130"/>
      <c r="BJ18" s="131"/>
      <c r="BK18" s="166">
        <v>17.8</v>
      </c>
      <c r="BL18" s="163">
        <v>8.8</v>
      </c>
      <c r="BM18" s="165">
        <v>2.8</v>
      </c>
      <c r="BN18" s="127">
        <f t="shared" si="20"/>
        <v>-6.000000000000001</v>
      </c>
      <c r="BO18" s="130">
        <f>BM18/BL18%</f>
        <v>31.818181818181813</v>
      </c>
      <c r="BP18" s="131">
        <f t="shared" si="33"/>
        <v>15.730337078651683</v>
      </c>
      <c r="BQ18" s="166">
        <v>167.5</v>
      </c>
      <c r="BR18" s="163">
        <v>73.3</v>
      </c>
      <c r="BS18" s="165">
        <v>38.2</v>
      </c>
      <c r="BT18" s="127">
        <f t="shared" si="34"/>
        <v>-35.099999999999994</v>
      </c>
      <c r="BU18" s="130">
        <f>BS18/BR18%</f>
        <v>52.11459754433834</v>
      </c>
      <c r="BV18" s="131">
        <f t="shared" si="35"/>
        <v>22.80597014925373</v>
      </c>
      <c r="BW18" s="133">
        <f>C18+I18+O18+U18+AA18+AG18+AM18+AS18+AY18+BE18+BK18+BQ18</f>
        <v>5444.400000000001</v>
      </c>
      <c r="BX18" s="134">
        <f aca="true" t="shared" si="39" ref="BX18:BY32">D18+J18+P18+V18+AB18+AH18+AN18+AT18+AZ18+BF18+BL18+BR18</f>
        <v>2237.2</v>
      </c>
      <c r="BY18" s="134">
        <f t="shared" si="39"/>
        <v>1140.7</v>
      </c>
      <c r="BZ18" s="127">
        <f t="shared" si="36"/>
        <v>-1096.4999999999998</v>
      </c>
      <c r="CA18" s="127">
        <f t="shared" si="37"/>
        <v>50.98784194528876</v>
      </c>
      <c r="CB18" s="135">
        <f t="shared" si="38"/>
        <v>20.951803688193372</v>
      </c>
    </row>
    <row r="19" spans="1:80" ht="15.75" customHeight="1">
      <c r="A19" s="167" t="s">
        <v>39</v>
      </c>
      <c r="B19" s="168"/>
      <c r="C19" s="166">
        <v>1274.6</v>
      </c>
      <c r="D19" s="169">
        <v>637.4</v>
      </c>
      <c r="E19" s="170">
        <v>414.3</v>
      </c>
      <c r="F19" s="127">
        <f t="shared" si="23"/>
        <v>-223.09999999999997</v>
      </c>
      <c r="G19" s="120">
        <f t="shared" si="0"/>
        <v>64.99843112645121</v>
      </c>
      <c r="H19" s="131">
        <f>E19/C19%</f>
        <v>32.50431507924055</v>
      </c>
      <c r="I19" s="164"/>
      <c r="J19" s="169"/>
      <c r="K19" s="170"/>
      <c r="L19" s="127">
        <f t="shared" si="2"/>
        <v>0</v>
      </c>
      <c r="M19" s="130"/>
      <c r="N19" s="121"/>
      <c r="O19" s="166">
        <v>169.1</v>
      </c>
      <c r="P19" s="169">
        <v>96.2</v>
      </c>
      <c r="Q19" s="170">
        <v>67.4</v>
      </c>
      <c r="R19" s="127">
        <f t="shared" si="4"/>
        <v>-28.799999999999997</v>
      </c>
      <c r="S19" s="130">
        <f>Q19/P19%</f>
        <v>70.06237006237006</v>
      </c>
      <c r="T19" s="131">
        <f>Q19/O19%</f>
        <v>39.85807214665879</v>
      </c>
      <c r="U19" s="166"/>
      <c r="V19" s="169"/>
      <c r="W19" s="170"/>
      <c r="X19" s="127">
        <f t="shared" si="6"/>
        <v>0</v>
      </c>
      <c r="Y19" s="130"/>
      <c r="Z19" s="131"/>
      <c r="AA19" s="166"/>
      <c r="AB19" s="169"/>
      <c r="AC19" s="170"/>
      <c r="AD19" s="127">
        <f t="shared" si="8"/>
        <v>0</v>
      </c>
      <c r="AE19" s="130"/>
      <c r="AF19" s="131"/>
      <c r="AG19" s="166">
        <v>117.3</v>
      </c>
      <c r="AH19" s="169">
        <v>58.6</v>
      </c>
      <c r="AI19" s="170">
        <v>36.9</v>
      </c>
      <c r="AJ19" s="127">
        <f t="shared" si="10"/>
        <v>-21.700000000000003</v>
      </c>
      <c r="AK19" s="130">
        <f>AI19/AH19%</f>
        <v>62.96928327645051</v>
      </c>
      <c r="AL19" s="131">
        <f t="shared" si="28"/>
        <v>31.45780051150895</v>
      </c>
      <c r="AM19" s="166"/>
      <c r="AN19" s="169"/>
      <c r="AO19" s="170"/>
      <c r="AP19" s="127">
        <f t="shared" si="12"/>
        <v>0</v>
      </c>
      <c r="AQ19" s="130"/>
      <c r="AR19" s="131"/>
      <c r="AS19" s="166"/>
      <c r="AT19" s="169"/>
      <c r="AU19" s="170"/>
      <c r="AV19" s="127">
        <f t="shared" si="14"/>
        <v>0</v>
      </c>
      <c r="AW19" s="130"/>
      <c r="AX19" s="131"/>
      <c r="AY19" s="166"/>
      <c r="AZ19" s="169"/>
      <c r="BA19" s="170"/>
      <c r="BB19" s="127">
        <f t="shared" si="16"/>
        <v>0</v>
      </c>
      <c r="BC19" s="130"/>
      <c r="BD19" s="131"/>
      <c r="BE19" s="166">
        <v>49.9</v>
      </c>
      <c r="BF19" s="169">
        <v>24.8</v>
      </c>
      <c r="BG19" s="170">
        <v>14.9</v>
      </c>
      <c r="BH19" s="127">
        <f t="shared" si="18"/>
        <v>-9.9</v>
      </c>
      <c r="BI19" s="130">
        <f>BG19/BF19%</f>
        <v>60.08064516129033</v>
      </c>
      <c r="BJ19" s="131">
        <f t="shared" si="32"/>
        <v>29.859719438877757</v>
      </c>
      <c r="BK19" s="166">
        <v>139.6</v>
      </c>
      <c r="BL19" s="169">
        <v>69.8</v>
      </c>
      <c r="BM19" s="170">
        <v>16</v>
      </c>
      <c r="BN19" s="127">
        <f t="shared" si="20"/>
        <v>-53.8</v>
      </c>
      <c r="BO19" s="130">
        <f>BM19/BL19%</f>
        <v>22.922636103151863</v>
      </c>
      <c r="BP19" s="131">
        <f t="shared" si="33"/>
        <v>11.461318051575931</v>
      </c>
      <c r="BQ19" s="166">
        <v>826.4</v>
      </c>
      <c r="BR19" s="169">
        <v>239</v>
      </c>
      <c r="BS19" s="170">
        <v>100.1</v>
      </c>
      <c r="BT19" s="127">
        <f t="shared" si="34"/>
        <v>-138.9</v>
      </c>
      <c r="BU19" s="130">
        <f>BS19/BR19%</f>
        <v>41.88284518828451</v>
      </c>
      <c r="BV19" s="131">
        <f t="shared" si="35"/>
        <v>12.112778315585674</v>
      </c>
      <c r="BW19" s="133">
        <f aca="true" t="shared" si="40" ref="BW19:BW32">C19+I19+O19+U19+AA19+AG19+AM19+AS19+AY19+BE19+BK19+BQ19</f>
        <v>2576.8999999999996</v>
      </c>
      <c r="BX19" s="134">
        <f t="shared" si="39"/>
        <v>1125.8</v>
      </c>
      <c r="BY19" s="134">
        <f t="shared" si="39"/>
        <v>649.6</v>
      </c>
      <c r="BZ19" s="127">
        <f t="shared" si="36"/>
        <v>-476.19999999999993</v>
      </c>
      <c r="CA19" s="127">
        <f t="shared" si="37"/>
        <v>57.701190264700664</v>
      </c>
      <c r="CB19" s="135">
        <f t="shared" si="38"/>
        <v>25.20858395746828</v>
      </c>
    </row>
    <row r="20" spans="1:80" ht="12.75">
      <c r="A20" s="167" t="s">
        <v>76</v>
      </c>
      <c r="B20" s="168"/>
      <c r="C20" s="166">
        <v>51.7</v>
      </c>
      <c r="D20" s="169">
        <v>51.7</v>
      </c>
      <c r="E20" s="170"/>
      <c r="F20" s="127">
        <f t="shared" si="23"/>
        <v>-51.7</v>
      </c>
      <c r="G20" s="120"/>
      <c r="H20" s="131">
        <f>E20/C20%</f>
        <v>0</v>
      </c>
      <c r="I20" s="164"/>
      <c r="J20" s="169"/>
      <c r="K20" s="170"/>
      <c r="L20" s="127">
        <f t="shared" si="2"/>
        <v>0</v>
      </c>
      <c r="M20" s="130"/>
      <c r="N20" s="121"/>
      <c r="O20" s="166"/>
      <c r="P20" s="169"/>
      <c r="Q20" s="170"/>
      <c r="R20" s="127">
        <f t="shared" si="4"/>
        <v>0</v>
      </c>
      <c r="S20" s="130"/>
      <c r="T20" s="131"/>
      <c r="U20" s="166"/>
      <c r="V20" s="169"/>
      <c r="W20" s="170"/>
      <c r="X20" s="127">
        <f t="shared" si="6"/>
        <v>0</v>
      </c>
      <c r="Y20" s="130"/>
      <c r="Z20" s="131"/>
      <c r="AA20" s="166"/>
      <c r="AB20" s="169"/>
      <c r="AC20" s="170"/>
      <c r="AD20" s="127">
        <f t="shared" si="8"/>
        <v>0</v>
      </c>
      <c r="AE20" s="130"/>
      <c r="AF20" s="131"/>
      <c r="AG20" s="166"/>
      <c r="AH20" s="169"/>
      <c r="AI20" s="170"/>
      <c r="AJ20" s="127">
        <f t="shared" si="10"/>
        <v>0</v>
      </c>
      <c r="AK20" s="130"/>
      <c r="AL20" s="131"/>
      <c r="AM20" s="166"/>
      <c r="AN20" s="169"/>
      <c r="AO20" s="170"/>
      <c r="AP20" s="127">
        <f t="shared" si="12"/>
        <v>0</v>
      </c>
      <c r="AQ20" s="130"/>
      <c r="AR20" s="131"/>
      <c r="AS20" s="166"/>
      <c r="AT20" s="169"/>
      <c r="AU20" s="170"/>
      <c r="AV20" s="127">
        <f t="shared" si="14"/>
        <v>0</v>
      </c>
      <c r="AW20" s="130"/>
      <c r="AX20" s="131"/>
      <c r="AY20" s="166"/>
      <c r="AZ20" s="169"/>
      <c r="BA20" s="170"/>
      <c r="BB20" s="127">
        <f t="shared" si="16"/>
        <v>0</v>
      </c>
      <c r="BC20" s="130"/>
      <c r="BD20" s="131"/>
      <c r="BE20" s="166"/>
      <c r="BF20" s="169"/>
      <c r="BG20" s="170"/>
      <c r="BH20" s="127">
        <f t="shared" si="18"/>
        <v>0</v>
      </c>
      <c r="BI20" s="130"/>
      <c r="BJ20" s="131"/>
      <c r="BK20" s="166"/>
      <c r="BL20" s="169"/>
      <c r="BM20" s="170"/>
      <c r="BN20" s="127">
        <f t="shared" si="20"/>
        <v>0</v>
      </c>
      <c r="BO20" s="130"/>
      <c r="BP20" s="131"/>
      <c r="BQ20" s="166"/>
      <c r="BR20" s="169"/>
      <c r="BS20" s="170"/>
      <c r="BT20" s="127">
        <f t="shared" si="34"/>
        <v>0</v>
      </c>
      <c r="BU20" s="130"/>
      <c r="BV20" s="131"/>
      <c r="BW20" s="133">
        <f t="shared" si="40"/>
        <v>51.7</v>
      </c>
      <c r="BX20" s="134">
        <f t="shared" si="39"/>
        <v>51.7</v>
      </c>
      <c r="BY20" s="134">
        <f t="shared" si="39"/>
        <v>0</v>
      </c>
      <c r="BZ20" s="127">
        <f t="shared" si="36"/>
        <v>-51.7</v>
      </c>
      <c r="CA20" s="127"/>
      <c r="CB20" s="135">
        <f t="shared" si="38"/>
        <v>0</v>
      </c>
    </row>
    <row r="21" spans="1:80" ht="12.75" customHeight="1">
      <c r="A21" s="171" t="s">
        <v>77</v>
      </c>
      <c r="B21" s="168"/>
      <c r="C21" s="166">
        <v>1204.1</v>
      </c>
      <c r="D21" s="169">
        <v>508.4</v>
      </c>
      <c r="E21" s="170">
        <v>292.9</v>
      </c>
      <c r="F21" s="127">
        <f t="shared" si="23"/>
        <v>-215.5</v>
      </c>
      <c r="G21" s="120">
        <f t="shared" si="0"/>
        <v>57.61211644374508</v>
      </c>
      <c r="H21" s="131">
        <f>E21/C21%</f>
        <v>24.325222157628104</v>
      </c>
      <c r="I21" s="164">
        <v>31.6</v>
      </c>
      <c r="J21" s="169">
        <v>15.8</v>
      </c>
      <c r="K21" s="170">
        <v>7.8</v>
      </c>
      <c r="L21" s="127">
        <f t="shared" si="2"/>
        <v>-8</v>
      </c>
      <c r="M21" s="130"/>
      <c r="N21" s="131">
        <f t="shared" si="25"/>
        <v>24.68354430379747</v>
      </c>
      <c r="O21" s="166">
        <v>130</v>
      </c>
      <c r="P21" s="169">
        <v>76.6</v>
      </c>
      <c r="Q21" s="170">
        <v>53.5</v>
      </c>
      <c r="R21" s="127">
        <f t="shared" si="4"/>
        <v>-23.099999999999994</v>
      </c>
      <c r="S21" s="130">
        <f>Q21/P21%</f>
        <v>69.84334203655354</v>
      </c>
      <c r="T21" s="131">
        <f>Q21/O21%</f>
        <v>41.15384615384615</v>
      </c>
      <c r="U21" s="166">
        <v>18</v>
      </c>
      <c r="V21" s="169">
        <v>3.6</v>
      </c>
      <c r="W21" s="170">
        <v>3.6</v>
      </c>
      <c r="X21" s="127">
        <f t="shared" si="6"/>
        <v>0</v>
      </c>
      <c r="Y21" s="130"/>
      <c r="Z21" s="131">
        <f>W21/U21%</f>
        <v>20</v>
      </c>
      <c r="AA21" s="166"/>
      <c r="AB21" s="169"/>
      <c r="AC21" s="170"/>
      <c r="AD21" s="127">
        <f t="shared" si="8"/>
        <v>0</v>
      </c>
      <c r="AE21" s="130"/>
      <c r="AF21" s="131"/>
      <c r="AG21" s="166">
        <v>221.6</v>
      </c>
      <c r="AH21" s="169">
        <v>110.8</v>
      </c>
      <c r="AI21" s="170">
        <v>80.4</v>
      </c>
      <c r="AJ21" s="127">
        <f t="shared" si="10"/>
        <v>-30.39999999999999</v>
      </c>
      <c r="AK21" s="130">
        <f>AI21/AH21%</f>
        <v>72.56317689530687</v>
      </c>
      <c r="AL21" s="131">
        <f t="shared" si="28"/>
        <v>36.281588447653434</v>
      </c>
      <c r="AM21" s="166"/>
      <c r="AN21" s="169"/>
      <c r="AO21" s="170"/>
      <c r="AP21" s="127">
        <f t="shared" si="12"/>
        <v>0</v>
      </c>
      <c r="AQ21" s="130"/>
      <c r="AR21" s="131"/>
      <c r="AS21" s="166"/>
      <c r="AT21" s="169"/>
      <c r="AU21" s="170"/>
      <c r="AV21" s="127">
        <f t="shared" si="14"/>
        <v>0</v>
      </c>
      <c r="AW21" s="130"/>
      <c r="AX21" s="131"/>
      <c r="AY21" s="166">
        <v>12.3</v>
      </c>
      <c r="AZ21" s="169"/>
      <c r="BA21" s="170">
        <v>6.4</v>
      </c>
      <c r="BB21" s="127">
        <f t="shared" si="16"/>
        <v>6.4</v>
      </c>
      <c r="BC21" s="130"/>
      <c r="BD21" s="131"/>
      <c r="BE21" s="166"/>
      <c r="BF21" s="169"/>
      <c r="BG21" s="170"/>
      <c r="BH21" s="127">
        <f t="shared" si="18"/>
        <v>0</v>
      </c>
      <c r="BI21" s="130"/>
      <c r="BJ21" s="131"/>
      <c r="BK21" s="166">
        <v>266.9</v>
      </c>
      <c r="BL21" s="169">
        <v>133.4</v>
      </c>
      <c r="BM21" s="170">
        <v>66.2</v>
      </c>
      <c r="BN21" s="127">
        <f t="shared" si="20"/>
        <v>-67.2</v>
      </c>
      <c r="BO21" s="130">
        <f>BM21/BL21%</f>
        <v>49.62518740629685</v>
      </c>
      <c r="BP21" s="131">
        <f>BM21/BK21%</f>
        <v>24.803297115024357</v>
      </c>
      <c r="BQ21" s="166">
        <v>422.4</v>
      </c>
      <c r="BR21" s="169">
        <v>243.1</v>
      </c>
      <c r="BS21" s="170">
        <v>159.8</v>
      </c>
      <c r="BT21" s="127">
        <f t="shared" si="34"/>
        <v>-83.29999999999998</v>
      </c>
      <c r="BU21" s="130">
        <f>BS21/BR21%</f>
        <v>65.73426573426573</v>
      </c>
      <c r="BV21" s="131">
        <f>BS21/BQ21%</f>
        <v>37.8314393939394</v>
      </c>
      <c r="BW21" s="133">
        <f t="shared" si="40"/>
        <v>2306.8999999999996</v>
      </c>
      <c r="BX21" s="134">
        <f t="shared" si="39"/>
        <v>1091.6999999999998</v>
      </c>
      <c r="BY21" s="134">
        <f t="shared" si="39"/>
        <v>670.6</v>
      </c>
      <c r="BZ21" s="127">
        <f t="shared" si="36"/>
        <v>-421.0999999999998</v>
      </c>
      <c r="CA21" s="127">
        <f t="shared" si="37"/>
        <v>61.4271319959696</v>
      </c>
      <c r="CB21" s="135">
        <f t="shared" si="38"/>
        <v>29.06931379773723</v>
      </c>
    </row>
    <row r="22" spans="1:80" ht="12.75" customHeight="1">
      <c r="A22" s="171" t="s">
        <v>136</v>
      </c>
      <c r="B22" s="168"/>
      <c r="C22" s="166"/>
      <c r="D22" s="169"/>
      <c r="E22" s="170"/>
      <c r="F22" s="127">
        <f t="shared" si="23"/>
        <v>0</v>
      </c>
      <c r="G22" s="120"/>
      <c r="H22" s="131"/>
      <c r="I22" s="164"/>
      <c r="J22" s="169"/>
      <c r="K22" s="170">
        <v>9.5</v>
      </c>
      <c r="L22" s="127"/>
      <c r="M22" s="130"/>
      <c r="N22" s="131"/>
      <c r="O22" s="166"/>
      <c r="P22" s="169"/>
      <c r="Q22" s="170">
        <v>18</v>
      </c>
      <c r="R22" s="127">
        <f t="shared" si="4"/>
        <v>18</v>
      </c>
      <c r="S22" s="130"/>
      <c r="T22" s="131"/>
      <c r="U22" s="166">
        <v>20.3</v>
      </c>
      <c r="V22" s="169">
        <v>20.3</v>
      </c>
      <c r="W22" s="170">
        <v>20.3</v>
      </c>
      <c r="X22" s="127"/>
      <c r="Y22" s="130"/>
      <c r="Z22" s="131"/>
      <c r="AA22" s="166"/>
      <c r="AB22" s="169"/>
      <c r="AC22" s="170">
        <v>4.5</v>
      </c>
      <c r="AD22" s="127"/>
      <c r="AE22" s="130"/>
      <c r="AF22" s="131"/>
      <c r="AG22" s="166"/>
      <c r="AH22" s="169"/>
      <c r="AI22" s="170">
        <v>17.9</v>
      </c>
      <c r="AJ22" s="127"/>
      <c r="AK22" s="130"/>
      <c r="AL22" s="131"/>
      <c r="AM22" s="166"/>
      <c r="AN22" s="169"/>
      <c r="AO22" s="170">
        <v>6.2</v>
      </c>
      <c r="AP22" s="127"/>
      <c r="AQ22" s="130"/>
      <c r="AR22" s="131"/>
      <c r="AS22" s="166"/>
      <c r="AT22" s="169"/>
      <c r="AU22" s="170">
        <v>6.2</v>
      </c>
      <c r="AV22" s="127"/>
      <c r="AW22" s="130"/>
      <c r="AX22" s="131"/>
      <c r="AY22" s="166"/>
      <c r="AZ22" s="169"/>
      <c r="BA22" s="170">
        <v>18.3</v>
      </c>
      <c r="BB22" s="127"/>
      <c r="BC22" s="130"/>
      <c r="BD22" s="131"/>
      <c r="BE22" s="166"/>
      <c r="BF22" s="169"/>
      <c r="BG22" s="170">
        <v>3.6</v>
      </c>
      <c r="BH22" s="127"/>
      <c r="BI22" s="130"/>
      <c r="BJ22" s="131"/>
      <c r="BK22" s="166"/>
      <c r="BL22" s="169"/>
      <c r="BM22" s="170">
        <v>8.5</v>
      </c>
      <c r="BN22" s="127"/>
      <c r="BO22" s="130"/>
      <c r="BP22" s="131"/>
      <c r="BQ22" s="166">
        <v>36.8</v>
      </c>
      <c r="BR22" s="169">
        <v>36.8</v>
      </c>
      <c r="BS22" s="170">
        <v>36.8</v>
      </c>
      <c r="BT22" s="127">
        <f t="shared" si="34"/>
        <v>0</v>
      </c>
      <c r="BU22" s="130">
        <f>BS22/BR22%</f>
        <v>100</v>
      </c>
      <c r="BV22" s="131">
        <f>BS22/BQ22%</f>
        <v>100</v>
      </c>
      <c r="BW22" s="133">
        <f t="shared" si="40"/>
        <v>57.099999999999994</v>
      </c>
      <c r="BX22" s="134">
        <f t="shared" si="39"/>
        <v>57.099999999999994</v>
      </c>
      <c r="BY22" s="134">
        <f t="shared" si="39"/>
        <v>149.79999999999998</v>
      </c>
      <c r="BZ22" s="127"/>
      <c r="CA22" s="127"/>
      <c r="CB22" s="135"/>
    </row>
    <row r="23" spans="1:80" ht="12.75">
      <c r="A23" s="167" t="s">
        <v>78</v>
      </c>
      <c r="B23" s="168"/>
      <c r="C23" s="166"/>
      <c r="D23" s="169"/>
      <c r="E23" s="170"/>
      <c r="F23" s="127">
        <f t="shared" si="23"/>
        <v>0</v>
      </c>
      <c r="G23" s="120"/>
      <c r="H23" s="131"/>
      <c r="I23" s="164"/>
      <c r="J23" s="169"/>
      <c r="K23" s="170"/>
      <c r="L23" s="127">
        <f t="shared" si="2"/>
        <v>0</v>
      </c>
      <c r="M23" s="130"/>
      <c r="N23" s="131"/>
      <c r="O23" s="166"/>
      <c r="P23" s="169"/>
      <c r="Q23" s="170"/>
      <c r="R23" s="127">
        <f t="shared" si="4"/>
        <v>0</v>
      </c>
      <c r="S23" s="130"/>
      <c r="T23" s="131"/>
      <c r="U23" s="166"/>
      <c r="V23" s="169"/>
      <c r="W23" s="170"/>
      <c r="X23" s="127">
        <f t="shared" si="6"/>
        <v>0</v>
      </c>
      <c r="Y23" s="130"/>
      <c r="Z23" s="131"/>
      <c r="AA23" s="166"/>
      <c r="AB23" s="169"/>
      <c r="AC23" s="170"/>
      <c r="AD23" s="127">
        <f t="shared" si="8"/>
        <v>0</v>
      </c>
      <c r="AE23" s="130"/>
      <c r="AF23" s="131"/>
      <c r="AG23" s="166"/>
      <c r="AH23" s="169"/>
      <c r="AI23" s="170"/>
      <c r="AJ23" s="127">
        <f t="shared" si="10"/>
        <v>0</v>
      </c>
      <c r="AK23" s="130"/>
      <c r="AL23" s="131"/>
      <c r="AM23" s="166"/>
      <c r="AN23" s="169"/>
      <c r="AO23" s="170"/>
      <c r="AP23" s="127">
        <f t="shared" si="12"/>
        <v>0</v>
      </c>
      <c r="AQ23" s="130"/>
      <c r="AR23" s="131"/>
      <c r="AS23" s="166"/>
      <c r="AT23" s="169"/>
      <c r="AU23" s="170"/>
      <c r="AV23" s="127">
        <f t="shared" si="14"/>
        <v>0</v>
      </c>
      <c r="AW23" s="130"/>
      <c r="AX23" s="131"/>
      <c r="AY23" s="166"/>
      <c r="AZ23" s="169"/>
      <c r="BA23" s="170"/>
      <c r="BB23" s="127">
        <f t="shared" si="16"/>
        <v>0</v>
      </c>
      <c r="BC23" s="130"/>
      <c r="BD23" s="131"/>
      <c r="BE23" s="166"/>
      <c r="BF23" s="169"/>
      <c r="BG23" s="170"/>
      <c r="BH23" s="127">
        <f t="shared" si="18"/>
        <v>0</v>
      </c>
      <c r="BI23" s="130"/>
      <c r="BJ23" s="131"/>
      <c r="BK23" s="166"/>
      <c r="BL23" s="169"/>
      <c r="BM23" s="170"/>
      <c r="BN23" s="127">
        <f t="shared" si="20"/>
        <v>0</v>
      </c>
      <c r="BO23" s="130"/>
      <c r="BP23" s="131"/>
      <c r="BQ23" s="166"/>
      <c r="BR23" s="169"/>
      <c r="BS23" s="170"/>
      <c r="BT23" s="127">
        <f t="shared" si="34"/>
        <v>0</v>
      </c>
      <c r="BU23" s="130"/>
      <c r="BV23" s="131"/>
      <c r="BW23" s="133">
        <f t="shared" si="40"/>
        <v>0</v>
      </c>
      <c r="BX23" s="134">
        <f t="shared" si="39"/>
        <v>0</v>
      </c>
      <c r="BY23" s="134">
        <f t="shared" si="39"/>
        <v>0</v>
      </c>
      <c r="BZ23" s="127">
        <f t="shared" si="36"/>
        <v>0</v>
      </c>
      <c r="CA23" s="127"/>
      <c r="CB23" s="135"/>
    </row>
    <row r="24" spans="1:80" ht="12.75">
      <c r="A24" s="172" t="s">
        <v>79</v>
      </c>
      <c r="B24" s="173"/>
      <c r="C24" s="177"/>
      <c r="D24" s="174"/>
      <c r="E24" s="176">
        <v>1343.1</v>
      </c>
      <c r="F24" s="127">
        <f t="shared" si="23"/>
        <v>1343.1</v>
      </c>
      <c r="G24" s="120"/>
      <c r="H24" s="131"/>
      <c r="I24" s="175"/>
      <c r="J24" s="174"/>
      <c r="K24" s="176"/>
      <c r="L24" s="127">
        <f t="shared" si="2"/>
        <v>0</v>
      </c>
      <c r="M24" s="130"/>
      <c r="N24" s="131"/>
      <c r="O24" s="177"/>
      <c r="P24" s="174"/>
      <c r="Q24" s="176"/>
      <c r="R24" s="127">
        <f t="shared" si="4"/>
        <v>0</v>
      </c>
      <c r="S24" s="130"/>
      <c r="T24" s="131"/>
      <c r="U24" s="177"/>
      <c r="V24" s="174"/>
      <c r="W24" s="176"/>
      <c r="X24" s="127">
        <f t="shared" si="6"/>
        <v>0</v>
      </c>
      <c r="Y24" s="130"/>
      <c r="Z24" s="131"/>
      <c r="AA24" s="177"/>
      <c r="AB24" s="174"/>
      <c r="AC24" s="176"/>
      <c r="AD24" s="127">
        <f t="shared" si="8"/>
        <v>0</v>
      </c>
      <c r="AE24" s="130"/>
      <c r="AF24" s="131"/>
      <c r="AG24" s="177"/>
      <c r="AH24" s="174"/>
      <c r="AI24" s="176"/>
      <c r="AJ24" s="127">
        <f t="shared" si="10"/>
        <v>0</v>
      </c>
      <c r="AK24" s="130"/>
      <c r="AL24" s="131"/>
      <c r="AM24" s="177"/>
      <c r="AN24" s="174"/>
      <c r="AO24" s="176"/>
      <c r="AP24" s="127">
        <f t="shared" si="12"/>
        <v>0</v>
      </c>
      <c r="AQ24" s="130"/>
      <c r="AR24" s="131"/>
      <c r="AS24" s="177"/>
      <c r="AT24" s="174"/>
      <c r="AU24" s="176"/>
      <c r="AV24" s="127">
        <f t="shared" si="14"/>
        <v>0</v>
      </c>
      <c r="AW24" s="130"/>
      <c r="AX24" s="131"/>
      <c r="AY24" s="177"/>
      <c r="AZ24" s="174"/>
      <c r="BA24" s="176"/>
      <c r="BB24" s="127">
        <f t="shared" si="16"/>
        <v>0</v>
      </c>
      <c r="BC24" s="130"/>
      <c r="BD24" s="131"/>
      <c r="BE24" s="177"/>
      <c r="BF24" s="174"/>
      <c r="BG24" s="176"/>
      <c r="BH24" s="127">
        <f t="shared" si="18"/>
        <v>0</v>
      </c>
      <c r="BI24" s="130"/>
      <c r="BJ24" s="131"/>
      <c r="BK24" s="177"/>
      <c r="BL24" s="174"/>
      <c r="BM24" s="176"/>
      <c r="BN24" s="127">
        <f t="shared" si="20"/>
        <v>0</v>
      </c>
      <c r="BO24" s="130"/>
      <c r="BP24" s="131"/>
      <c r="BQ24" s="177"/>
      <c r="BR24" s="174"/>
      <c r="BS24" s="176">
        <v>14</v>
      </c>
      <c r="BT24" s="127">
        <f t="shared" si="34"/>
        <v>14</v>
      </c>
      <c r="BU24" s="130"/>
      <c r="BV24" s="131"/>
      <c r="BW24" s="133">
        <f t="shared" si="40"/>
        <v>0</v>
      </c>
      <c r="BX24" s="134">
        <f t="shared" si="39"/>
        <v>0</v>
      </c>
      <c r="BY24" s="134">
        <f t="shared" si="39"/>
        <v>1357.1</v>
      </c>
      <c r="BZ24" s="127">
        <f t="shared" si="36"/>
        <v>1357.1</v>
      </c>
      <c r="CA24" s="127"/>
      <c r="CB24" s="135"/>
    </row>
    <row r="25" spans="1:80" ht="12.75">
      <c r="A25" s="171" t="s">
        <v>137</v>
      </c>
      <c r="B25" s="178"/>
      <c r="C25" s="132"/>
      <c r="D25" s="126"/>
      <c r="E25" s="129"/>
      <c r="F25" s="127">
        <f t="shared" si="23"/>
        <v>0</v>
      </c>
      <c r="G25" s="120"/>
      <c r="H25" s="131"/>
      <c r="I25" s="128"/>
      <c r="J25" s="126"/>
      <c r="K25" s="129">
        <v>2.7</v>
      </c>
      <c r="L25" s="127">
        <f t="shared" si="2"/>
        <v>2.7</v>
      </c>
      <c r="M25" s="130"/>
      <c r="N25" s="131"/>
      <c r="O25" s="132"/>
      <c r="P25" s="126"/>
      <c r="Q25" s="129"/>
      <c r="R25" s="127">
        <f t="shared" si="4"/>
        <v>0</v>
      </c>
      <c r="S25" s="130"/>
      <c r="T25" s="131"/>
      <c r="U25" s="132"/>
      <c r="V25" s="126"/>
      <c r="W25" s="129"/>
      <c r="X25" s="127">
        <f t="shared" si="6"/>
        <v>0</v>
      </c>
      <c r="Y25" s="130"/>
      <c r="Z25" s="131"/>
      <c r="AA25" s="132"/>
      <c r="AB25" s="126"/>
      <c r="AC25" s="129"/>
      <c r="AD25" s="127">
        <f t="shared" si="8"/>
        <v>0</v>
      </c>
      <c r="AE25" s="130"/>
      <c r="AF25" s="131"/>
      <c r="AG25" s="132"/>
      <c r="AH25" s="126"/>
      <c r="AI25" s="129"/>
      <c r="AJ25" s="127">
        <f t="shared" si="10"/>
        <v>0</v>
      </c>
      <c r="AK25" s="130"/>
      <c r="AL25" s="131"/>
      <c r="AM25" s="132"/>
      <c r="AN25" s="126"/>
      <c r="AO25" s="129"/>
      <c r="AP25" s="127">
        <f t="shared" si="12"/>
        <v>0</v>
      </c>
      <c r="AQ25" s="130"/>
      <c r="AR25" s="131"/>
      <c r="AS25" s="132"/>
      <c r="AT25" s="126"/>
      <c r="AU25" s="129"/>
      <c r="AV25" s="127">
        <f t="shared" si="14"/>
        <v>0</v>
      </c>
      <c r="AW25" s="130"/>
      <c r="AX25" s="131"/>
      <c r="AY25" s="132"/>
      <c r="AZ25" s="126"/>
      <c r="BA25" s="129"/>
      <c r="BB25" s="127">
        <f t="shared" si="16"/>
        <v>0</v>
      </c>
      <c r="BC25" s="130"/>
      <c r="BD25" s="131"/>
      <c r="BE25" s="132"/>
      <c r="BF25" s="126"/>
      <c r="BG25" s="129"/>
      <c r="BH25" s="127">
        <f t="shared" si="18"/>
        <v>0</v>
      </c>
      <c r="BI25" s="130"/>
      <c r="BJ25" s="131"/>
      <c r="BK25" s="132"/>
      <c r="BL25" s="126"/>
      <c r="BM25" s="129"/>
      <c r="BN25" s="127">
        <f t="shared" si="20"/>
        <v>0</v>
      </c>
      <c r="BO25" s="130"/>
      <c r="BP25" s="131"/>
      <c r="BQ25" s="132"/>
      <c r="BR25" s="126"/>
      <c r="BS25" s="129"/>
      <c r="BT25" s="127">
        <f t="shared" si="34"/>
        <v>0</v>
      </c>
      <c r="BU25" s="130"/>
      <c r="BV25" s="131"/>
      <c r="BW25" s="133">
        <f t="shared" si="40"/>
        <v>0</v>
      </c>
      <c r="BX25" s="134">
        <f t="shared" si="39"/>
        <v>0</v>
      </c>
      <c r="BY25" s="134">
        <f t="shared" si="39"/>
        <v>2.7</v>
      </c>
      <c r="BZ25" s="127">
        <f t="shared" si="36"/>
        <v>2.7</v>
      </c>
      <c r="CA25" s="127"/>
      <c r="CB25" s="135"/>
    </row>
    <row r="26" spans="1:80" ht="12.75">
      <c r="A26" s="171" t="s">
        <v>80</v>
      </c>
      <c r="B26" s="178"/>
      <c r="C26" s="132">
        <v>516.9</v>
      </c>
      <c r="D26" s="126">
        <v>356.2</v>
      </c>
      <c r="E26" s="129">
        <v>265.3</v>
      </c>
      <c r="F26" s="127">
        <f t="shared" si="23"/>
        <v>-90.89999999999998</v>
      </c>
      <c r="G26" s="120">
        <f t="shared" si="0"/>
        <v>74.4806288601909</v>
      </c>
      <c r="H26" s="131">
        <f>E26/C26%</f>
        <v>51.32520797059393</v>
      </c>
      <c r="I26" s="128">
        <v>4.6</v>
      </c>
      <c r="J26" s="126">
        <v>1</v>
      </c>
      <c r="K26" s="129">
        <v>14.8</v>
      </c>
      <c r="L26" s="127">
        <f t="shared" si="2"/>
        <v>13.8</v>
      </c>
      <c r="M26" s="130"/>
      <c r="N26" s="131"/>
      <c r="O26" s="132">
        <v>69.2</v>
      </c>
      <c r="P26" s="126">
        <v>28.5</v>
      </c>
      <c r="Q26" s="129">
        <v>22.3</v>
      </c>
      <c r="R26" s="127">
        <f t="shared" si="4"/>
        <v>-6.199999999999999</v>
      </c>
      <c r="S26" s="130">
        <f>Q26/P26%</f>
        <v>78.24561403508773</v>
      </c>
      <c r="T26" s="131">
        <f>Q26/O26%</f>
        <v>32.22543352601156</v>
      </c>
      <c r="U26" s="132">
        <v>35.1</v>
      </c>
      <c r="V26" s="126">
        <v>0.5</v>
      </c>
      <c r="W26" s="129"/>
      <c r="X26" s="127">
        <f t="shared" si="6"/>
        <v>-0.5</v>
      </c>
      <c r="Y26" s="130"/>
      <c r="Z26" s="131"/>
      <c r="AA26" s="132">
        <v>26</v>
      </c>
      <c r="AB26" s="126">
        <v>1</v>
      </c>
      <c r="AC26" s="129"/>
      <c r="AD26" s="127">
        <f t="shared" si="8"/>
        <v>-1</v>
      </c>
      <c r="AE26" s="130"/>
      <c r="AF26" s="131"/>
      <c r="AG26" s="132">
        <v>21.4</v>
      </c>
      <c r="AH26" s="126">
        <v>2</v>
      </c>
      <c r="AI26" s="129">
        <v>2</v>
      </c>
      <c r="AJ26" s="127">
        <f t="shared" si="10"/>
        <v>0</v>
      </c>
      <c r="AK26" s="130"/>
      <c r="AL26" s="131">
        <f t="shared" si="28"/>
        <v>9.345794392523365</v>
      </c>
      <c r="AM26" s="132">
        <v>50</v>
      </c>
      <c r="AN26" s="126">
        <v>25</v>
      </c>
      <c r="AO26" s="129">
        <v>13.2</v>
      </c>
      <c r="AP26" s="127">
        <f t="shared" si="12"/>
        <v>-11.8</v>
      </c>
      <c r="AQ26" s="130">
        <f>AO26/AN26%</f>
        <v>52.8</v>
      </c>
      <c r="AR26" s="131">
        <f t="shared" si="29"/>
        <v>26.4</v>
      </c>
      <c r="AS26" s="132">
        <v>8</v>
      </c>
      <c r="AT26" s="126">
        <v>4</v>
      </c>
      <c r="AU26" s="129">
        <v>2.3</v>
      </c>
      <c r="AV26" s="127">
        <f t="shared" si="14"/>
        <v>-1.7000000000000002</v>
      </c>
      <c r="AW26" s="130"/>
      <c r="AX26" s="131"/>
      <c r="AY26" s="132">
        <v>5.4</v>
      </c>
      <c r="AZ26" s="126"/>
      <c r="BA26" s="129">
        <v>50.8</v>
      </c>
      <c r="BB26" s="127">
        <f t="shared" si="16"/>
        <v>50.8</v>
      </c>
      <c r="BC26" s="130"/>
      <c r="BD26" s="131"/>
      <c r="BE26" s="132">
        <v>8.5</v>
      </c>
      <c r="BF26" s="126">
        <v>4.3</v>
      </c>
      <c r="BG26" s="129"/>
      <c r="BH26" s="127">
        <f t="shared" si="18"/>
        <v>-4.3</v>
      </c>
      <c r="BI26" s="130"/>
      <c r="BJ26" s="131"/>
      <c r="BK26" s="132">
        <v>58.5</v>
      </c>
      <c r="BL26" s="126">
        <v>29.2</v>
      </c>
      <c r="BM26" s="129">
        <v>-0.2</v>
      </c>
      <c r="BN26" s="127">
        <f t="shared" si="20"/>
        <v>-29.4</v>
      </c>
      <c r="BO26" s="130"/>
      <c r="BP26" s="131"/>
      <c r="BQ26" s="132">
        <v>10</v>
      </c>
      <c r="BR26" s="126">
        <v>8</v>
      </c>
      <c r="BS26" s="129">
        <v>7</v>
      </c>
      <c r="BT26" s="127">
        <f t="shared" si="34"/>
        <v>-1</v>
      </c>
      <c r="BU26" s="130">
        <f>BS26/BR26%</f>
        <v>87.5</v>
      </c>
      <c r="BV26" s="131"/>
      <c r="BW26" s="133">
        <f t="shared" si="40"/>
        <v>813.6</v>
      </c>
      <c r="BX26" s="134">
        <f t="shared" si="39"/>
        <v>459.7</v>
      </c>
      <c r="BY26" s="134">
        <f t="shared" si="39"/>
        <v>377.50000000000006</v>
      </c>
      <c r="BZ26" s="127">
        <f t="shared" si="36"/>
        <v>-82.19999999999993</v>
      </c>
      <c r="CA26" s="127">
        <f t="shared" si="37"/>
        <v>82.11877311289973</v>
      </c>
      <c r="CB26" s="135">
        <f t="shared" si="38"/>
        <v>46.39872173058014</v>
      </c>
    </row>
    <row r="27" spans="1:80" ht="12.75">
      <c r="A27" s="116" t="s">
        <v>81</v>
      </c>
      <c r="B27" s="117"/>
      <c r="C27" s="122">
        <f>SUM(C28:C31)</f>
        <v>36385.799999999996</v>
      </c>
      <c r="D27" s="118">
        <f>SUM(D28:D31)</f>
        <v>18457.5</v>
      </c>
      <c r="E27" s="119">
        <f>SUM(E28:E31)</f>
        <v>1098.5</v>
      </c>
      <c r="F27" s="131">
        <f t="shared" si="23"/>
        <v>-17359</v>
      </c>
      <c r="G27" s="120">
        <f t="shared" si="0"/>
        <v>5.951510226195314</v>
      </c>
      <c r="H27" s="131">
        <f>E27/C27%</f>
        <v>3.0190348982295294</v>
      </c>
      <c r="I27" s="119">
        <f>SUM(I28:I31)</f>
        <v>8473.1</v>
      </c>
      <c r="J27" s="118">
        <f>SUM(J28:J31)</f>
        <v>8473.1</v>
      </c>
      <c r="K27" s="119">
        <f>SUM(K28:K31)</f>
        <v>3415.8</v>
      </c>
      <c r="L27" s="118">
        <f>K27-J27</f>
        <v>-5057.3</v>
      </c>
      <c r="M27" s="120">
        <f>K27/J27%</f>
        <v>40.31346260518582</v>
      </c>
      <c r="N27" s="121">
        <f t="shared" si="25"/>
        <v>40.31346260518582</v>
      </c>
      <c r="O27" s="122">
        <f>SUM(O28:O31)</f>
        <v>129612.8</v>
      </c>
      <c r="P27" s="118">
        <f>SUM(P28:P31)</f>
        <v>67049.9</v>
      </c>
      <c r="Q27" s="119">
        <f>SUM(Q28:Q31)</f>
        <v>40913.5</v>
      </c>
      <c r="R27" s="118">
        <f>Q27-P27</f>
        <v>-26136.399999999994</v>
      </c>
      <c r="S27" s="120">
        <f>Q27/P27%</f>
        <v>61.01947952196797</v>
      </c>
      <c r="T27" s="121">
        <f t="shared" si="26"/>
        <v>31.565941018171046</v>
      </c>
      <c r="U27" s="122">
        <f>SUM(U28:U31)</f>
        <v>432.6</v>
      </c>
      <c r="V27" s="118">
        <f>SUM(V28:V31)</f>
        <v>182.6</v>
      </c>
      <c r="W27" s="119">
        <f>SUM(W28:W31)</f>
        <v>150.3</v>
      </c>
      <c r="X27" s="118">
        <f t="shared" si="6"/>
        <v>-32.29999999999998</v>
      </c>
      <c r="Y27" s="120">
        <f>W27/V27%</f>
        <v>82.31106243154437</v>
      </c>
      <c r="Z27" s="121">
        <f>W27/U27%</f>
        <v>34.74341192787794</v>
      </c>
      <c r="AA27" s="122">
        <f>SUM(AA28:AA31)</f>
        <v>6011.6</v>
      </c>
      <c r="AB27" s="118">
        <f>SUM(AB28:AB31)</f>
        <v>5891.6</v>
      </c>
      <c r="AC27" s="119">
        <f>SUM(AC28:AC31)</f>
        <v>3617.8</v>
      </c>
      <c r="AD27" s="118">
        <f t="shared" si="8"/>
        <v>-2273.8</v>
      </c>
      <c r="AE27" s="120">
        <f aca="true" t="shared" si="41" ref="AE27:AE32">AC27/AB27%</f>
        <v>61.40606965849684</v>
      </c>
      <c r="AF27" s="121">
        <f t="shared" si="27"/>
        <v>60.180318051766584</v>
      </c>
      <c r="AG27" s="122">
        <f>SUM(AG28:AG31)</f>
        <v>443544.2</v>
      </c>
      <c r="AH27" s="118">
        <f>SUM(AH28:AH31)</f>
        <v>439233.5</v>
      </c>
      <c r="AI27" s="119">
        <f>SUM(AI28:AI31)</f>
        <v>31352.9</v>
      </c>
      <c r="AJ27" s="118">
        <f t="shared" si="10"/>
        <v>-407880.6</v>
      </c>
      <c r="AK27" s="120">
        <f aca="true" t="shared" si="42" ref="AK27:AK32">AI27/AH27%</f>
        <v>7.1380939750724846</v>
      </c>
      <c r="AL27" s="121">
        <f t="shared" si="28"/>
        <v>7.068720546903782</v>
      </c>
      <c r="AM27" s="122">
        <f>SUM(AM28:AM31)</f>
        <v>8479.1</v>
      </c>
      <c r="AN27" s="118">
        <f>SUM(AN28:AN31)</f>
        <v>5751.3</v>
      </c>
      <c r="AO27" s="119">
        <f>SUM(AO28:AO31)</f>
        <v>4325.7</v>
      </c>
      <c r="AP27" s="118">
        <f t="shared" si="12"/>
        <v>-1425.6000000000004</v>
      </c>
      <c r="AQ27" s="120">
        <f aca="true" t="shared" si="43" ref="AQ27:AQ32">AO27/AN27%</f>
        <v>75.21256063846434</v>
      </c>
      <c r="AR27" s="121">
        <f t="shared" si="29"/>
        <v>51.0160276444434</v>
      </c>
      <c r="AS27" s="122">
        <f>SUM(AS28:AS31)</f>
        <v>7046.099999999999</v>
      </c>
      <c r="AT27" s="118">
        <f>SUM(AT28:AT31)</f>
        <v>5690.4</v>
      </c>
      <c r="AU27" s="119">
        <f>SUM(AU28:AU31)</f>
        <v>3382.8</v>
      </c>
      <c r="AV27" s="118">
        <f t="shared" si="14"/>
        <v>-2307.5999999999995</v>
      </c>
      <c r="AW27" s="120">
        <f>AU27/AT27%</f>
        <v>59.447490510333196</v>
      </c>
      <c r="AX27" s="121">
        <f t="shared" si="30"/>
        <v>48.009537190786396</v>
      </c>
      <c r="AY27" s="122">
        <f>SUM(AY28:AY31)</f>
        <v>7345.1</v>
      </c>
      <c r="AZ27" s="118">
        <f>SUM(AZ28:AZ31)</f>
        <v>5847.5</v>
      </c>
      <c r="BA27" s="119">
        <f>SUM(BA28:BA31)</f>
        <v>1024.1000000000001</v>
      </c>
      <c r="BB27" s="118">
        <f t="shared" si="16"/>
        <v>-4823.4</v>
      </c>
      <c r="BC27" s="120">
        <f>BA27/AZ27%</f>
        <v>17.513467293715266</v>
      </c>
      <c r="BD27" s="121">
        <f t="shared" si="31"/>
        <v>13.942628418945965</v>
      </c>
      <c r="BE27" s="122">
        <f>SUM(BE28:BE31)</f>
        <v>5176.2</v>
      </c>
      <c r="BF27" s="118">
        <f>SUM(BF28:BF31)</f>
        <v>2719.8</v>
      </c>
      <c r="BG27" s="119">
        <f>SUM(BG28:BG31)</f>
        <v>2100.2999999999997</v>
      </c>
      <c r="BH27" s="118">
        <f>BG27-BF27</f>
        <v>-619.5000000000005</v>
      </c>
      <c r="BI27" s="120">
        <f>BG27/BF27%</f>
        <v>77.2225898963159</v>
      </c>
      <c r="BJ27" s="121">
        <f t="shared" si="32"/>
        <v>40.576098296047284</v>
      </c>
      <c r="BK27" s="122">
        <f>SUM(BK28:BK31)</f>
        <v>47333.6</v>
      </c>
      <c r="BL27" s="118">
        <f>SUM(BL28:BL31)</f>
        <v>42197</v>
      </c>
      <c r="BM27" s="119">
        <f>SUM(BM28:BM31)</f>
        <v>15765.6</v>
      </c>
      <c r="BN27" s="118">
        <f>BM27-BL27</f>
        <v>-26431.4</v>
      </c>
      <c r="BO27" s="120">
        <f>BM27/BL27%</f>
        <v>37.361897765243974</v>
      </c>
      <c r="BP27" s="121">
        <f t="shared" si="33"/>
        <v>33.307417986377544</v>
      </c>
      <c r="BQ27" s="122">
        <f>SUM(BQ28:BQ31)</f>
        <v>21444.6</v>
      </c>
      <c r="BR27" s="118">
        <f>SUM(BR28:BR31)</f>
        <v>16216.099999999999</v>
      </c>
      <c r="BS27" s="119">
        <f>SUM(BS28:BS31)</f>
        <v>5754.9</v>
      </c>
      <c r="BT27" s="118">
        <f>BS27-BR27</f>
        <v>-10461.199999999999</v>
      </c>
      <c r="BU27" s="120">
        <f>BS27/BR27%</f>
        <v>35.48880433643108</v>
      </c>
      <c r="BV27" s="121">
        <f t="shared" si="35"/>
        <v>26.83612657732016</v>
      </c>
      <c r="BW27" s="122">
        <f t="shared" si="40"/>
        <v>721284.7999999999</v>
      </c>
      <c r="BX27" s="179">
        <f t="shared" si="39"/>
        <v>617710.3</v>
      </c>
      <c r="BY27" s="179">
        <f t="shared" si="39"/>
        <v>112902.20000000003</v>
      </c>
      <c r="BZ27" s="118">
        <f>BY27-BX27</f>
        <v>-504808.10000000003</v>
      </c>
      <c r="CA27" s="118">
        <f>BY27/BX27%</f>
        <v>18.27753236428145</v>
      </c>
      <c r="CB27" s="123">
        <f t="shared" si="38"/>
        <v>15.652929328331894</v>
      </c>
    </row>
    <row r="28" spans="1:80" ht="12.75">
      <c r="A28" s="180" t="s">
        <v>82</v>
      </c>
      <c r="B28" s="181"/>
      <c r="C28" s="132"/>
      <c r="D28" s="126"/>
      <c r="E28" s="129"/>
      <c r="F28" s="127">
        <f t="shared" si="23"/>
        <v>0</v>
      </c>
      <c r="G28" s="120"/>
      <c r="H28" s="131"/>
      <c r="I28" s="128">
        <v>7559.7</v>
      </c>
      <c r="J28" s="126">
        <v>7559.7</v>
      </c>
      <c r="K28" s="129">
        <v>3187</v>
      </c>
      <c r="L28" s="127">
        <f>K28-J28</f>
        <v>-4372.7</v>
      </c>
      <c r="M28" s="130">
        <f>K28/J28%</f>
        <v>42.15775758297287</v>
      </c>
      <c r="N28" s="131">
        <f t="shared" si="25"/>
        <v>42.15775758297287</v>
      </c>
      <c r="O28" s="132">
        <v>15819.8</v>
      </c>
      <c r="P28" s="126">
        <v>9234.3</v>
      </c>
      <c r="Q28" s="129">
        <v>6466</v>
      </c>
      <c r="R28" s="127">
        <f t="shared" si="4"/>
        <v>-2768.2999999999993</v>
      </c>
      <c r="S28" s="130">
        <f>Q28/P28%</f>
        <v>70.02155009042376</v>
      </c>
      <c r="T28" s="131">
        <f t="shared" si="26"/>
        <v>40.8728302506985</v>
      </c>
      <c r="U28" s="132"/>
      <c r="V28" s="126"/>
      <c r="W28" s="129"/>
      <c r="X28" s="127">
        <f t="shared" si="6"/>
        <v>0</v>
      </c>
      <c r="Y28" s="130"/>
      <c r="Z28" s="131"/>
      <c r="AA28" s="132">
        <v>5086.1</v>
      </c>
      <c r="AB28" s="126">
        <v>5086.1</v>
      </c>
      <c r="AC28" s="129">
        <v>3177.4</v>
      </c>
      <c r="AD28" s="127">
        <f t="shared" si="8"/>
        <v>-1908.7000000000003</v>
      </c>
      <c r="AE28" s="130">
        <f t="shared" si="41"/>
        <v>62.47222822988144</v>
      </c>
      <c r="AF28" s="131">
        <f t="shared" si="27"/>
        <v>62.47222822988144</v>
      </c>
      <c r="AG28" s="132">
        <v>9516.1</v>
      </c>
      <c r="AH28" s="126">
        <v>5205.4</v>
      </c>
      <c r="AI28" s="129">
        <v>3434</v>
      </c>
      <c r="AJ28" s="127">
        <f t="shared" si="10"/>
        <v>-1771.3999999999996</v>
      </c>
      <c r="AK28" s="130">
        <f t="shared" si="42"/>
        <v>65.96995427824952</v>
      </c>
      <c r="AL28" s="131">
        <f t="shared" si="28"/>
        <v>36.086211788442746</v>
      </c>
      <c r="AM28" s="132">
        <v>7382</v>
      </c>
      <c r="AN28" s="126">
        <v>4654.2</v>
      </c>
      <c r="AO28" s="129">
        <v>3658</v>
      </c>
      <c r="AP28" s="127">
        <f t="shared" si="12"/>
        <v>-996.1999999999998</v>
      </c>
      <c r="AQ28" s="130">
        <f t="shared" si="43"/>
        <v>78.59567702290404</v>
      </c>
      <c r="AR28" s="131">
        <f t="shared" si="29"/>
        <v>49.55296667569765</v>
      </c>
      <c r="AS28" s="132">
        <v>6308.7</v>
      </c>
      <c r="AT28" s="126">
        <v>4953</v>
      </c>
      <c r="AU28" s="129">
        <v>2937.3</v>
      </c>
      <c r="AV28" s="127">
        <f t="shared" si="14"/>
        <v>-2015.6999999999998</v>
      </c>
      <c r="AW28" s="130">
        <f>AU28/AT28%</f>
        <v>59.30345245305875</v>
      </c>
      <c r="AX28" s="131">
        <f t="shared" si="30"/>
        <v>46.55951305340245</v>
      </c>
      <c r="AY28" s="132">
        <v>1413.3</v>
      </c>
      <c r="AZ28" s="126">
        <v>1020.2</v>
      </c>
      <c r="BA28" s="129">
        <v>871.6</v>
      </c>
      <c r="BB28" s="127">
        <f t="shared" si="16"/>
        <v>-148.60000000000002</v>
      </c>
      <c r="BC28" s="130">
        <f>BA28/AZ28%</f>
        <v>85.43422858263087</v>
      </c>
      <c r="BD28" s="131">
        <f t="shared" si="31"/>
        <v>61.67126583174132</v>
      </c>
      <c r="BE28" s="132">
        <v>4637.4</v>
      </c>
      <c r="BF28" s="126">
        <v>2350</v>
      </c>
      <c r="BG28" s="129">
        <v>1890.6</v>
      </c>
      <c r="BH28" s="127">
        <f t="shared" si="18"/>
        <v>-459.4000000000001</v>
      </c>
      <c r="BI28" s="130">
        <f>BG28/BF28%</f>
        <v>80.45106382978723</v>
      </c>
      <c r="BJ28" s="131">
        <f t="shared" si="32"/>
        <v>40.768534092379355</v>
      </c>
      <c r="BK28" s="132">
        <v>12862.6</v>
      </c>
      <c r="BL28" s="126">
        <v>7726</v>
      </c>
      <c r="BM28" s="129">
        <v>5313.8</v>
      </c>
      <c r="BN28" s="127">
        <f t="shared" si="20"/>
        <v>-2412.2</v>
      </c>
      <c r="BO28" s="130">
        <f>BM28/BL28%</f>
        <v>68.77815169557338</v>
      </c>
      <c r="BP28" s="131">
        <f t="shared" si="33"/>
        <v>41.312020897796714</v>
      </c>
      <c r="BQ28" s="132">
        <v>10557.8</v>
      </c>
      <c r="BR28" s="126">
        <v>5329.3</v>
      </c>
      <c r="BS28" s="129">
        <v>4091.5</v>
      </c>
      <c r="BT28" s="127">
        <f>BS28-BR28</f>
        <v>-1237.8000000000002</v>
      </c>
      <c r="BU28" s="130">
        <f>BS28/BR28%</f>
        <v>76.77368509935638</v>
      </c>
      <c r="BV28" s="131">
        <f t="shared" si="35"/>
        <v>38.753338763757604</v>
      </c>
      <c r="BW28" s="133">
        <f t="shared" si="40"/>
        <v>81143.5</v>
      </c>
      <c r="BX28" s="322">
        <f t="shared" si="39"/>
        <v>53118.2</v>
      </c>
      <c r="BY28" s="322">
        <f t="shared" si="39"/>
        <v>35027.2</v>
      </c>
      <c r="BZ28" s="321">
        <f>BY28-BX28</f>
        <v>-18091</v>
      </c>
      <c r="CA28" s="127">
        <f>BY28/BX28%</f>
        <v>65.94199351634656</v>
      </c>
      <c r="CB28" s="135">
        <f t="shared" si="38"/>
        <v>43.16698195172749</v>
      </c>
    </row>
    <row r="29" spans="1:80" ht="12.75">
      <c r="A29" s="182" t="s">
        <v>83</v>
      </c>
      <c r="B29" s="181"/>
      <c r="C29" s="132">
        <v>0.2</v>
      </c>
      <c r="D29" s="126">
        <v>0.2</v>
      </c>
      <c r="E29" s="129">
        <v>0.2</v>
      </c>
      <c r="F29" s="127">
        <f t="shared" si="23"/>
        <v>0</v>
      </c>
      <c r="G29" s="325">
        <f t="shared" si="0"/>
        <v>100</v>
      </c>
      <c r="H29" s="131">
        <f>E29/C29%</f>
        <v>100</v>
      </c>
      <c r="I29" s="128">
        <v>175</v>
      </c>
      <c r="J29" s="126">
        <v>175</v>
      </c>
      <c r="K29" s="129">
        <v>148.8</v>
      </c>
      <c r="L29" s="127">
        <f>K29-J29</f>
        <v>-26.19999999999999</v>
      </c>
      <c r="M29" s="130">
        <f>K29/J29%</f>
        <v>85.02857142857144</v>
      </c>
      <c r="N29" s="131">
        <f t="shared" si="25"/>
        <v>85.02857142857144</v>
      </c>
      <c r="O29" s="132">
        <v>175</v>
      </c>
      <c r="P29" s="126">
        <v>175</v>
      </c>
      <c r="Q29" s="129">
        <v>148.8</v>
      </c>
      <c r="R29" s="127">
        <f t="shared" si="4"/>
        <v>-26.19999999999999</v>
      </c>
      <c r="S29" s="130">
        <f>Q29/P29%</f>
        <v>85.02857142857144</v>
      </c>
      <c r="T29" s="131">
        <f t="shared" si="26"/>
        <v>85.02857142857144</v>
      </c>
      <c r="U29" s="132">
        <v>175</v>
      </c>
      <c r="V29" s="126">
        <v>175</v>
      </c>
      <c r="W29" s="129">
        <v>148.8</v>
      </c>
      <c r="X29" s="127">
        <f t="shared" si="6"/>
        <v>-26.19999999999999</v>
      </c>
      <c r="Y29" s="130">
        <f>W29/V29%</f>
        <v>85.02857142857144</v>
      </c>
      <c r="Z29" s="131">
        <f>W29/U29%</f>
        <v>85.02857142857144</v>
      </c>
      <c r="AA29" s="132">
        <v>175</v>
      </c>
      <c r="AB29" s="126">
        <v>175</v>
      </c>
      <c r="AC29" s="129">
        <v>148.8</v>
      </c>
      <c r="AD29" s="127">
        <f t="shared" si="8"/>
        <v>-26.19999999999999</v>
      </c>
      <c r="AE29" s="130">
        <f t="shared" si="41"/>
        <v>85.02857142857144</v>
      </c>
      <c r="AF29" s="131">
        <f t="shared" si="27"/>
        <v>85.02857142857144</v>
      </c>
      <c r="AG29" s="132">
        <v>349.9</v>
      </c>
      <c r="AH29" s="126">
        <v>349.9</v>
      </c>
      <c r="AI29" s="129">
        <v>297.4</v>
      </c>
      <c r="AJ29" s="127">
        <f t="shared" si="10"/>
        <v>-52.5</v>
      </c>
      <c r="AK29" s="130">
        <f t="shared" si="42"/>
        <v>84.99571306087454</v>
      </c>
      <c r="AL29" s="131">
        <f t="shared" si="28"/>
        <v>84.99571306087454</v>
      </c>
      <c r="AM29" s="132">
        <v>175</v>
      </c>
      <c r="AN29" s="126">
        <v>175</v>
      </c>
      <c r="AO29" s="129">
        <v>148.8</v>
      </c>
      <c r="AP29" s="127">
        <f t="shared" si="12"/>
        <v>-26.19999999999999</v>
      </c>
      <c r="AQ29" s="130">
        <f t="shared" si="43"/>
        <v>85.02857142857144</v>
      </c>
      <c r="AR29" s="131">
        <f t="shared" si="29"/>
        <v>85.02857142857144</v>
      </c>
      <c r="AS29" s="132">
        <v>175</v>
      </c>
      <c r="AT29" s="126">
        <v>175</v>
      </c>
      <c r="AU29" s="129">
        <v>148.8</v>
      </c>
      <c r="AV29" s="127">
        <f t="shared" si="14"/>
        <v>-26.19999999999999</v>
      </c>
      <c r="AW29" s="130">
        <f>AU29/AT29%</f>
        <v>85.02857142857144</v>
      </c>
      <c r="AX29" s="131">
        <f t="shared" si="30"/>
        <v>85.02857142857144</v>
      </c>
      <c r="AY29" s="132">
        <v>175</v>
      </c>
      <c r="AZ29" s="126">
        <v>175</v>
      </c>
      <c r="BA29" s="129">
        <v>148.8</v>
      </c>
      <c r="BB29" s="127">
        <f t="shared" si="16"/>
        <v>-26.19999999999999</v>
      </c>
      <c r="BC29" s="130">
        <f>BA29/AZ29%</f>
        <v>85.02857142857144</v>
      </c>
      <c r="BD29" s="131">
        <f t="shared" si="31"/>
        <v>85.02857142857144</v>
      </c>
      <c r="BE29" s="132">
        <v>175</v>
      </c>
      <c r="BF29" s="126">
        <v>175</v>
      </c>
      <c r="BG29" s="129">
        <v>148.8</v>
      </c>
      <c r="BH29" s="127">
        <f t="shared" si="18"/>
        <v>-26.19999999999999</v>
      </c>
      <c r="BI29" s="130">
        <f>BG29/BF29%</f>
        <v>85.02857142857144</v>
      </c>
      <c r="BJ29" s="131">
        <f t="shared" si="32"/>
        <v>85.02857142857144</v>
      </c>
      <c r="BK29" s="132">
        <v>175</v>
      </c>
      <c r="BL29" s="126">
        <v>175</v>
      </c>
      <c r="BM29" s="129">
        <v>148.8</v>
      </c>
      <c r="BN29" s="127">
        <f t="shared" si="20"/>
        <v>-26.19999999999999</v>
      </c>
      <c r="BO29" s="130">
        <f>BM29/BL29%</f>
        <v>85.02857142857144</v>
      </c>
      <c r="BP29" s="131">
        <f t="shared" si="33"/>
        <v>85.02857142857144</v>
      </c>
      <c r="BQ29" s="323">
        <v>349.9</v>
      </c>
      <c r="BR29" s="126">
        <v>349.9</v>
      </c>
      <c r="BS29" s="129">
        <v>297.4</v>
      </c>
      <c r="BT29" s="127">
        <f>BS29-BR29</f>
        <v>-52.5</v>
      </c>
      <c r="BU29" s="130">
        <f>BS29/BR29%</f>
        <v>84.99571306087454</v>
      </c>
      <c r="BV29" s="131">
        <f t="shared" si="35"/>
        <v>84.99571306087454</v>
      </c>
      <c r="BW29" s="133">
        <f t="shared" si="40"/>
        <v>2275</v>
      </c>
      <c r="BX29" s="322">
        <f t="shared" si="39"/>
        <v>2275</v>
      </c>
      <c r="BY29" s="322">
        <f t="shared" si="39"/>
        <v>1934.1999999999998</v>
      </c>
      <c r="BZ29" s="321">
        <f>BY29-BX29</f>
        <v>-340.8000000000002</v>
      </c>
      <c r="CA29" s="127">
        <f>BY29/BX29%</f>
        <v>85.01978021978022</v>
      </c>
      <c r="CB29" s="135">
        <f t="shared" si="38"/>
        <v>85.01978021978022</v>
      </c>
    </row>
    <row r="30" spans="1:80" ht="12.75">
      <c r="A30" s="180" t="s">
        <v>84</v>
      </c>
      <c r="B30" s="181"/>
      <c r="C30" s="132">
        <v>36385.6</v>
      </c>
      <c r="D30" s="126">
        <v>18457.3</v>
      </c>
      <c r="E30" s="129">
        <v>1098.3</v>
      </c>
      <c r="F30" s="127">
        <f t="shared" si="23"/>
        <v>-17359</v>
      </c>
      <c r="G30" s="120"/>
      <c r="H30" s="131">
        <f>E30/C30%</f>
        <v>3.0185018248977618</v>
      </c>
      <c r="I30" s="128">
        <v>738.4</v>
      </c>
      <c r="J30" s="126">
        <v>738.4</v>
      </c>
      <c r="K30" s="129">
        <v>80</v>
      </c>
      <c r="L30" s="127">
        <f t="shared" si="2"/>
        <v>-658.4</v>
      </c>
      <c r="M30" s="130">
        <f>K30/J30%</f>
        <v>10.834236186348864</v>
      </c>
      <c r="N30" s="131">
        <f t="shared" si="25"/>
        <v>10.834236186348864</v>
      </c>
      <c r="O30" s="132">
        <v>113618</v>
      </c>
      <c r="P30" s="126">
        <v>57640.6</v>
      </c>
      <c r="Q30" s="129">
        <v>34298.7</v>
      </c>
      <c r="R30" s="127">
        <f t="shared" si="4"/>
        <v>-23341.9</v>
      </c>
      <c r="S30" s="130">
        <f>Q30/P30%</f>
        <v>59.50441182083462</v>
      </c>
      <c r="T30" s="131">
        <f t="shared" si="26"/>
        <v>30.187734337868996</v>
      </c>
      <c r="U30" s="132">
        <v>257.6</v>
      </c>
      <c r="V30" s="126">
        <v>7.6</v>
      </c>
      <c r="W30" s="129">
        <v>1.5</v>
      </c>
      <c r="X30" s="127">
        <f t="shared" si="6"/>
        <v>-6.1</v>
      </c>
      <c r="Y30" s="130"/>
      <c r="Z30" s="131">
        <f>W30/U30%</f>
        <v>0.5822981366459627</v>
      </c>
      <c r="AA30" s="132">
        <v>750.5</v>
      </c>
      <c r="AB30" s="126">
        <v>630.5</v>
      </c>
      <c r="AC30" s="129">
        <v>291.6</v>
      </c>
      <c r="AD30" s="127">
        <f t="shared" si="8"/>
        <v>-338.9</v>
      </c>
      <c r="AE30" s="130">
        <f t="shared" si="41"/>
        <v>46.249008723235534</v>
      </c>
      <c r="AF30" s="131">
        <f t="shared" si="27"/>
        <v>38.85409726848768</v>
      </c>
      <c r="AG30" s="132">
        <v>433678.2</v>
      </c>
      <c r="AH30" s="126">
        <v>433678.2</v>
      </c>
      <c r="AI30" s="129">
        <v>27621.5</v>
      </c>
      <c r="AJ30" s="127">
        <f t="shared" si="10"/>
        <v>-406056.7</v>
      </c>
      <c r="AK30" s="130">
        <f t="shared" si="42"/>
        <v>6.369123465279094</v>
      </c>
      <c r="AL30" s="131">
        <f t="shared" si="28"/>
        <v>6.369123465279094</v>
      </c>
      <c r="AM30" s="132">
        <v>922.1</v>
      </c>
      <c r="AN30" s="126">
        <v>922.1</v>
      </c>
      <c r="AO30" s="129">
        <v>518.9</v>
      </c>
      <c r="AP30" s="127">
        <f t="shared" si="12"/>
        <v>-403.20000000000005</v>
      </c>
      <c r="AQ30" s="130">
        <f t="shared" si="43"/>
        <v>56.273723023533236</v>
      </c>
      <c r="AR30" s="131">
        <f t="shared" si="29"/>
        <v>56.273723023533236</v>
      </c>
      <c r="AS30" s="132">
        <v>562.4</v>
      </c>
      <c r="AT30" s="126">
        <v>562.4</v>
      </c>
      <c r="AU30" s="129">
        <v>296.7</v>
      </c>
      <c r="AV30" s="127">
        <f t="shared" si="14"/>
        <v>-265.7</v>
      </c>
      <c r="AW30" s="130"/>
      <c r="AX30" s="131"/>
      <c r="AY30" s="132">
        <v>5756.8</v>
      </c>
      <c r="AZ30" s="126">
        <v>4652.3</v>
      </c>
      <c r="BA30" s="129">
        <v>3.7</v>
      </c>
      <c r="BB30" s="127">
        <f t="shared" si="16"/>
        <v>-4648.6</v>
      </c>
      <c r="BC30" s="130"/>
      <c r="BD30" s="131">
        <f t="shared" si="31"/>
        <v>0.06427181767648693</v>
      </c>
      <c r="BE30" s="132">
        <v>363.8</v>
      </c>
      <c r="BF30" s="126">
        <v>194.8</v>
      </c>
      <c r="BG30" s="129">
        <v>60.9</v>
      </c>
      <c r="BH30" s="127">
        <f t="shared" si="18"/>
        <v>-133.9</v>
      </c>
      <c r="BI30" s="130"/>
      <c r="BJ30" s="131">
        <f t="shared" si="32"/>
        <v>16.73996701484332</v>
      </c>
      <c r="BK30" s="132">
        <v>34296</v>
      </c>
      <c r="BL30" s="126">
        <v>34296</v>
      </c>
      <c r="BM30" s="129">
        <v>10303</v>
      </c>
      <c r="BN30" s="127">
        <f t="shared" si="20"/>
        <v>-23993</v>
      </c>
      <c r="BO30" s="130">
        <f>BM30/BL30%</f>
        <v>30.04140424539305</v>
      </c>
      <c r="BP30" s="131">
        <f t="shared" si="33"/>
        <v>30.04140424539305</v>
      </c>
      <c r="BQ30" s="132">
        <v>10536.9</v>
      </c>
      <c r="BR30" s="126">
        <v>10536.9</v>
      </c>
      <c r="BS30" s="129">
        <v>1366</v>
      </c>
      <c r="BT30" s="127">
        <f>BS30-BR30</f>
        <v>-9170.9</v>
      </c>
      <c r="BU30" s="130">
        <f>BS30/BR30%</f>
        <v>12.963964733460505</v>
      </c>
      <c r="BV30" s="131">
        <f t="shared" si="35"/>
        <v>12.963964733460505</v>
      </c>
      <c r="BW30" s="133">
        <f t="shared" si="40"/>
        <v>637866.3000000002</v>
      </c>
      <c r="BX30" s="322">
        <f t="shared" si="39"/>
        <v>562317.1</v>
      </c>
      <c r="BY30" s="322">
        <f t="shared" si="39"/>
        <v>75940.79999999999</v>
      </c>
      <c r="BZ30" s="321">
        <f>BY30-BX30</f>
        <v>-486376.3</v>
      </c>
      <c r="CA30" s="127">
        <f>BY30/BX30%</f>
        <v>13.50497788525371</v>
      </c>
      <c r="CB30" s="135">
        <f t="shared" si="38"/>
        <v>11.90544162624675</v>
      </c>
    </row>
    <row r="31" spans="1:80" ht="12.75">
      <c r="A31" s="180" t="s">
        <v>85</v>
      </c>
      <c r="B31" s="181"/>
      <c r="C31" s="132"/>
      <c r="D31" s="126"/>
      <c r="E31" s="129"/>
      <c r="F31" s="127">
        <f>E31-D31</f>
        <v>0</v>
      </c>
      <c r="G31" s="120"/>
      <c r="H31" s="131"/>
      <c r="I31" s="128"/>
      <c r="J31" s="126"/>
      <c r="K31" s="129"/>
      <c r="L31" s="127">
        <f t="shared" si="2"/>
        <v>0</v>
      </c>
      <c r="M31" s="130"/>
      <c r="N31" s="131"/>
      <c r="O31" s="132"/>
      <c r="P31" s="126"/>
      <c r="Q31" s="129"/>
      <c r="R31" s="127">
        <f t="shared" si="4"/>
        <v>0</v>
      </c>
      <c r="S31" s="130"/>
      <c r="T31" s="131"/>
      <c r="U31" s="132"/>
      <c r="V31" s="126"/>
      <c r="W31" s="129"/>
      <c r="X31" s="127">
        <f t="shared" si="6"/>
        <v>0</v>
      </c>
      <c r="Y31" s="130"/>
      <c r="Z31" s="131"/>
      <c r="AA31" s="132"/>
      <c r="AB31" s="126"/>
      <c r="AC31" s="129"/>
      <c r="AD31" s="127">
        <f t="shared" si="8"/>
        <v>0</v>
      </c>
      <c r="AE31" s="130"/>
      <c r="AF31" s="183"/>
      <c r="AG31" s="132"/>
      <c r="AH31" s="126"/>
      <c r="AI31" s="129"/>
      <c r="AJ31" s="127">
        <f t="shared" si="10"/>
        <v>0</v>
      </c>
      <c r="AK31" s="130"/>
      <c r="AL31" s="131"/>
      <c r="AM31" s="132"/>
      <c r="AN31" s="126"/>
      <c r="AO31" s="129"/>
      <c r="AP31" s="127">
        <f t="shared" si="12"/>
        <v>0</v>
      </c>
      <c r="AQ31" s="130"/>
      <c r="AR31" s="131"/>
      <c r="AS31" s="132"/>
      <c r="AT31" s="126"/>
      <c r="AU31" s="129"/>
      <c r="AV31" s="127">
        <f t="shared" si="14"/>
        <v>0</v>
      </c>
      <c r="AW31" s="130"/>
      <c r="AX31" s="131"/>
      <c r="AY31" s="132"/>
      <c r="AZ31" s="126"/>
      <c r="BA31" s="129"/>
      <c r="BB31" s="127"/>
      <c r="BC31" s="130"/>
      <c r="BD31" s="131"/>
      <c r="BE31" s="132"/>
      <c r="BF31" s="126"/>
      <c r="BG31" s="129"/>
      <c r="BH31" s="127"/>
      <c r="BI31" s="130"/>
      <c r="BJ31" s="131"/>
      <c r="BK31" s="132"/>
      <c r="BL31" s="126"/>
      <c r="BM31" s="129"/>
      <c r="BN31" s="127"/>
      <c r="BO31" s="130"/>
      <c r="BP31" s="131"/>
      <c r="BQ31" s="132"/>
      <c r="BR31" s="126"/>
      <c r="BS31" s="129"/>
      <c r="BT31" s="127"/>
      <c r="BU31" s="130"/>
      <c r="BV31" s="131"/>
      <c r="BW31" s="133">
        <f t="shared" si="40"/>
        <v>0</v>
      </c>
      <c r="BX31" s="134">
        <f t="shared" si="39"/>
        <v>0</v>
      </c>
      <c r="BY31" s="134">
        <f t="shared" si="39"/>
        <v>0</v>
      </c>
      <c r="BZ31" s="127"/>
      <c r="CA31" s="130"/>
      <c r="CB31" s="184"/>
    </row>
    <row r="32" spans="1:80" ht="13.5" thickBot="1">
      <c r="A32" s="185" t="s">
        <v>86</v>
      </c>
      <c r="B32" s="186"/>
      <c r="C32" s="189">
        <f>C8+C27</f>
        <v>139396.19999999998</v>
      </c>
      <c r="D32" s="189">
        <f>D8+D27</f>
        <v>57685</v>
      </c>
      <c r="E32" s="187">
        <f>E8+E27</f>
        <v>25111.500000000004</v>
      </c>
      <c r="F32" s="118">
        <f>E32-D32</f>
        <v>-32573.499999999996</v>
      </c>
      <c r="G32" s="120">
        <f t="shared" si="0"/>
        <v>43.532114067781926</v>
      </c>
      <c r="H32" s="188">
        <f>E32/C32%</f>
        <v>18.014479591265765</v>
      </c>
      <c r="I32" s="189">
        <f>I8+I27</f>
        <v>12416.5</v>
      </c>
      <c r="J32" s="189">
        <f>J8+J27</f>
        <v>9661</v>
      </c>
      <c r="K32" s="187">
        <f>K8+K27</f>
        <v>4208.4</v>
      </c>
      <c r="L32" s="118">
        <f>K32-J32</f>
        <v>-5452.6</v>
      </c>
      <c r="M32" s="120">
        <f>K32/J32%</f>
        <v>43.560708001242105</v>
      </c>
      <c r="N32" s="188">
        <f t="shared" si="25"/>
        <v>33.893609310192076</v>
      </c>
      <c r="O32" s="189">
        <f>O8+O27</f>
        <v>134837.6</v>
      </c>
      <c r="P32" s="187">
        <f>P8+P27</f>
        <v>68811.79999999999</v>
      </c>
      <c r="Q32" s="187">
        <f>Q8+Q27</f>
        <v>42108.5</v>
      </c>
      <c r="R32" s="118">
        <f>Q32-P32</f>
        <v>-26703.29999999999</v>
      </c>
      <c r="S32" s="120">
        <f>Q32/P32%</f>
        <v>61.19371968179877</v>
      </c>
      <c r="T32" s="188">
        <f t="shared" si="26"/>
        <v>31.229048870641424</v>
      </c>
      <c r="U32" s="189">
        <f>U8+U27</f>
        <v>10014</v>
      </c>
      <c r="V32" s="187">
        <f>V8+V27</f>
        <v>3569.7999999999997</v>
      </c>
      <c r="W32" s="187">
        <f>W8+W27</f>
        <v>2557.2000000000003</v>
      </c>
      <c r="X32" s="118">
        <f>W32-V32</f>
        <v>-1012.5999999999995</v>
      </c>
      <c r="Y32" s="120">
        <f>W32/V32%</f>
        <v>71.63426522494258</v>
      </c>
      <c r="Z32" s="188">
        <f>W32/U32%</f>
        <v>25.536249251048535</v>
      </c>
      <c r="AA32" s="189">
        <f>AA8+AA27</f>
        <v>11840.599999999999</v>
      </c>
      <c r="AB32" s="187">
        <f>AB8+AB27</f>
        <v>6974.8</v>
      </c>
      <c r="AC32" s="187">
        <f>AC8+AC27</f>
        <v>4435.8</v>
      </c>
      <c r="AD32" s="118">
        <f>AC32-AB32</f>
        <v>-2539</v>
      </c>
      <c r="AE32" s="120">
        <f t="shared" si="41"/>
        <v>63.59752250960601</v>
      </c>
      <c r="AF32" s="188">
        <f t="shared" si="27"/>
        <v>37.462628583011</v>
      </c>
      <c r="AG32" s="189">
        <f>AG8+AG27</f>
        <v>448038.5</v>
      </c>
      <c r="AH32" s="187">
        <f>AH8+AH27</f>
        <v>440442</v>
      </c>
      <c r="AI32" s="187">
        <f>AI8+AI27</f>
        <v>32222.7</v>
      </c>
      <c r="AJ32" s="118">
        <f>AI32-AH32</f>
        <v>-408219.3</v>
      </c>
      <c r="AK32" s="120">
        <f t="shared" si="42"/>
        <v>7.31599166292043</v>
      </c>
      <c r="AL32" s="188">
        <f t="shared" si="28"/>
        <v>7.19194890617659</v>
      </c>
      <c r="AM32" s="189">
        <f>AM8+AM27</f>
        <v>12306.400000000001</v>
      </c>
      <c r="AN32" s="187">
        <f>AN8+AN27</f>
        <v>7070.400000000001</v>
      </c>
      <c r="AO32" s="187">
        <f>AO8+AO27</f>
        <v>5517</v>
      </c>
      <c r="AP32" s="118">
        <f>AO32-AN32</f>
        <v>-1553.4000000000005</v>
      </c>
      <c r="AQ32" s="120">
        <f t="shared" si="43"/>
        <v>78.0295315682281</v>
      </c>
      <c r="AR32" s="188">
        <f t="shared" si="29"/>
        <v>44.8303321848794</v>
      </c>
      <c r="AS32" s="189">
        <f>AS8+AS27</f>
        <v>11202.8</v>
      </c>
      <c r="AT32" s="187">
        <f>AT8+AT27</f>
        <v>6875.7</v>
      </c>
      <c r="AU32" s="187">
        <f>AU8+AU27</f>
        <v>4108.3</v>
      </c>
      <c r="AV32" s="118">
        <f>AU32-AT32</f>
        <v>-2767.3999999999996</v>
      </c>
      <c r="AW32" s="120">
        <f>AU32/AT32%</f>
        <v>59.75100717017904</v>
      </c>
      <c r="AX32" s="188">
        <f t="shared" si="30"/>
        <v>36.67208197950513</v>
      </c>
      <c r="AY32" s="189">
        <f>AY8+AY27</f>
        <v>16006</v>
      </c>
      <c r="AZ32" s="187">
        <f>AZ8+AZ27</f>
        <v>7735.4</v>
      </c>
      <c r="BA32" s="187">
        <f>BA8+BA27</f>
        <v>5375.7</v>
      </c>
      <c r="BB32" s="118">
        <f>BA32-AZ32</f>
        <v>-2359.7</v>
      </c>
      <c r="BC32" s="120">
        <f>BA32/AZ32%</f>
        <v>69.49479018538149</v>
      </c>
      <c r="BD32" s="188">
        <f t="shared" si="31"/>
        <v>33.585530426090216</v>
      </c>
      <c r="BE32" s="189">
        <f>BE8+BE27</f>
        <v>7354.8</v>
      </c>
      <c r="BF32" s="187">
        <f>BF8+BF27</f>
        <v>3242.4</v>
      </c>
      <c r="BG32" s="187">
        <f>BG8+BG27</f>
        <v>2410.9999999999995</v>
      </c>
      <c r="BH32" s="118">
        <f>BG32-BF32</f>
        <v>-831.4000000000005</v>
      </c>
      <c r="BI32" s="120">
        <f>BG32/BF32%</f>
        <v>74.35849987663458</v>
      </c>
      <c r="BJ32" s="188">
        <f t="shared" si="32"/>
        <v>32.78131288410289</v>
      </c>
      <c r="BK32" s="189">
        <f>BK8+BK27</f>
        <v>52464.7</v>
      </c>
      <c r="BL32" s="187">
        <f>BL8+BL27</f>
        <v>43616.8</v>
      </c>
      <c r="BM32" s="187">
        <f>BM8+BM27</f>
        <v>16765.5</v>
      </c>
      <c r="BN32" s="118">
        <f>BM32-BL32</f>
        <v>-26851.300000000003</v>
      </c>
      <c r="BO32" s="120">
        <f>BM32/BL32%</f>
        <v>38.438170613158235</v>
      </c>
      <c r="BP32" s="188">
        <f t="shared" si="33"/>
        <v>31.955772166809307</v>
      </c>
      <c r="BQ32" s="189">
        <f>BQ8+BQ27</f>
        <v>32509.6</v>
      </c>
      <c r="BR32" s="187">
        <f>BR8+BR27</f>
        <v>20030.899999999998</v>
      </c>
      <c r="BS32" s="187">
        <f>BS8+BS27</f>
        <v>8458.8</v>
      </c>
      <c r="BT32" s="118">
        <f>BS32-BR32</f>
        <v>-11572.099999999999</v>
      </c>
      <c r="BU32" s="120">
        <f>BS32/BR32%</f>
        <v>42.228756571097655</v>
      </c>
      <c r="BV32" s="188">
        <f t="shared" si="35"/>
        <v>26.01939119521618</v>
      </c>
      <c r="BW32" s="187">
        <f t="shared" si="40"/>
        <v>888387.7</v>
      </c>
      <c r="BX32" s="187">
        <f t="shared" si="39"/>
        <v>675716</v>
      </c>
      <c r="BY32" s="187">
        <f t="shared" si="39"/>
        <v>153280.39999999997</v>
      </c>
      <c r="BZ32" s="118">
        <f>BY32-BX32</f>
        <v>-522435.60000000003</v>
      </c>
      <c r="CA32" s="118">
        <f>BY32/BX32%</f>
        <v>22.684145410201914</v>
      </c>
      <c r="CB32" s="190">
        <f t="shared" si="38"/>
        <v>17.2537733244168</v>
      </c>
    </row>
  </sheetData>
  <sheetProtection/>
  <mergeCells count="40">
    <mergeCell ref="D2:Q2"/>
    <mergeCell ref="C5:H5"/>
    <mergeCell ref="I5:M5"/>
    <mergeCell ref="O5:S5"/>
    <mergeCell ref="U5:Y5"/>
    <mergeCell ref="AA5:AE5"/>
    <mergeCell ref="AG5:AK5"/>
    <mergeCell ref="AM5:AQ5"/>
    <mergeCell ref="AS5:AW5"/>
    <mergeCell ref="AY5:BC5"/>
    <mergeCell ref="BE5:BI5"/>
    <mergeCell ref="BK5:BO5"/>
    <mergeCell ref="BQ5:BU5"/>
    <mergeCell ref="BW5:CA5"/>
    <mergeCell ref="D6:E6"/>
    <mergeCell ref="F6:G6"/>
    <mergeCell ref="J6:K6"/>
    <mergeCell ref="L6:M6"/>
    <mergeCell ref="P6:Q6"/>
    <mergeCell ref="R6:S6"/>
    <mergeCell ref="V6:W6"/>
    <mergeCell ref="X6:Y6"/>
    <mergeCell ref="AB6:AC6"/>
    <mergeCell ref="AD6:AE6"/>
    <mergeCell ref="AH6:AI6"/>
    <mergeCell ref="AJ6:AK6"/>
    <mergeCell ref="AN6:AO6"/>
    <mergeCell ref="AP6:AQ6"/>
    <mergeCell ref="AT6:AU6"/>
    <mergeCell ref="AV6:AW6"/>
    <mergeCell ref="AZ6:BA6"/>
    <mergeCell ref="BB6:BC6"/>
    <mergeCell ref="BF6:BG6"/>
    <mergeCell ref="BH6:BI6"/>
    <mergeCell ref="BL6:BM6"/>
    <mergeCell ref="BN6:BO6"/>
    <mergeCell ref="BR6:BS6"/>
    <mergeCell ref="BT6:BU6"/>
    <mergeCell ref="BX6:BY6"/>
    <mergeCell ref="BZ6:CA6"/>
  </mergeCells>
  <printOptions/>
  <pageMargins left="0.1968503937007874" right="0.1968503937007874" top="0.7480314960629921" bottom="0.7480314960629921" header="0.31496062992125984" footer="0.31496062992125984"/>
  <pageSetup fitToWidth="4" horizontalDpi="600" verticalDpi="600" orientation="landscape" paperSize="9" scale="70" r:id="rId1"/>
  <colBreaks count="4" manualBreakCount="4">
    <brk id="20" max="29" man="1"/>
    <brk id="38" max="29" man="1"/>
    <brk id="56" max="29" man="1"/>
    <brk id="74" max="2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zoomScalePageLayoutView="0" workbookViewId="0" topLeftCell="A4">
      <pane xSplit="2" topLeftCell="C1" activePane="topRight" state="frozen"/>
      <selection pane="topLeft" activeCell="A1" sqref="A1"/>
      <selection pane="topRight" activeCell="C4" sqref="C4:N38"/>
    </sheetView>
  </sheetViews>
  <sheetFormatPr defaultColWidth="9.00390625" defaultRowHeight="12.75"/>
  <cols>
    <col min="1" max="1" width="45.375" style="0" customWidth="1"/>
    <col min="2" max="2" width="0.6171875" style="0" hidden="1" customWidth="1"/>
    <col min="3" max="3" width="16.625" style="0" customWidth="1"/>
    <col min="4" max="4" width="15.125" style="0" customWidth="1"/>
    <col min="5" max="5" width="16.375" style="0" customWidth="1"/>
    <col min="6" max="6" width="11.75390625" style="0" customWidth="1"/>
    <col min="7" max="7" width="15.625" style="0" customWidth="1"/>
    <col min="8" max="8" width="16.25390625" style="0" customWidth="1"/>
    <col min="9" max="9" width="15.875" style="0" customWidth="1"/>
    <col min="10" max="10" width="12.125" style="0" customWidth="1"/>
    <col min="11" max="11" width="12.75390625" style="0" customWidth="1"/>
    <col min="12" max="12" width="13.75390625" style="0" customWidth="1"/>
    <col min="13" max="13" width="14.25390625" style="0" customWidth="1"/>
  </cols>
  <sheetData>
    <row r="1" spans="1:12" ht="15.75">
      <c r="A1" s="191" t="s">
        <v>87</v>
      </c>
      <c r="B1" s="192"/>
      <c r="C1" s="193"/>
      <c r="D1" s="193"/>
      <c r="E1" s="193"/>
      <c r="F1" s="193"/>
      <c r="G1" s="194"/>
      <c r="H1" s="194"/>
      <c r="I1" s="194"/>
      <c r="J1" s="194"/>
      <c r="K1" s="194"/>
      <c r="L1" s="194"/>
    </row>
    <row r="2" spans="1:12" ht="15.75">
      <c r="A2" s="195" t="s">
        <v>162</v>
      </c>
      <c r="B2" s="192"/>
      <c r="C2" s="193"/>
      <c r="D2" s="193"/>
      <c r="E2" s="193"/>
      <c r="F2" s="193"/>
      <c r="G2" s="194"/>
      <c r="H2" s="194"/>
      <c r="I2" s="194"/>
      <c r="J2" s="194"/>
      <c r="K2" s="194"/>
      <c r="L2" s="194"/>
    </row>
    <row r="3" spans="1:12" ht="16.5" thickBot="1">
      <c r="A3" s="196"/>
      <c r="B3" s="197"/>
      <c r="C3" s="471"/>
      <c r="D3" s="471"/>
      <c r="E3" s="471"/>
      <c r="F3" s="471"/>
      <c r="G3" s="198"/>
      <c r="H3" s="198"/>
      <c r="I3" s="198"/>
      <c r="J3" s="198"/>
      <c r="K3" s="198"/>
      <c r="L3" s="199" t="s">
        <v>88</v>
      </c>
    </row>
    <row r="4" spans="1:14" ht="15" customHeight="1">
      <c r="A4" s="200"/>
      <c r="B4" s="201" t="s">
        <v>89</v>
      </c>
      <c r="C4" s="472" t="s">
        <v>90</v>
      </c>
      <c r="D4" s="473"/>
      <c r="E4" s="473"/>
      <c r="F4" s="474"/>
      <c r="G4" s="478" t="s">
        <v>91</v>
      </c>
      <c r="H4" s="479"/>
      <c r="I4" s="479"/>
      <c r="J4" s="480"/>
      <c r="K4" s="484" t="s">
        <v>92</v>
      </c>
      <c r="L4" s="485"/>
      <c r="M4" s="485"/>
      <c r="N4" s="486"/>
    </row>
    <row r="5" spans="1:14" ht="15">
      <c r="A5" s="202" t="s">
        <v>0</v>
      </c>
      <c r="B5" s="202" t="s">
        <v>93</v>
      </c>
      <c r="C5" s="475"/>
      <c r="D5" s="476"/>
      <c r="E5" s="476"/>
      <c r="F5" s="477"/>
      <c r="G5" s="481"/>
      <c r="H5" s="482"/>
      <c r="I5" s="482"/>
      <c r="J5" s="483"/>
      <c r="K5" s="487"/>
      <c r="L5" s="488"/>
      <c r="M5" s="488"/>
      <c r="N5" s="489"/>
    </row>
    <row r="6" spans="1:14" ht="15" customHeight="1">
      <c r="A6" s="202"/>
      <c r="B6" s="202"/>
      <c r="C6" s="203" t="s">
        <v>94</v>
      </c>
      <c r="D6" s="204" t="s">
        <v>95</v>
      </c>
      <c r="E6" s="490" t="s">
        <v>96</v>
      </c>
      <c r="F6" s="491"/>
      <c r="G6" s="203" t="s">
        <v>94</v>
      </c>
      <c r="H6" s="205" t="s">
        <v>95</v>
      </c>
      <c r="I6" s="490" t="s">
        <v>96</v>
      </c>
      <c r="J6" s="491"/>
      <c r="K6" s="203" t="s">
        <v>94</v>
      </c>
      <c r="L6" s="204" t="s">
        <v>95</v>
      </c>
      <c r="M6" s="492" t="s">
        <v>96</v>
      </c>
      <c r="N6" s="493"/>
    </row>
    <row r="7" spans="1:14" ht="12.75">
      <c r="A7" s="206"/>
      <c r="B7" s="206" t="s">
        <v>97</v>
      </c>
      <c r="C7" s="207" t="s">
        <v>98</v>
      </c>
      <c r="D7" s="208"/>
      <c r="E7" s="206" t="s">
        <v>22</v>
      </c>
      <c r="F7" s="209" t="s">
        <v>23</v>
      </c>
      <c r="G7" s="207" t="s">
        <v>98</v>
      </c>
      <c r="H7" s="210"/>
      <c r="I7" s="206" t="s">
        <v>22</v>
      </c>
      <c r="J7" s="209" t="s">
        <v>23</v>
      </c>
      <c r="K7" s="207" t="s">
        <v>98</v>
      </c>
      <c r="L7" s="208"/>
      <c r="M7" s="211" t="s">
        <v>22</v>
      </c>
      <c r="N7" s="212" t="s">
        <v>23</v>
      </c>
    </row>
    <row r="8" spans="1:14" ht="15.75">
      <c r="A8" s="117" t="s">
        <v>99</v>
      </c>
      <c r="B8" s="213" t="s">
        <v>100</v>
      </c>
      <c r="C8" s="214">
        <f aca="true" t="shared" si="0" ref="C8:D23">G8+K8</f>
        <v>580926.3</v>
      </c>
      <c r="D8" s="215">
        <f t="shared" si="0"/>
        <v>154051.5</v>
      </c>
      <c r="E8" s="215">
        <f aca="true" t="shared" si="1" ref="E8:E19">D8-C8</f>
        <v>-426874.80000000005</v>
      </c>
      <c r="F8" s="216">
        <f aca="true" t="shared" si="2" ref="F8:F17">D8/C8%</f>
        <v>26.518251971033155</v>
      </c>
      <c r="G8" s="217">
        <f>SUM(G9:G19)+G25+G26+G27+G30+G31</f>
        <v>413823.4000000001</v>
      </c>
      <c r="H8" s="215">
        <f>SUM(H9:H19)+H25+H26+H27+H30+H31</f>
        <v>113673.3</v>
      </c>
      <c r="I8" s="215">
        <f>H8-G8</f>
        <v>-300150.1000000001</v>
      </c>
      <c r="J8" s="218">
        <f>H8/G8%</f>
        <v>27.469036308724927</v>
      </c>
      <c r="K8" s="217">
        <f>SUM(K9:K19)+K25+K26+K27+K30+K31</f>
        <v>167102.9</v>
      </c>
      <c r="L8" s="215">
        <f>SUM(L9:L19)+L25+L26+L27+L30+L31</f>
        <v>40378.2</v>
      </c>
      <c r="M8" s="215">
        <f>L8-K8</f>
        <v>-126724.7</v>
      </c>
      <c r="N8" s="216">
        <f>L8/K8%</f>
        <v>24.163673999673254</v>
      </c>
    </row>
    <row r="9" spans="1:14" ht="15">
      <c r="A9" s="227" t="s">
        <v>25</v>
      </c>
      <c r="B9" s="228" t="s">
        <v>101</v>
      </c>
      <c r="C9" s="220">
        <f t="shared" si="0"/>
        <v>352821.5</v>
      </c>
      <c r="D9" s="221">
        <f t="shared" si="0"/>
        <v>86429.1</v>
      </c>
      <c r="E9" s="221">
        <f t="shared" si="1"/>
        <v>-266392.4</v>
      </c>
      <c r="F9" s="222">
        <f t="shared" si="2"/>
        <v>24.49655137229449</v>
      </c>
      <c r="G9" s="223">
        <v>283263.2</v>
      </c>
      <c r="H9" s="229">
        <v>69482</v>
      </c>
      <c r="I9" s="225">
        <f aca="true" t="shared" si="3" ref="I9:I38">H9-G9</f>
        <v>-213781.2</v>
      </c>
      <c r="J9" s="226">
        <f aca="true" t="shared" si="4" ref="J9:J38">H9/G9%</f>
        <v>24.529130504774358</v>
      </c>
      <c r="K9" s="223">
        <v>69558.3</v>
      </c>
      <c r="L9" s="225">
        <v>16947.1</v>
      </c>
      <c r="M9" s="225">
        <f aca="true" t="shared" si="5" ref="M9:M38">L9-K9</f>
        <v>-52611.200000000004</v>
      </c>
      <c r="N9" s="226">
        <f aca="true" t="shared" si="6" ref="N9:N38">L9/K9%</f>
        <v>24.363878933211417</v>
      </c>
    </row>
    <row r="10" spans="1:14" ht="15">
      <c r="A10" s="227" t="s">
        <v>135</v>
      </c>
      <c r="B10" s="228"/>
      <c r="C10" s="220"/>
      <c r="D10" s="221"/>
      <c r="E10" s="221"/>
      <c r="F10" s="222"/>
      <c r="G10" s="223">
        <v>36142</v>
      </c>
      <c r="H10" s="229">
        <v>11185.3</v>
      </c>
      <c r="I10" s="225"/>
      <c r="J10" s="226"/>
      <c r="K10" s="223">
        <v>4474.9</v>
      </c>
      <c r="L10" s="225">
        <v>1385</v>
      </c>
      <c r="M10" s="225"/>
      <c r="N10" s="226"/>
    </row>
    <row r="11" spans="1:14" ht="25.5" customHeight="1" hidden="1">
      <c r="A11" s="230" t="s">
        <v>27</v>
      </c>
      <c r="B11" s="228" t="s">
        <v>102</v>
      </c>
      <c r="C11" s="220">
        <f t="shared" si="0"/>
        <v>0</v>
      </c>
      <c r="D11" s="221">
        <f t="shared" si="0"/>
        <v>0</v>
      </c>
      <c r="E11" s="221">
        <f t="shared" si="1"/>
        <v>0</v>
      </c>
      <c r="F11" s="222" t="e">
        <f t="shared" si="2"/>
        <v>#DIV/0!</v>
      </c>
      <c r="G11" s="223"/>
      <c r="H11" s="229"/>
      <c r="I11" s="225">
        <f t="shared" si="3"/>
        <v>0</v>
      </c>
      <c r="J11" s="226" t="e">
        <f t="shared" si="4"/>
        <v>#DIV/0!</v>
      </c>
      <c r="K11" s="223"/>
      <c r="L11" s="225"/>
      <c r="M11" s="225">
        <f t="shared" si="5"/>
        <v>0</v>
      </c>
      <c r="N11" s="226" t="e">
        <f t="shared" si="6"/>
        <v>#DIV/0!</v>
      </c>
    </row>
    <row r="12" spans="1:14" ht="25.5">
      <c r="A12" s="230" t="s">
        <v>28</v>
      </c>
      <c r="B12" s="228" t="s">
        <v>103</v>
      </c>
      <c r="C12" s="220">
        <f t="shared" si="0"/>
        <v>30852.7</v>
      </c>
      <c r="D12" s="221">
        <f t="shared" si="0"/>
        <v>11348.5</v>
      </c>
      <c r="E12" s="221">
        <f t="shared" si="1"/>
        <v>-19504.2</v>
      </c>
      <c r="F12" s="222">
        <f t="shared" si="2"/>
        <v>36.78284234443015</v>
      </c>
      <c r="G12" s="223">
        <v>30852.7</v>
      </c>
      <c r="H12" s="229">
        <v>11348.5</v>
      </c>
      <c r="I12" s="225">
        <f t="shared" si="3"/>
        <v>-19504.2</v>
      </c>
      <c r="J12" s="226">
        <f t="shared" si="4"/>
        <v>36.78284234443015</v>
      </c>
      <c r="K12" s="223"/>
      <c r="L12" s="225"/>
      <c r="M12" s="225">
        <f t="shared" si="5"/>
        <v>0</v>
      </c>
      <c r="N12" s="226"/>
    </row>
    <row r="13" spans="1:14" ht="15">
      <c r="A13" s="230" t="s">
        <v>29</v>
      </c>
      <c r="B13" s="228" t="s">
        <v>104</v>
      </c>
      <c r="C13" s="220">
        <f t="shared" si="0"/>
        <v>1801.8</v>
      </c>
      <c r="D13" s="221">
        <f t="shared" si="0"/>
        <v>8820.3</v>
      </c>
      <c r="E13" s="221">
        <f t="shared" si="1"/>
        <v>7018.499999999999</v>
      </c>
      <c r="F13" s="222">
        <f t="shared" si="2"/>
        <v>489.52713952713947</v>
      </c>
      <c r="G13" s="223">
        <v>900.9</v>
      </c>
      <c r="H13" s="229">
        <v>4410.1</v>
      </c>
      <c r="I13" s="225">
        <f t="shared" si="3"/>
        <v>3509.2000000000003</v>
      </c>
      <c r="J13" s="226">
        <f t="shared" si="4"/>
        <v>489.52158952158953</v>
      </c>
      <c r="K13" s="223">
        <v>900.9</v>
      </c>
      <c r="L13" s="225">
        <v>4410.2</v>
      </c>
      <c r="M13" s="225">
        <f t="shared" si="5"/>
        <v>3509.2999999999997</v>
      </c>
      <c r="N13" s="226">
        <f t="shared" si="6"/>
        <v>489.5326895326895</v>
      </c>
    </row>
    <row r="14" spans="1:14" ht="25.5">
      <c r="A14" s="230" t="s">
        <v>30</v>
      </c>
      <c r="B14" s="228"/>
      <c r="C14" s="220">
        <f t="shared" si="0"/>
        <v>1580</v>
      </c>
      <c r="D14" s="221">
        <f t="shared" si="0"/>
        <v>358.7</v>
      </c>
      <c r="E14" s="221"/>
      <c r="F14" s="222"/>
      <c r="G14" s="223">
        <v>1580</v>
      </c>
      <c r="H14" s="229">
        <v>358.7</v>
      </c>
      <c r="I14" s="225">
        <f t="shared" si="3"/>
        <v>-1221.3</v>
      </c>
      <c r="J14" s="226">
        <f t="shared" si="4"/>
        <v>22.702531645569618</v>
      </c>
      <c r="K14" s="223"/>
      <c r="L14" s="225"/>
      <c r="M14" s="225">
        <f t="shared" si="5"/>
        <v>0</v>
      </c>
      <c r="N14" s="226"/>
    </row>
    <row r="15" spans="1:14" ht="15">
      <c r="A15" s="230" t="s">
        <v>70</v>
      </c>
      <c r="B15" s="219" t="s">
        <v>105</v>
      </c>
      <c r="C15" s="220">
        <f t="shared" si="0"/>
        <v>11313.5</v>
      </c>
      <c r="D15" s="221">
        <f t="shared" si="0"/>
        <v>226.5</v>
      </c>
      <c r="E15" s="221">
        <f t="shared" si="1"/>
        <v>-11087</v>
      </c>
      <c r="F15" s="222">
        <f t="shared" si="2"/>
        <v>2.002032969461263</v>
      </c>
      <c r="G15" s="223"/>
      <c r="H15" s="229"/>
      <c r="I15" s="225">
        <f t="shared" si="3"/>
        <v>0</v>
      </c>
      <c r="J15" s="226"/>
      <c r="K15" s="223">
        <v>11313.5</v>
      </c>
      <c r="L15" s="225">
        <v>226.5</v>
      </c>
      <c r="M15" s="225">
        <f t="shared" si="5"/>
        <v>-11087</v>
      </c>
      <c r="N15" s="226">
        <f t="shared" si="6"/>
        <v>2.002032969461263</v>
      </c>
    </row>
    <row r="16" spans="1:14" ht="15">
      <c r="A16" s="231" t="s">
        <v>71</v>
      </c>
      <c r="B16" s="219" t="s">
        <v>106</v>
      </c>
      <c r="C16" s="220">
        <f t="shared" si="0"/>
        <v>68963</v>
      </c>
      <c r="D16" s="221">
        <f t="shared" si="0"/>
        <v>12888.4</v>
      </c>
      <c r="E16" s="221">
        <f t="shared" si="1"/>
        <v>-56074.6</v>
      </c>
      <c r="F16" s="222">
        <f t="shared" si="2"/>
        <v>18.688862143468235</v>
      </c>
      <c r="G16" s="223"/>
      <c r="H16" s="229"/>
      <c r="I16" s="225">
        <f t="shared" si="3"/>
        <v>0</v>
      </c>
      <c r="J16" s="226"/>
      <c r="K16" s="223">
        <v>68963</v>
      </c>
      <c r="L16" s="225">
        <v>12888.4</v>
      </c>
      <c r="M16" s="225">
        <f t="shared" si="5"/>
        <v>-56074.6</v>
      </c>
      <c r="N16" s="226">
        <f t="shared" si="6"/>
        <v>18.688862143468235</v>
      </c>
    </row>
    <row r="17" spans="1:14" ht="15">
      <c r="A17" s="232" t="s">
        <v>107</v>
      </c>
      <c r="B17" s="233" t="s">
        <v>108</v>
      </c>
      <c r="C17" s="220">
        <f t="shared" si="0"/>
        <v>15196.7</v>
      </c>
      <c r="D17" s="221">
        <f t="shared" si="0"/>
        <v>4121.5</v>
      </c>
      <c r="E17" s="221">
        <f t="shared" si="1"/>
        <v>-11075.2</v>
      </c>
      <c r="F17" s="222">
        <f t="shared" si="2"/>
        <v>27.121019695065375</v>
      </c>
      <c r="G17" s="223">
        <v>14555</v>
      </c>
      <c r="H17" s="229">
        <v>3948.5</v>
      </c>
      <c r="I17" s="225">
        <f t="shared" si="3"/>
        <v>-10606.5</v>
      </c>
      <c r="J17" s="226">
        <f t="shared" si="4"/>
        <v>27.128134661628305</v>
      </c>
      <c r="K17" s="234">
        <v>641.7</v>
      </c>
      <c r="L17" s="225">
        <v>173</v>
      </c>
      <c r="M17" s="225">
        <f t="shared" si="5"/>
        <v>-468.70000000000005</v>
      </c>
      <c r="N17" s="226">
        <f t="shared" si="6"/>
        <v>26.95963846033972</v>
      </c>
    </row>
    <row r="18" spans="1:14" ht="15">
      <c r="A18" s="230" t="s">
        <v>109</v>
      </c>
      <c r="B18" s="233" t="s">
        <v>110</v>
      </c>
      <c r="C18" s="220">
        <f t="shared" si="0"/>
        <v>0</v>
      </c>
      <c r="D18" s="221">
        <f t="shared" si="0"/>
        <v>0</v>
      </c>
      <c r="E18" s="221">
        <f t="shared" si="1"/>
        <v>0</v>
      </c>
      <c r="F18" s="222"/>
      <c r="G18" s="223"/>
      <c r="H18" s="224"/>
      <c r="I18" s="225"/>
      <c r="J18" s="226"/>
      <c r="K18" s="234"/>
      <c r="L18" s="225"/>
      <c r="M18" s="225">
        <f t="shared" si="5"/>
        <v>0</v>
      </c>
      <c r="N18" s="226"/>
    </row>
    <row r="19" spans="1:14" ht="38.25">
      <c r="A19" s="235" t="s">
        <v>111</v>
      </c>
      <c r="B19" s="236" t="s">
        <v>112</v>
      </c>
      <c r="C19" s="220">
        <f t="shared" si="0"/>
        <v>48896.3</v>
      </c>
      <c r="D19" s="221">
        <f t="shared" si="0"/>
        <v>9908.4</v>
      </c>
      <c r="E19" s="221">
        <f t="shared" si="1"/>
        <v>-38987.9</v>
      </c>
      <c r="F19" s="222">
        <f>D19/C19%</f>
        <v>20.264109963330558</v>
      </c>
      <c r="G19" s="237">
        <f>SUM(G20:G24)</f>
        <v>38516.4</v>
      </c>
      <c r="H19" s="225">
        <f>SUM(H20:H24)</f>
        <v>7447.5</v>
      </c>
      <c r="I19" s="225">
        <f t="shared" si="3"/>
        <v>-31068.9</v>
      </c>
      <c r="J19" s="226">
        <f t="shared" si="4"/>
        <v>19.335919244789235</v>
      </c>
      <c r="K19" s="223">
        <f>SUM(K20:K24)</f>
        <v>10379.9</v>
      </c>
      <c r="L19" s="225">
        <f>SUM(L20:L24)</f>
        <v>2460.9</v>
      </c>
      <c r="M19" s="225">
        <f t="shared" si="5"/>
        <v>-7919</v>
      </c>
      <c r="N19" s="226">
        <f t="shared" si="6"/>
        <v>23.70832088941127</v>
      </c>
    </row>
    <row r="20" spans="1:14" ht="25.5">
      <c r="A20" s="238" t="s">
        <v>37</v>
      </c>
      <c r="B20" s="239"/>
      <c r="C20" s="240">
        <f t="shared" si="0"/>
        <v>0</v>
      </c>
      <c r="D20" s="241">
        <f t="shared" si="0"/>
        <v>0</v>
      </c>
      <c r="E20" s="241"/>
      <c r="F20" s="242"/>
      <c r="G20" s="240"/>
      <c r="H20" s="243"/>
      <c r="I20" s="241">
        <f t="shared" si="3"/>
        <v>0</v>
      </c>
      <c r="J20" s="242"/>
      <c r="K20" s="240"/>
      <c r="L20" s="241"/>
      <c r="M20" s="241">
        <f t="shared" si="5"/>
        <v>0</v>
      </c>
      <c r="N20" s="242"/>
    </row>
    <row r="21" spans="1:14" ht="15">
      <c r="A21" s="238" t="s">
        <v>113</v>
      </c>
      <c r="B21" s="244" t="s">
        <v>114</v>
      </c>
      <c r="C21" s="240">
        <f t="shared" si="0"/>
        <v>35755.1</v>
      </c>
      <c r="D21" s="241">
        <f t="shared" si="0"/>
        <v>5921.3</v>
      </c>
      <c r="E21" s="241">
        <f aca="true" t="shared" si="7" ref="E21:E37">D21-C21</f>
        <v>-29833.8</v>
      </c>
      <c r="F21" s="242">
        <f aca="true" t="shared" si="8" ref="F21:F28">D21/C21%</f>
        <v>16.560714415565894</v>
      </c>
      <c r="G21" s="240">
        <v>30310.7</v>
      </c>
      <c r="H21" s="243">
        <v>4780.6</v>
      </c>
      <c r="I21" s="241">
        <f t="shared" si="3"/>
        <v>-25530.1</v>
      </c>
      <c r="J21" s="242">
        <f t="shared" si="4"/>
        <v>15.771988109809406</v>
      </c>
      <c r="K21" s="240">
        <v>5444.4</v>
      </c>
      <c r="L21" s="241">
        <v>1140.7</v>
      </c>
      <c r="M21" s="241">
        <f t="shared" si="5"/>
        <v>-4303.7</v>
      </c>
      <c r="N21" s="242">
        <f t="shared" si="6"/>
        <v>20.951803688193376</v>
      </c>
    </row>
    <row r="22" spans="1:14" ht="15">
      <c r="A22" s="245" t="s">
        <v>39</v>
      </c>
      <c r="B22" s="244" t="s">
        <v>115</v>
      </c>
      <c r="C22" s="240">
        <f t="shared" si="0"/>
        <v>10452.5</v>
      </c>
      <c r="D22" s="241">
        <f t="shared" si="0"/>
        <v>3118</v>
      </c>
      <c r="E22" s="241">
        <f t="shared" si="7"/>
        <v>-7334.5</v>
      </c>
      <c r="F22" s="242">
        <f t="shared" si="8"/>
        <v>29.83018416646735</v>
      </c>
      <c r="G22" s="240">
        <v>7875.6</v>
      </c>
      <c r="H22" s="243">
        <v>2468.4</v>
      </c>
      <c r="I22" s="241">
        <f t="shared" si="3"/>
        <v>-5407.200000000001</v>
      </c>
      <c r="J22" s="242">
        <f t="shared" si="4"/>
        <v>31.34237391436843</v>
      </c>
      <c r="K22" s="240">
        <v>2576.9</v>
      </c>
      <c r="L22" s="241">
        <v>649.6</v>
      </c>
      <c r="M22" s="241">
        <f t="shared" si="5"/>
        <v>-1927.3000000000002</v>
      </c>
      <c r="N22" s="242">
        <f t="shared" si="6"/>
        <v>25.208583957468274</v>
      </c>
    </row>
    <row r="23" spans="1:14" ht="25.5">
      <c r="A23" s="245" t="s">
        <v>116</v>
      </c>
      <c r="B23" s="239" t="s">
        <v>117</v>
      </c>
      <c r="C23" s="240">
        <f t="shared" si="0"/>
        <v>129.2</v>
      </c>
      <c r="D23" s="241">
        <f t="shared" si="0"/>
        <v>130.3</v>
      </c>
      <c r="E23" s="241">
        <f t="shared" si="7"/>
        <v>1.1000000000000227</v>
      </c>
      <c r="F23" s="242">
        <f t="shared" si="8"/>
        <v>100.85139318885452</v>
      </c>
      <c r="G23" s="240">
        <v>77.5</v>
      </c>
      <c r="H23" s="243">
        <v>130.3</v>
      </c>
      <c r="I23" s="241">
        <f t="shared" si="3"/>
        <v>52.80000000000001</v>
      </c>
      <c r="J23" s="242">
        <f t="shared" si="4"/>
        <v>168.1290322580645</v>
      </c>
      <c r="K23" s="246">
        <v>51.7</v>
      </c>
      <c r="L23" s="241"/>
      <c r="M23" s="241">
        <f t="shared" si="5"/>
        <v>-51.7</v>
      </c>
      <c r="N23" s="242">
        <f t="shared" si="6"/>
        <v>0</v>
      </c>
    </row>
    <row r="24" spans="1:14" ht="25.5">
      <c r="A24" s="247" t="s">
        <v>118</v>
      </c>
      <c r="B24" s="239"/>
      <c r="C24" s="240">
        <f aca="true" t="shared" si="9" ref="C24:D31">G24+K24</f>
        <v>2559.5</v>
      </c>
      <c r="D24" s="241">
        <f t="shared" si="9"/>
        <v>738.8000000000001</v>
      </c>
      <c r="E24" s="241">
        <f>D24-C24</f>
        <v>-1820.6999999999998</v>
      </c>
      <c r="F24" s="242">
        <f>D24/C24%</f>
        <v>28.86501269779254</v>
      </c>
      <c r="G24" s="240">
        <v>252.6</v>
      </c>
      <c r="H24" s="243">
        <v>68.2</v>
      </c>
      <c r="I24" s="241">
        <f t="shared" si="3"/>
        <v>-184.39999999999998</v>
      </c>
      <c r="J24" s="242">
        <f t="shared" si="4"/>
        <v>26.999208234362634</v>
      </c>
      <c r="K24" s="248">
        <v>2306.9</v>
      </c>
      <c r="L24" s="241">
        <v>670.6</v>
      </c>
      <c r="M24" s="241">
        <f t="shared" si="5"/>
        <v>-1636.3000000000002</v>
      </c>
      <c r="N24" s="242">
        <f t="shared" si="6"/>
        <v>29.06931379773722</v>
      </c>
    </row>
    <row r="25" spans="1:14" ht="25.5">
      <c r="A25" s="230" t="s">
        <v>42</v>
      </c>
      <c r="B25" s="228" t="s">
        <v>119</v>
      </c>
      <c r="C25" s="220">
        <f t="shared" si="9"/>
        <v>1281.7</v>
      </c>
      <c r="D25" s="221">
        <f t="shared" si="9"/>
        <v>1802</v>
      </c>
      <c r="E25" s="221">
        <f t="shared" si="7"/>
        <v>520.3</v>
      </c>
      <c r="F25" s="222">
        <f t="shared" si="8"/>
        <v>140.5945228992744</v>
      </c>
      <c r="G25" s="223">
        <v>1281.7</v>
      </c>
      <c r="H25" s="224">
        <v>1802</v>
      </c>
      <c r="I25" s="225">
        <f t="shared" si="3"/>
        <v>520.3</v>
      </c>
      <c r="J25" s="226">
        <f t="shared" si="4"/>
        <v>140.5945228992744</v>
      </c>
      <c r="K25" s="249"/>
      <c r="L25" s="225"/>
      <c r="M25" s="225">
        <f t="shared" si="5"/>
        <v>0</v>
      </c>
      <c r="N25" s="226"/>
    </row>
    <row r="26" spans="1:14" ht="15">
      <c r="A26" s="230" t="s">
        <v>120</v>
      </c>
      <c r="B26" s="228"/>
      <c r="C26" s="220">
        <f t="shared" si="9"/>
        <v>305.8</v>
      </c>
      <c r="D26" s="221">
        <f t="shared" si="9"/>
        <v>433.90000000000003</v>
      </c>
      <c r="E26" s="221">
        <f t="shared" si="7"/>
        <v>128.10000000000002</v>
      </c>
      <c r="F26" s="222"/>
      <c r="G26" s="223">
        <v>248.7</v>
      </c>
      <c r="H26" s="229">
        <v>284.1</v>
      </c>
      <c r="I26" s="225">
        <f t="shared" si="3"/>
        <v>35.400000000000034</v>
      </c>
      <c r="J26" s="226">
        <f t="shared" si="4"/>
        <v>114.23401688781665</v>
      </c>
      <c r="K26" s="249">
        <v>57.1</v>
      </c>
      <c r="L26" s="225">
        <v>149.8</v>
      </c>
      <c r="M26" s="225">
        <f t="shared" si="5"/>
        <v>92.70000000000002</v>
      </c>
      <c r="N26" s="226"/>
    </row>
    <row r="27" spans="1:14" ht="25.5">
      <c r="A27" s="250" t="s">
        <v>46</v>
      </c>
      <c r="B27" s="233" t="s">
        <v>121</v>
      </c>
      <c r="C27" s="220">
        <f t="shared" si="9"/>
        <v>86</v>
      </c>
      <c r="D27" s="221">
        <f t="shared" si="9"/>
        <v>2897.7999999999997</v>
      </c>
      <c r="E27" s="221">
        <f t="shared" si="7"/>
        <v>2811.7999999999997</v>
      </c>
      <c r="F27" s="222">
        <f t="shared" si="8"/>
        <v>3369.53488372093</v>
      </c>
      <c r="G27" s="237">
        <f>SUM(G28:G29)</f>
        <v>86</v>
      </c>
      <c r="H27" s="225">
        <f>SUM(H28:H29)</f>
        <v>1540.6999999999998</v>
      </c>
      <c r="I27" s="225">
        <f t="shared" si="3"/>
        <v>1454.6999999999998</v>
      </c>
      <c r="J27" s="226">
        <f t="shared" si="4"/>
        <v>1791.5116279069766</v>
      </c>
      <c r="K27" s="237">
        <f>SUM(K28:K29)</f>
        <v>0</v>
      </c>
      <c r="L27" s="225">
        <f>SUM(L28:L29)</f>
        <v>1357.1</v>
      </c>
      <c r="M27" s="225">
        <f t="shared" si="5"/>
        <v>1357.1</v>
      </c>
      <c r="N27" s="226"/>
    </row>
    <row r="28" spans="1:14" ht="15">
      <c r="A28" s="251" t="s">
        <v>47</v>
      </c>
      <c r="B28" s="252" t="s">
        <v>122</v>
      </c>
      <c r="C28" s="253">
        <f t="shared" si="9"/>
        <v>86</v>
      </c>
      <c r="D28" s="254">
        <f t="shared" si="9"/>
        <v>74.1</v>
      </c>
      <c r="E28" s="241">
        <f t="shared" si="7"/>
        <v>-11.900000000000006</v>
      </c>
      <c r="F28" s="242">
        <f t="shared" si="8"/>
        <v>86.16279069767441</v>
      </c>
      <c r="G28" s="253">
        <v>86</v>
      </c>
      <c r="H28" s="255">
        <v>74.1</v>
      </c>
      <c r="I28" s="241">
        <f t="shared" si="3"/>
        <v>-11.900000000000006</v>
      </c>
      <c r="J28" s="242">
        <f t="shared" si="4"/>
        <v>86.16279069767441</v>
      </c>
      <c r="K28" s="253"/>
      <c r="L28" s="254"/>
      <c r="M28" s="241">
        <f t="shared" si="5"/>
        <v>0</v>
      </c>
      <c r="N28" s="226"/>
    </row>
    <row r="29" spans="1:14" ht="15">
      <c r="A29" s="251" t="s">
        <v>79</v>
      </c>
      <c r="B29" s="252" t="s">
        <v>123</v>
      </c>
      <c r="C29" s="256">
        <f t="shared" si="9"/>
        <v>0</v>
      </c>
      <c r="D29" s="254">
        <f t="shared" si="9"/>
        <v>2823.7</v>
      </c>
      <c r="E29" s="241">
        <f t="shared" si="7"/>
        <v>2823.7</v>
      </c>
      <c r="F29" s="242"/>
      <c r="G29" s="253"/>
      <c r="H29" s="255">
        <v>1466.6</v>
      </c>
      <c r="I29" s="241">
        <f t="shared" si="3"/>
        <v>1466.6</v>
      </c>
      <c r="J29" s="242"/>
      <c r="K29" s="253"/>
      <c r="L29" s="254">
        <v>1357.1</v>
      </c>
      <c r="M29" s="241">
        <f t="shared" si="5"/>
        <v>1357.1</v>
      </c>
      <c r="N29" s="226"/>
    </row>
    <row r="30" spans="1:14" ht="15">
      <c r="A30" s="250" t="s">
        <v>124</v>
      </c>
      <c r="B30" s="233" t="s">
        <v>125</v>
      </c>
      <c r="C30" s="257">
        <f t="shared" si="9"/>
        <v>7210.400000000001</v>
      </c>
      <c r="D30" s="221">
        <f t="shared" si="9"/>
        <v>2231.5</v>
      </c>
      <c r="E30" s="221">
        <f t="shared" si="7"/>
        <v>-4978.900000000001</v>
      </c>
      <c r="F30" s="222">
        <f>D30/C30%</f>
        <v>30.948352379895706</v>
      </c>
      <c r="G30" s="223">
        <v>6396.8</v>
      </c>
      <c r="H30" s="229">
        <v>1854</v>
      </c>
      <c r="I30" s="225">
        <f t="shared" si="3"/>
        <v>-4542.8</v>
      </c>
      <c r="J30" s="226">
        <f t="shared" si="4"/>
        <v>28.983241620810404</v>
      </c>
      <c r="K30" s="258">
        <v>813.6</v>
      </c>
      <c r="L30" s="225">
        <v>377.5</v>
      </c>
      <c r="M30" s="225">
        <f t="shared" si="5"/>
        <v>-436.1</v>
      </c>
      <c r="N30" s="226">
        <f t="shared" si="6"/>
        <v>46.398721730580135</v>
      </c>
    </row>
    <row r="31" spans="1:14" ht="15">
      <c r="A31" s="232" t="s">
        <v>51</v>
      </c>
      <c r="B31" s="233" t="s">
        <v>126</v>
      </c>
      <c r="C31" s="220">
        <f t="shared" si="9"/>
        <v>0</v>
      </c>
      <c r="D31" s="221">
        <f t="shared" si="9"/>
        <v>14.600000000000001</v>
      </c>
      <c r="E31" s="221">
        <f t="shared" si="7"/>
        <v>14.600000000000001</v>
      </c>
      <c r="F31" s="222"/>
      <c r="G31" s="223"/>
      <c r="H31" s="229">
        <v>11.9</v>
      </c>
      <c r="I31" s="225">
        <f t="shared" si="3"/>
        <v>11.9</v>
      </c>
      <c r="J31" s="226"/>
      <c r="K31" s="249"/>
      <c r="L31" s="225">
        <v>2.7</v>
      </c>
      <c r="M31" s="225">
        <f t="shared" si="5"/>
        <v>2.7</v>
      </c>
      <c r="N31" s="226"/>
    </row>
    <row r="32" spans="1:14" ht="15.75">
      <c r="A32" s="259" t="s">
        <v>81</v>
      </c>
      <c r="B32" s="260"/>
      <c r="C32" s="261">
        <f>SUM(C33:C37)</f>
        <v>2567670.2</v>
      </c>
      <c r="D32" s="262">
        <f>SUM(D33:D37)</f>
        <v>820571.3999999999</v>
      </c>
      <c r="E32" s="263">
        <f t="shared" si="7"/>
        <v>-1747098.8000000003</v>
      </c>
      <c r="F32" s="264">
        <f>D32/C32%</f>
        <v>31.957819193446255</v>
      </c>
      <c r="G32" s="261">
        <f>SUM(G33:G37)</f>
        <v>2590645.2</v>
      </c>
      <c r="H32" s="265">
        <f>SUM(H33:H37)</f>
        <v>827849.7</v>
      </c>
      <c r="I32" s="263">
        <f t="shared" si="3"/>
        <v>-1762795.5000000002</v>
      </c>
      <c r="J32" s="264">
        <f t="shared" si="4"/>
        <v>31.955348420540176</v>
      </c>
      <c r="K32" s="266">
        <f>SUM(K33:K37)</f>
        <v>721284.8</v>
      </c>
      <c r="L32" s="262">
        <f>SUM(L33:L37)</f>
        <v>112902.2</v>
      </c>
      <c r="M32" s="263">
        <f t="shared" si="5"/>
        <v>-608382.6000000001</v>
      </c>
      <c r="N32" s="264">
        <f t="shared" si="6"/>
        <v>15.652929328331885</v>
      </c>
    </row>
    <row r="33" spans="1:14" ht="15">
      <c r="A33" s="126" t="s">
        <v>82</v>
      </c>
      <c r="B33" s="267" t="s">
        <v>127</v>
      </c>
      <c r="C33" s="220">
        <f>G33</f>
        <v>226495.3</v>
      </c>
      <c r="D33" s="269">
        <f>H33</f>
        <v>84935.7</v>
      </c>
      <c r="E33" s="221">
        <f t="shared" si="7"/>
        <v>-141559.59999999998</v>
      </c>
      <c r="F33" s="222">
        <f>D33/C33%</f>
        <v>37.499983443365046</v>
      </c>
      <c r="G33" s="268">
        <v>226495.3</v>
      </c>
      <c r="H33" s="269">
        <v>84935.7</v>
      </c>
      <c r="I33" s="225">
        <f t="shared" si="3"/>
        <v>-141559.59999999998</v>
      </c>
      <c r="J33" s="226">
        <f t="shared" si="4"/>
        <v>37.499983443365046</v>
      </c>
      <c r="K33" s="268">
        <v>81143.5</v>
      </c>
      <c r="L33" s="270">
        <v>35027.2</v>
      </c>
      <c r="M33" s="225">
        <f t="shared" si="5"/>
        <v>-46116.3</v>
      </c>
      <c r="N33" s="226">
        <f t="shared" si="6"/>
        <v>43.16698195172749</v>
      </c>
    </row>
    <row r="34" spans="1:14" ht="15">
      <c r="A34" s="126" t="s">
        <v>128</v>
      </c>
      <c r="B34" s="267" t="s">
        <v>129</v>
      </c>
      <c r="C34" s="220">
        <f>G34</f>
        <v>751593</v>
      </c>
      <c r="D34" s="269">
        <f>H34</f>
        <v>91027.6</v>
      </c>
      <c r="E34" s="221">
        <f t="shared" si="7"/>
        <v>-660565.4</v>
      </c>
      <c r="F34" s="222"/>
      <c r="G34" s="268">
        <v>751593</v>
      </c>
      <c r="H34" s="269">
        <v>91027.6</v>
      </c>
      <c r="I34" s="225">
        <f t="shared" si="3"/>
        <v>-660565.4</v>
      </c>
      <c r="J34" s="226">
        <f t="shared" si="4"/>
        <v>12.111288955591657</v>
      </c>
      <c r="K34" s="268"/>
      <c r="L34" s="270"/>
      <c r="M34" s="225">
        <f t="shared" si="5"/>
        <v>0</v>
      </c>
      <c r="N34" s="226"/>
    </row>
    <row r="35" spans="1:14" ht="15">
      <c r="A35" s="126" t="s">
        <v>130</v>
      </c>
      <c r="B35" s="267" t="s">
        <v>131</v>
      </c>
      <c r="C35" s="220">
        <f>G35+K35</f>
        <v>1577403.4</v>
      </c>
      <c r="D35" s="220">
        <f>H35+L35</f>
        <v>640409.1</v>
      </c>
      <c r="E35" s="221">
        <f t="shared" si="7"/>
        <v>-936994.2999999999</v>
      </c>
      <c r="F35" s="222">
        <f>D35/C35%</f>
        <v>40.59894254063355</v>
      </c>
      <c r="G35" s="271">
        <v>1575128.4</v>
      </c>
      <c r="H35" s="272">
        <v>638474.9</v>
      </c>
      <c r="I35" s="225">
        <f t="shared" si="3"/>
        <v>-936653.4999999999</v>
      </c>
      <c r="J35" s="226">
        <f t="shared" si="4"/>
        <v>40.53478433885136</v>
      </c>
      <c r="K35" s="271">
        <v>2275</v>
      </c>
      <c r="L35" s="273">
        <v>1934.2</v>
      </c>
      <c r="M35" s="225">
        <f t="shared" si="5"/>
        <v>-340.79999999999995</v>
      </c>
      <c r="N35" s="226">
        <f t="shared" si="6"/>
        <v>85.01978021978022</v>
      </c>
    </row>
    <row r="36" spans="1:14" ht="15">
      <c r="A36" s="274" t="s">
        <v>84</v>
      </c>
      <c r="B36" s="267"/>
      <c r="C36" s="220">
        <v>12178.5</v>
      </c>
      <c r="D36" s="221">
        <v>4199</v>
      </c>
      <c r="E36" s="221">
        <f t="shared" si="7"/>
        <v>-7979.5</v>
      </c>
      <c r="F36" s="222">
        <f>D36/C36%</f>
        <v>34.47879459703576</v>
      </c>
      <c r="G36" s="271">
        <v>37428.5</v>
      </c>
      <c r="H36" s="272">
        <v>13411.5</v>
      </c>
      <c r="I36" s="225">
        <f t="shared" si="3"/>
        <v>-24017</v>
      </c>
      <c r="J36" s="226">
        <f t="shared" si="4"/>
        <v>35.832320290687576</v>
      </c>
      <c r="K36" s="271">
        <v>637866.3</v>
      </c>
      <c r="L36" s="273">
        <v>75940.8</v>
      </c>
      <c r="M36" s="225">
        <f t="shared" si="5"/>
        <v>-561925.5</v>
      </c>
      <c r="N36" s="226">
        <f t="shared" si="6"/>
        <v>11.905441626246754</v>
      </c>
    </row>
    <row r="37" spans="1:14" ht="15">
      <c r="A37" s="274" t="s">
        <v>85</v>
      </c>
      <c r="B37" s="267" t="s">
        <v>132</v>
      </c>
      <c r="C37" s="220">
        <f>G37+K37</f>
        <v>0</v>
      </c>
      <c r="D37" s="221">
        <f>H37+L37</f>
        <v>0</v>
      </c>
      <c r="E37" s="221">
        <f t="shared" si="7"/>
        <v>0</v>
      </c>
      <c r="F37" s="222"/>
      <c r="G37" s="271"/>
      <c r="H37" s="272"/>
      <c r="I37" s="225"/>
      <c r="J37" s="226"/>
      <c r="K37" s="275"/>
      <c r="L37" s="273"/>
      <c r="M37" s="225">
        <f t="shared" si="5"/>
        <v>0</v>
      </c>
      <c r="N37" s="226"/>
    </row>
    <row r="38" spans="1:14" ht="16.5" thickBot="1">
      <c r="A38" s="276" t="s">
        <v>86</v>
      </c>
      <c r="B38" s="277"/>
      <c r="C38" s="278">
        <f>C8+C32</f>
        <v>3148596.5</v>
      </c>
      <c r="D38" s="278">
        <f>D8+D32</f>
        <v>974622.8999999999</v>
      </c>
      <c r="E38" s="279">
        <f>D38-C38</f>
        <v>-2173973.6</v>
      </c>
      <c r="F38" s="280">
        <f>D38/C38%</f>
        <v>30.954201340184426</v>
      </c>
      <c r="G38" s="278">
        <f>G8+G32</f>
        <v>3004468.6</v>
      </c>
      <c r="H38" s="278">
        <f>H8+H32</f>
        <v>941523</v>
      </c>
      <c r="I38" s="279">
        <f t="shared" si="3"/>
        <v>-2062945.6</v>
      </c>
      <c r="J38" s="280">
        <f t="shared" si="4"/>
        <v>31.33742186555053</v>
      </c>
      <c r="K38" s="278">
        <f>K8+K32</f>
        <v>888387.7000000001</v>
      </c>
      <c r="L38" s="278">
        <f>L8+L32</f>
        <v>153280.4</v>
      </c>
      <c r="M38" s="279">
        <f t="shared" si="5"/>
        <v>-735107.3</v>
      </c>
      <c r="N38" s="280">
        <f t="shared" si="6"/>
        <v>17.253773324416805</v>
      </c>
    </row>
  </sheetData>
  <sheetProtection/>
  <mergeCells count="7">
    <mergeCell ref="C3:F3"/>
    <mergeCell ref="C4:F5"/>
    <mergeCell ref="G4:J5"/>
    <mergeCell ref="K4:N5"/>
    <mergeCell ref="E6:F6"/>
    <mergeCell ref="I6:J6"/>
    <mergeCell ref="M6:N6"/>
  </mergeCells>
  <printOptions verticalCentered="1"/>
  <pageMargins left="0.2362204724409449" right="0.1968503937007874" top="0.1968503937007874" bottom="0.35433070866141736" header="0.1968503937007874" footer="0.2755905511811024"/>
  <pageSetup fitToHeight="1" fitToWidth="1" horizontalDpi="600" verticalDpi="600"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4"/>
  <sheetViews>
    <sheetView zoomScalePageLayoutView="0" workbookViewId="0" topLeftCell="A1">
      <selection activeCell="B4" sqref="B4:R22"/>
    </sheetView>
  </sheetViews>
  <sheetFormatPr defaultColWidth="9.00390625" defaultRowHeight="12.75"/>
  <cols>
    <col min="1" max="1" width="25.125" style="0" customWidth="1"/>
    <col min="2" max="3" width="14.25390625" style="0" customWidth="1"/>
    <col min="4" max="4" width="12.375" style="0" customWidth="1"/>
    <col min="5" max="5" width="13.75390625" style="0" customWidth="1"/>
    <col min="6" max="6" width="11.75390625" style="0" customWidth="1"/>
    <col min="7" max="7" width="13.00390625" style="0" customWidth="1"/>
    <col min="8" max="8" width="12.875" style="0" customWidth="1"/>
    <col min="9" max="9" width="13.75390625" style="0" customWidth="1"/>
    <col min="10" max="10" width="7.75390625" style="0" customWidth="1"/>
    <col min="11" max="11" width="15.00390625" style="0" customWidth="1"/>
    <col min="12" max="12" width="14.625" style="0" customWidth="1"/>
    <col min="13" max="13" width="16.00390625" style="0" customWidth="1"/>
    <col min="14" max="14" width="12.625" style="0" customWidth="1"/>
    <col min="15" max="16" width="15.00390625" style="0" bestFit="1" customWidth="1"/>
    <col min="17" max="17" width="16.00390625" style="0" customWidth="1"/>
    <col min="18" max="18" width="7.375" style="0" customWidth="1"/>
  </cols>
  <sheetData>
    <row r="1" spans="2:10" ht="18.75">
      <c r="B1" s="494" t="s">
        <v>164</v>
      </c>
      <c r="C1" s="494"/>
      <c r="D1" s="494"/>
      <c r="E1" s="494"/>
      <c r="F1" s="494"/>
      <c r="G1" s="494"/>
      <c r="H1" s="494"/>
      <c r="I1" s="494"/>
      <c r="J1" s="494"/>
    </row>
    <row r="2" spans="1:5" ht="18.75">
      <c r="A2" s="345" t="s">
        <v>163</v>
      </c>
      <c r="D2" s="59"/>
      <c r="E2" s="59"/>
    </row>
    <row r="3" spans="1:10" ht="19.5" thickBot="1">
      <c r="A3" s="346"/>
      <c r="D3" s="59"/>
      <c r="E3" s="347"/>
      <c r="F3" s="59"/>
      <c r="J3" s="59" t="s">
        <v>22</v>
      </c>
    </row>
    <row r="4" spans="2:18" s="348" customFormat="1" ht="18.75">
      <c r="B4" s="495" t="s">
        <v>150</v>
      </c>
      <c r="C4" s="496"/>
      <c r="D4" s="497"/>
      <c r="E4" s="497"/>
      <c r="F4" s="498"/>
      <c r="G4" s="496" t="s">
        <v>151</v>
      </c>
      <c r="H4" s="497"/>
      <c r="I4" s="497"/>
      <c r="J4" s="498"/>
      <c r="K4" s="495" t="s">
        <v>84</v>
      </c>
      <c r="L4" s="497"/>
      <c r="M4" s="497"/>
      <c r="N4" s="498"/>
      <c r="O4" s="495" t="s">
        <v>152</v>
      </c>
      <c r="P4" s="497"/>
      <c r="Q4" s="497"/>
      <c r="R4" s="498"/>
    </row>
    <row r="5" spans="1:18" s="349" customFormat="1" ht="30.75" customHeight="1">
      <c r="A5" s="499" t="s">
        <v>153</v>
      </c>
      <c r="B5" s="500" t="s">
        <v>154</v>
      </c>
      <c r="C5" s="500" t="s">
        <v>167</v>
      </c>
      <c r="D5" s="500" t="s">
        <v>95</v>
      </c>
      <c r="E5" s="499" t="s">
        <v>155</v>
      </c>
      <c r="F5" s="501"/>
      <c r="G5" s="502" t="s">
        <v>154</v>
      </c>
      <c r="H5" s="503" t="s">
        <v>95</v>
      </c>
      <c r="I5" s="499" t="s">
        <v>155</v>
      </c>
      <c r="J5" s="501"/>
      <c r="K5" s="502" t="s">
        <v>154</v>
      </c>
      <c r="L5" s="503" t="s">
        <v>95</v>
      </c>
      <c r="M5" s="499" t="s">
        <v>155</v>
      </c>
      <c r="N5" s="501"/>
      <c r="O5" s="502" t="s">
        <v>154</v>
      </c>
      <c r="P5" s="503" t="s">
        <v>20</v>
      </c>
      <c r="Q5" s="499" t="s">
        <v>155</v>
      </c>
      <c r="R5" s="501"/>
    </row>
    <row r="6" spans="1:18" s="349" customFormat="1" ht="21.75" customHeight="1">
      <c r="A6" s="499"/>
      <c r="B6" s="500"/>
      <c r="C6" s="500"/>
      <c r="D6" s="500"/>
      <c r="E6" s="350" t="s">
        <v>22</v>
      </c>
      <c r="F6" s="351" t="s">
        <v>23</v>
      </c>
      <c r="G6" s="502"/>
      <c r="H6" s="504"/>
      <c r="I6" s="350" t="s">
        <v>22</v>
      </c>
      <c r="J6" s="351" t="s">
        <v>23</v>
      </c>
      <c r="K6" s="502"/>
      <c r="L6" s="504"/>
      <c r="M6" s="350" t="s">
        <v>22</v>
      </c>
      <c r="N6" s="351" t="s">
        <v>23</v>
      </c>
      <c r="O6" s="502"/>
      <c r="P6" s="504"/>
      <c r="Q6" s="350" t="s">
        <v>22</v>
      </c>
      <c r="R6" s="351" t="s">
        <v>23</v>
      </c>
    </row>
    <row r="7" spans="1:18" s="348" customFormat="1" ht="37.5">
      <c r="A7" s="352" t="s">
        <v>156</v>
      </c>
      <c r="B7" s="353">
        <f>B8+B9</f>
        <v>580926.3</v>
      </c>
      <c r="C7" s="353">
        <f>C8+C9</f>
        <v>225995.40000000002</v>
      </c>
      <c r="D7" s="354">
        <f>D8+D9</f>
        <v>154039.59999999998</v>
      </c>
      <c r="E7" s="354">
        <f>D7-B7</f>
        <v>-426886.70000000007</v>
      </c>
      <c r="F7" s="355">
        <f>D7/B7%</f>
        <v>26.516203518415324</v>
      </c>
      <c r="G7" s="356">
        <f>G8+G9</f>
        <v>307638.8</v>
      </c>
      <c r="H7" s="354">
        <f>H8+H9</f>
        <v>119962.9</v>
      </c>
      <c r="I7" s="354">
        <f aca="true" t="shared" si="0" ref="I7:I22">H7-G7</f>
        <v>-187675.9</v>
      </c>
      <c r="J7" s="355">
        <f>H7/G7%</f>
        <v>38.994723682448374</v>
      </c>
      <c r="K7" s="353">
        <f>O7-B7-G7</f>
        <v>3004291.2</v>
      </c>
      <c r="L7" s="354">
        <f>P7-D7-H7</f>
        <v>820800.8999999999</v>
      </c>
      <c r="M7" s="354">
        <f aca="true" t="shared" si="1" ref="M7:M22">L7-K7</f>
        <v>-2183490.3000000003</v>
      </c>
      <c r="N7" s="355">
        <f>L7/K7%</f>
        <v>27.32095011295842</v>
      </c>
      <c r="O7" s="353">
        <f>O8+O9</f>
        <v>3892856.3000000003</v>
      </c>
      <c r="P7" s="354">
        <f>P8+P9</f>
        <v>1094803.4</v>
      </c>
      <c r="Q7" s="354">
        <f aca="true" t="shared" si="2" ref="Q7:Q22">P7-O7</f>
        <v>-2798052.9000000004</v>
      </c>
      <c r="R7" s="355">
        <f>P7/O7%</f>
        <v>28.123396180845408</v>
      </c>
    </row>
    <row r="8" spans="1:18" s="360" customFormat="1" ht="18.75">
      <c r="A8" s="357" t="s">
        <v>91</v>
      </c>
      <c r="B8" s="72">
        <v>413823.4</v>
      </c>
      <c r="C8" s="71">
        <v>167989.7</v>
      </c>
      <c r="D8" s="70">
        <v>113661.4</v>
      </c>
      <c r="E8" s="354">
        <f aca="true" t="shared" si="3" ref="E8:E22">D8-B8</f>
        <v>-300162</v>
      </c>
      <c r="F8" s="355">
        <f aca="true" t="shared" si="4" ref="F8:F22">D8/B8%</f>
        <v>27.466160685935108</v>
      </c>
      <c r="G8" s="71">
        <v>226495.3</v>
      </c>
      <c r="H8" s="70">
        <v>84935.7</v>
      </c>
      <c r="I8" s="70">
        <f t="shared" si="0"/>
        <v>-141559.59999999998</v>
      </c>
      <c r="J8" s="358">
        <f>H8/G8%</f>
        <v>37.499983443365046</v>
      </c>
      <c r="K8" s="359">
        <f>O8-B8-G8</f>
        <v>2364149.9000000004</v>
      </c>
      <c r="L8" s="70">
        <f>P8-D8-H8</f>
        <v>742925.9</v>
      </c>
      <c r="M8" s="70">
        <f t="shared" si="1"/>
        <v>-1621224.0000000005</v>
      </c>
      <c r="N8" s="358">
        <f>L8/K8%</f>
        <v>31.424652895317674</v>
      </c>
      <c r="O8" s="359">
        <v>3004468.6</v>
      </c>
      <c r="P8" s="70">
        <v>941523</v>
      </c>
      <c r="Q8" s="70">
        <f t="shared" si="2"/>
        <v>-2062945.6</v>
      </c>
      <c r="R8" s="358">
        <f>P8/O8%</f>
        <v>31.33742186555053</v>
      </c>
    </row>
    <row r="9" spans="1:18" s="348" customFormat="1" ht="18.75">
      <c r="A9" s="361" t="s">
        <v>157</v>
      </c>
      <c r="B9" s="72">
        <f>SUM(B11:B22)</f>
        <v>167102.9</v>
      </c>
      <c r="C9" s="72">
        <f>SUM(C11:C22)</f>
        <v>58005.700000000004</v>
      </c>
      <c r="D9" s="354">
        <f>SUM(D11:D22)</f>
        <v>40378.2</v>
      </c>
      <c r="E9" s="354">
        <f t="shared" si="3"/>
        <v>-126724.7</v>
      </c>
      <c r="F9" s="355">
        <f t="shared" si="4"/>
        <v>24.163673999673254</v>
      </c>
      <c r="G9" s="71">
        <f>SUM(G11:G22)</f>
        <v>81143.5</v>
      </c>
      <c r="H9" s="354">
        <f>SUM(H11:H22)</f>
        <v>35027.2</v>
      </c>
      <c r="I9" s="354">
        <f t="shared" si="0"/>
        <v>-46116.3</v>
      </c>
      <c r="J9" s="355">
        <f>H9/G9%</f>
        <v>43.16698195172749</v>
      </c>
      <c r="K9" s="353">
        <f>O9-B9-G9</f>
        <v>640141.3</v>
      </c>
      <c r="L9" s="354">
        <f>P9-D9-H9</f>
        <v>77874.99999999997</v>
      </c>
      <c r="M9" s="354">
        <f t="shared" si="1"/>
        <v>-562266.3</v>
      </c>
      <c r="N9" s="355">
        <f>L9/K9%</f>
        <v>12.16528288363834</v>
      </c>
      <c r="O9" s="353">
        <f>SUM(O11:O22)</f>
        <v>888387.7000000001</v>
      </c>
      <c r="P9" s="354">
        <f>SUM(P11:P22)</f>
        <v>153280.39999999997</v>
      </c>
      <c r="Q9" s="354">
        <f t="shared" si="2"/>
        <v>-735107.3</v>
      </c>
      <c r="R9" s="355">
        <f>P9/O9%</f>
        <v>17.2537733244168</v>
      </c>
    </row>
    <row r="10" spans="1:18" s="368" customFormat="1" ht="18.75">
      <c r="A10" s="362" t="s">
        <v>158</v>
      </c>
      <c r="B10" s="363"/>
      <c r="C10" s="364"/>
      <c r="D10" s="365"/>
      <c r="E10" s="354"/>
      <c r="F10" s="355"/>
      <c r="G10" s="364"/>
      <c r="H10" s="68"/>
      <c r="I10" s="354">
        <f t="shared" si="0"/>
        <v>0</v>
      </c>
      <c r="J10" s="355"/>
      <c r="K10" s="363"/>
      <c r="L10" s="366"/>
      <c r="M10" s="354">
        <f t="shared" si="1"/>
        <v>0</v>
      </c>
      <c r="N10" s="355"/>
      <c r="O10" s="367">
        <f>B10+G10+K10</f>
        <v>0</v>
      </c>
      <c r="P10" s="354">
        <f>D10+H10+L10</f>
        <v>0</v>
      </c>
      <c r="Q10" s="354">
        <f t="shared" si="2"/>
        <v>0</v>
      </c>
      <c r="R10" s="355"/>
    </row>
    <row r="11" spans="1:18" s="368" customFormat="1" ht="18.75">
      <c r="A11" s="362" t="s">
        <v>53</v>
      </c>
      <c r="B11" s="363">
        <v>103010.4</v>
      </c>
      <c r="C11" s="364">
        <v>39227.5</v>
      </c>
      <c r="D11" s="364">
        <v>24013</v>
      </c>
      <c r="E11" s="366">
        <f t="shared" si="3"/>
        <v>-78997.4</v>
      </c>
      <c r="F11" s="369">
        <f t="shared" si="4"/>
        <v>23.311238476891653</v>
      </c>
      <c r="G11" s="364"/>
      <c r="H11" s="68"/>
      <c r="I11" s="366">
        <f t="shared" si="0"/>
        <v>0</v>
      </c>
      <c r="J11" s="369"/>
      <c r="K11" s="370">
        <f aca="true" t="shared" si="5" ref="K11:K22">O11-B11-G11</f>
        <v>36385.80000000002</v>
      </c>
      <c r="L11" s="366">
        <f aca="true" t="shared" si="6" ref="L11:L22">P11-D11-H11</f>
        <v>1098.5</v>
      </c>
      <c r="M11" s="366">
        <f t="shared" si="1"/>
        <v>-35287.30000000002</v>
      </c>
      <c r="N11" s="369">
        <f aca="true" t="shared" si="7" ref="N11:N22">L11/K11%</f>
        <v>3.0190348982295276</v>
      </c>
      <c r="O11" s="363">
        <v>139396.2</v>
      </c>
      <c r="P11" s="366">
        <v>25111.5</v>
      </c>
      <c r="Q11" s="366">
        <f t="shared" si="2"/>
        <v>-114284.70000000001</v>
      </c>
      <c r="R11" s="369">
        <f aca="true" t="shared" si="8" ref="R11:R22">P11/O11%</f>
        <v>18.014479591265758</v>
      </c>
    </row>
    <row r="12" spans="1:18" s="368" customFormat="1" ht="18.75">
      <c r="A12" s="362" t="s">
        <v>54</v>
      </c>
      <c r="B12" s="363">
        <v>3943.4</v>
      </c>
      <c r="C12" s="364">
        <v>1187.9</v>
      </c>
      <c r="D12" s="364">
        <v>792.6</v>
      </c>
      <c r="E12" s="366">
        <f t="shared" si="3"/>
        <v>-3150.8</v>
      </c>
      <c r="F12" s="369">
        <f t="shared" si="4"/>
        <v>20.09940660343866</v>
      </c>
      <c r="G12" s="371">
        <v>7559.7</v>
      </c>
      <c r="H12" s="366">
        <v>3187</v>
      </c>
      <c r="I12" s="366">
        <f t="shared" si="0"/>
        <v>-4372.7</v>
      </c>
      <c r="J12" s="369">
        <f>H12/G12%</f>
        <v>42.15775758297287</v>
      </c>
      <c r="K12" s="370">
        <f t="shared" si="5"/>
        <v>913.4000000000005</v>
      </c>
      <c r="L12" s="366">
        <f t="shared" si="6"/>
        <v>228.79999999999973</v>
      </c>
      <c r="M12" s="366">
        <f t="shared" si="1"/>
        <v>-684.6000000000008</v>
      </c>
      <c r="N12" s="369">
        <f t="shared" si="7"/>
        <v>25.04926647689945</v>
      </c>
      <c r="O12" s="363">
        <v>12416.5</v>
      </c>
      <c r="P12" s="366">
        <v>4208.4</v>
      </c>
      <c r="Q12" s="366">
        <f t="shared" si="2"/>
        <v>-8208.1</v>
      </c>
      <c r="R12" s="369">
        <f t="shared" si="8"/>
        <v>33.893609310192076</v>
      </c>
    </row>
    <row r="13" spans="1:18" s="368" customFormat="1" ht="18.75">
      <c r="A13" s="362" t="s">
        <v>55</v>
      </c>
      <c r="B13" s="363">
        <v>5224.8</v>
      </c>
      <c r="C13" s="364">
        <v>1761.9</v>
      </c>
      <c r="D13" s="364">
        <v>1195</v>
      </c>
      <c r="E13" s="366">
        <f t="shared" si="3"/>
        <v>-4029.8</v>
      </c>
      <c r="F13" s="369">
        <f t="shared" si="4"/>
        <v>22.87168886847343</v>
      </c>
      <c r="G13" s="371">
        <v>15819.8</v>
      </c>
      <c r="H13" s="366">
        <v>6466</v>
      </c>
      <c r="I13" s="366">
        <f t="shared" si="0"/>
        <v>-9353.8</v>
      </c>
      <c r="J13" s="369">
        <f>H13/G13%</f>
        <v>40.8728302506985</v>
      </c>
      <c r="K13" s="370">
        <f t="shared" si="5"/>
        <v>113793</v>
      </c>
      <c r="L13" s="366">
        <f t="shared" si="6"/>
        <v>34447.5</v>
      </c>
      <c r="M13" s="366">
        <f t="shared" si="1"/>
        <v>-79345.5</v>
      </c>
      <c r="N13" s="369">
        <f t="shared" si="7"/>
        <v>30.272072974611792</v>
      </c>
      <c r="O13" s="363">
        <v>134837.6</v>
      </c>
      <c r="P13" s="366">
        <v>42108.5</v>
      </c>
      <c r="Q13" s="366">
        <f t="shared" si="2"/>
        <v>-92729.1</v>
      </c>
      <c r="R13" s="369">
        <f t="shared" si="8"/>
        <v>31.229048870641424</v>
      </c>
    </row>
    <row r="14" spans="1:18" s="368" customFormat="1" ht="18.75">
      <c r="A14" s="362" t="s">
        <v>56</v>
      </c>
      <c r="B14" s="363">
        <v>9581.4</v>
      </c>
      <c r="C14" s="364">
        <v>3387.2</v>
      </c>
      <c r="D14" s="364">
        <v>2406.9</v>
      </c>
      <c r="E14" s="366">
        <f t="shared" si="3"/>
        <v>-7174.5</v>
      </c>
      <c r="F14" s="369">
        <f t="shared" si="4"/>
        <v>25.120546057987355</v>
      </c>
      <c r="G14" s="371"/>
      <c r="H14" s="366"/>
      <c r="I14" s="366">
        <f t="shared" si="0"/>
        <v>0</v>
      </c>
      <c r="J14" s="369"/>
      <c r="K14" s="370">
        <f t="shared" si="5"/>
        <v>432.60000000000036</v>
      </c>
      <c r="L14" s="366">
        <f t="shared" si="6"/>
        <v>150.29999999999973</v>
      </c>
      <c r="M14" s="366">
        <f t="shared" si="1"/>
        <v>-282.30000000000064</v>
      </c>
      <c r="N14" s="369">
        <f t="shared" si="7"/>
        <v>34.74341192787785</v>
      </c>
      <c r="O14" s="363">
        <v>10014</v>
      </c>
      <c r="P14" s="366">
        <v>2557.2</v>
      </c>
      <c r="Q14" s="366">
        <f t="shared" si="2"/>
        <v>-7456.8</v>
      </c>
      <c r="R14" s="369">
        <f t="shared" si="8"/>
        <v>25.53624925104853</v>
      </c>
    </row>
    <row r="15" spans="1:18" s="368" customFormat="1" ht="18.75">
      <c r="A15" s="362" t="s">
        <v>57</v>
      </c>
      <c r="B15" s="363">
        <v>5829</v>
      </c>
      <c r="C15" s="364">
        <v>1083.2</v>
      </c>
      <c r="D15" s="364">
        <v>818</v>
      </c>
      <c r="E15" s="366">
        <f t="shared" si="3"/>
        <v>-5011</v>
      </c>
      <c r="F15" s="369">
        <f t="shared" si="4"/>
        <v>14.033281866529421</v>
      </c>
      <c r="G15" s="371">
        <v>5086.1</v>
      </c>
      <c r="H15" s="366">
        <v>3177.4</v>
      </c>
      <c r="I15" s="366">
        <f t="shared" si="0"/>
        <v>-1908.7000000000003</v>
      </c>
      <c r="J15" s="369">
        <f aca="true" t="shared" si="9" ref="J15:J22">H15/G15%</f>
        <v>62.47222822988144</v>
      </c>
      <c r="K15" s="370">
        <f t="shared" si="5"/>
        <v>925.5</v>
      </c>
      <c r="L15" s="366">
        <f t="shared" si="6"/>
        <v>440.4000000000001</v>
      </c>
      <c r="M15" s="366">
        <f t="shared" si="1"/>
        <v>-485.0999999999999</v>
      </c>
      <c r="N15" s="369">
        <f t="shared" si="7"/>
        <v>47.585089141004865</v>
      </c>
      <c r="O15" s="363">
        <v>11840.6</v>
      </c>
      <c r="P15" s="366">
        <v>4435.8</v>
      </c>
      <c r="Q15" s="366">
        <f t="shared" si="2"/>
        <v>-7404.8</v>
      </c>
      <c r="R15" s="369">
        <f t="shared" si="8"/>
        <v>37.462628583010996</v>
      </c>
    </row>
    <row r="16" spans="1:18" s="368" customFormat="1" ht="18.75">
      <c r="A16" s="362" t="s">
        <v>58</v>
      </c>
      <c r="B16" s="363">
        <v>4494.3</v>
      </c>
      <c r="C16" s="364">
        <v>1208.5</v>
      </c>
      <c r="D16" s="364">
        <v>869.8</v>
      </c>
      <c r="E16" s="366">
        <f t="shared" si="3"/>
        <v>-3624.5</v>
      </c>
      <c r="F16" s="369">
        <f t="shared" si="4"/>
        <v>19.35340319960839</v>
      </c>
      <c r="G16" s="371">
        <v>9516.1</v>
      </c>
      <c r="H16" s="366">
        <v>3434</v>
      </c>
      <c r="I16" s="366">
        <f t="shared" si="0"/>
        <v>-6082.1</v>
      </c>
      <c r="J16" s="369">
        <f t="shared" si="9"/>
        <v>36.086211788442746</v>
      </c>
      <c r="K16" s="370">
        <f t="shared" si="5"/>
        <v>434028.10000000003</v>
      </c>
      <c r="L16" s="366">
        <f t="shared" si="6"/>
        <v>27918.9</v>
      </c>
      <c r="M16" s="366">
        <f t="shared" si="1"/>
        <v>-406109.2</v>
      </c>
      <c r="N16" s="369">
        <f t="shared" si="7"/>
        <v>6.432509784504736</v>
      </c>
      <c r="O16" s="363">
        <v>448038.5</v>
      </c>
      <c r="P16" s="366">
        <v>32222.7</v>
      </c>
      <c r="Q16" s="366">
        <f t="shared" si="2"/>
        <v>-415815.8</v>
      </c>
      <c r="R16" s="369">
        <f t="shared" si="8"/>
        <v>7.19194890617659</v>
      </c>
    </row>
    <row r="17" spans="1:18" s="368" customFormat="1" ht="18.75">
      <c r="A17" s="362" t="s">
        <v>59</v>
      </c>
      <c r="B17" s="363">
        <v>3827.3</v>
      </c>
      <c r="C17" s="364">
        <v>1319.1</v>
      </c>
      <c r="D17" s="364">
        <v>1191.3</v>
      </c>
      <c r="E17" s="366">
        <f t="shared" si="3"/>
        <v>-2636</v>
      </c>
      <c r="F17" s="369">
        <f t="shared" si="4"/>
        <v>31.126381522221926</v>
      </c>
      <c r="G17" s="371">
        <v>7382</v>
      </c>
      <c r="H17" s="366">
        <v>3658</v>
      </c>
      <c r="I17" s="366">
        <f t="shared" si="0"/>
        <v>-3724</v>
      </c>
      <c r="J17" s="369">
        <f t="shared" si="9"/>
        <v>49.55296667569765</v>
      </c>
      <c r="K17" s="370">
        <f t="shared" si="5"/>
        <v>1097.0999999999985</v>
      </c>
      <c r="L17" s="366">
        <f t="shared" si="6"/>
        <v>667.6999999999998</v>
      </c>
      <c r="M17" s="366">
        <f t="shared" si="1"/>
        <v>-429.3999999999987</v>
      </c>
      <c r="N17" s="369">
        <f t="shared" si="7"/>
        <v>60.860450278005715</v>
      </c>
      <c r="O17" s="363">
        <v>12306.4</v>
      </c>
      <c r="P17" s="366">
        <v>5517</v>
      </c>
      <c r="Q17" s="366">
        <f t="shared" si="2"/>
        <v>-6789.4</v>
      </c>
      <c r="R17" s="369">
        <f t="shared" si="8"/>
        <v>44.83033218487942</v>
      </c>
    </row>
    <row r="18" spans="1:18" s="368" customFormat="1" ht="18.75">
      <c r="A18" s="362" t="s">
        <v>60</v>
      </c>
      <c r="B18" s="363">
        <v>4156.7</v>
      </c>
      <c r="C18" s="364">
        <v>1185.3</v>
      </c>
      <c r="D18" s="364">
        <v>725.5</v>
      </c>
      <c r="E18" s="366">
        <f t="shared" si="3"/>
        <v>-3431.2</v>
      </c>
      <c r="F18" s="369">
        <f t="shared" si="4"/>
        <v>17.453749368489426</v>
      </c>
      <c r="G18" s="371">
        <v>6308.7</v>
      </c>
      <c r="H18" s="366">
        <v>2937.3</v>
      </c>
      <c r="I18" s="366">
        <f t="shared" si="0"/>
        <v>-3371.3999999999996</v>
      </c>
      <c r="J18" s="369">
        <f t="shared" si="9"/>
        <v>46.55951305340245</v>
      </c>
      <c r="K18" s="370">
        <f t="shared" si="5"/>
        <v>737.3999999999996</v>
      </c>
      <c r="L18" s="366">
        <f t="shared" si="6"/>
        <v>445.5</v>
      </c>
      <c r="M18" s="366">
        <f t="shared" si="1"/>
        <v>-291.89999999999964</v>
      </c>
      <c r="N18" s="369">
        <f t="shared" si="7"/>
        <v>60.41497152156228</v>
      </c>
      <c r="O18" s="363">
        <v>11202.8</v>
      </c>
      <c r="P18" s="366">
        <v>4108.3</v>
      </c>
      <c r="Q18" s="366">
        <f t="shared" si="2"/>
        <v>-7094.499999999999</v>
      </c>
      <c r="R18" s="369">
        <f t="shared" si="8"/>
        <v>36.67208197950513</v>
      </c>
    </row>
    <row r="19" spans="1:18" s="368" customFormat="1" ht="18.75">
      <c r="A19" s="362" t="s">
        <v>61</v>
      </c>
      <c r="B19" s="363">
        <v>8660.9</v>
      </c>
      <c r="C19" s="364">
        <v>1887.9</v>
      </c>
      <c r="D19" s="364">
        <v>4351.6</v>
      </c>
      <c r="E19" s="366">
        <f t="shared" si="3"/>
        <v>-4309.299999999999</v>
      </c>
      <c r="F19" s="369">
        <f t="shared" si="4"/>
        <v>50.244200949093056</v>
      </c>
      <c r="G19" s="371">
        <v>1413.3</v>
      </c>
      <c r="H19" s="366">
        <v>871.6</v>
      </c>
      <c r="I19" s="366">
        <f t="shared" si="0"/>
        <v>-541.6999999999999</v>
      </c>
      <c r="J19" s="369">
        <f t="shared" si="9"/>
        <v>61.67126583174132</v>
      </c>
      <c r="K19" s="370">
        <f t="shared" si="5"/>
        <v>5931.8</v>
      </c>
      <c r="L19" s="366">
        <f t="shared" si="6"/>
        <v>152.49999999999943</v>
      </c>
      <c r="M19" s="366">
        <f t="shared" si="1"/>
        <v>-5779.300000000001</v>
      </c>
      <c r="N19" s="369">
        <f t="shared" si="7"/>
        <v>2.5708891061734955</v>
      </c>
      <c r="O19" s="363">
        <v>16006</v>
      </c>
      <c r="P19" s="366">
        <v>5375.7</v>
      </c>
      <c r="Q19" s="366">
        <f t="shared" si="2"/>
        <v>-10630.3</v>
      </c>
      <c r="R19" s="369">
        <f t="shared" si="8"/>
        <v>33.585530426090216</v>
      </c>
    </row>
    <row r="20" spans="1:18" s="368" customFormat="1" ht="18.75">
      <c r="A20" s="362" t="s">
        <v>62</v>
      </c>
      <c r="B20" s="363">
        <v>2178.6</v>
      </c>
      <c r="C20" s="364">
        <v>522.6</v>
      </c>
      <c r="D20" s="364">
        <v>310.7</v>
      </c>
      <c r="E20" s="366">
        <f t="shared" si="3"/>
        <v>-1867.8999999999999</v>
      </c>
      <c r="F20" s="369">
        <f t="shared" si="4"/>
        <v>14.26145230882218</v>
      </c>
      <c r="G20" s="371">
        <v>4637.4</v>
      </c>
      <c r="H20" s="366">
        <v>1890.6</v>
      </c>
      <c r="I20" s="366">
        <f t="shared" si="0"/>
        <v>-2746.7999999999997</v>
      </c>
      <c r="J20" s="369">
        <f t="shared" si="9"/>
        <v>40.768534092379355</v>
      </c>
      <c r="K20" s="370">
        <f t="shared" si="5"/>
        <v>538.8000000000011</v>
      </c>
      <c r="L20" s="366">
        <f t="shared" si="6"/>
        <v>209.70000000000027</v>
      </c>
      <c r="M20" s="366">
        <f t="shared" si="1"/>
        <v>-329.1000000000008</v>
      </c>
      <c r="N20" s="369">
        <f t="shared" si="7"/>
        <v>38.9198218262806</v>
      </c>
      <c r="O20" s="363">
        <v>7354.8</v>
      </c>
      <c r="P20" s="366">
        <v>2411</v>
      </c>
      <c r="Q20" s="366">
        <f t="shared" si="2"/>
        <v>-4943.8</v>
      </c>
      <c r="R20" s="369">
        <f t="shared" si="8"/>
        <v>32.781312884102896</v>
      </c>
    </row>
    <row r="21" spans="1:18" s="368" customFormat="1" ht="18.75">
      <c r="A21" s="362" t="s">
        <v>63</v>
      </c>
      <c r="B21" s="363">
        <v>5131.1</v>
      </c>
      <c r="C21" s="364">
        <v>1419.8</v>
      </c>
      <c r="D21" s="364">
        <v>999.9</v>
      </c>
      <c r="E21" s="366">
        <f t="shared" si="3"/>
        <v>-4131.200000000001</v>
      </c>
      <c r="F21" s="369">
        <f t="shared" si="4"/>
        <v>19.487049560523083</v>
      </c>
      <c r="G21" s="371">
        <v>12862.6</v>
      </c>
      <c r="H21" s="366">
        <v>5313.8</v>
      </c>
      <c r="I21" s="366">
        <f t="shared" si="0"/>
        <v>-7548.8</v>
      </c>
      <c r="J21" s="369">
        <f t="shared" si="9"/>
        <v>41.312020897796714</v>
      </c>
      <c r="K21" s="370">
        <f t="shared" si="5"/>
        <v>34471</v>
      </c>
      <c r="L21" s="366">
        <f t="shared" si="6"/>
        <v>10451.8</v>
      </c>
      <c r="M21" s="366">
        <f t="shared" si="1"/>
        <v>-24019.2</v>
      </c>
      <c r="N21" s="369">
        <f t="shared" si="7"/>
        <v>30.320559310724956</v>
      </c>
      <c r="O21" s="363">
        <v>52464.7</v>
      </c>
      <c r="P21" s="366">
        <v>16765.5</v>
      </c>
      <c r="Q21" s="366">
        <f t="shared" si="2"/>
        <v>-35699.2</v>
      </c>
      <c r="R21" s="369">
        <f t="shared" si="8"/>
        <v>31.955772166809307</v>
      </c>
    </row>
    <row r="22" spans="1:18" s="368" customFormat="1" ht="19.5" thickBot="1">
      <c r="A22" s="362" t="s">
        <v>64</v>
      </c>
      <c r="B22" s="372">
        <v>11065</v>
      </c>
      <c r="C22" s="373">
        <v>3814.8</v>
      </c>
      <c r="D22" s="373">
        <v>2703.9</v>
      </c>
      <c r="E22" s="366">
        <f t="shared" si="3"/>
        <v>-8361.1</v>
      </c>
      <c r="F22" s="369">
        <f t="shared" si="4"/>
        <v>24.4365115228197</v>
      </c>
      <c r="G22" s="373">
        <v>10557.8</v>
      </c>
      <c r="H22" s="372">
        <v>4091.5</v>
      </c>
      <c r="I22" s="374">
        <f t="shared" si="0"/>
        <v>-6466.299999999999</v>
      </c>
      <c r="J22" s="375">
        <f t="shared" si="9"/>
        <v>38.753338763757604</v>
      </c>
      <c r="K22" s="376">
        <f t="shared" si="5"/>
        <v>10886.8</v>
      </c>
      <c r="L22" s="374">
        <f t="shared" si="6"/>
        <v>1663.3999999999996</v>
      </c>
      <c r="M22" s="374">
        <f t="shared" si="1"/>
        <v>-9223.4</v>
      </c>
      <c r="N22" s="375">
        <f t="shared" si="7"/>
        <v>15.27905353271852</v>
      </c>
      <c r="O22" s="372">
        <v>32509.6</v>
      </c>
      <c r="P22" s="374">
        <v>8458.8</v>
      </c>
      <c r="Q22" s="374">
        <f t="shared" si="2"/>
        <v>-24050.8</v>
      </c>
      <c r="R22" s="375">
        <f t="shared" si="8"/>
        <v>26.01939119521618</v>
      </c>
    </row>
    <row r="23" spans="4:7" ht="12.75">
      <c r="D23" s="377"/>
      <c r="E23" s="377"/>
      <c r="F23" s="377"/>
      <c r="G23" s="377"/>
    </row>
    <row r="24" spans="4:7" ht="12.75">
      <c r="D24" s="377"/>
      <c r="E24" s="377"/>
      <c r="F24" s="377"/>
      <c r="G24" s="377"/>
    </row>
  </sheetData>
  <sheetProtection/>
  <mergeCells count="19">
    <mergeCell ref="O5:O6"/>
    <mergeCell ref="P5:P6"/>
    <mergeCell ref="Q5:R5"/>
    <mergeCell ref="G5:G6"/>
    <mergeCell ref="H5:H6"/>
    <mergeCell ref="I5:J5"/>
    <mergeCell ref="K5:K6"/>
    <mergeCell ref="L5:L6"/>
    <mergeCell ref="M5:N5"/>
    <mergeCell ref="B1:J1"/>
    <mergeCell ref="B4:F4"/>
    <mergeCell ref="G4:J4"/>
    <mergeCell ref="K4:N4"/>
    <mergeCell ref="O4:R4"/>
    <mergeCell ref="A5:A6"/>
    <mergeCell ref="B5:B6"/>
    <mergeCell ref="C5:C6"/>
    <mergeCell ref="D5:D6"/>
    <mergeCell ref="E5:F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Petina</dc:creator>
  <cp:keywords/>
  <dc:description/>
  <cp:lastModifiedBy>Inna</cp:lastModifiedBy>
  <dcterms:created xsi:type="dcterms:W3CDTF">2013-09-03T12:48:50Z</dcterms:created>
  <dcterms:modified xsi:type="dcterms:W3CDTF">2016-06-09T13:47:28Z</dcterms:modified>
  <cp:category/>
  <cp:version/>
  <cp:contentType/>
  <cp:contentStatus/>
</cp:coreProperties>
</file>