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0"/>
  </bookViews>
  <sheets>
    <sheet name="район" sheetId="1" r:id="rId1"/>
    <sheet name="поселения" sheetId="2" r:id="rId2"/>
    <sheet name="консолидированный" sheetId="3" r:id="rId3"/>
  </sheets>
  <definedNames>
    <definedName name="_xlnm.Print_Area" localSheetId="2">'консолидированный'!#REF!</definedName>
    <definedName name="_xlnm.Print_Area" localSheetId="1">'поселения'!#REF!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<sst xmlns="http://schemas.openxmlformats.org/spreadsheetml/2006/main" count="495" uniqueCount="159">
  <si>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</si>
  <si>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</si>
  <si>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</si>
  <si>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</si>
  <si>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</si>
  <si>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</si>
  <si>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</si>
  <si>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</si>
  <si>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</si>
  <si>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</si>
  <si>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</si>
  <si>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</si>
  <si>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</si>
  <si>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</si>
  <si>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</si>
  <si>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декабрь</t>
  </si>
  <si>
    <t>план</t>
  </si>
  <si>
    <t>факт</t>
  </si>
  <si>
    <t>Отклонение</t>
  </si>
  <si>
    <t>т.р.</t>
  </si>
  <si>
    <t>%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</si>
  <si>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</si>
  <si>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</si>
  <si>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</si>
  <si>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</si>
  <si>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</si>
  <si>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</si>
  <si>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</si>
  <si>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</si>
  <si>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</si>
  <si>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</si>
  <si>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</si>
  <si>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</si>
  <si>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</si>
  <si>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</si>
  <si>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</si>
  <si>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</si>
  <si>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</si>
  <si>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</si>
  <si>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</si>
  <si>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</si>
  <si>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</si>
  <si>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</si>
  <si>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</si>
  <si>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</si>
  <si>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</si>
  <si>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</si>
  <si>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</si>
  <si>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</si>
  <si>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</si>
  <si>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</si>
  <si>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</si>
  <si>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</si>
  <si>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</si>
  <si>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</si>
  <si>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</si>
  <si>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</si>
  <si>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</si>
  <si>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</si>
  <si>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</si>
  <si>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</si>
  <si>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</si>
  <si>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</si>
  <si>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</si>
  <si>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</si>
  <si>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</si>
  <si>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</si>
  <si>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</si>
  <si>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</si>
  <si>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</si>
  <si>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</si>
  <si>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</si>
  <si>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</si>
  <si>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</si>
  <si>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</si>
  <si>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</si>
  <si>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</si>
  <si>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</si>
  <si>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</si>
  <si>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</si>
  <si>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</si>
  <si>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</si>
  <si>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Районный бюджет</t>
  </si>
  <si>
    <t>Бюджеты поселений, всего</t>
  </si>
  <si>
    <t xml:space="preserve">план                    </t>
  </si>
  <si>
    <t xml:space="preserve">факт </t>
  </si>
  <si>
    <t>отклон. от годового плана</t>
  </si>
  <si>
    <t>года</t>
  </si>
  <si>
    <t>СОБСТВЕННЫЕ  ДОХОДЫ</t>
  </si>
  <si>
    <t>Государственная пошлина</t>
  </si>
  <si>
    <t xml:space="preserve">Задолженность по отмененным налогам </t>
  </si>
  <si>
    <t>ДОХОДЫ ОТ ИСПОЛЬЗОВАНИЯ ИМУЩЕСТВА, НАХОДЯЩЕГОСЯ В МУНИЦИПАЛЬНОЙ СОБСТВЕННОСТИ</t>
  </si>
  <si>
    <t>Арендная плата  за землю</t>
  </si>
  <si>
    <t>Доходы от перечисления части прибыли муниципальных унитарных предприятий</t>
  </si>
  <si>
    <t>Прочие поступления от использования имущества</t>
  </si>
  <si>
    <t>Прочие доходы от компенсации затрат бюджета</t>
  </si>
  <si>
    <t>ШТРАФЫ, САНКЦИИ</t>
  </si>
  <si>
    <t>Субсидия</t>
  </si>
  <si>
    <t xml:space="preserve">Субвенция </t>
  </si>
  <si>
    <t>апрель</t>
  </si>
  <si>
    <t>октябрь</t>
  </si>
  <si>
    <t>ноябрь</t>
  </si>
  <si>
    <t xml:space="preserve"> </t>
  </si>
  <si>
    <t>&gt; 100%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</si>
  <si>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</si>
  <si>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</si>
  <si>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</si>
  <si>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</si>
  <si>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</si>
  <si>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</si>
  <si>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</si>
  <si>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Проценты, полученные от предоставления бюджетных кредитов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</si>
  <si>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</si>
  <si>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</si>
  <si>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Код</t>
  </si>
  <si>
    <t>Консолидированный бюджет</t>
  </si>
  <si>
    <t>бюджетной</t>
  </si>
  <si>
    <t>классиф.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</si>
  <si>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</si>
  <si>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</si>
  <si>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</si>
  <si>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</si>
  <si>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</si>
  <si>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</si>
  <si>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</si>
  <si>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 xml:space="preserve">1 08 00000 00 0000 000 </t>
  </si>
  <si>
    <t xml:space="preserve">1 09 00000 00 0000 000 </t>
  </si>
  <si>
    <t xml:space="preserve"> 1 11 00000 00 0000 000</t>
  </si>
  <si>
    <t>1 11 05010 00 0000 120</t>
  </si>
  <si>
    <t>1 11 05035 10 0000 120</t>
  </si>
  <si>
    <t xml:space="preserve">1 11 07015 05 0000 120 </t>
  </si>
  <si>
    <t xml:space="preserve">1 12 01000 01 0000 120 </t>
  </si>
  <si>
    <t xml:space="preserve">1 14 00000 00 0000 000 </t>
  </si>
  <si>
    <t xml:space="preserve">1 14 02033 10 0000 410 </t>
  </si>
  <si>
    <t>1 14 06014 10 0000 420</t>
  </si>
  <si>
    <t xml:space="preserve">1 16 00000 00 0000 000 </t>
  </si>
  <si>
    <t xml:space="preserve">1 17 00000 00 0000 000 </t>
  </si>
  <si>
    <t>2 02 01000 00 0000 151</t>
  </si>
  <si>
    <t>2 02 02000 00 0000 151</t>
  </si>
  <si>
    <t>2 02 03000 00 0000 151</t>
  </si>
  <si>
    <t>2 02 04000 00 0000 151</t>
  </si>
  <si>
    <t>- за выдачу разрешения на установку рекламной конструкции (150)</t>
  </si>
  <si>
    <t>Откл. к пл. кварт.</t>
  </si>
  <si>
    <t>% исп.</t>
  </si>
  <si>
    <t>год. плана</t>
  </si>
  <si>
    <t>Транспорный налог</t>
  </si>
  <si>
    <t>Сервитут</t>
  </si>
  <si>
    <t>Транспортный налог</t>
  </si>
  <si>
    <t>Штрафы</t>
  </si>
  <si>
    <t>Прочие неналоговые доходы</t>
  </si>
  <si>
    <t>Субсидии</t>
  </si>
  <si>
    <t>2022 год</t>
  </si>
  <si>
    <t>1 11 09080 05 0000 120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</si>
  <si>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</si>
  <si>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1 квартал 2022 года</t>
  </si>
  <si>
    <t xml:space="preserve">Исполнение  бюджета Белокалитвинского района по доходам на 01.03.2022 года </t>
  </si>
  <si>
    <t>Информация о выполнении плановых назначений по доходам за январь-февраль 2022 года по поселениям Белокалитвинского района</t>
  </si>
  <si>
    <t>по состоянию на 01.03.2022 года</t>
  </si>
  <si>
    <t>по состоянию на 01.03.2021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</si>
</sst>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b/>
      <sz val="11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9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172" fontId="3" fillId="0" borderId="10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 applyProtection="1">
      <alignment horizontal="right"/>
      <protection/>
    </xf>
    <xf numFmtId="172" fontId="3" fillId="33" borderId="11" xfId="0" applyNumberFormat="1" applyFont="1" applyFill="1" applyBorder="1" applyAlignment="1" applyProtection="1">
      <alignment horizontal="right"/>
      <protection/>
    </xf>
    <xf numFmtId="172" fontId="3" fillId="33" borderId="10" xfId="0" applyNumberFormat="1" applyFont="1" applyFill="1" applyBorder="1" applyAlignment="1" applyProtection="1">
      <alignment horizontal="right"/>
      <protection/>
    </xf>
    <xf numFmtId="172" fontId="3" fillId="33" borderId="12" xfId="0" applyNumberFormat="1" applyFont="1" applyFill="1" applyBorder="1" applyAlignment="1" applyProtection="1">
      <alignment horizontal="right"/>
      <protection/>
    </xf>
    <xf numFmtId="172" fontId="3" fillId="34" borderId="10" xfId="0" applyNumberFormat="1" applyFont="1" applyFill="1" applyBorder="1" applyAlignment="1" applyProtection="1">
      <alignment horizontal="right"/>
      <protection/>
    </xf>
    <xf numFmtId="172" fontId="3" fillId="0" borderId="11" xfId="0" applyNumberFormat="1" applyFont="1" applyFill="1" applyBorder="1" applyAlignment="1" applyProtection="1">
      <alignment horizontal="right"/>
      <protection/>
    </xf>
    <xf numFmtId="172" fontId="3" fillId="7" borderId="11" xfId="0" applyNumberFormat="1" applyFont="1" applyFill="1" applyBorder="1" applyAlignment="1" applyProtection="1">
      <alignment horizontal="right"/>
      <protection/>
    </xf>
    <xf numFmtId="172" fontId="3" fillId="7" borderId="10" xfId="0" applyNumberFormat="1" applyFont="1" applyFill="1" applyBorder="1" applyAlignment="1" applyProtection="1">
      <alignment horizontal="right"/>
      <protection/>
    </xf>
    <xf numFmtId="172" fontId="3" fillId="7" borderId="13" xfId="0" applyNumberFormat="1" applyFont="1" applyFill="1" applyBorder="1" applyAlignment="1" applyProtection="1">
      <alignment horizontal="right"/>
      <protection/>
    </xf>
    <xf numFmtId="172" fontId="3" fillId="0" borderId="12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72" fontId="3" fillId="0" borderId="10" xfId="0" applyNumberFormat="1" applyFont="1" applyFill="1" applyBorder="1" applyAlignment="1">
      <alignment horizontal="right"/>
    </xf>
    <xf numFmtId="172" fontId="3" fillId="35" borderId="14" xfId="0" applyNumberFormat="1" applyFont="1" applyFill="1" applyBorder="1" applyAlignment="1" applyProtection="1">
      <alignment horizontal="right"/>
      <protection/>
    </xf>
    <xf numFmtId="172" fontId="3" fillId="0" borderId="11" xfId="0" applyNumberFormat="1" applyFont="1" applyFill="1" applyBorder="1" applyAlignment="1">
      <alignment horizontal="right"/>
    </xf>
    <xf numFmtId="172" fontId="3" fillId="35" borderId="11" xfId="0" applyNumberFormat="1" applyFont="1" applyFill="1" applyBorder="1" applyAlignment="1" applyProtection="1">
      <alignment horizontal="right"/>
      <protection/>
    </xf>
    <xf numFmtId="172" fontId="3" fillId="35" borderId="15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Border="1" applyAlignment="1" applyProtection="1">
      <alignment horizontal="right"/>
      <protection/>
    </xf>
    <xf numFmtId="172" fontId="2" fillId="33" borderId="11" xfId="0" applyNumberFormat="1" applyFont="1" applyFill="1" applyBorder="1" applyAlignment="1" applyProtection="1">
      <alignment horizontal="right"/>
      <protection/>
    </xf>
    <xf numFmtId="172" fontId="2" fillId="33" borderId="10" xfId="0" applyNumberFormat="1" applyFont="1" applyFill="1" applyBorder="1" applyAlignment="1" applyProtection="1">
      <alignment horizontal="right"/>
      <protection/>
    </xf>
    <xf numFmtId="172" fontId="2" fillId="33" borderId="12" xfId="0" applyNumberFormat="1" applyFont="1" applyFill="1" applyBorder="1" applyAlignment="1" applyProtection="1">
      <alignment horizontal="right"/>
      <protection/>
    </xf>
    <xf numFmtId="172" fontId="2" fillId="35" borderId="14" xfId="0" applyNumberFormat="1" applyFont="1" applyFill="1" applyBorder="1" applyAlignment="1" applyProtection="1">
      <alignment horizontal="right"/>
      <protection/>
    </xf>
    <xf numFmtId="172" fontId="2" fillId="35" borderId="10" xfId="0" applyNumberFormat="1" applyFont="1" applyFill="1" applyBorder="1" applyAlignment="1" applyProtection="1">
      <alignment horizontal="right"/>
      <protection/>
    </xf>
    <xf numFmtId="172" fontId="2" fillId="0" borderId="11" xfId="0" applyNumberFormat="1" applyFont="1" applyFill="1" applyBorder="1" applyAlignment="1">
      <alignment horizontal="right"/>
    </xf>
    <xf numFmtId="172" fontId="2" fillId="7" borderId="11" xfId="0" applyNumberFormat="1" applyFont="1" applyFill="1" applyBorder="1" applyAlignment="1" applyProtection="1">
      <alignment horizontal="right"/>
      <protection/>
    </xf>
    <xf numFmtId="172" fontId="2" fillId="7" borderId="10" xfId="0" applyNumberFormat="1" applyFont="1" applyFill="1" applyBorder="1" applyAlignment="1" applyProtection="1">
      <alignment horizontal="right"/>
      <protection/>
    </xf>
    <xf numFmtId="172" fontId="2" fillId="7" borderId="13" xfId="0" applyNumberFormat="1" applyFont="1" applyFill="1" applyBorder="1" applyAlignment="1" applyProtection="1">
      <alignment horizontal="right"/>
      <protection/>
    </xf>
    <xf numFmtId="172" fontId="2" fillId="35" borderId="13" xfId="0" applyNumberFormat="1" applyFont="1" applyFill="1" applyBorder="1" applyAlignment="1" applyProtection="1">
      <alignment horizontal="right"/>
      <protection/>
    </xf>
    <xf numFmtId="172" fontId="2" fillId="0" borderId="12" xfId="0" applyNumberFormat="1" applyFont="1" applyFill="1" applyBorder="1" applyAlignment="1" applyProtection="1">
      <alignment horizontal="right"/>
      <protection/>
    </xf>
    <xf numFmtId="172" fontId="2" fillId="35" borderId="11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172" fontId="2" fillId="36" borderId="13" xfId="0" applyNumberFormat="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2" fontId="2" fillId="37" borderId="10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Alignment="1">
      <alignment/>
    </xf>
    <xf numFmtId="172" fontId="2" fillId="0" borderId="11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1" xfId="0" applyNumberFormat="1" applyFont="1" applyFill="1" applyBorder="1" applyAlignment="1">
      <alignment/>
    </xf>
    <xf numFmtId="172" fontId="3" fillId="7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2" fontId="3" fillId="0" borderId="16" xfId="0" applyNumberFormat="1" applyFont="1" applyFill="1" applyBorder="1" applyAlignment="1">
      <alignment horizontal="right"/>
    </xf>
    <xf numFmtId="172" fontId="3" fillId="0" borderId="16" xfId="0" applyNumberFormat="1" applyFont="1" applyBorder="1" applyAlignment="1" applyProtection="1">
      <alignment horizontal="right"/>
      <protection/>
    </xf>
    <xf numFmtId="172" fontId="3" fillId="0" borderId="16" xfId="0" applyNumberFormat="1" applyFont="1" applyFill="1" applyBorder="1" applyAlignment="1">
      <alignment/>
    </xf>
    <xf numFmtId="172" fontId="2" fillId="0" borderId="16" xfId="0" applyNumberFormat="1" applyFont="1" applyFill="1" applyBorder="1" applyAlignment="1" applyProtection="1">
      <alignment horizontal="right"/>
      <protection/>
    </xf>
    <xf numFmtId="172" fontId="2" fillId="0" borderId="17" xfId="0" applyNumberFormat="1" applyFont="1" applyFill="1" applyBorder="1" applyAlignment="1">
      <alignment horizontal="right"/>
    </xf>
    <xf numFmtId="172" fontId="3" fillId="0" borderId="18" xfId="0" applyNumberFormat="1" applyFont="1" applyFill="1" applyBorder="1" applyAlignment="1">
      <alignment horizontal="right"/>
    </xf>
    <xf numFmtId="172" fontId="3" fillId="0" borderId="18" xfId="0" applyNumberFormat="1" applyFont="1" applyBorder="1" applyAlignment="1" applyProtection="1">
      <alignment horizontal="right"/>
      <protection/>
    </xf>
    <xf numFmtId="172" fontId="2" fillId="0" borderId="19" xfId="0" applyNumberFormat="1" applyFont="1" applyBorder="1" applyAlignment="1" applyProtection="1">
      <alignment horizontal="right"/>
      <protection/>
    </xf>
    <xf numFmtId="172" fontId="2" fillId="33" borderId="20" xfId="0" applyNumberFormat="1" applyFont="1" applyFill="1" applyBorder="1" applyAlignment="1" applyProtection="1">
      <alignment horizontal="right"/>
      <protection/>
    </xf>
    <xf numFmtId="172" fontId="2" fillId="33" borderId="16" xfId="0" applyNumberFormat="1" applyFont="1" applyFill="1" applyBorder="1" applyAlignment="1" applyProtection="1">
      <alignment horizontal="right"/>
      <protection/>
    </xf>
    <xf numFmtId="172" fontId="2" fillId="33" borderId="21" xfId="0" applyNumberFormat="1" applyFont="1" applyFill="1" applyBorder="1" applyAlignment="1" applyProtection="1">
      <alignment horizontal="right"/>
      <protection/>
    </xf>
    <xf numFmtId="172" fontId="3" fillId="35" borderId="22" xfId="0" applyNumberFormat="1" applyFont="1" applyFill="1" applyBorder="1" applyAlignment="1" applyProtection="1">
      <alignment horizontal="right"/>
      <protection/>
    </xf>
    <xf numFmtId="172" fontId="3" fillId="35" borderId="16" xfId="0" applyNumberFormat="1" applyFont="1" applyFill="1" applyBorder="1" applyAlignment="1" applyProtection="1">
      <alignment horizontal="right"/>
      <protection/>
    </xf>
    <xf numFmtId="172" fontId="3" fillId="0" borderId="20" xfId="0" applyNumberFormat="1" applyFont="1" applyFill="1" applyBorder="1" applyAlignment="1">
      <alignment/>
    </xf>
    <xf numFmtId="172" fontId="3" fillId="0" borderId="16" xfId="0" applyNumberFormat="1" applyFont="1" applyFill="1" applyBorder="1" applyAlignment="1" applyProtection="1">
      <alignment horizontal="right"/>
      <protection/>
    </xf>
    <xf numFmtId="172" fontId="3" fillId="7" borderId="20" xfId="0" applyNumberFormat="1" applyFont="1" applyFill="1" applyBorder="1" applyAlignment="1" applyProtection="1">
      <alignment horizontal="right"/>
      <protection/>
    </xf>
    <xf numFmtId="172" fontId="3" fillId="7" borderId="16" xfId="0" applyNumberFormat="1" applyFont="1" applyFill="1" applyBorder="1" applyAlignment="1" applyProtection="1">
      <alignment horizontal="right"/>
      <protection/>
    </xf>
    <xf numFmtId="172" fontId="3" fillId="7" borderId="23" xfId="0" applyNumberFormat="1" applyFont="1" applyFill="1" applyBorder="1" applyAlignment="1" applyProtection="1">
      <alignment horizontal="right"/>
      <protection/>
    </xf>
    <xf numFmtId="172" fontId="3" fillId="35" borderId="17" xfId="0" applyNumberFormat="1" applyFont="1" applyFill="1" applyBorder="1" applyAlignment="1" applyProtection="1">
      <alignment horizontal="right"/>
      <protection/>
    </xf>
    <xf numFmtId="172" fontId="3" fillId="35" borderId="18" xfId="0" applyNumberFormat="1" applyFont="1" applyFill="1" applyBorder="1" applyAlignment="1" applyProtection="1">
      <alignment horizontal="right"/>
      <protection/>
    </xf>
    <xf numFmtId="172" fontId="3" fillId="35" borderId="19" xfId="0" applyNumberFormat="1" applyFont="1" applyFill="1" applyBorder="1" applyAlignment="1" applyProtection="1">
      <alignment horizontal="right"/>
      <protection/>
    </xf>
    <xf numFmtId="172" fontId="3" fillId="35" borderId="20" xfId="0" applyNumberFormat="1" applyFont="1" applyFill="1" applyBorder="1" applyAlignment="1" applyProtection="1">
      <alignment horizontal="right"/>
      <protection/>
    </xf>
    <xf numFmtId="172" fontId="3" fillId="35" borderId="23" xfId="0" applyNumberFormat="1" applyFont="1" applyFill="1" applyBorder="1" applyAlignment="1" applyProtection="1">
      <alignment horizontal="right"/>
      <protection/>
    </xf>
    <xf numFmtId="0" fontId="2" fillId="0" borderId="24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2" fillId="0" borderId="25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72" fontId="1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2" fillId="0" borderId="12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2" xfId="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2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0" fontId="14" fillId="0" borderId="12" xfId="0" applyFont="1" applyBorder="1" applyAlignment="1">
      <alignment/>
    </xf>
    <xf numFmtId="0" fontId="11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0" fillId="0" borderId="12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2" fontId="8" fillId="38" borderId="14" xfId="0" applyNumberFormat="1" applyFont="1" applyFill="1" applyBorder="1" applyAlignment="1" applyProtection="1">
      <alignment horizontal="right"/>
      <protection/>
    </xf>
    <xf numFmtId="172" fontId="8" fillId="38" borderId="10" xfId="0" applyNumberFormat="1" applyFont="1" applyFill="1" applyBorder="1" applyAlignment="1" applyProtection="1">
      <alignment horizontal="right"/>
      <protection/>
    </xf>
    <xf numFmtId="172" fontId="8" fillId="38" borderId="13" xfId="0" applyNumberFormat="1" applyFont="1" applyFill="1" applyBorder="1" applyAlignment="1" applyProtection="1">
      <alignment horizontal="right"/>
      <protection/>
    </xf>
    <xf numFmtId="172" fontId="8" fillId="38" borderId="15" xfId="0" applyNumberFormat="1" applyFont="1" applyFill="1" applyBorder="1" applyAlignment="1" applyProtection="1">
      <alignment horizontal="right"/>
      <protection/>
    </xf>
    <xf numFmtId="172" fontId="8" fillId="38" borderId="34" xfId="0" applyNumberFormat="1" applyFont="1" applyFill="1" applyBorder="1" applyAlignment="1" applyProtection="1">
      <alignment horizontal="right"/>
      <protection/>
    </xf>
    <xf numFmtId="0" fontId="0" fillId="0" borderId="12" xfId="0" applyFont="1" applyBorder="1" applyAlignment="1">
      <alignment/>
    </xf>
    <xf numFmtId="172" fontId="9" fillId="0" borderId="14" xfId="0" applyNumberFormat="1" applyFont="1" applyBorder="1" applyAlignment="1" applyProtection="1">
      <alignment horizontal="right"/>
      <protection/>
    </xf>
    <xf numFmtId="172" fontId="9" fillId="0" borderId="10" xfId="0" applyNumberFormat="1" applyFont="1" applyBorder="1" applyAlignment="1" applyProtection="1">
      <alignment horizontal="right"/>
      <protection/>
    </xf>
    <xf numFmtId="172" fontId="9" fillId="0" borderId="13" xfId="0" applyNumberFormat="1" applyFont="1" applyBorder="1" applyAlignment="1" applyProtection="1">
      <alignment horizontal="right"/>
      <protection/>
    </xf>
    <xf numFmtId="172" fontId="9" fillId="0" borderId="14" xfId="0" applyNumberFormat="1" applyFont="1" applyFill="1" applyBorder="1" applyAlignment="1" applyProtection="1">
      <alignment horizontal="right"/>
      <protection/>
    </xf>
    <xf numFmtId="172" fontId="9" fillId="0" borderId="12" xfId="0" applyNumberFormat="1" applyFont="1" applyFill="1" applyBorder="1" applyAlignment="1" applyProtection="1">
      <alignment horizontal="righ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9" fillId="0" borderId="13" xfId="0" applyNumberFormat="1" applyFont="1" applyFill="1" applyBorder="1" applyAlignment="1" applyProtection="1">
      <alignment horizontal="right"/>
      <protection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vertical="top"/>
    </xf>
    <xf numFmtId="0" fontId="0" fillId="0" borderId="12" xfId="0" applyFont="1" applyBorder="1" applyAlignment="1">
      <alignment/>
    </xf>
    <xf numFmtId="172" fontId="9" fillId="0" borderId="14" xfId="0" applyNumberFormat="1" applyFont="1" applyFill="1" applyBorder="1" applyAlignment="1" applyProtection="1">
      <alignment horizontal="right"/>
      <protection locked="0"/>
    </xf>
    <xf numFmtId="172" fontId="9" fillId="0" borderId="35" xfId="0" applyNumberFormat="1" applyFont="1" applyFill="1" applyBorder="1" applyAlignment="1" applyProtection="1">
      <alignment horizontal="right"/>
      <protection/>
    </xf>
    <xf numFmtId="0" fontId="13" fillId="0" borderId="12" xfId="0" applyFont="1" applyBorder="1" applyAlignment="1">
      <alignment vertical="top" wrapText="1"/>
    </xf>
    <xf numFmtId="172" fontId="9" fillId="0" borderId="15" xfId="0" applyNumberFormat="1" applyFont="1" applyFill="1" applyBorder="1" applyAlignment="1" applyProtection="1">
      <alignment horizontal="right"/>
      <protection/>
    </xf>
    <xf numFmtId="0" fontId="20" fillId="39" borderId="12" xfId="0" applyFont="1" applyFill="1" applyBorder="1" applyAlignment="1">
      <alignment vertical="top" wrapText="1"/>
    </xf>
    <xf numFmtId="172" fontId="9" fillId="39" borderId="14" xfId="0" applyNumberFormat="1" applyFont="1" applyFill="1" applyBorder="1" applyAlignment="1" applyProtection="1">
      <alignment horizontal="right"/>
      <protection/>
    </xf>
    <xf numFmtId="172" fontId="9" fillId="39" borderId="10" xfId="0" applyNumberFormat="1" applyFont="1" applyFill="1" applyBorder="1" applyAlignment="1" applyProtection="1">
      <alignment horizontal="right"/>
      <protection/>
    </xf>
    <xf numFmtId="172" fontId="9" fillId="39" borderId="13" xfId="0" applyNumberFormat="1" applyFont="1" applyFill="1" applyBorder="1" applyAlignment="1" applyProtection="1">
      <alignment horizontal="right"/>
      <protection/>
    </xf>
    <xf numFmtId="172" fontId="9" fillId="39" borderId="35" xfId="0" applyNumberFormat="1" applyFont="1" applyFill="1" applyBorder="1" applyAlignment="1" applyProtection="1">
      <alignment horizontal="right"/>
      <protection/>
    </xf>
    <xf numFmtId="0" fontId="21" fillId="39" borderId="12" xfId="0" applyFont="1" applyFill="1" applyBorder="1" applyAlignment="1">
      <alignment horizontal="left" vertical="top" wrapText="1"/>
    </xf>
    <xf numFmtId="173" fontId="9" fillId="39" borderId="14" xfId="0" applyNumberFormat="1" applyFont="1" applyFill="1" applyBorder="1" applyAlignment="1">
      <alignment horizontal="right"/>
    </xf>
    <xf numFmtId="0" fontId="22" fillId="39" borderId="12" xfId="0" applyFont="1" applyFill="1" applyBorder="1" applyAlignment="1">
      <alignment wrapText="1"/>
    </xf>
    <xf numFmtId="0" fontId="9" fillId="39" borderId="14" xfId="0" applyFont="1" applyFill="1" applyBorder="1" applyAlignment="1">
      <alignment horizontal="right"/>
    </xf>
    <xf numFmtId="0" fontId="9" fillId="0" borderId="14" xfId="0" applyFont="1" applyFill="1" applyBorder="1" applyAlignment="1">
      <alignment/>
    </xf>
    <xf numFmtId="0" fontId="19" fillId="0" borderId="12" xfId="0" applyFont="1" applyBorder="1" applyAlignment="1">
      <alignment wrapText="1"/>
    </xf>
    <xf numFmtId="0" fontId="22" fillId="39" borderId="12" xfId="0" applyFont="1" applyFill="1" applyBorder="1" applyAlignment="1">
      <alignment wrapText="1"/>
    </xf>
    <xf numFmtId="172" fontId="9" fillId="39" borderId="14" xfId="0" applyNumberFormat="1" applyFont="1" applyFill="1" applyBorder="1" applyAlignment="1" applyProtection="1">
      <alignment horizontal="right"/>
      <protection/>
    </xf>
    <xf numFmtId="172" fontId="9" fillId="39" borderId="10" xfId="0" applyNumberFormat="1" applyFont="1" applyFill="1" applyBorder="1" applyAlignment="1" applyProtection="1">
      <alignment horizontal="right"/>
      <protection/>
    </xf>
    <xf numFmtId="172" fontId="9" fillId="39" borderId="12" xfId="0" applyNumberFormat="1" applyFont="1" applyFill="1" applyBorder="1" applyAlignment="1" applyProtection="1">
      <alignment horizontal="right"/>
      <protection/>
    </xf>
    <xf numFmtId="172" fontId="9" fillId="39" borderId="15" xfId="0" applyNumberFormat="1" applyFont="1" applyFill="1" applyBorder="1" applyAlignment="1" applyProtection="1">
      <alignment horizontal="right"/>
      <protection/>
    </xf>
    <xf numFmtId="172" fontId="9" fillId="0" borderId="15" xfId="0" applyNumberFormat="1" applyFont="1" applyBorder="1" applyAlignment="1" applyProtection="1">
      <alignment horizontal="right"/>
      <protection/>
    </xf>
    <xf numFmtId="173" fontId="9" fillId="0" borderId="14" xfId="0" applyNumberFormat="1" applyFont="1" applyFill="1" applyBorder="1" applyAlignment="1">
      <alignment/>
    </xf>
    <xf numFmtId="0" fontId="8" fillId="16" borderId="10" xfId="0" applyFont="1" applyFill="1" applyBorder="1" applyAlignment="1">
      <alignment/>
    </xf>
    <xf numFmtId="172" fontId="8" fillId="16" borderId="14" xfId="0" applyNumberFormat="1" applyFont="1" applyFill="1" applyBorder="1" applyAlignment="1">
      <alignment/>
    </xf>
    <xf numFmtId="172" fontId="8" fillId="16" borderId="10" xfId="0" applyNumberFormat="1" applyFont="1" applyFill="1" applyBorder="1" applyAlignment="1">
      <alignment/>
    </xf>
    <xf numFmtId="172" fontId="8" fillId="16" borderId="10" xfId="0" applyNumberFormat="1" applyFont="1" applyFill="1" applyBorder="1" applyAlignment="1" applyProtection="1">
      <alignment horizontal="right"/>
      <protection/>
    </xf>
    <xf numFmtId="172" fontId="8" fillId="16" borderId="13" xfId="0" applyNumberFormat="1" applyFont="1" applyFill="1" applyBorder="1" applyAlignment="1" applyProtection="1">
      <alignment horizontal="right"/>
      <protection/>
    </xf>
    <xf numFmtId="172" fontId="8" fillId="16" borderId="12" xfId="0" applyNumberFormat="1" applyFont="1" applyFill="1" applyBorder="1" applyAlignment="1">
      <alignment/>
    </xf>
    <xf numFmtId="172" fontId="8" fillId="16" borderId="15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 wrapText="1"/>
    </xf>
    <xf numFmtId="172" fontId="9" fillId="37" borderId="14" xfId="0" applyNumberFormat="1" applyFont="1" applyFill="1" applyBorder="1" applyAlignment="1">
      <alignment/>
    </xf>
    <xf numFmtId="172" fontId="8" fillId="18" borderId="10" xfId="0" applyNumberFormat="1" applyFont="1" applyFill="1" applyBorder="1" applyAlignment="1">
      <alignment/>
    </xf>
    <xf numFmtId="172" fontId="8" fillId="18" borderId="22" xfId="0" applyNumberFormat="1" applyFont="1" applyFill="1" applyBorder="1" applyAlignment="1">
      <alignment/>
    </xf>
    <xf numFmtId="172" fontId="8" fillId="18" borderId="16" xfId="0" applyNumberFormat="1" applyFont="1" applyFill="1" applyBorder="1" applyAlignment="1" applyProtection="1">
      <alignment horizontal="right"/>
      <protection/>
    </xf>
    <xf numFmtId="172" fontId="8" fillId="18" borderId="23" xfId="0" applyNumberFormat="1" applyFont="1" applyFill="1" applyBorder="1" applyAlignment="1" applyProtection="1">
      <alignment horizontal="right"/>
      <protection/>
    </xf>
    <xf numFmtId="172" fontId="2" fillId="0" borderId="13" xfId="0" applyNumberFormat="1" applyFont="1" applyBorder="1" applyAlignment="1" applyProtection="1">
      <alignment horizontal="right"/>
      <protection/>
    </xf>
    <xf numFmtId="172" fontId="0" fillId="36" borderId="10" xfId="0" applyNumberFormat="1" applyFont="1" applyFill="1" applyBorder="1" applyAlignment="1">
      <alignment/>
    </xf>
    <xf numFmtId="172" fontId="13" fillId="36" borderId="10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 horizontal="right"/>
    </xf>
    <xf numFmtId="0" fontId="0" fillId="0" borderId="12" xfId="0" applyBorder="1" applyAlignment="1">
      <alignment horizontal="center" wrapText="1"/>
    </xf>
    <xf numFmtId="0" fontId="24" fillId="0" borderId="0" xfId="0" applyFont="1" applyFill="1" applyAlignment="1">
      <alignment/>
    </xf>
    <xf numFmtId="0" fontId="26" fillId="0" borderId="10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6" fillId="7" borderId="13" xfId="0" applyFont="1" applyFill="1" applyBorder="1" applyAlignment="1">
      <alignment horizontal="center"/>
    </xf>
    <xf numFmtId="172" fontId="2" fillId="19" borderId="10" xfId="0" applyNumberFormat="1" applyFont="1" applyFill="1" applyBorder="1" applyAlignment="1" applyProtection="1">
      <alignment horizontal="right"/>
      <protection/>
    </xf>
    <xf numFmtId="172" fontId="2" fillId="19" borderId="13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 applyProtection="1">
      <alignment horizontal="right"/>
      <protection/>
    </xf>
    <xf numFmtId="172" fontId="2" fillId="40" borderId="13" xfId="0" applyNumberFormat="1" applyFont="1" applyFill="1" applyBorder="1" applyAlignment="1" applyProtection="1">
      <alignment horizontal="right"/>
      <protection/>
    </xf>
    <xf numFmtId="172" fontId="2" fillId="40" borderId="11" xfId="0" applyNumberFormat="1" applyFont="1" applyFill="1" applyBorder="1" applyAlignment="1" applyProtection="1">
      <alignment horizontal="right"/>
      <protection/>
    </xf>
    <xf numFmtId="172" fontId="2" fillId="40" borderId="12" xfId="0" applyNumberFormat="1" applyFont="1" applyFill="1" applyBorder="1" applyAlignment="1" applyProtection="1">
      <alignment horizontal="right"/>
      <protection/>
    </xf>
    <xf numFmtId="172" fontId="2" fillId="40" borderId="14" xfId="0" applyNumberFormat="1" applyFont="1" applyFill="1" applyBorder="1" applyAlignment="1" applyProtection="1">
      <alignment horizontal="right"/>
      <protection/>
    </xf>
    <xf numFmtId="172" fontId="2" fillId="40" borderId="11" xfId="0" applyNumberFormat="1" applyFont="1" applyFill="1" applyBorder="1" applyAlignment="1">
      <alignment horizontal="right"/>
    </xf>
    <xf numFmtId="0" fontId="2" fillId="40" borderId="0" xfId="0" applyFont="1" applyFill="1" applyAlignment="1">
      <alignment/>
    </xf>
    <xf numFmtId="172" fontId="2" fillId="35" borderId="15" xfId="0" applyNumberFormat="1" applyFont="1" applyFill="1" applyBorder="1" applyAlignment="1" applyProtection="1">
      <alignment horizontal="right"/>
      <protection/>
    </xf>
    <xf numFmtId="172" fontId="3" fillId="19" borderId="13" xfId="0" applyNumberFormat="1" applyFont="1" applyFill="1" applyBorder="1" applyAlignment="1" applyProtection="1">
      <alignment horizontal="right"/>
      <protection/>
    </xf>
    <xf numFmtId="172" fontId="3" fillId="36" borderId="13" xfId="0" applyNumberFormat="1" applyFont="1" applyFill="1" applyBorder="1" applyAlignment="1" applyProtection="1">
      <alignment horizontal="right"/>
      <protection/>
    </xf>
    <xf numFmtId="49" fontId="5" fillId="0" borderId="36" xfId="0" applyNumberFormat="1" applyFont="1" applyBorder="1" applyAlignment="1">
      <alignment vertical="top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25" xfId="0" applyFont="1" applyBorder="1" applyAlignment="1">
      <alignment/>
    </xf>
    <xf numFmtId="172" fontId="24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0" fillId="38" borderId="15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1" fillId="38" borderId="10" xfId="0" applyFont="1" applyFill="1" applyBorder="1" applyAlignment="1">
      <alignment/>
    </xf>
    <xf numFmtId="0" fontId="11" fillId="38" borderId="12" xfId="0" applyFont="1" applyFill="1" applyBorder="1" applyAlignment="1">
      <alignment/>
    </xf>
    <xf numFmtId="172" fontId="11" fillId="38" borderId="15" xfId="0" applyNumberFormat="1" applyFont="1" applyFill="1" applyBorder="1" applyAlignment="1">
      <alignment/>
    </xf>
    <xf numFmtId="172" fontId="11" fillId="38" borderId="10" xfId="0" applyNumberFormat="1" applyFont="1" applyFill="1" applyBorder="1" applyAlignment="1">
      <alignment/>
    </xf>
    <xf numFmtId="172" fontId="11" fillId="38" borderId="35" xfId="0" applyNumberFormat="1" applyFont="1" applyFill="1" applyBorder="1" applyAlignment="1">
      <alignment/>
    </xf>
    <xf numFmtId="172" fontId="11" fillId="38" borderId="12" xfId="0" applyNumberFormat="1" applyFont="1" applyFill="1" applyBorder="1" applyAlignment="1">
      <alignment/>
    </xf>
    <xf numFmtId="0" fontId="11" fillId="38" borderId="0" xfId="0" applyFont="1" applyFill="1" applyAlignment="1">
      <alignment/>
    </xf>
    <xf numFmtId="172" fontId="0" fillId="38" borderId="15" xfId="0" applyNumberFormat="1" applyFont="1" applyFill="1" applyBorder="1" applyAlignment="1">
      <alignment/>
    </xf>
    <xf numFmtId="172" fontId="0" fillId="0" borderId="11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38" borderId="15" xfId="0" applyNumberFormat="1" applyFont="1" applyFill="1" applyBorder="1" applyAlignment="1">
      <alignment/>
    </xf>
    <xf numFmtId="172" fontId="0" fillId="38" borderId="15" xfId="0" applyNumberFormat="1" applyFont="1" applyFill="1" applyBorder="1" applyAlignment="1">
      <alignment/>
    </xf>
    <xf numFmtId="172" fontId="0" fillId="0" borderId="11" xfId="0" applyNumberFormat="1" applyFont="1" applyBorder="1" applyAlignment="1">
      <alignment/>
    </xf>
    <xf numFmtId="172" fontId="0" fillId="38" borderId="15" xfId="0" applyNumberFormat="1" applyFont="1" applyFill="1" applyBorder="1" applyAlignment="1">
      <alignment vertical="top"/>
    </xf>
    <xf numFmtId="172" fontId="0" fillId="0" borderId="11" xfId="0" applyNumberFormat="1" applyFont="1" applyFill="1" applyBorder="1" applyAlignment="1">
      <alignment vertical="top"/>
    </xf>
    <xf numFmtId="172" fontId="0" fillId="0" borderId="11" xfId="0" applyNumberFormat="1" applyFont="1" applyBorder="1" applyAlignment="1">
      <alignment vertical="top"/>
    </xf>
    <xf numFmtId="172" fontId="11" fillId="38" borderId="15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2" fontId="15" fillId="0" borderId="10" xfId="0" applyNumberFormat="1" applyFont="1" applyFill="1" applyBorder="1" applyAlignment="1">
      <alignment/>
    </xf>
    <xf numFmtId="172" fontId="13" fillId="38" borderId="15" xfId="0" applyNumberFormat="1" applyFont="1" applyFill="1" applyBorder="1" applyAlignment="1">
      <alignment vertical="top" wrapText="1"/>
    </xf>
    <xf numFmtId="172" fontId="13" fillId="0" borderId="11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/>
    </xf>
    <xf numFmtId="172" fontId="13" fillId="0" borderId="11" xfId="0" applyNumberFormat="1" applyFont="1" applyFill="1" applyBorder="1" applyAlignment="1">
      <alignment vertical="top" wrapText="1"/>
    </xf>
    <xf numFmtId="172" fontId="19" fillId="38" borderId="15" xfId="0" applyNumberFormat="1" applyFont="1" applyFill="1" applyBorder="1" applyAlignment="1">
      <alignment wrapText="1"/>
    </xf>
    <xf numFmtId="172" fontId="19" fillId="0" borderId="11" xfId="0" applyNumberFormat="1" applyFont="1" applyBorder="1" applyAlignment="1">
      <alignment wrapText="1"/>
    </xf>
    <xf numFmtId="172" fontId="0" fillId="38" borderId="15" xfId="0" applyNumberFormat="1" applyFill="1" applyBorder="1" applyAlignment="1">
      <alignment/>
    </xf>
    <xf numFmtId="172" fontId="0" fillId="0" borderId="0" xfId="0" applyNumberFormat="1" applyFont="1" applyAlignment="1">
      <alignment/>
    </xf>
    <xf numFmtId="0" fontId="11" fillId="38" borderId="16" xfId="0" applyFont="1" applyFill="1" applyBorder="1" applyAlignment="1">
      <alignment/>
    </xf>
    <xf numFmtId="0" fontId="11" fillId="38" borderId="21" xfId="0" applyFont="1" applyFill="1" applyBorder="1" applyAlignment="1">
      <alignment/>
    </xf>
    <xf numFmtId="172" fontId="11" fillId="38" borderId="37" xfId="0" applyNumberFormat="1" applyFont="1" applyFill="1" applyBorder="1" applyAlignment="1">
      <alignment/>
    </xf>
    <xf numFmtId="172" fontId="11" fillId="38" borderId="16" xfId="0" applyNumberFormat="1" applyFont="1" applyFill="1" applyBorder="1" applyAlignment="1">
      <alignment/>
    </xf>
    <xf numFmtId="172" fontId="11" fillId="38" borderId="38" xfId="0" applyNumberFormat="1" applyFont="1" applyFill="1" applyBorder="1" applyAlignment="1">
      <alignment/>
    </xf>
    <xf numFmtId="0" fontId="11" fillId="38" borderId="38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10" fillId="0" borderId="26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26" xfId="0" applyFont="1" applyFill="1" applyBorder="1" applyAlignment="1">
      <alignment horizontal="center"/>
    </xf>
    <xf numFmtId="0" fontId="9" fillId="38" borderId="12" xfId="0" applyFont="1" applyFill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9" fillId="39" borderId="12" xfId="0" applyFont="1" applyFill="1" applyBorder="1" applyAlignment="1">
      <alignment horizontal="right"/>
    </xf>
    <xf numFmtId="0" fontId="27" fillId="39" borderId="12" xfId="0" applyFont="1" applyFill="1" applyBorder="1" applyAlignment="1">
      <alignment horizontal="right"/>
    </xf>
    <xf numFmtId="0" fontId="0" fillId="39" borderId="12" xfId="0" applyFont="1" applyFill="1" applyBorder="1" applyAlignment="1">
      <alignment horizontal="center"/>
    </xf>
    <xf numFmtId="0" fontId="8" fillId="16" borderId="12" xfId="0" applyFont="1" applyFill="1" applyBorder="1" applyAlignment="1">
      <alignment horizontal="right"/>
    </xf>
    <xf numFmtId="172" fontId="9" fillId="0" borderId="12" xfId="0" applyNumberFormat="1" applyFont="1" applyBorder="1" applyAlignment="1">
      <alignment horizontal="right"/>
    </xf>
    <xf numFmtId="172" fontId="8" fillId="18" borderId="12" xfId="0" applyNumberFormat="1" applyFont="1" applyFill="1" applyBorder="1" applyAlignment="1">
      <alignment horizontal="right"/>
    </xf>
    <xf numFmtId="0" fontId="8" fillId="36" borderId="0" xfId="0" applyFont="1" applyFill="1" applyBorder="1" applyAlignment="1">
      <alignment/>
    </xf>
    <xf numFmtId="172" fontId="9" fillId="36" borderId="10" xfId="0" applyNumberFormat="1" applyFont="1" applyFill="1" applyBorder="1" applyAlignment="1" applyProtection="1">
      <alignment horizontal="right"/>
      <protection/>
    </xf>
    <xf numFmtId="0" fontId="8" fillId="0" borderId="39" xfId="0" applyFont="1" applyFill="1" applyBorder="1" applyAlignment="1">
      <alignment horizontal="center" wrapText="1"/>
    </xf>
    <xf numFmtId="0" fontId="28" fillId="0" borderId="0" xfId="0" applyFont="1" applyAlignment="1">
      <alignment/>
    </xf>
    <xf numFmtId="0" fontId="8" fillId="0" borderId="40" xfId="0" applyFont="1" applyFill="1" applyBorder="1" applyAlignment="1">
      <alignment horizontal="center" wrapText="1"/>
    </xf>
    <xf numFmtId="0" fontId="0" fillId="38" borderId="41" xfId="0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wrapText="1"/>
    </xf>
    <xf numFmtId="0" fontId="0" fillId="4" borderId="42" xfId="0" applyFont="1" applyFill="1" applyBorder="1" applyAlignment="1">
      <alignment horizontal="center" wrapText="1"/>
    </xf>
    <xf numFmtId="0" fontId="0" fillId="4" borderId="32" xfId="0" applyFont="1" applyFill="1" applyBorder="1" applyAlignment="1">
      <alignment horizontal="center" wrapText="1"/>
    </xf>
    <xf numFmtId="0" fontId="0" fillId="4" borderId="4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72" fontId="11" fillId="4" borderId="10" xfId="0" applyNumberFormat="1" applyFont="1" applyFill="1" applyBorder="1" applyAlignment="1">
      <alignment/>
    </xf>
    <xf numFmtId="172" fontId="11" fillId="4" borderId="34" xfId="0" applyNumberFormat="1" applyFont="1" applyFill="1" applyBorder="1" applyAlignment="1">
      <alignment/>
    </xf>
    <xf numFmtId="172" fontId="0" fillId="4" borderId="10" xfId="0" applyNumberFormat="1" applyFont="1" applyFill="1" applyBorder="1" applyAlignment="1">
      <alignment/>
    </xf>
    <xf numFmtId="172" fontId="0" fillId="0" borderId="12" xfId="0" applyNumberFormat="1" applyFont="1" applyFill="1" applyBorder="1" applyAlignment="1">
      <alignment/>
    </xf>
    <xf numFmtId="172" fontId="0" fillId="4" borderId="34" xfId="0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 vertical="top"/>
    </xf>
    <xf numFmtId="172" fontId="13" fillId="0" borderId="0" xfId="0" applyNumberFormat="1" applyFont="1" applyFill="1" applyAlignment="1">
      <alignment/>
    </xf>
    <xf numFmtId="172" fontId="0" fillId="0" borderId="10" xfId="0" applyNumberFormat="1" applyFont="1" applyBorder="1" applyAlignment="1">
      <alignment vertical="top"/>
    </xf>
    <xf numFmtId="172" fontId="11" fillId="0" borderId="10" xfId="0" applyNumberFormat="1" applyFont="1" applyFill="1" applyBorder="1" applyAlignment="1">
      <alignment/>
    </xf>
    <xf numFmtId="172" fontId="11" fillId="0" borderId="12" xfId="0" applyNumberFormat="1" applyFont="1" applyFill="1" applyBorder="1" applyAlignment="1">
      <alignment/>
    </xf>
    <xf numFmtId="172" fontId="15" fillId="0" borderId="0" xfId="0" applyNumberFormat="1" applyFont="1" applyAlignment="1">
      <alignment/>
    </xf>
    <xf numFmtId="172" fontId="13" fillId="0" borderId="10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 vertical="top" wrapText="1"/>
    </xf>
    <xf numFmtId="172" fontId="19" fillId="0" borderId="10" xfId="0" applyNumberFormat="1" applyFont="1" applyBorder="1" applyAlignment="1">
      <alignment wrapText="1"/>
    </xf>
    <xf numFmtId="172" fontId="0" fillId="0" borderId="12" xfId="0" applyNumberFormat="1" applyFill="1" applyBorder="1" applyAlignment="1">
      <alignment/>
    </xf>
    <xf numFmtId="172" fontId="15" fillId="10" borderId="10" xfId="0" applyNumberFormat="1" applyFont="1" applyFill="1" applyBorder="1" applyAlignment="1">
      <alignment/>
    </xf>
    <xf numFmtId="172" fontId="0" fillId="4" borderId="44" xfId="0" applyNumberFormat="1" applyFont="1" applyFill="1" applyBorder="1" applyAlignment="1">
      <alignment/>
    </xf>
    <xf numFmtId="172" fontId="11" fillId="4" borderId="16" xfId="0" applyNumberFormat="1" applyFont="1" applyFill="1" applyBorder="1" applyAlignment="1">
      <alignment/>
    </xf>
    <xf numFmtId="172" fontId="11" fillId="4" borderId="36" xfId="0" applyNumberFormat="1" applyFont="1" applyFill="1" applyBorder="1" applyAlignment="1">
      <alignment/>
    </xf>
    <xf numFmtId="172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36" borderId="0" xfId="0" applyFont="1" applyFill="1" applyAlignment="1">
      <alignment/>
    </xf>
    <xf numFmtId="0" fontId="26" fillId="36" borderId="13" xfId="0" applyFont="1" applyFill="1" applyBorder="1" applyAlignment="1">
      <alignment horizontal="center"/>
    </xf>
    <xf numFmtId="172" fontId="3" fillId="35" borderId="13" xfId="0" applyNumberFormat="1" applyFont="1" applyFill="1" applyBorder="1" applyAlignment="1" applyProtection="1">
      <alignment horizontal="right"/>
      <protection/>
    </xf>
    <xf numFmtId="172" fontId="3" fillId="36" borderId="11" xfId="0" applyNumberFormat="1" applyFont="1" applyFill="1" applyBorder="1" applyAlignment="1" applyProtection="1">
      <alignment horizontal="right"/>
      <protection/>
    </xf>
    <xf numFmtId="172" fontId="3" fillId="36" borderId="10" xfId="0" applyNumberFormat="1" applyFont="1" applyFill="1" applyBorder="1" applyAlignment="1" applyProtection="1">
      <alignment horizontal="right"/>
      <protection/>
    </xf>
    <xf numFmtId="172" fontId="3" fillId="34" borderId="12" xfId="0" applyNumberFormat="1" applyFont="1" applyFill="1" applyBorder="1" applyAlignment="1" applyProtection="1">
      <alignment horizontal="right"/>
      <protection/>
    </xf>
    <xf numFmtId="172" fontId="3" fillId="36" borderId="14" xfId="0" applyNumberFormat="1" applyFont="1" applyFill="1" applyBorder="1" applyAlignment="1" applyProtection="1">
      <alignment horizontal="right"/>
      <protection/>
    </xf>
    <xf numFmtId="172" fontId="3" fillId="36" borderId="11" xfId="0" applyNumberFormat="1" applyFont="1" applyFill="1" applyBorder="1" applyAlignment="1">
      <alignment horizontal="right"/>
    </xf>
    <xf numFmtId="172" fontId="2" fillId="36" borderId="12" xfId="0" applyNumberFormat="1" applyFont="1" applyFill="1" applyBorder="1" applyAlignment="1" applyProtection="1">
      <alignment horizontal="right"/>
      <protection/>
    </xf>
    <xf numFmtId="172" fontId="2" fillId="36" borderId="10" xfId="0" applyNumberFormat="1" applyFont="1" applyFill="1" applyBorder="1" applyAlignment="1" applyProtection="1">
      <alignment horizontal="right"/>
      <protection/>
    </xf>
    <xf numFmtId="172" fontId="2" fillId="36" borderId="10" xfId="0" applyNumberFormat="1" applyFont="1" applyFill="1" applyBorder="1" applyAlignment="1">
      <alignment horizontal="right"/>
    </xf>
    <xf numFmtId="172" fontId="2" fillId="36" borderId="11" xfId="0" applyNumberFormat="1" applyFont="1" applyFill="1" applyBorder="1" applyAlignment="1">
      <alignment horizontal="right"/>
    </xf>
    <xf numFmtId="172" fontId="2" fillId="36" borderId="15" xfId="0" applyNumberFormat="1" applyFont="1" applyFill="1" applyBorder="1" applyAlignment="1">
      <alignment horizontal="right"/>
    </xf>
    <xf numFmtId="172" fontId="2" fillId="36" borderId="35" xfId="0" applyNumberFormat="1" applyFont="1" applyFill="1" applyBorder="1" applyAlignment="1">
      <alignment horizontal="right"/>
    </xf>
    <xf numFmtId="0" fontId="2" fillId="36" borderId="10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172" fontId="2" fillId="36" borderId="10" xfId="0" applyNumberFormat="1" applyFont="1" applyFill="1" applyBorder="1" applyAlignment="1">
      <alignment/>
    </xf>
    <xf numFmtId="172" fontId="2" fillId="36" borderId="11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/>
    </xf>
    <xf numFmtId="172" fontId="3" fillId="36" borderId="11" xfId="0" applyNumberFormat="1" applyFont="1" applyFill="1" applyBorder="1" applyAlignment="1">
      <alignment/>
    </xf>
    <xf numFmtId="172" fontId="3" fillId="36" borderId="35" xfId="0" applyNumberFormat="1" applyFont="1" applyFill="1" applyBorder="1" applyAlignment="1">
      <alignment/>
    </xf>
    <xf numFmtId="172" fontId="3" fillId="36" borderId="20" xfId="0" applyNumberFormat="1" applyFont="1" applyFill="1" applyBorder="1" applyAlignment="1">
      <alignment/>
    </xf>
    <xf numFmtId="172" fontId="3" fillId="36" borderId="16" xfId="0" applyNumberFormat="1" applyFont="1" applyFill="1" applyBorder="1" applyAlignment="1">
      <alignment/>
    </xf>
    <xf numFmtId="172" fontId="3" fillId="36" borderId="16" xfId="0" applyNumberFormat="1" applyFont="1" applyFill="1" applyBorder="1" applyAlignment="1" applyProtection="1">
      <alignment horizontal="right"/>
      <protection/>
    </xf>
    <xf numFmtId="172" fontId="2" fillId="36" borderId="16" xfId="0" applyNumberFormat="1" applyFont="1" applyFill="1" applyBorder="1" applyAlignment="1" applyProtection="1">
      <alignment horizontal="right"/>
      <protection/>
    </xf>
    <xf numFmtId="172" fontId="3" fillId="36" borderId="17" xfId="0" applyNumberFormat="1" applyFont="1" applyFill="1" applyBorder="1" applyAlignment="1">
      <alignment/>
    </xf>
    <xf numFmtId="172" fontId="3" fillId="36" borderId="18" xfId="0" applyNumberFormat="1" applyFont="1" applyFill="1" applyBorder="1" applyAlignment="1">
      <alignment/>
    </xf>
    <xf numFmtId="172" fontId="3" fillId="36" borderId="18" xfId="0" applyNumberFormat="1" applyFont="1" applyFill="1" applyBorder="1" applyAlignment="1" applyProtection="1">
      <alignment horizontal="right"/>
      <protection/>
    </xf>
    <xf numFmtId="172" fontId="2" fillId="36" borderId="19" xfId="0" applyNumberFormat="1" applyFont="1" applyFill="1" applyBorder="1" applyAlignment="1" applyProtection="1">
      <alignment horizontal="right"/>
      <protection/>
    </xf>
    <xf numFmtId="172" fontId="2" fillId="36" borderId="45" xfId="0" applyNumberFormat="1" applyFont="1" applyFill="1" applyBorder="1" applyAlignment="1" applyProtection="1">
      <alignment horizontal="right"/>
      <protection/>
    </xf>
    <xf numFmtId="172" fontId="3" fillId="36" borderId="22" xfId="0" applyNumberFormat="1" applyFont="1" applyFill="1" applyBorder="1" applyAlignment="1">
      <alignment/>
    </xf>
    <xf numFmtId="172" fontId="2" fillId="36" borderId="23" xfId="0" applyNumberFormat="1" applyFont="1" applyFill="1" applyBorder="1" applyAlignment="1" applyProtection="1">
      <alignment horizontal="right"/>
      <protection/>
    </xf>
    <xf numFmtId="0" fontId="26" fillId="36" borderId="0" xfId="0" applyFont="1" applyFill="1" applyAlignment="1">
      <alignment/>
    </xf>
    <xf numFmtId="172" fontId="26" fillId="36" borderId="0" xfId="0" applyNumberFormat="1" applyFont="1" applyFill="1" applyAlignment="1">
      <alignment/>
    </xf>
    <xf numFmtId="0" fontId="0" fillId="4" borderId="10" xfId="0" applyFont="1" applyFill="1" applyBorder="1" applyAlignment="1">
      <alignment horizontal="center" wrapText="1"/>
    </xf>
    <xf numFmtId="0" fontId="0" fillId="38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2" fontId="11" fillId="38" borderId="11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 vertical="top"/>
    </xf>
    <xf numFmtId="172" fontId="11" fillId="38" borderId="10" xfId="0" applyNumberFormat="1" applyFont="1" applyFill="1" applyBorder="1" applyAlignment="1">
      <alignment/>
    </xf>
    <xf numFmtId="172" fontId="11" fillId="0" borderId="11" xfId="0" applyNumberFormat="1" applyFont="1" applyFill="1" applyBorder="1" applyAlignment="1">
      <alignment/>
    </xf>
    <xf numFmtId="172" fontId="13" fillId="38" borderId="10" xfId="0" applyNumberFormat="1" applyFont="1" applyFill="1" applyBorder="1" applyAlignment="1">
      <alignment vertical="top" wrapText="1"/>
    </xf>
    <xf numFmtId="172" fontId="19" fillId="38" borderId="10" xfId="0" applyNumberFormat="1" applyFont="1" applyFill="1" applyBorder="1" applyAlignment="1">
      <alignment wrapText="1"/>
    </xf>
    <xf numFmtId="172" fontId="11" fillId="38" borderId="46" xfId="0" applyNumberFormat="1" applyFont="1" applyFill="1" applyBorder="1" applyAlignment="1">
      <alignment/>
    </xf>
    <xf numFmtId="49" fontId="13" fillId="0" borderId="15" xfId="0" applyNumberFormat="1" applyFont="1" applyBorder="1" applyAlignment="1">
      <alignment vertical="top" wrapText="1"/>
    </xf>
    <xf numFmtId="172" fontId="2" fillId="35" borderId="12" xfId="0" applyNumberFormat="1" applyFont="1" applyFill="1" applyBorder="1" applyAlignment="1" applyProtection="1">
      <alignment horizontal="right"/>
      <protection/>
    </xf>
    <xf numFmtId="0" fontId="26" fillId="35" borderId="12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vertical="top"/>
    </xf>
    <xf numFmtId="172" fontId="3" fillId="0" borderId="0" xfId="0" applyNumberFormat="1" applyFont="1" applyAlignment="1">
      <alignment/>
    </xf>
    <xf numFmtId="172" fontId="3" fillId="0" borderId="0" xfId="0" applyNumberFormat="1" applyFont="1" applyFill="1" applyBorder="1" applyAlignment="1" applyProtection="1">
      <alignment horizontal="right"/>
      <protection/>
    </xf>
    <xf numFmtId="172" fontId="3" fillId="0" borderId="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172" fontId="2" fillId="0" borderId="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/>
    </xf>
    <xf numFmtId="49" fontId="2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Border="1" applyAlignment="1">
      <alignment vertical="top"/>
    </xf>
    <xf numFmtId="49" fontId="2" fillId="40" borderId="10" xfId="0" applyNumberFormat="1" applyFont="1" applyFill="1" applyBorder="1" applyAlignment="1">
      <alignment wrapText="1"/>
    </xf>
    <xf numFmtId="172" fontId="2" fillId="40" borderId="0" xfId="0" applyNumberFormat="1" applyFont="1" applyFill="1" applyBorder="1" applyAlignment="1">
      <alignment horizontal="right"/>
    </xf>
    <xf numFmtId="49" fontId="2" fillId="40" borderId="10" xfId="0" applyNumberFormat="1" applyFont="1" applyFill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49" fontId="29" fillId="0" borderId="10" xfId="0" applyNumberFormat="1" applyFont="1" applyBorder="1" applyAlignment="1">
      <alignment vertical="top" wrapText="1"/>
    </xf>
    <xf numFmtId="49" fontId="2" fillId="37" borderId="10" xfId="0" applyNumberFormat="1" applyFont="1" applyFill="1" applyBorder="1" applyAlignment="1">
      <alignment vertical="top" wrapText="1"/>
    </xf>
    <xf numFmtId="172" fontId="2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vertical="top" wrapText="1"/>
    </xf>
    <xf numFmtId="172" fontId="3" fillId="0" borderId="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172" fontId="3" fillId="0" borderId="2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top" wrapText="1"/>
    </xf>
    <xf numFmtId="0" fontId="26" fillId="36" borderId="12" xfId="0" applyFont="1" applyFill="1" applyBorder="1" applyAlignment="1">
      <alignment horizontal="center"/>
    </xf>
    <xf numFmtId="0" fontId="26" fillId="36" borderId="34" xfId="0" applyFont="1" applyFill="1" applyBorder="1" applyAlignment="1">
      <alignment horizontal="center"/>
    </xf>
    <xf numFmtId="172" fontId="3" fillId="34" borderId="29" xfId="0" applyNumberFormat="1" applyFont="1" applyFill="1" applyBorder="1" applyAlignment="1" applyProtection="1">
      <alignment horizontal="center" vertical="center"/>
      <protection/>
    </xf>
    <xf numFmtId="172" fontId="3" fillId="34" borderId="32" xfId="0" applyNumberFormat="1" applyFont="1" applyFill="1" applyBorder="1" applyAlignment="1" applyProtection="1">
      <alignment horizontal="center" vertical="center"/>
      <protection/>
    </xf>
    <xf numFmtId="0" fontId="26" fillId="35" borderId="12" xfId="0" applyFont="1" applyFill="1" applyBorder="1" applyAlignment="1">
      <alignment horizontal="center"/>
    </xf>
    <xf numFmtId="0" fontId="26" fillId="35" borderId="35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26" fillId="36" borderId="29" xfId="0" applyFont="1" applyFill="1" applyBorder="1" applyAlignment="1">
      <alignment horizontal="center" vertical="center"/>
    </xf>
    <xf numFmtId="0" fontId="26" fillId="36" borderId="32" xfId="0" applyFont="1" applyFill="1" applyBorder="1" applyAlignment="1">
      <alignment horizontal="center" vertical="center"/>
    </xf>
    <xf numFmtId="0" fontId="26" fillId="36" borderId="11" xfId="0" applyFont="1" applyFill="1" applyBorder="1" applyAlignment="1">
      <alignment horizontal="center"/>
    </xf>
    <xf numFmtId="0" fontId="26" fillId="35" borderId="29" xfId="0" applyFont="1" applyFill="1" applyBorder="1" applyAlignment="1">
      <alignment horizontal="center" vertical="center"/>
    </xf>
    <xf numFmtId="0" fontId="26" fillId="35" borderId="32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horizontal="center"/>
    </xf>
    <xf numFmtId="0" fontId="26" fillId="7" borderId="47" xfId="0" applyFont="1" applyFill="1" applyBorder="1" applyAlignment="1">
      <alignment horizontal="center" vertical="center"/>
    </xf>
    <xf numFmtId="0" fontId="26" fillId="7" borderId="48" xfId="0" applyFont="1" applyFill="1" applyBorder="1" applyAlignment="1">
      <alignment horizontal="center" vertical="center"/>
    </xf>
    <xf numFmtId="0" fontId="26" fillId="7" borderId="29" xfId="0" applyFont="1" applyFill="1" applyBorder="1" applyAlignment="1">
      <alignment horizontal="center" vertical="center"/>
    </xf>
    <xf numFmtId="0" fontId="26" fillId="7" borderId="32" xfId="0" applyFont="1" applyFill="1" applyBorder="1" applyAlignment="1">
      <alignment horizontal="center" vertical="center"/>
    </xf>
    <xf numFmtId="0" fontId="26" fillId="7" borderId="12" xfId="0" applyFont="1" applyFill="1" applyBorder="1" applyAlignment="1">
      <alignment horizontal="center"/>
    </xf>
    <xf numFmtId="0" fontId="26" fillId="7" borderId="34" xfId="0" applyFont="1" applyFill="1" applyBorder="1" applyAlignment="1">
      <alignment horizontal="center"/>
    </xf>
    <xf numFmtId="0" fontId="26" fillId="35" borderId="34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 vertical="center"/>
    </xf>
    <xf numFmtId="0" fontId="26" fillId="36" borderId="47" xfId="0" applyFont="1" applyFill="1" applyBorder="1" applyAlignment="1">
      <alignment horizontal="center" vertical="center"/>
    </xf>
    <xf numFmtId="0" fontId="26" fillId="36" borderId="48" xfId="0" applyFont="1" applyFill="1" applyBorder="1" applyAlignment="1">
      <alignment horizontal="center" vertical="center"/>
    </xf>
    <xf numFmtId="172" fontId="3" fillId="34" borderId="28" xfId="0" applyNumberFormat="1" applyFont="1" applyFill="1" applyBorder="1" applyAlignment="1" applyProtection="1">
      <alignment horizontal="center" vertical="center"/>
      <protection/>
    </xf>
    <xf numFmtId="172" fontId="3" fillId="34" borderId="31" xfId="0" applyNumberFormat="1" applyFont="1" applyFill="1" applyBorder="1" applyAlignment="1" applyProtection="1">
      <alignment horizontal="center" vertical="center"/>
      <protection/>
    </xf>
    <xf numFmtId="0" fontId="26" fillId="36" borderId="28" xfId="0" applyFont="1" applyFill="1" applyBorder="1" applyAlignment="1">
      <alignment horizontal="center" vertical="center"/>
    </xf>
    <xf numFmtId="0" fontId="26" fillId="36" borderId="31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6" fillId="33" borderId="11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26" fillId="35" borderId="52" xfId="0" applyFont="1" applyFill="1" applyBorder="1" applyAlignment="1">
      <alignment horizontal="center"/>
    </xf>
    <xf numFmtId="0" fontId="26" fillId="35" borderId="50" xfId="0" applyFont="1" applyFill="1" applyBorder="1" applyAlignment="1">
      <alignment horizontal="center"/>
    </xf>
    <xf numFmtId="0" fontId="26" fillId="35" borderId="5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33" borderId="11" xfId="0" applyFont="1" applyFill="1" applyBorder="1" applyAlignment="1">
      <alignment horizontal="center" vertical="center"/>
    </xf>
    <xf numFmtId="0" fontId="26" fillId="35" borderId="11" xfId="0" applyFont="1" applyFill="1" applyBorder="1" applyAlignment="1">
      <alignment horizontal="center"/>
    </xf>
    <xf numFmtId="0" fontId="26" fillId="36" borderId="35" xfId="0" applyFont="1" applyFill="1" applyBorder="1" applyAlignment="1">
      <alignment horizontal="center"/>
    </xf>
    <xf numFmtId="0" fontId="26" fillId="7" borderId="53" xfId="0" applyFont="1" applyFill="1" applyBorder="1" applyAlignment="1">
      <alignment horizontal="center"/>
    </xf>
    <xf numFmtId="0" fontId="26" fillId="7" borderId="54" xfId="0" applyFont="1" applyFill="1" applyBorder="1" applyAlignment="1">
      <alignment horizontal="center"/>
    </xf>
    <xf numFmtId="0" fontId="26" fillId="35" borderId="55" xfId="0" applyFont="1" applyFill="1" applyBorder="1" applyAlignment="1">
      <alignment horizontal="center"/>
    </xf>
    <xf numFmtId="0" fontId="26" fillId="35" borderId="53" xfId="0" applyFont="1" applyFill="1" applyBorder="1" applyAlignment="1">
      <alignment horizontal="center"/>
    </xf>
    <xf numFmtId="0" fontId="26" fillId="35" borderId="54" xfId="0" applyFont="1" applyFill="1" applyBorder="1" applyAlignment="1">
      <alignment horizontal="center"/>
    </xf>
    <xf numFmtId="0" fontId="26" fillId="36" borderId="55" xfId="0" applyFont="1" applyFill="1" applyBorder="1" applyAlignment="1">
      <alignment horizontal="center"/>
    </xf>
    <xf numFmtId="0" fontId="26" fillId="36" borderId="53" xfId="0" applyFont="1" applyFill="1" applyBorder="1" applyAlignment="1">
      <alignment horizontal="center"/>
    </xf>
    <xf numFmtId="0" fontId="26" fillId="36" borderId="54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center"/>
    </xf>
    <xf numFmtId="0" fontId="26" fillId="19" borderId="12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28" xfId="0" applyFont="1" applyFill="1" applyBorder="1" applyAlignment="1">
      <alignment horizontal="center" vertical="center"/>
    </xf>
    <xf numFmtId="0" fontId="26" fillId="35" borderId="31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0" fontId="8" fillId="0" borderId="58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/>
    </xf>
    <xf numFmtId="0" fontId="26" fillId="33" borderId="12" xfId="0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right"/>
      <protection/>
    </xf>
    <xf numFmtId="0" fontId="8" fillId="36" borderId="57" xfId="0" applyFont="1" applyFill="1" applyBorder="1" applyAlignment="1">
      <alignment horizontal="center" wrapText="1"/>
    </xf>
    <xf numFmtId="0" fontId="8" fillId="36" borderId="39" xfId="0" applyFont="1" applyFill="1" applyBorder="1" applyAlignment="1">
      <alignment horizontal="center" wrapText="1"/>
    </xf>
    <xf numFmtId="0" fontId="8" fillId="36" borderId="60" xfId="0" applyFont="1" applyFill="1" applyBorder="1" applyAlignment="1">
      <alignment horizontal="center" wrapText="1"/>
    </xf>
    <xf numFmtId="0" fontId="8" fillId="36" borderId="61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3"/>
  <sheetViews>
    <sheetView showZeros="0" tabSelected="1" zoomScale="70" zoomScaleNormal="70" zoomScaleSheetLayoutView="5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4" sqref="A44:IV44"/>
    </sheetView>
  </sheetViews>
  <sheetFormatPr defaultColWidth="9.00390625" defaultRowHeight="12.75"/>
  <cols>
    <col min="1" max="1" width="51.25390625" style="74" customWidth="1"/>
    <col min="2" max="2" width="13.875" style="38" customWidth="1"/>
    <col min="3" max="3" width="13.875" style="1" customWidth="1"/>
    <col min="4" max="4" width="14.375" style="38" customWidth="1"/>
    <col min="5" max="5" width="11.25390625" style="38" customWidth="1"/>
    <col min="6" max="7" width="13.00390625" style="38" hidden="1" customWidth="1"/>
    <col min="8" max="8" width="14.125" style="38" hidden="1" customWidth="1"/>
    <col min="9" max="9" width="11.875" style="38" hidden="1" customWidth="1"/>
    <col min="10" max="10" width="13.00390625" style="38" customWidth="1"/>
    <col min="11" max="11" width="12.75390625" style="38" customWidth="1"/>
    <col min="12" max="12" width="13.375" style="38" customWidth="1"/>
    <col min="13" max="13" width="12.125" style="38" customWidth="1"/>
    <col min="14" max="15" width="11.375" style="1" hidden="1" customWidth="1"/>
    <col min="16" max="16" width="12.25390625" style="1" hidden="1" customWidth="1"/>
    <col min="17" max="17" width="11.125" style="200" hidden="1" customWidth="1"/>
    <col min="18" max="19" width="11.125" style="1" customWidth="1"/>
    <col min="20" max="20" width="13.125" style="1" customWidth="1"/>
    <col min="21" max="21" width="11.125" style="1" customWidth="1"/>
    <col min="22" max="22" width="11.625" style="1" hidden="1" customWidth="1"/>
    <col min="23" max="23" width="11.125" style="1" hidden="1" customWidth="1"/>
    <col min="24" max="24" width="12.375" style="1" hidden="1" customWidth="1"/>
    <col min="25" max="25" width="11.125" style="2" hidden="1" customWidth="1"/>
    <col min="26" max="26" width="13.125" style="38" hidden="1" customWidth="1"/>
    <col min="27" max="27" width="13.25390625" style="38" hidden="1" customWidth="1"/>
    <col min="28" max="28" width="14.375" style="38" hidden="1" customWidth="1"/>
    <col min="29" max="29" width="11.125" style="38" hidden="1" customWidth="1"/>
    <col min="30" max="31" width="11.125" style="312" hidden="1" customWidth="1"/>
    <col min="32" max="32" width="13.00390625" style="312" hidden="1" customWidth="1"/>
    <col min="33" max="35" width="11.125" style="312" hidden="1" customWidth="1"/>
    <col min="36" max="36" width="12.25390625" style="312" hidden="1" customWidth="1"/>
    <col min="37" max="39" width="11.125" style="312" hidden="1" customWidth="1"/>
    <col min="40" max="40" width="12.25390625" style="312" hidden="1" customWidth="1"/>
    <col min="41" max="41" width="11.125" style="312" hidden="1" customWidth="1"/>
    <col min="42" max="42" width="13.25390625" style="1" hidden="1" customWidth="1"/>
    <col min="43" max="43" width="12.875" style="1" hidden="1" customWidth="1"/>
    <col min="44" max="44" width="12.00390625" style="1" hidden="1" customWidth="1"/>
    <col min="45" max="45" width="11.125" style="1" hidden="1" customWidth="1"/>
    <col min="46" max="46" width="12.375" style="38" hidden="1" customWidth="1"/>
    <col min="47" max="47" width="13.00390625" style="38" hidden="1" customWidth="1"/>
    <col min="48" max="48" width="14.25390625" style="38" hidden="1" customWidth="1"/>
    <col min="49" max="49" width="11.125" style="75" hidden="1" customWidth="1"/>
    <col min="50" max="51" width="11.125" style="312" hidden="1" customWidth="1"/>
    <col min="52" max="52" width="12.25390625" style="312" hidden="1" customWidth="1"/>
    <col min="53" max="55" width="11.125" style="312" hidden="1" customWidth="1"/>
    <col min="56" max="56" width="13.00390625" style="312" hidden="1" customWidth="1"/>
    <col min="57" max="59" width="11.125" style="312" hidden="1" customWidth="1"/>
    <col min="60" max="60" width="13.875" style="312" hidden="1" customWidth="1"/>
    <col min="61" max="61" width="12.625" style="312" hidden="1" customWidth="1"/>
    <col min="62" max="62" width="13.00390625" style="1" hidden="1" customWidth="1"/>
    <col min="63" max="63" width="13.25390625" style="38" hidden="1" customWidth="1"/>
    <col min="64" max="64" width="14.25390625" style="38" hidden="1" customWidth="1"/>
    <col min="65" max="65" width="12.75390625" style="38" hidden="1" customWidth="1"/>
    <col min="66" max="67" width="11.125" style="312" hidden="1" customWidth="1"/>
    <col min="68" max="68" width="12.125" style="312" hidden="1" customWidth="1"/>
    <col min="69" max="71" width="11.125" style="312" hidden="1" customWidth="1"/>
    <col min="72" max="72" width="13.375" style="312" hidden="1" customWidth="1"/>
    <col min="73" max="75" width="11.125" style="312" hidden="1" customWidth="1"/>
    <col min="76" max="76" width="12.375" style="312" hidden="1" customWidth="1"/>
    <col min="77" max="77" width="11.125" style="312" hidden="1" customWidth="1"/>
    <col min="78" max="78" width="11.125" style="38" customWidth="1"/>
    <col min="79" max="79" width="15.125" style="38" customWidth="1"/>
    <col min="80" max="81" width="9.125" style="38" customWidth="1"/>
    <col min="82" max="82" width="10.625" style="38" customWidth="1"/>
    <col min="83" max="83" width="12.75390625" style="2" customWidth="1"/>
    <col min="84" max="16384" width="9.125" style="38" customWidth="1"/>
  </cols>
  <sheetData>
    <row r="1" spans="1:83" s="1" customFormat="1" ht="42" customHeight="1" thickBot="1">
      <c r="A1" s="388" t="s">
        <v>155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V1" s="2"/>
      <c r="W1" s="2"/>
      <c r="X1" s="2"/>
      <c r="Y1" s="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W1" s="2"/>
      <c r="AX1" s="312"/>
      <c r="AY1" s="312"/>
      <c r="AZ1" s="312"/>
      <c r="BA1" s="312"/>
      <c r="BB1" s="312"/>
      <c r="BC1" s="312"/>
      <c r="BD1" s="312"/>
      <c r="BE1" s="312"/>
      <c r="BF1" s="312"/>
      <c r="BG1" s="312"/>
      <c r="BH1" s="312"/>
      <c r="BI1" s="312"/>
      <c r="BN1" s="312"/>
      <c r="BO1" s="312"/>
      <c r="BP1" s="312"/>
      <c r="BQ1" s="312"/>
      <c r="BR1" s="312"/>
      <c r="BS1" s="312"/>
      <c r="BT1" s="312"/>
      <c r="BU1" s="312"/>
      <c r="BV1" s="312"/>
      <c r="BW1" s="312"/>
      <c r="BX1" s="312"/>
      <c r="BY1" s="312"/>
      <c r="CE1" s="2"/>
    </row>
    <row r="2" spans="1:77" s="4" customFormat="1" ht="21" customHeight="1">
      <c r="A2" s="417" t="s">
        <v>102</v>
      </c>
      <c r="B2" s="419" t="s">
        <v>151</v>
      </c>
      <c r="C2" s="420"/>
      <c r="D2" s="420"/>
      <c r="E2" s="421"/>
      <c r="F2" s="422" t="s">
        <v>1</v>
      </c>
      <c r="G2" s="423"/>
      <c r="H2" s="423"/>
      <c r="I2" s="407"/>
      <c r="J2" s="424" t="s">
        <v>2</v>
      </c>
      <c r="K2" s="425"/>
      <c r="L2" s="425"/>
      <c r="M2" s="426"/>
      <c r="N2" s="427" t="s">
        <v>3</v>
      </c>
      <c r="O2" s="396"/>
      <c r="P2" s="396"/>
      <c r="Q2" s="396"/>
      <c r="R2" s="396" t="s">
        <v>4</v>
      </c>
      <c r="S2" s="396"/>
      <c r="T2" s="396"/>
      <c r="U2" s="396"/>
      <c r="V2" s="396" t="s">
        <v>5</v>
      </c>
      <c r="W2" s="396"/>
      <c r="X2" s="396"/>
      <c r="Y2" s="396"/>
      <c r="Z2" s="393" t="s">
        <v>6</v>
      </c>
      <c r="AA2" s="394"/>
      <c r="AB2" s="394"/>
      <c r="AC2" s="434"/>
      <c r="AD2" s="389" t="s">
        <v>99</v>
      </c>
      <c r="AE2" s="435"/>
      <c r="AF2" s="435"/>
      <c r="AG2" s="399"/>
      <c r="AH2" s="389" t="s">
        <v>7</v>
      </c>
      <c r="AI2" s="435"/>
      <c r="AJ2" s="435"/>
      <c r="AK2" s="399"/>
      <c r="AL2" s="402" t="s">
        <v>8</v>
      </c>
      <c r="AM2" s="402"/>
      <c r="AN2" s="402"/>
      <c r="AO2" s="402"/>
      <c r="AP2" s="436" t="s">
        <v>9</v>
      </c>
      <c r="AQ2" s="436"/>
      <c r="AR2" s="436"/>
      <c r="AS2" s="437"/>
      <c r="AT2" s="438" t="s">
        <v>10</v>
      </c>
      <c r="AU2" s="439"/>
      <c r="AV2" s="439"/>
      <c r="AW2" s="440"/>
      <c r="AX2" s="441" t="s">
        <v>11</v>
      </c>
      <c r="AY2" s="442"/>
      <c r="AZ2" s="442"/>
      <c r="BA2" s="443"/>
      <c r="BB2" s="441" t="s">
        <v>12</v>
      </c>
      <c r="BC2" s="442"/>
      <c r="BD2" s="442"/>
      <c r="BE2" s="443"/>
      <c r="BF2" s="442" t="s">
        <v>13</v>
      </c>
      <c r="BG2" s="442"/>
      <c r="BH2" s="442"/>
      <c r="BI2" s="443"/>
      <c r="BJ2" s="439" t="s">
        <v>14</v>
      </c>
      <c r="BK2" s="439"/>
      <c r="BL2" s="439"/>
      <c r="BM2" s="439"/>
      <c r="BN2" s="402" t="s">
        <v>100</v>
      </c>
      <c r="BO2" s="402"/>
      <c r="BP2" s="402"/>
      <c r="BQ2" s="402"/>
      <c r="BR2" s="444" t="s">
        <v>101</v>
      </c>
      <c r="BS2" s="445"/>
      <c r="BT2" s="445"/>
      <c r="BU2" s="445"/>
      <c r="BV2" s="444" t="s">
        <v>15</v>
      </c>
      <c r="BW2" s="445"/>
      <c r="BX2" s="445"/>
      <c r="BY2" s="445"/>
    </row>
    <row r="3" spans="1:83" s="4" customFormat="1" ht="19.5" customHeight="1">
      <c r="A3" s="418"/>
      <c r="B3" s="428" t="s">
        <v>16</v>
      </c>
      <c r="C3" s="395" t="s">
        <v>17</v>
      </c>
      <c r="D3" s="431" t="s">
        <v>18</v>
      </c>
      <c r="E3" s="432"/>
      <c r="F3" s="433" t="s">
        <v>16</v>
      </c>
      <c r="G3" s="446" t="s">
        <v>17</v>
      </c>
      <c r="H3" s="447" t="s">
        <v>18</v>
      </c>
      <c r="I3" s="448"/>
      <c r="J3" s="451" t="s">
        <v>16</v>
      </c>
      <c r="K3" s="452" t="s">
        <v>17</v>
      </c>
      <c r="L3" s="455" t="s">
        <v>18</v>
      </c>
      <c r="M3" s="456"/>
      <c r="N3" s="428" t="s">
        <v>16</v>
      </c>
      <c r="O3" s="395" t="s">
        <v>17</v>
      </c>
      <c r="P3" s="396" t="s">
        <v>18</v>
      </c>
      <c r="Q3" s="396"/>
      <c r="R3" s="395" t="s">
        <v>16</v>
      </c>
      <c r="S3" s="395" t="s">
        <v>17</v>
      </c>
      <c r="T3" s="396" t="s">
        <v>18</v>
      </c>
      <c r="U3" s="396"/>
      <c r="V3" s="395" t="s">
        <v>16</v>
      </c>
      <c r="W3" s="395" t="s">
        <v>17</v>
      </c>
      <c r="X3" s="396" t="s">
        <v>18</v>
      </c>
      <c r="Y3" s="396"/>
      <c r="Z3" s="400" t="s">
        <v>16</v>
      </c>
      <c r="AA3" s="400" t="s">
        <v>17</v>
      </c>
      <c r="AB3" s="393" t="s">
        <v>18</v>
      </c>
      <c r="AC3" s="434"/>
      <c r="AD3" s="397" t="s">
        <v>16</v>
      </c>
      <c r="AE3" s="397" t="s">
        <v>17</v>
      </c>
      <c r="AF3" s="389" t="s">
        <v>18</v>
      </c>
      <c r="AG3" s="399"/>
      <c r="AH3" s="397" t="s">
        <v>16</v>
      </c>
      <c r="AI3" s="397" t="s">
        <v>17</v>
      </c>
      <c r="AJ3" s="389" t="s">
        <v>18</v>
      </c>
      <c r="AK3" s="399"/>
      <c r="AL3" s="410" t="s">
        <v>16</v>
      </c>
      <c r="AM3" s="410" t="s">
        <v>17</v>
      </c>
      <c r="AN3" s="402" t="s">
        <v>18</v>
      </c>
      <c r="AO3" s="402"/>
      <c r="AP3" s="403" t="s">
        <v>16</v>
      </c>
      <c r="AQ3" s="405" t="s">
        <v>17</v>
      </c>
      <c r="AR3" s="407" t="s">
        <v>18</v>
      </c>
      <c r="AS3" s="408"/>
      <c r="AT3" s="453" t="s">
        <v>16</v>
      </c>
      <c r="AU3" s="400" t="s">
        <v>17</v>
      </c>
      <c r="AV3" s="393" t="s">
        <v>18</v>
      </c>
      <c r="AW3" s="409"/>
      <c r="AX3" s="415" t="s">
        <v>16</v>
      </c>
      <c r="AY3" s="397" t="s">
        <v>17</v>
      </c>
      <c r="AZ3" s="389" t="s">
        <v>18</v>
      </c>
      <c r="BA3" s="390"/>
      <c r="BB3" s="415" t="s">
        <v>16</v>
      </c>
      <c r="BC3" s="397" t="s">
        <v>17</v>
      </c>
      <c r="BD3" s="389" t="s">
        <v>18</v>
      </c>
      <c r="BE3" s="390"/>
      <c r="BF3" s="411" t="s">
        <v>16</v>
      </c>
      <c r="BG3" s="397" t="s">
        <v>17</v>
      </c>
      <c r="BH3" s="389" t="s">
        <v>18</v>
      </c>
      <c r="BI3" s="390"/>
      <c r="BJ3" s="413" t="s">
        <v>16</v>
      </c>
      <c r="BK3" s="391" t="s">
        <v>17</v>
      </c>
      <c r="BL3" s="393" t="s">
        <v>18</v>
      </c>
      <c r="BM3" s="394"/>
      <c r="BN3" s="410" t="s">
        <v>16</v>
      </c>
      <c r="BO3" s="410" t="s">
        <v>17</v>
      </c>
      <c r="BP3" s="402" t="s">
        <v>18</v>
      </c>
      <c r="BQ3" s="402"/>
      <c r="BR3" s="450" t="s">
        <v>16</v>
      </c>
      <c r="BS3" s="449" t="s">
        <v>17</v>
      </c>
      <c r="BT3" s="445" t="s">
        <v>18</v>
      </c>
      <c r="BU3" s="445"/>
      <c r="BV3" s="450" t="s">
        <v>16</v>
      </c>
      <c r="BW3" s="449" t="s">
        <v>17</v>
      </c>
      <c r="BX3" s="445" t="s">
        <v>18</v>
      </c>
      <c r="BY3" s="445"/>
      <c r="CE3" s="387"/>
    </row>
    <row r="4" spans="1:83" s="4" customFormat="1" ht="16.5" customHeight="1">
      <c r="A4" s="418"/>
      <c r="B4" s="429"/>
      <c r="C4" s="430"/>
      <c r="D4" s="201" t="s">
        <v>19</v>
      </c>
      <c r="E4" s="204" t="s">
        <v>20</v>
      </c>
      <c r="F4" s="433"/>
      <c r="G4" s="446"/>
      <c r="H4" s="490" t="s">
        <v>19</v>
      </c>
      <c r="I4" s="491" t="s">
        <v>20</v>
      </c>
      <c r="J4" s="451"/>
      <c r="K4" s="452"/>
      <c r="L4" s="202" t="s">
        <v>19</v>
      </c>
      <c r="M4" s="203" t="s">
        <v>20</v>
      </c>
      <c r="N4" s="428"/>
      <c r="O4" s="395"/>
      <c r="P4" s="201" t="s">
        <v>19</v>
      </c>
      <c r="Q4" s="205" t="s">
        <v>20</v>
      </c>
      <c r="R4" s="395"/>
      <c r="S4" s="395"/>
      <c r="T4" s="201" t="s">
        <v>19</v>
      </c>
      <c r="U4" s="3" t="s">
        <v>20</v>
      </c>
      <c r="V4" s="395"/>
      <c r="W4" s="395"/>
      <c r="X4" s="201" t="s">
        <v>19</v>
      </c>
      <c r="Y4" s="3" t="s">
        <v>20</v>
      </c>
      <c r="Z4" s="401"/>
      <c r="AA4" s="401"/>
      <c r="AB4" s="202" t="s">
        <v>19</v>
      </c>
      <c r="AC4" s="202" t="s">
        <v>20</v>
      </c>
      <c r="AD4" s="398"/>
      <c r="AE4" s="398"/>
      <c r="AF4" s="362" t="s">
        <v>19</v>
      </c>
      <c r="AG4" s="362" t="s">
        <v>20</v>
      </c>
      <c r="AH4" s="398"/>
      <c r="AI4" s="398"/>
      <c r="AJ4" s="362" t="s">
        <v>19</v>
      </c>
      <c r="AK4" s="362" t="s">
        <v>20</v>
      </c>
      <c r="AL4" s="410"/>
      <c r="AM4" s="410"/>
      <c r="AN4" s="362" t="s">
        <v>19</v>
      </c>
      <c r="AO4" s="362" t="s">
        <v>20</v>
      </c>
      <c r="AP4" s="404"/>
      <c r="AQ4" s="406"/>
      <c r="AR4" s="363" t="s">
        <v>19</v>
      </c>
      <c r="AS4" s="206" t="s">
        <v>20</v>
      </c>
      <c r="AT4" s="454"/>
      <c r="AU4" s="401"/>
      <c r="AV4" s="202" t="s">
        <v>19</v>
      </c>
      <c r="AW4" s="203" t="s">
        <v>20</v>
      </c>
      <c r="AX4" s="416"/>
      <c r="AY4" s="398"/>
      <c r="AZ4" s="362" t="s">
        <v>19</v>
      </c>
      <c r="BA4" s="362" t="s">
        <v>20</v>
      </c>
      <c r="BB4" s="412"/>
      <c r="BC4" s="398"/>
      <c r="BD4" s="362" t="s">
        <v>19</v>
      </c>
      <c r="BE4" s="313" t="s">
        <v>20</v>
      </c>
      <c r="BF4" s="412"/>
      <c r="BG4" s="398"/>
      <c r="BH4" s="362" t="s">
        <v>19</v>
      </c>
      <c r="BI4" s="313" t="s">
        <v>20</v>
      </c>
      <c r="BJ4" s="414"/>
      <c r="BK4" s="392"/>
      <c r="BL4" s="202" t="s">
        <v>19</v>
      </c>
      <c r="BM4" s="360" t="s">
        <v>20</v>
      </c>
      <c r="BN4" s="410"/>
      <c r="BO4" s="410"/>
      <c r="BP4" s="362" t="s">
        <v>19</v>
      </c>
      <c r="BQ4" s="362" t="s">
        <v>20</v>
      </c>
      <c r="BR4" s="450"/>
      <c r="BS4" s="449"/>
      <c r="BT4" s="361" t="s">
        <v>19</v>
      </c>
      <c r="BU4" s="361" t="s">
        <v>20</v>
      </c>
      <c r="BV4" s="450"/>
      <c r="BW4" s="449"/>
      <c r="BX4" s="361" t="s">
        <v>19</v>
      </c>
      <c r="BY4" s="361" t="s">
        <v>20</v>
      </c>
      <c r="CE4" s="387"/>
    </row>
    <row r="5" spans="1:83" s="17" customFormat="1" ht="18.75">
      <c r="A5" s="364" t="s">
        <v>102</v>
      </c>
      <c r="B5" s="11">
        <f>B6+B7+B8+B14+B23+B26+B35+B37+B39+B42+B43+B13</f>
        <v>503742.69999999995</v>
      </c>
      <c r="C5" s="5" t="e">
        <f>C6+C7+C8+C14+C23+C26+C35+C37+C39+C42+C43+C13+#REF!</f>
        <v>#REF!</v>
      </c>
      <c r="D5" s="6" t="e">
        <f aca="true" t="shared" si="0" ref="D5:D43">C5-B5</f>
        <v>#REF!</v>
      </c>
      <c r="E5" s="16" t="e">
        <f aca="true" t="shared" si="1" ref="E5:E36">C5/B5%</f>
        <v>#REF!</v>
      </c>
      <c r="F5" s="7">
        <f aca="true" t="shared" si="2" ref="F5:G41">J5+Z5</f>
        <v>221394.1</v>
      </c>
      <c r="G5" s="8">
        <f t="shared" si="2"/>
        <v>63971.2</v>
      </c>
      <c r="H5" s="8">
        <f aca="true" t="shared" si="3" ref="H5:H41">G5-F5</f>
        <v>-157422.90000000002</v>
      </c>
      <c r="I5" s="9">
        <f aca="true" t="shared" si="4" ref="I5:I13">G5/F5%</f>
        <v>28.894717609909204</v>
      </c>
      <c r="J5" s="10">
        <f>J6+J7+J8+J14+J23+J26+J35+J37+J39+J42+J43+J13</f>
        <v>105447.6</v>
      </c>
      <c r="K5" s="10">
        <f>K6+K7+K8+K14+K23+K26+K35+K37+K39+K42+K43+K13</f>
        <v>63971.2</v>
      </c>
      <c r="L5" s="492">
        <f aca="true" t="shared" si="5" ref="L5:L41">K5-J5</f>
        <v>-41476.40000000001</v>
      </c>
      <c r="M5" s="314">
        <f aca="true" t="shared" si="6" ref="M5:M42">K5/J5%</f>
        <v>60.66634043828403</v>
      </c>
      <c r="N5" s="11">
        <f>N6+N7+N8+N14+N23+N26+N35+N37+N39+N42+N43+N13</f>
        <v>21539.7</v>
      </c>
      <c r="O5" s="11">
        <f>O6+O7+O8+O14+O23+O26+O35+O37+O39+O42+O43+O13</f>
        <v>26932.6</v>
      </c>
      <c r="P5" s="5">
        <f aca="true" t="shared" si="7" ref="P5:P23">O5-N5</f>
        <v>5392.899999999998</v>
      </c>
      <c r="Q5" s="5">
        <f aca="true" t="shared" si="8" ref="Q5:Q42">O5/N5%</f>
        <v>125.0370246567965</v>
      </c>
      <c r="R5" s="11">
        <f>R6+R7+R8+R14+R23+R26+R35+R37+R39+R42+R43+R13</f>
        <v>36759.29999999999</v>
      </c>
      <c r="S5" s="11">
        <f>S6+S7+S8+S14+S23+S26+S35+S37+S39+S42+S43+S13</f>
        <v>37038.6</v>
      </c>
      <c r="T5" s="5">
        <f>S5-R5</f>
        <v>279.3000000000102</v>
      </c>
      <c r="U5" s="5">
        <f>S5/R5%</f>
        <v>100.75980772212749</v>
      </c>
      <c r="V5" s="11">
        <f>V6+V7+V8+V14+V23+V26+V35+V37+V39+V42+V43+V13</f>
        <v>47148.59999999999</v>
      </c>
      <c r="W5" s="11">
        <f>W6+W7+W8+W14+W23+W26+W35+W37+W39+W42+W43+W13</f>
        <v>0</v>
      </c>
      <c r="X5" s="5">
        <f aca="true" t="shared" si="9" ref="X5:X42">W5-V5</f>
        <v>-47148.59999999999</v>
      </c>
      <c r="Y5" s="5">
        <f aca="true" t="shared" si="10" ref="Y5:Y32">W5/V5%</f>
        <v>0</v>
      </c>
      <c r="Z5" s="10">
        <f>Z6+Z7+Z8+Z14+Z23+Z26+Z35+Z37+Z39+Z42+Z43+Z13</f>
        <v>115946.5</v>
      </c>
      <c r="AA5" s="10">
        <f>AA6+AA7+AA8+AA14+AA23+AA26+AA35+AA37+AA39+AA42+AA43+AA13</f>
        <v>0</v>
      </c>
      <c r="AB5" s="492">
        <f>AA5-Z5</f>
        <v>-115946.5</v>
      </c>
      <c r="AC5" s="492">
        <f>AA5/Z5%</f>
        <v>0</v>
      </c>
      <c r="AD5" s="315">
        <f>AD6+AD7+AD8+AD14+AD23+AD26+AD35+AD37+AD39+AD42+AD43+AD13</f>
        <v>45222.7</v>
      </c>
      <c r="AE5" s="315">
        <f>AE6+AE7+AE8+AE14+AE23+AE26+AE35+AE37+AE39+AE42+AE43+AE13</f>
        <v>0</v>
      </c>
      <c r="AF5" s="316">
        <f>AE5-AD5</f>
        <v>-45222.7</v>
      </c>
      <c r="AG5" s="316">
        <f>AE5/AD5%</f>
        <v>0</v>
      </c>
      <c r="AH5" s="315">
        <f>AH6+AH7+AH8+AH14+AH23+AH26+AH35+AH37+AH39+AH42+AH43+AH13</f>
        <v>32930.6</v>
      </c>
      <c r="AI5" s="315">
        <f>AI6+AI7+AI8+AI14+AI23+AI26+AI35+AI37+AI39+AI42+AI43+AI13</f>
        <v>0</v>
      </c>
      <c r="AJ5" s="316">
        <f aca="true" t="shared" si="11" ref="AJ5:AJ42">AI5-AH5</f>
        <v>-32930.6</v>
      </c>
      <c r="AK5" s="316">
        <f>AI5/AH5%</f>
        <v>0</v>
      </c>
      <c r="AL5" s="315">
        <f>AL6+AL7+AL8+AL14+AL23+AL26+AL35+AL37+AL39+AL42+AL43+AL13</f>
        <v>37793.200000000004</v>
      </c>
      <c r="AM5" s="315">
        <f>AM6+AM7+AM8+AM14+AM23+AM26+AM35+AM37+AM39+AM42+AM43+AM13</f>
        <v>0</v>
      </c>
      <c r="AN5" s="316">
        <f aca="true" t="shared" si="12" ref="AN5:AN42">AM5-AL5</f>
        <v>-37793.200000000004</v>
      </c>
      <c r="AO5" s="316">
        <f aca="true" t="shared" si="13" ref="AO5:AO36">AM5/AL5%</f>
        <v>0</v>
      </c>
      <c r="AP5" s="12">
        <f>J5+Z5+AT5</f>
        <v>333328.3</v>
      </c>
      <c r="AQ5" s="12">
        <f>K5+AA5+AU5</f>
        <v>63971.2</v>
      </c>
      <c r="AR5" s="13">
        <f aca="true" t="shared" si="14" ref="AR5:AR41">AQ5-AP5</f>
        <v>-269357.1</v>
      </c>
      <c r="AS5" s="14">
        <f aca="true" t="shared" si="15" ref="AS5:AS13">AQ5/AP5%</f>
        <v>19.19164979391189</v>
      </c>
      <c r="AT5" s="10">
        <f>AT6+AT7+AT8+AT14+AT23+AT26+AT35+AT37+AT39+AT42+AT43+AT13</f>
        <v>111934.2</v>
      </c>
      <c r="AU5" s="10">
        <f>AU6+AU7+AU8+AU14+AU23+AU26+AU35+AU37+AU39+AU42+AU43+AU13</f>
        <v>0</v>
      </c>
      <c r="AV5" s="492">
        <f>AU5-AT5</f>
        <v>-111934.2</v>
      </c>
      <c r="AW5" s="317">
        <f aca="true" t="shared" si="16" ref="AW5:AW17">AU5/AT5%</f>
        <v>0</v>
      </c>
      <c r="AX5" s="316">
        <f>AX6+AX7+AX8+AX14+AX23+AX26+AX35+AX37+AX39+AX42+AX43+AX13</f>
        <v>39724.899999999994</v>
      </c>
      <c r="AY5" s="315">
        <f>AY6+AY7+AY8+AY14+AY23+AY26+AY35+AY37+AY39+AY42+AY43+AY13</f>
        <v>0</v>
      </c>
      <c r="AZ5" s="316">
        <f>AY5-AX5</f>
        <v>-39724.899999999994</v>
      </c>
      <c r="BA5" s="316">
        <f>AY5/AX5%</f>
        <v>0</v>
      </c>
      <c r="BB5" s="315">
        <f>BB6+BB7+BB8+BB14+BB23+BB26+BB35+BB37+BB39+BB42+BB43+BB13</f>
        <v>34996.69999999999</v>
      </c>
      <c r="BC5" s="318">
        <f>BC6+BC7+BC8+BC14+BC23+BC26+BC35+BC37+BC39+BC42+BC43+BC13</f>
        <v>0</v>
      </c>
      <c r="BD5" s="316">
        <f aca="true" t="shared" si="17" ref="BD5:BD24">BC5-BB5</f>
        <v>-34996.69999999999</v>
      </c>
      <c r="BE5" s="220">
        <f aca="true" t="shared" si="18" ref="BE5:BE13">BC5/BB5%</f>
        <v>0</v>
      </c>
      <c r="BF5" s="315">
        <f>BF6+BF7+BF8+BF14+BF23+BF26+BF35+BF37+BF39+BF42+BF43+BF13</f>
        <v>37212.59999999999</v>
      </c>
      <c r="BG5" s="315">
        <f>BG6+BG7+BG8+BG14+BG23+BG26+BG35+BG37+BG39+BG42+BG43+BG13</f>
        <v>0</v>
      </c>
      <c r="BH5" s="316">
        <f aca="true" t="shared" si="19" ref="BH5:BH24">BG5-BF5</f>
        <v>-37212.59999999999</v>
      </c>
      <c r="BI5" s="220">
        <f>BG5/BF5%</f>
        <v>0</v>
      </c>
      <c r="BJ5" s="10">
        <f>BJ6+BJ7+BJ8+BJ14+BJ23+BJ26+BJ35+BJ37+BJ39+BJ42+BJ43+BJ13</f>
        <v>170414.4</v>
      </c>
      <c r="BK5" s="10">
        <f>BK6+BK7+BK8+BK14+BK23+BK26+BK35+BK37+BK39+BK42+BK43+BK13</f>
        <v>0</v>
      </c>
      <c r="BL5" s="10">
        <f>SUM(BL8,BL6,BL14,BL26,BL35,BL42,BL39)</f>
        <v>-137810.30000000002</v>
      </c>
      <c r="BM5" s="317">
        <f>BK5/BJ5%</f>
        <v>0</v>
      </c>
      <c r="BN5" s="316">
        <f>BN6+BN7+BN8+BN14+BN23+BN26+BN35+BN37+BN39+BN42+BN43+BN13</f>
        <v>51302.899999999994</v>
      </c>
      <c r="BO5" s="316">
        <f>BO6+BO7+BO8+BO14+BO23+BO26+BO35+BO37+BO39+BO42+BO43+BO13</f>
        <v>0</v>
      </c>
      <c r="BP5" s="316">
        <f aca="true" t="shared" si="20" ref="BP5:BP23">BO5-BN5</f>
        <v>-51302.899999999994</v>
      </c>
      <c r="BQ5" s="316">
        <f>BO5/BN5%</f>
        <v>0</v>
      </c>
      <c r="BR5" s="315">
        <f>BR6+BR7+BR8+BR14+BR23+BR26+BR35+BR37+BR39+BR42+BR43+BR13</f>
        <v>49384.100000000006</v>
      </c>
      <c r="BS5" s="316" t="e">
        <f>BS6+BS7+BS8+BS14+BS23+BS26+BS35+BS37+BS39+BS42+BS43+BS13+#REF!</f>
        <v>#REF!</v>
      </c>
      <c r="BT5" s="316" t="e">
        <f aca="true" t="shared" si="21" ref="BT5:BT23">BS5-BR5</f>
        <v>#REF!</v>
      </c>
      <c r="BU5" s="316" t="e">
        <f aca="true" t="shared" si="22" ref="BU5:BU40">BS5/BR5%</f>
        <v>#REF!</v>
      </c>
      <c r="BV5" s="315">
        <f>BV6+BV7+BV8+BV14+BV23+BV26+BV35+BV37+BV39+BV42+BV43+BV13</f>
        <v>69727.4</v>
      </c>
      <c r="BW5" s="315" t="e">
        <f>BW6+BW7+BW8+BW14+BW23+BW26+BW35+BW37+BW39+BW42+BW43+BW13+#REF!</f>
        <v>#REF!</v>
      </c>
      <c r="BX5" s="316" t="e">
        <f aca="true" t="shared" si="23" ref="BX5:BX23">BW5-BV5</f>
        <v>#REF!</v>
      </c>
      <c r="BY5" s="316" t="e">
        <f aca="true" t="shared" si="24" ref="BY5:BY22">BW5/BV5%</f>
        <v>#REF!</v>
      </c>
      <c r="BZ5" s="17" t="s">
        <v>102</v>
      </c>
      <c r="CA5" s="365"/>
      <c r="CE5" s="366"/>
    </row>
    <row r="6" spans="1:83" s="17" customFormat="1" ht="18.75">
      <c r="A6" s="364" t="s">
        <v>21</v>
      </c>
      <c r="B6" s="20">
        <f aca="true" t="shared" si="25" ref="B6:C17">J6+Z6+AT6+BJ6</f>
        <v>342237</v>
      </c>
      <c r="C6" s="18">
        <f t="shared" si="25"/>
        <v>42702.2</v>
      </c>
      <c r="D6" s="6">
        <f t="shared" si="0"/>
        <v>-299534.8</v>
      </c>
      <c r="E6" s="16">
        <f t="shared" si="1"/>
        <v>12.477376788599713</v>
      </c>
      <c r="F6" s="7">
        <f t="shared" si="2"/>
        <v>147068.90000000002</v>
      </c>
      <c r="G6" s="8">
        <f t="shared" si="2"/>
        <v>42702.2</v>
      </c>
      <c r="H6" s="8">
        <f t="shared" si="3"/>
        <v>-104366.70000000003</v>
      </c>
      <c r="I6" s="9">
        <f t="shared" si="4"/>
        <v>29.035506487095496</v>
      </c>
      <c r="J6" s="19">
        <f>N6+R6+V6</f>
        <v>68489.6</v>
      </c>
      <c r="K6" s="492">
        <f>SUM(O6+S6+W6)</f>
        <v>42702.2</v>
      </c>
      <c r="L6" s="492">
        <f t="shared" si="5"/>
        <v>-25787.40000000001</v>
      </c>
      <c r="M6" s="314">
        <f t="shared" si="6"/>
        <v>62.34844414334438</v>
      </c>
      <c r="N6" s="20">
        <v>13703.4</v>
      </c>
      <c r="O6" s="18">
        <v>15466</v>
      </c>
      <c r="P6" s="5">
        <f t="shared" si="7"/>
        <v>1762.6000000000004</v>
      </c>
      <c r="Q6" s="5">
        <f t="shared" si="8"/>
        <v>112.86250127705533</v>
      </c>
      <c r="R6" s="198">
        <v>28984.6</v>
      </c>
      <c r="S6" s="18">
        <v>27236.2</v>
      </c>
      <c r="T6" s="5">
        <f aca="true" t="shared" si="26" ref="T6:T42">S6-R6</f>
        <v>-1748.3999999999978</v>
      </c>
      <c r="U6" s="5">
        <f>S6/R6%</f>
        <v>93.96783119311634</v>
      </c>
      <c r="V6" s="198">
        <v>25801.6</v>
      </c>
      <c r="W6" s="18"/>
      <c r="X6" s="5">
        <f t="shared" si="9"/>
        <v>-25801.6</v>
      </c>
      <c r="Y6" s="5">
        <f t="shared" si="10"/>
        <v>0</v>
      </c>
      <c r="Z6" s="492">
        <f aca="true" t="shared" si="27" ref="Z6:Z17">AD6+AH6+AL6</f>
        <v>78579.3</v>
      </c>
      <c r="AA6" s="492">
        <f aca="true" t="shared" si="28" ref="AA6:AA43">SUM(AE6+AI6+AM6)</f>
        <v>0</v>
      </c>
      <c r="AB6" s="492">
        <f aca="true" t="shared" si="29" ref="AB6:AB43">AA6-Z6</f>
        <v>-78579.3</v>
      </c>
      <c r="AC6" s="492">
        <f>AA6/Z6%</f>
        <v>0</v>
      </c>
      <c r="AD6" s="198">
        <v>29075.1</v>
      </c>
      <c r="AE6" s="198"/>
      <c r="AF6" s="316">
        <f aca="true" t="shared" si="30" ref="AF6:AF42">AE6-AD6</f>
        <v>-29075.1</v>
      </c>
      <c r="AG6" s="316">
        <f aca="true" t="shared" si="31" ref="AG6:AG13">AE6/AD6%</f>
        <v>0</v>
      </c>
      <c r="AH6" s="198">
        <v>22904.9</v>
      </c>
      <c r="AI6" s="198"/>
      <c r="AJ6" s="316">
        <f t="shared" si="11"/>
        <v>-22904.9</v>
      </c>
      <c r="AK6" s="316">
        <f>AI6/AH6%</f>
        <v>0</v>
      </c>
      <c r="AL6" s="198">
        <v>26599.3</v>
      </c>
      <c r="AM6" s="198"/>
      <c r="AN6" s="316">
        <f t="shared" si="12"/>
        <v>-26599.3</v>
      </c>
      <c r="AO6" s="316">
        <f t="shared" si="13"/>
        <v>0</v>
      </c>
      <c r="AP6" s="12">
        <f>J6+Z6+AT6</f>
        <v>226983.2</v>
      </c>
      <c r="AQ6" s="13">
        <f aca="true" t="shared" si="32" ref="AQ6:AQ25">K6+AA6+AU6</f>
        <v>42702.2</v>
      </c>
      <c r="AR6" s="13">
        <f t="shared" si="14"/>
        <v>-184281</v>
      </c>
      <c r="AS6" s="14">
        <f t="shared" si="15"/>
        <v>18.812934173101794</v>
      </c>
      <c r="AT6" s="19">
        <f aca="true" t="shared" si="33" ref="AT6:AU19">AX6+BB6+BF6</f>
        <v>79914.29999999999</v>
      </c>
      <c r="AU6" s="492">
        <f>SUM(AY6+BC6+BG6)</f>
        <v>0</v>
      </c>
      <c r="AV6" s="492">
        <f>AU6-AT6</f>
        <v>-79914.29999999999</v>
      </c>
      <c r="AW6" s="317">
        <f t="shared" si="16"/>
        <v>0</v>
      </c>
      <c r="AX6" s="198">
        <v>26173.6</v>
      </c>
      <c r="AY6" s="198"/>
      <c r="AZ6" s="316">
        <f>AY6-AX6</f>
        <v>-26173.6</v>
      </c>
      <c r="BA6" s="316">
        <f>AY6/AX6%</f>
        <v>0</v>
      </c>
      <c r="BB6" s="319">
        <v>26970.1</v>
      </c>
      <c r="BC6" s="198"/>
      <c r="BD6" s="316">
        <f t="shared" si="17"/>
        <v>-26970.1</v>
      </c>
      <c r="BE6" s="220">
        <f t="shared" si="18"/>
        <v>0</v>
      </c>
      <c r="BF6" s="319">
        <v>26770.6</v>
      </c>
      <c r="BG6" s="198"/>
      <c r="BH6" s="316">
        <f t="shared" si="19"/>
        <v>-26770.6</v>
      </c>
      <c r="BI6" s="220">
        <f>BG6/BF6%</f>
        <v>0</v>
      </c>
      <c r="BJ6" s="10">
        <f aca="true" t="shared" si="34" ref="BJ6:BJ17">BN6+BR6+BV6</f>
        <v>115253.8</v>
      </c>
      <c r="BK6" s="10">
        <f aca="true" t="shared" si="35" ref="BK6:BK43">SUM(BO6+BS6+BW6)</f>
        <v>0</v>
      </c>
      <c r="BL6" s="492">
        <f aca="true" t="shared" si="36" ref="BL6:BL39">BK6-BJ6</f>
        <v>-115253.8</v>
      </c>
      <c r="BM6" s="317">
        <f aca="true" t="shared" si="37" ref="BM6:BM13">BK6/BJ6%</f>
        <v>0</v>
      </c>
      <c r="BN6" s="198">
        <v>32527</v>
      </c>
      <c r="BO6" s="198"/>
      <c r="BP6" s="316">
        <f t="shared" si="20"/>
        <v>-32527</v>
      </c>
      <c r="BQ6" s="316">
        <f aca="true" t="shared" si="38" ref="BQ6:BQ14">BO6/BN6%</f>
        <v>0</v>
      </c>
      <c r="BR6" s="319">
        <v>31385.9</v>
      </c>
      <c r="BS6" s="198"/>
      <c r="BT6" s="316">
        <f t="shared" si="21"/>
        <v>-31385.9</v>
      </c>
      <c r="BU6" s="316">
        <f t="shared" si="22"/>
        <v>0</v>
      </c>
      <c r="BV6" s="319">
        <v>51340.9</v>
      </c>
      <c r="BW6" s="198"/>
      <c r="BX6" s="316">
        <f t="shared" si="23"/>
        <v>-51340.9</v>
      </c>
      <c r="BY6" s="316">
        <f t="shared" si="24"/>
        <v>0</v>
      </c>
      <c r="CE6" s="367"/>
    </row>
    <row r="7" spans="1:83" s="17" customFormat="1" ht="18.75">
      <c r="A7" s="364" t="s">
        <v>22</v>
      </c>
      <c r="B7" s="20">
        <f t="shared" si="25"/>
        <v>39471.5</v>
      </c>
      <c r="C7" s="18">
        <f t="shared" si="25"/>
        <v>3697.1</v>
      </c>
      <c r="D7" s="6">
        <f>C7-B7</f>
        <v>-35774.4</v>
      </c>
      <c r="E7" s="16">
        <f>C7/B7%</f>
        <v>9.366504946607046</v>
      </c>
      <c r="F7" s="7">
        <f>J7+Z7</f>
        <v>18670.800000000003</v>
      </c>
      <c r="G7" s="8">
        <f>K7+AA7</f>
        <v>3697.1</v>
      </c>
      <c r="H7" s="8">
        <f>G7-F7</f>
        <v>-14973.700000000003</v>
      </c>
      <c r="I7" s="9">
        <f>G7/F7%</f>
        <v>19.8015082374617</v>
      </c>
      <c r="J7" s="19">
        <f>N7+R7+V7</f>
        <v>8731.9</v>
      </c>
      <c r="K7" s="492">
        <f>O7+S7+W7</f>
        <v>3697.1</v>
      </c>
      <c r="L7" s="492">
        <f>K7-J7</f>
        <v>-5034.799999999999</v>
      </c>
      <c r="M7" s="314">
        <f t="shared" si="6"/>
        <v>42.34015506361731</v>
      </c>
      <c r="N7" s="20">
        <v>2984.2</v>
      </c>
      <c r="O7" s="18">
        <v>3697.1</v>
      </c>
      <c r="P7" s="5">
        <f>O7-N7</f>
        <v>712.9000000000001</v>
      </c>
      <c r="Q7" s="5">
        <f t="shared" si="8"/>
        <v>123.8891495208096</v>
      </c>
      <c r="R7" s="18">
        <v>21.7</v>
      </c>
      <c r="S7" s="18"/>
      <c r="T7" s="5">
        <f>S7-R7</f>
        <v>-21.7</v>
      </c>
      <c r="U7" s="5">
        <f>S7/R7%</f>
        <v>0</v>
      </c>
      <c r="V7" s="18">
        <v>5726</v>
      </c>
      <c r="W7" s="18"/>
      <c r="X7" s="5">
        <f>W7-V7</f>
        <v>-5726</v>
      </c>
      <c r="Y7" s="24" t="s">
        <v>113</v>
      </c>
      <c r="Z7" s="492">
        <f t="shared" si="27"/>
        <v>9938.900000000001</v>
      </c>
      <c r="AA7" s="492">
        <f>SUM(AE7+AI7+AM7)</f>
        <v>0</v>
      </c>
      <c r="AB7" s="492">
        <f>AA7-Z7</f>
        <v>-9938.900000000001</v>
      </c>
      <c r="AC7" s="492">
        <f>AA7/Z7%</f>
        <v>0</v>
      </c>
      <c r="AD7" s="198">
        <v>3321.8</v>
      </c>
      <c r="AE7" s="198"/>
      <c r="AF7" s="316">
        <f>AE7-AD7</f>
        <v>-3321.8</v>
      </c>
      <c r="AG7" s="316">
        <f t="shared" si="31"/>
        <v>0</v>
      </c>
      <c r="AH7" s="198">
        <v>3236.3</v>
      </c>
      <c r="AI7" s="198"/>
      <c r="AJ7" s="316">
        <f>AI7-AH7</f>
        <v>-3236.3</v>
      </c>
      <c r="AK7" s="316">
        <f>AI7/AH7%</f>
        <v>0</v>
      </c>
      <c r="AL7" s="198">
        <v>3380.8</v>
      </c>
      <c r="AM7" s="198"/>
      <c r="AN7" s="316">
        <f>AM7-AL7</f>
        <v>-3380.8</v>
      </c>
      <c r="AO7" s="316">
        <f>AM7/AL7%</f>
        <v>0</v>
      </c>
      <c r="AP7" s="12">
        <f>J7+Z7+AT7</f>
        <v>29292.4</v>
      </c>
      <c r="AQ7" s="13">
        <f>K7+AA7+AU7</f>
        <v>3697.1</v>
      </c>
      <c r="AR7" s="13">
        <f>AQ7-AP7</f>
        <v>-25595.300000000003</v>
      </c>
      <c r="AS7" s="14">
        <f>AQ7/AP7%</f>
        <v>12.621362537723094</v>
      </c>
      <c r="AT7" s="19">
        <f t="shared" si="33"/>
        <v>10621.6</v>
      </c>
      <c r="AU7" s="492">
        <f>SUM(AY7+BC7+BG7)</f>
        <v>0</v>
      </c>
      <c r="AV7" s="492">
        <f>AU7-AT7</f>
        <v>-10621.6</v>
      </c>
      <c r="AW7" s="317">
        <f>AU7/AT7%</f>
        <v>0</v>
      </c>
      <c r="AX7" s="198">
        <v>3420.3</v>
      </c>
      <c r="AY7" s="198"/>
      <c r="AZ7" s="316">
        <f>AY7-AX7</f>
        <v>-3420.3</v>
      </c>
      <c r="BA7" s="316">
        <f>AY7/AX7%</f>
        <v>0</v>
      </c>
      <c r="BB7" s="319">
        <v>3405.7</v>
      </c>
      <c r="BC7" s="319"/>
      <c r="BD7" s="316">
        <f>BC7-BB7</f>
        <v>-3405.7</v>
      </c>
      <c r="BE7" s="220">
        <f>BC7/BB7%</f>
        <v>0</v>
      </c>
      <c r="BF7" s="319">
        <v>3795.6</v>
      </c>
      <c r="BG7" s="198"/>
      <c r="BH7" s="316">
        <f>BG7-BF7</f>
        <v>-3795.6</v>
      </c>
      <c r="BI7" s="220">
        <f>BG7/BF7%</f>
        <v>0</v>
      </c>
      <c r="BJ7" s="21">
        <f t="shared" si="34"/>
        <v>10179.099999999999</v>
      </c>
      <c r="BK7" s="492">
        <f>SUM(BO7+BS7+BW7)</f>
        <v>0</v>
      </c>
      <c r="BL7" s="492">
        <f>BK7-BJ7</f>
        <v>-10179.099999999999</v>
      </c>
      <c r="BM7" s="317">
        <f>BK7/BJ7%</f>
        <v>0</v>
      </c>
      <c r="BN7" s="198">
        <v>3661.3</v>
      </c>
      <c r="BO7" s="198"/>
      <c r="BP7" s="316">
        <f>BO7-BN7</f>
        <v>-3661.3</v>
      </c>
      <c r="BQ7" s="316">
        <f>BO7/BN7%</f>
        <v>0</v>
      </c>
      <c r="BR7" s="319">
        <v>3692.6</v>
      </c>
      <c r="BS7" s="198"/>
      <c r="BT7" s="316">
        <f>BS7-BR7</f>
        <v>-3692.6</v>
      </c>
      <c r="BU7" s="316">
        <f t="shared" si="22"/>
        <v>0</v>
      </c>
      <c r="BV7" s="319">
        <v>2825.2</v>
      </c>
      <c r="BW7" s="198"/>
      <c r="BX7" s="316">
        <f>BW7-BV7</f>
        <v>-2825.2</v>
      </c>
      <c r="BY7" s="316">
        <f>BW7/BV7%</f>
        <v>0</v>
      </c>
      <c r="CA7" s="38"/>
      <c r="CE7" s="367"/>
    </row>
    <row r="8" spans="1:83" s="17" customFormat="1" ht="18.75">
      <c r="A8" s="364" t="s">
        <v>23</v>
      </c>
      <c r="B8" s="20">
        <f>J8+Z8+AT8+BJ8</f>
        <v>45351.1</v>
      </c>
      <c r="C8" s="18">
        <f t="shared" si="25"/>
        <v>4951.1</v>
      </c>
      <c r="D8" s="6">
        <f t="shared" si="0"/>
        <v>-40400</v>
      </c>
      <c r="E8" s="16">
        <f t="shared" si="1"/>
        <v>10.917265512854154</v>
      </c>
      <c r="F8" s="7">
        <f t="shared" si="2"/>
        <v>27555.5</v>
      </c>
      <c r="G8" s="8">
        <f t="shared" si="2"/>
        <v>4951.1</v>
      </c>
      <c r="H8" s="8">
        <f t="shared" si="3"/>
        <v>-22604.4</v>
      </c>
      <c r="I8" s="219" t="s">
        <v>27</v>
      </c>
      <c r="J8" s="22">
        <f>SUM(J10:J12)+J9</f>
        <v>14129</v>
      </c>
      <c r="K8" s="22">
        <f>SUM(K10:K12)+K9</f>
        <v>4951.1</v>
      </c>
      <c r="L8" s="492">
        <f t="shared" si="5"/>
        <v>-9177.9</v>
      </c>
      <c r="M8" s="314">
        <f t="shared" si="6"/>
        <v>35.04211196829217</v>
      </c>
      <c r="N8" s="18">
        <f>N10+N11+N12+N9</f>
        <v>1626.2</v>
      </c>
      <c r="O8" s="18">
        <f>O10+O11+O12+O9</f>
        <v>1897.3</v>
      </c>
      <c r="P8" s="5">
        <f t="shared" si="7"/>
        <v>271.0999999999999</v>
      </c>
      <c r="Q8" s="5">
        <f t="shared" si="8"/>
        <v>116.670766203419</v>
      </c>
      <c r="R8" s="18">
        <f>SUM(R10:R12)+R9</f>
        <v>2198.8</v>
      </c>
      <c r="S8" s="18">
        <f>SUM(S10:S12)+S9</f>
        <v>3053.8</v>
      </c>
      <c r="T8" s="5">
        <f t="shared" si="26"/>
        <v>855</v>
      </c>
      <c r="U8" s="5">
        <f>S8/R8%</f>
        <v>138.88484627978897</v>
      </c>
      <c r="V8" s="18">
        <f>SUM(V10:V12)+V9</f>
        <v>10304</v>
      </c>
      <c r="W8" s="18">
        <f>SUM(W10:W12)+W9</f>
        <v>0</v>
      </c>
      <c r="X8" s="5">
        <f t="shared" si="9"/>
        <v>-10304</v>
      </c>
      <c r="Y8" s="24" t="s">
        <v>113</v>
      </c>
      <c r="Z8" s="492">
        <f t="shared" si="27"/>
        <v>13426.5</v>
      </c>
      <c r="AA8" s="492">
        <f t="shared" si="28"/>
        <v>0</v>
      </c>
      <c r="AB8" s="492">
        <f t="shared" si="29"/>
        <v>-13426.5</v>
      </c>
      <c r="AC8" s="30" t="s">
        <v>103</v>
      </c>
      <c r="AD8" s="198">
        <f>AD9+AD10+AD11+AD12</f>
        <v>7670.7</v>
      </c>
      <c r="AE8" s="198">
        <f>AE9+AE10+AE11+AE12</f>
        <v>0</v>
      </c>
      <c r="AF8" s="198">
        <f>SUM(AF10:AF12)</f>
        <v>-3119.7</v>
      </c>
      <c r="AG8" s="316" t="s">
        <v>27</v>
      </c>
      <c r="AH8" s="198">
        <f>SUM(AH10:AH12)+AH9</f>
        <v>3156</v>
      </c>
      <c r="AI8" s="198">
        <f>SUM(AI10:AI12)+AI9</f>
        <v>0</v>
      </c>
      <c r="AJ8" s="198">
        <f>SUM(AJ10:AJ12)</f>
        <v>-2067.4</v>
      </c>
      <c r="AK8" s="24" t="s">
        <v>113</v>
      </c>
      <c r="AL8" s="198">
        <f>SUM(AL10:AL12)+AL9</f>
        <v>2599.8</v>
      </c>
      <c r="AM8" s="198">
        <f>SUM(AM10:AM12)+AM9</f>
        <v>0</v>
      </c>
      <c r="AN8" s="316">
        <f t="shared" si="12"/>
        <v>-2599.8</v>
      </c>
      <c r="AO8" s="316" t="s">
        <v>27</v>
      </c>
      <c r="AP8" s="12">
        <f>J8+Z8+AT8</f>
        <v>34801</v>
      </c>
      <c r="AQ8" s="13">
        <f t="shared" si="32"/>
        <v>4951.1</v>
      </c>
      <c r="AR8" s="13">
        <f t="shared" si="14"/>
        <v>-29849.9</v>
      </c>
      <c r="AS8" s="14">
        <f t="shared" si="15"/>
        <v>14.226890031895637</v>
      </c>
      <c r="AT8" s="19">
        <f t="shared" si="33"/>
        <v>7245.5</v>
      </c>
      <c r="AU8" s="19">
        <f>AY8+BC8+BG8</f>
        <v>0</v>
      </c>
      <c r="AV8" s="492">
        <f aca="true" t="shared" si="39" ref="AV8:AV43">AU8-AT8</f>
        <v>-7245.5</v>
      </c>
      <c r="AW8" s="317">
        <f t="shared" si="16"/>
        <v>0</v>
      </c>
      <c r="AX8" s="198">
        <f>AX10+AX11+AX12+AX9</f>
        <v>4732.9</v>
      </c>
      <c r="AY8" s="198">
        <f>SUM(AY10:AY12)+AY9</f>
        <v>0</v>
      </c>
      <c r="AZ8" s="316">
        <f>AY8-AX8</f>
        <v>-4732.9</v>
      </c>
      <c r="BA8" s="316">
        <f aca="true" t="shared" si="40" ref="BA8:BA30">AY8/AX8%</f>
        <v>0</v>
      </c>
      <c r="BB8" s="319">
        <f>SUM(BB10:BB12)+BB9</f>
        <v>954.5</v>
      </c>
      <c r="BC8" s="319">
        <f>SUM(BC10:BC12)+BC9</f>
        <v>0</v>
      </c>
      <c r="BD8" s="319">
        <f>SUM(BD10:BD12)</f>
        <v>-402</v>
      </c>
      <c r="BE8" s="220">
        <f t="shared" si="18"/>
        <v>0</v>
      </c>
      <c r="BF8" s="319">
        <f>SUM(BF10:BF12)+BF9</f>
        <v>1558.1</v>
      </c>
      <c r="BG8" s="319">
        <f>SUM(BG10:BG12)+BG9</f>
        <v>0</v>
      </c>
      <c r="BH8" s="316">
        <f t="shared" si="19"/>
        <v>-1558.1</v>
      </c>
      <c r="BI8" s="220">
        <f>BG8/BF8%</f>
        <v>0</v>
      </c>
      <c r="BJ8" s="21">
        <f t="shared" si="34"/>
        <v>10550.099999999999</v>
      </c>
      <c r="BK8" s="492">
        <f t="shared" si="35"/>
        <v>0</v>
      </c>
      <c r="BL8" s="492">
        <f>BK8-BJ8</f>
        <v>-10550.099999999999</v>
      </c>
      <c r="BM8" s="317">
        <f t="shared" si="37"/>
        <v>0</v>
      </c>
      <c r="BN8" s="198">
        <f>SUM(BN10:BN12)+BN9</f>
        <v>4092.7999999999997</v>
      </c>
      <c r="BO8" s="198">
        <f>SUM(BO10:BO12)+BO9</f>
        <v>0</v>
      </c>
      <c r="BP8" s="316">
        <f t="shared" si="20"/>
        <v>-4092.7999999999997</v>
      </c>
      <c r="BQ8" s="321">
        <f t="shared" si="38"/>
        <v>0</v>
      </c>
      <c r="BR8" s="319">
        <f>SUM(BR10:BR12)+BR9</f>
        <v>1317.6</v>
      </c>
      <c r="BS8" s="198">
        <f>SUM(BS10:BS12)+BS9</f>
        <v>0</v>
      </c>
      <c r="BT8" s="316">
        <f t="shared" si="21"/>
        <v>-1317.6</v>
      </c>
      <c r="BU8" s="321" t="s">
        <v>27</v>
      </c>
      <c r="BV8" s="319">
        <f>SUM(BV10:BV12)+BV9</f>
        <v>5139.7</v>
      </c>
      <c r="BW8" s="319">
        <f>SUM(BW10:BW12)+BW9</f>
        <v>0</v>
      </c>
      <c r="BX8" s="316">
        <f t="shared" si="23"/>
        <v>-5139.7</v>
      </c>
      <c r="BY8" s="316">
        <f t="shared" si="24"/>
        <v>0</v>
      </c>
      <c r="CA8" s="365"/>
      <c r="CE8" s="367"/>
    </row>
    <row r="9" spans="1:83" ht="56.25">
      <c r="A9" s="368" t="s">
        <v>24</v>
      </c>
      <c r="B9" s="31">
        <f>J9+Z9+AT9+BJ9</f>
        <v>19405.399999999998</v>
      </c>
      <c r="C9" s="23">
        <f t="shared" si="25"/>
        <v>2634</v>
      </c>
      <c r="D9" s="25">
        <f t="shared" si="0"/>
        <v>-16771.399999999998</v>
      </c>
      <c r="E9" s="195">
        <f t="shared" si="1"/>
        <v>13.573541385387575</v>
      </c>
      <c r="F9" s="7">
        <f t="shared" si="2"/>
        <v>9938.8</v>
      </c>
      <c r="G9" s="8">
        <f t="shared" si="2"/>
        <v>2634</v>
      </c>
      <c r="H9" s="8">
        <f t="shared" si="3"/>
        <v>-7304.799999999999</v>
      </c>
      <c r="I9" s="9">
        <f t="shared" si="4"/>
        <v>26.502193423753372</v>
      </c>
      <c r="J9" s="29">
        <f>N9+R9+V9</f>
        <v>3323.3</v>
      </c>
      <c r="K9" s="29">
        <f>O9+S9+W9</f>
        <v>2634</v>
      </c>
      <c r="L9" s="30">
        <f t="shared" si="5"/>
        <v>-689.3000000000002</v>
      </c>
      <c r="M9" s="35">
        <f t="shared" si="6"/>
        <v>79.25856829055456</v>
      </c>
      <c r="N9" s="31">
        <v>900.2</v>
      </c>
      <c r="O9" s="23">
        <v>1464.8</v>
      </c>
      <c r="P9" s="24">
        <f t="shared" si="7"/>
        <v>564.5999999999999</v>
      </c>
      <c r="Q9" s="24">
        <f t="shared" si="8"/>
        <v>162.7193956898467</v>
      </c>
      <c r="R9" s="23">
        <v>541.9</v>
      </c>
      <c r="S9" s="23">
        <v>1169.2</v>
      </c>
      <c r="T9" s="24">
        <f t="shared" si="26"/>
        <v>627.3000000000001</v>
      </c>
      <c r="U9" s="24" t="s">
        <v>27</v>
      </c>
      <c r="V9" s="23">
        <v>1881.2</v>
      </c>
      <c r="W9" s="23"/>
      <c r="X9" s="5">
        <f t="shared" si="9"/>
        <v>-1881.2</v>
      </c>
      <c r="Y9" s="5">
        <f t="shared" si="10"/>
        <v>0</v>
      </c>
      <c r="Z9" s="30">
        <f t="shared" si="27"/>
        <v>6615.5</v>
      </c>
      <c r="AA9" s="30">
        <f>AE9+AI9+AM9</f>
        <v>0</v>
      </c>
      <c r="AB9" s="492">
        <f t="shared" si="29"/>
        <v>-6615.5</v>
      </c>
      <c r="AC9" s="30" t="s">
        <v>103</v>
      </c>
      <c r="AD9" s="322">
        <v>4551</v>
      </c>
      <c r="AE9" s="322"/>
      <c r="AF9" s="198">
        <f>SUM(AF11:AF13)</f>
        <v>-3746.7999999999997</v>
      </c>
      <c r="AG9" s="316">
        <f t="shared" si="31"/>
        <v>0</v>
      </c>
      <c r="AH9" s="322">
        <v>1088.6</v>
      </c>
      <c r="AI9" s="322"/>
      <c r="AJ9" s="321">
        <f>AI9-AH9</f>
        <v>-1088.6</v>
      </c>
      <c r="AK9" s="316">
        <f aca="true" t="shared" si="41" ref="AK9:AK40">AI9/AH9%</f>
        <v>0</v>
      </c>
      <c r="AL9" s="322">
        <v>975.9</v>
      </c>
      <c r="AM9" s="322"/>
      <c r="AN9" s="316">
        <f t="shared" si="12"/>
        <v>-975.9</v>
      </c>
      <c r="AO9" s="316" t="s">
        <v>27</v>
      </c>
      <c r="AP9" s="32">
        <f aca="true" t="shared" si="42" ref="AP9:AQ36">J9+Z9+AT9</f>
        <v>14422.199999999999</v>
      </c>
      <c r="AQ9" s="33">
        <f t="shared" si="32"/>
        <v>2634</v>
      </c>
      <c r="AR9" s="33">
        <f t="shared" si="14"/>
        <v>-11788.199999999999</v>
      </c>
      <c r="AS9" s="34">
        <f t="shared" si="15"/>
        <v>18.263510421433626</v>
      </c>
      <c r="AT9" s="29">
        <f t="shared" si="33"/>
        <v>4483.4</v>
      </c>
      <c r="AU9" s="29">
        <f t="shared" si="33"/>
        <v>0</v>
      </c>
      <c r="AV9" s="492">
        <f t="shared" si="39"/>
        <v>-4483.4</v>
      </c>
      <c r="AW9" s="317">
        <f t="shared" si="16"/>
        <v>0</v>
      </c>
      <c r="AX9" s="322">
        <v>3516.2</v>
      </c>
      <c r="AY9" s="322"/>
      <c r="AZ9" s="321">
        <f>AY9-AX9</f>
        <v>-3516.2</v>
      </c>
      <c r="BA9" s="316">
        <f t="shared" si="40"/>
        <v>0</v>
      </c>
      <c r="BB9" s="323">
        <v>552.5</v>
      </c>
      <c r="BC9" s="323"/>
      <c r="BD9" s="319">
        <f>SUM(BD11:BD13)</f>
        <v>-749.6</v>
      </c>
      <c r="BE9" s="220">
        <f t="shared" si="18"/>
        <v>0</v>
      </c>
      <c r="BF9" s="323">
        <v>414.7</v>
      </c>
      <c r="BG9" s="323"/>
      <c r="BH9" s="316">
        <f t="shared" si="19"/>
        <v>-414.7</v>
      </c>
      <c r="BI9" s="220">
        <f>BG9/BF9%</f>
        <v>0</v>
      </c>
      <c r="BJ9" s="37">
        <f t="shared" si="34"/>
        <v>4983.2</v>
      </c>
      <c r="BK9" s="37">
        <f>BO9+BS9+BW9</f>
        <v>0</v>
      </c>
      <c r="BL9" s="492">
        <f>BK9-BJ9</f>
        <v>-4983.2</v>
      </c>
      <c r="BM9" s="317">
        <f t="shared" si="37"/>
        <v>0</v>
      </c>
      <c r="BN9" s="322">
        <v>3671.1</v>
      </c>
      <c r="BO9" s="322"/>
      <c r="BP9" s="316">
        <f t="shared" si="20"/>
        <v>-3671.1</v>
      </c>
      <c r="BQ9" s="321" t="s">
        <v>27</v>
      </c>
      <c r="BR9" s="323">
        <v>695.6</v>
      </c>
      <c r="BS9" s="322"/>
      <c r="BT9" s="316">
        <f t="shared" si="21"/>
        <v>-695.6</v>
      </c>
      <c r="BU9" s="321">
        <f t="shared" si="22"/>
        <v>0</v>
      </c>
      <c r="BV9" s="323">
        <v>616.5</v>
      </c>
      <c r="BW9" s="322"/>
      <c r="BX9" s="316">
        <f t="shared" si="23"/>
        <v>-616.5</v>
      </c>
      <c r="BY9" s="316">
        <f t="shared" si="24"/>
        <v>0</v>
      </c>
      <c r="CE9" s="369"/>
    </row>
    <row r="10" spans="1:83" ht="40.5" customHeight="1">
      <c r="A10" s="370" t="s">
        <v>25</v>
      </c>
      <c r="B10" s="31">
        <f t="shared" si="25"/>
        <v>0</v>
      </c>
      <c r="C10" s="23">
        <f t="shared" si="25"/>
        <v>-9.500000000000004</v>
      </c>
      <c r="D10" s="25">
        <f t="shared" si="0"/>
        <v>-9.500000000000004</v>
      </c>
      <c r="E10" s="195"/>
      <c r="F10" s="26">
        <f t="shared" si="2"/>
        <v>0</v>
      </c>
      <c r="G10" s="27">
        <f t="shared" si="2"/>
        <v>-9.500000000000004</v>
      </c>
      <c r="H10" s="27">
        <f t="shared" si="3"/>
        <v>-9.500000000000004</v>
      </c>
      <c r="I10" s="28" t="e">
        <f t="shared" si="4"/>
        <v>#DIV/0!</v>
      </c>
      <c r="J10" s="29">
        <f aca="true" t="shared" si="43" ref="J10:J17">N10+R10+V10</f>
        <v>0</v>
      </c>
      <c r="K10" s="30">
        <f aca="true" t="shared" si="44" ref="K10:K43">SUM(O10+S10+W10)</f>
        <v>-9.500000000000004</v>
      </c>
      <c r="L10" s="30">
        <f t="shared" si="5"/>
        <v>-9.500000000000004</v>
      </c>
      <c r="M10" s="35"/>
      <c r="N10" s="31"/>
      <c r="O10" s="23">
        <v>26.7</v>
      </c>
      <c r="P10" s="24">
        <f t="shared" si="7"/>
        <v>26.7</v>
      </c>
      <c r="Q10" s="24"/>
      <c r="R10" s="23"/>
      <c r="S10" s="23">
        <v>-36.2</v>
      </c>
      <c r="T10" s="24">
        <f t="shared" si="26"/>
        <v>-36.2</v>
      </c>
      <c r="U10" s="24"/>
      <c r="V10" s="23"/>
      <c r="W10" s="23"/>
      <c r="X10" s="24">
        <f t="shared" si="9"/>
        <v>0</v>
      </c>
      <c r="Y10" s="5" t="e">
        <f t="shared" si="10"/>
        <v>#DIV/0!</v>
      </c>
      <c r="Z10" s="30">
        <f t="shared" si="27"/>
        <v>0</v>
      </c>
      <c r="AA10" s="30">
        <f t="shared" si="28"/>
        <v>0</v>
      </c>
      <c r="AB10" s="30">
        <f t="shared" si="29"/>
        <v>0</v>
      </c>
      <c r="AC10" s="30"/>
      <c r="AD10" s="322"/>
      <c r="AE10" s="322"/>
      <c r="AF10" s="321">
        <f t="shared" si="30"/>
        <v>0</v>
      </c>
      <c r="AG10" s="321"/>
      <c r="AH10" s="322"/>
      <c r="AI10" s="322"/>
      <c r="AJ10" s="321">
        <f t="shared" si="11"/>
        <v>0</v>
      </c>
      <c r="AK10" s="316"/>
      <c r="AL10" s="322"/>
      <c r="AM10" s="322"/>
      <c r="AN10" s="321">
        <f t="shared" si="12"/>
        <v>0</v>
      </c>
      <c r="AO10" s="316"/>
      <c r="AP10" s="32">
        <f t="shared" si="42"/>
        <v>0</v>
      </c>
      <c r="AQ10" s="33">
        <f t="shared" si="32"/>
        <v>-9.500000000000004</v>
      </c>
      <c r="AR10" s="33">
        <f t="shared" si="14"/>
        <v>-9.500000000000004</v>
      </c>
      <c r="AS10" s="34" t="e">
        <f t="shared" si="15"/>
        <v>#DIV/0!</v>
      </c>
      <c r="AT10" s="29">
        <f t="shared" si="33"/>
        <v>0</v>
      </c>
      <c r="AU10" s="30">
        <f aca="true" t="shared" si="45" ref="AU10:AU22">SUM(AY10+BC10+BG10)</f>
        <v>0</v>
      </c>
      <c r="AV10" s="30">
        <f t="shared" si="39"/>
        <v>0</v>
      </c>
      <c r="AW10" s="317"/>
      <c r="AX10" s="322"/>
      <c r="AY10" s="322"/>
      <c r="AZ10" s="321">
        <f aca="true" t="shared" si="46" ref="AZ10:AZ42">AY10-AX10</f>
        <v>0</v>
      </c>
      <c r="BA10" s="321"/>
      <c r="BB10" s="323"/>
      <c r="BC10" s="322"/>
      <c r="BD10" s="321">
        <f t="shared" si="17"/>
        <v>0</v>
      </c>
      <c r="BE10" s="39"/>
      <c r="BF10" s="323"/>
      <c r="BG10" s="322"/>
      <c r="BH10" s="321">
        <f t="shared" si="19"/>
        <v>0</v>
      </c>
      <c r="BI10" s="220"/>
      <c r="BJ10" s="37">
        <f t="shared" si="34"/>
        <v>0</v>
      </c>
      <c r="BK10" s="30">
        <f t="shared" si="35"/>
        <v>0</v>
      </c>
      <c r="BL10" s="30">
        <f t="shared" si="36"/>
        <v>0</v>
      </c>
      <c r="BM10" s="359"/>
      <c r="BN10" s="322"/>
      <c r="BO10" s="322"/>
      <c r="BP10" s="316">
        <f t="shared" si="20"/>
        <v>0</v>
      </c>
      <c r="BQ10" s="321"/>
      <c r="BR10" s="323"/>
      <c r="BS10" s="322"/>
      <c r="BT10" s="321">
        <f t="shared" si="21"/>
        <v>0</v>
      </c>
      <c r="BU10" s="321"/>
      <c r="BV10" s="323"/>
      <c r="BW10" s="322"/>
      <c r="BX10" s="321">
        <f t="shared" si="23"/>
        <v>0</v>
      </c>
      <c r="BY10" s="316"/>
      <c r="CE10" s="369"/>
    </row>
    <row r="11" spans="1:83" ht="20.25" customHeight="1">
      <c r="A11" s="371" t="s">
        <v>26</v>
      </c>
      <c r="B11" s="31">
        <f t="shared" si="25"/>
        <v>9945.699999999999</v>
      </c>
      <c r="C11" s="23">
        <f t="shared" si="25"/>
        <v>1695.5</v>
      </c>
      <c r="D11" s="25">
        <f t="shared" si="0"/>
        <v>-8250.199999999999</v>
      </c>
      <c r="E11" s="195">
        <f t="shared" si="1"/>
        <v>17.047568295846446</v>
      </c>
      <c r="F11" s="26">
        <f t="shared" si="2"/>
        <v>9256</v>
      </c>
      <c r="G11" s="27">
        <f t="shared" si="2"/>
        <v>1695.5</v>
      </c>
      <c r="H11" s="27">
        <f t="shared" si="3"/>
        <v>-7560.5</v>
      </c>
      <c r="I11" s="219" t="s">
        <v>27</v>
      </c>
      <c r="J11" s="29">
        <f t="shared" si="43"/>
        <v>6182.6</v>
      </c>
      <c r="K11" s="30">
        <f t="shared" si="44"/>
        <v>1695.5</v>
      </c>
      <c r="L11" s="30">
        <f t="shared" si="5"/>
        <v>-4487.1</v>
      </c>
      <c r="M11" s="35">
        <f t="shared" si="6"/>
        <v>27.423737586128812</v>
      </c>
      <c r="N11" s="31">
        <v>13.4</v>
      </c>
      <c r="O11" s="23"/>
      <c r="P11" s="24">
        <f t="shared" si="7"/>
        <v>-13.4</v>
      </c>
      <c r="Q11" s="24">
        <f t="shared" si="8"/>
        <v>0</v>
      </c>
      <c r="R11" s="23">
        <v>454.4</v>
      </c>
      <c r="S11" s="23">
        <v>1695.5</v>
      </c>
      <c r="T11" s="24">
        <f t="shared" si="26"/>
        <v>1241.1</v>
      </c>
      <c r="U11" s="24" t="s">
        <v>27</v>
      </c>
      <c r="V11" s="23">
        <v>5714.8</v>
      </c>
      <c r="W11" s="23"/>
      <c r="X11" s="24">
        <f t="shared" si="9"/>
        <v>-5714.8</v>
      </c>
      <c r="Y11" s="24" t="s">
        <v>113</v>
      </c>
      <c r="Z11" s="30">
        <f t="shared" si="27"/>
        <v>3073.3999999999996</v>
      </c>
      <c r="AA11" s="30">
        <f t="shared" si="28"/>
        <v>0</v>
      </c>
      <c r="AB11" s="30">
        <f t="shared" si="29"/>
        <v>-3073.3999999999996</v>
      </c>
      <c r="AC11" s="30" t="s">
        <v>103</v>
      </c>
      <c r="AD11" s="322">
        <v>1815</v>
      </c>
      <c r="AE11" s="322"/>
      <c r="AF11" s="321">
        <f t="shared" si="30"/>
        <v>-1815</v>
      </c>
      <c r="AG11" s="316" t="s">
        <v>27</v>
      </c>
      <c r="AH11" s="322">
        <v>1173.7</v>
      </c>
      <c r="AI11" s="322"/>
      <c r="AJ11" s="321">
        <f t="shared" si="11"/>
        <v>-1173.7</v>
      </c>
      <c r="AK11" s="24" t="s">
        <v>113</v>
      </c>
      <c r="AL11" s="322">
        <v>84.7</v>
      </c>
      <c r="AM11" s="322"/>
      <c r="AN11" s="321">
        <f t="shared" si="12"/>
        <v>-84.7</v>
      </c>
      <c r="AO11" s="316">
        <f>AM11/AL11%</f>
        <v>0</v>
      </c>
      <c r="AP11" s="32">
        <f t="shared" si="42"/>
        <v>9892.4</v>
      </c>
      <c r="AQ11" s="33">
        <f t="shared" si="32"/>
        <v>1695.5</v>
      </c>
      <c r="AR11" s="33">
        <f t="shared" si="14"/>
        <v>-8196.9</v>
      </c>
      <c r="AS11" s="34">
        <f t="shared" si="15"/>
        <v>17.139420160931625</v>
      </c>
      <c r="AT11" s="29">
        <f t="shared" si="33"/>
        <v>636.4</v>
      </c>
      <c r="AU11" s="30">
        <f t="shared" si="45"/>
        <v>0</v>
      </c>
      <c r="AV11" s="30">
        <f t="shared" si="39"/>
        <v>-636.4</v>
      </c>
      <c r="AW11" s="359">
        <f t="shared" si="16"/>
        <v>0</v>
      </c>
      <c r="AX11" s="322">
        <v>431.3</v>
      </c>
      <c r="AY11" s="322"/>
      <c r="AZ11" s="321">
        <f t="shared" si="46"/>
        <v>-431.3</v>
      </c>
      <c r="BA11" s="321">
        <f t="shared" si="40"/>
        <v>0</v>
      </c>
      <c r="BB11" s="323">
        <v>167.8</v>
      </c>
      <c r="BC11" s="322"/>
      <c r="BD11" s="321">
        <f t="shared" si="17"/>
        <v>-167.8</v>
      </c>
      <c r="BE11" s="39">
        <f t="shared" si="18"/>
        <v>0</v>
      </c>
      <c r="BF11" s="323">
        <v>37.3</v>
      </c>
      <c r="BG11" s="322"/>
      <c r="BH11" s="321">
        <f t="shared" si="19"/>
        <v>-37.3</v>
      </c>
      <c r="BI11" s="220">
        <f>BG11/BF11%</f>
        <v>0</v>
      </c>
      <c r="BJ11" s="37">
        <f t="shared" si="34"/>
        <v>53.3</v>
      </c>
      <c r="BK11" s="30">
        <f t="shared" si="35"/>
        <v>0</v>
      </c>
      <c r="BL11" s="30">
        <f t="shared" si="36"/>
        <v>-53.3</v>
      </c>
      <c r="BM11" s="359"/>
      <c r="BN11" s="322"/>
      <c r="BO11" s="322"/>
      <c r="BP11" s="316">
        <f t="shared" si="20"/>
        <v>0</v>
      </c>
      <c r="BQ11" s="321" t="e">
        <f t="shared" si="38"/>
        <v>#DIV/0!</v>
      </c>
      <c r="BR11" s="323"/>
      <c r="BS11" s="322"/>
      <c r="BT11" s="316">
        <f t="shared" si="21"/>
        <v>0</v>
      </c>
      <c r="BU11" s="321" t="s">
        <v>27</v>
      </c>
      <c r="BV11" s="323">
        <v>53.3</v>
      </c>
      <c r="BW11" s="322"/>
      <c r="BX11" s="321">
        <f t="shared" si="23"/>
        <v>-53.3</v>
      </c>
      <c r="BY11" s="316">
        <f t="shared" si="24"/>
        <v>0</v>
      </c>
      <c r="CE11" s="369"/>
    </row>
    <row r="12" spans="1:83" ht="33" customHeight="1">
      <c r="A12" s="372" t="s">
        <v>28</v>
      </c>
      <c r="B12" s="31">
        <f t="shared" si="25"/>
        <v>16000</v>
      </c>
      <c r="C12" s="23">
        <f t="shared" si="25"/>
        <v>631.1</v>
      </c>
      <c r="D12" s="25">
        <f t="shared" si="0"/>
        <v>-15368.9</v>
      </c>
      <c r="E12" s="195">
        <f t="shared" si="1"/>
        <v>3.944375</v>
      </c>
      <c r="F12" s="26">
        <f t="shared" si="2"/>
        <v>8360.7</v>
      </c>
      <c r="G12" s="27">
        <f t="shared" si="2"/>
        <v>631.1</v>
      </c>
      <c r="H12" s="27">
        <f t="shared" si="3"/>
        <v>-7729.6</v>
      </c>
      <c r="I12" s="219" t="s">
        <v>27</v>
      </c>
      <c r="J12" s="29">
        <f t="shared" si="43"/>
        <v>4623.1</v>
      </c>
      <c r="K12" s="30">
        <f t="shared" si="44"/>
        <v>631.1</v>
      </c>
      <c r="L12" s="30">
        <f t="shared" si="5"/>
        <v>-3992.0000000000005</v>
      </c>
      <c r="M12" s="35">
        <f t="shared" si="6"/>
        <v>13.651013389284246</v>
      </c>
      <c r="N12" s="31">
        <v>712.6</v>
      </c>
      <c r="O12" s="23">
        <v>405.8</v>
      </c>
      <c r="P12" s="24">
        <f t="shared" si="7"/>
        <v>-306.8</v>
      </c>
      <c r="Q12" s="24">
        <f t="shared" si="8"/>
        <v>56.94639348863317</v>
      </c>
      <c r="R12" s="23">
        <v>1202.5</v>
      </c>
      <c r="S12" s="23">
        <v>225.3</v>
      </c>
      <c r="T12" s="24">
        <f t="shared" si="26"/>
        <v>-977.2</v>
      </c>
      <c r="U12" s="24">
        <f aca="true" t="shared" si="47" ref="U12:U30">S12/R12%</f>
        <v>18.735966735966738</v>
      </c>
      <c r="V12" s="23">
        <f>2408+300</f>
        <v>2708</v>
      </c>
      <c r="W12" s="23"/>
      <c r="X12" s="24">
        <f t="shared" si="9"/>
        <v>-2708</v>
      </c>
      <c r="Y12" s="24" t="s">
        <v>113</v>
      </c>
      <c r="Z12" s="30">
        <f t="shared" si="27"/>
        <v>3737.6000000000004</v>
      </c>
      <c r="AA12" s="30">
        <f t="shared" si="28"/>
        <v>0</v>
      </c>
      <c r="AB12" s="30">
        <f t="shared" si="29"/>
        <v>-3737.6000000000004</v>
      </c>
      <c r="AC12" s="30" t="s">
        <v>103</v>
      </c>
      <c r="AD12" s="322">
        <v>1304.7</v>
      </c>
      <c r="AE12" s="322"/>
      <c r="AF12" s="321">
        <f t="shared" si="30"/>
        <v>-1304.7</v>
      </c>
      <c r="AG12" s="321">
        <f t="shared" si="31"/>
        <v>0</v>
      </c>
      <c r="AH12" s="322">
        <v>893.7</v>
      </c>
      <c r="AI12" s="322"/>
      <c r="AJ12" s="321">
        <f t="shared" si="11"/>
        <v>-893.7</v>
      </c>
      <c r="AK12" s="24" t="s">
        <v>113</v>
      </c>
      <c r="AL12" s="322">
        <f>1239.2+300</f>
        <v>1539.2</v>
      </c>
      <c r="AM12" s="322"/>
      <c r="AN12" s="321">
        <f t="shared" si="12"/>
        <v>-1539.2</v>
      </c>
      <c r="AO12" s="316" t="s">
        <v>27</v>
      </c>
      <c r="AP12" s="32">
        <f t="shared" si="42"/>
        <v>10486.400000000001</v>
      </c>
      <c r="AQ12" s="33">
        <f t="shared" si="32"/>
        <v>631.1</v>
      </c>
      <c r="AR12" s="33">
        <f t="shared" si="14"/>
        <v>-9855.300000000001</v>
      </c>
      <c r="AS12" s="34">
        <f t="shared" si="15"/>
        <v>6.018271284711625</v>
      </c>
      <c r="AT12" s="29">
        <f t="shared" si="33"/>
        <v>2125.7</v>
      </c>
      <c r="AU12" s="30">
        <f t="shared" si="45"/>
        <v>0</v>
      </c>
      <c r="AV12" s="30">
        <f>AU12-AT12</f>
        <v>-2125.7</v>
      </c>
      <c r="AW12" s="359">
        <f t="shared" si="16"/>
        <v>0</v>
      </c>
      <c r="AX12" s="322">
        <v>785.4</v>
      </c>
      <c r="AY12" s="322"/>
      <c r="AZ12" s="321">
        <f t="shared" si="46"/>
        <v>-785.4</v>
      </c>
      <c r="BA12" s="321">
        <f t="shared" si="40"/>
        <v>0</v>
      </c>
      <c r="BB12" s="323">
        <v>234.2</v>
      </c>
      <c r="BC12" s="322"/>
      <c r="BD12" s="321">
        <f t="shared" si="17"/>
        <v>-234.2</v>
      </c>
      <c r="BE12" s="39">
        <f t="shared" si="18"/>
        <v>0</v>
      </c>
      <c r="BF12" s="323">
        <f>806.1+300</f>
        <v>1106.1</v>
      </c>
      <c r="BG12" s="322"/>
      <c r="BH12" s="321">
        <f t="shared" si="19"/>
        <v>-1106.1</v>
      </c>
      <c r="BI12" s="39" t="s">
        <v>27</v>
      </c>
      <c r="BJ12" s="37">
        <f t="shared" si="34"/>
        <v>5513.599999999999</v>
      </c>
      <c r="BK12" s="30">
        <f t="shared" si="35"/>
        <v>0</v>
      </c>
      <c r="BL12" s="30">
        <f t="shared" si="36"/>
        <v>-5513.599999999999</v>
      </c>
      <c r="BM12" s="359">
        <f t="shared" si="37"/>
        <v>0</v>
      </c>
      <c r="BN12" s="322">
        <v>421.7</v>
      </c>
      <c r="BO12" s="322"/>
      <c r="BP12" s="316">
        <f t="shared" si="20"/>
        <v>-421.7</v>
      </c>
      <c r="BQ12" s="321" t="s">
        <v>27</v>
      </c>
      <c r="BR12" s="323">
        <v>622</v>
      </c>
      <c r="BS12" s="322"/>
      <c r="BT12" s="321">
        <f t="shared" si="21"/>
        <v>-622</v>
      </c>
      <c r="BU12" s="321" t="s">
        <v>27</v>
      </c>
      <c r="BV12" s="323">
        <f>4169.9+300</f>
        <v>4469.9</v>
      </c>
      <c r="BW12" s="322"/>
      <c r="BX12" s="321">
        <f t="shared" si="23"/>
        <v>-4469.9</v>
      </c>
      <c r="BY12" s="321">
        <f t="shared" si="24"/>
        <v>0</v>
      </c>
      <c r="CE12" s="369"/>
    </row>
    <row r="13" spans="1:83" s="17" customFormat="1" ht="18.75" customHeight="1">
      <c r="A13" s="373" t="s">
        <v>145</v>
      </c>
      <c r="B13" s="20">
        <f t="shared" si="25"/>
        <v>28523</v>
      </c>
      <c r="C13" s="18">
        <f t="shared" si="25"/>
        <v>1342.1</v>
      </c>
      <c r="D13" s="6">
        <f t="shared" si="0"/>
        <v>-27180.9</v>
      </c>
      <c r="E13" s="16">
        <f t="shared" si="1"/>
        <v>4.705325526767871</v>
      </c>
      <c r="F13" s="7">
        <f>J13+Z13</f>
        <v>4221.7</v>
      </c>
      <c r="G13" s="8">
        <f t="shared" si="2"/>
        <v>1342.1</v>
      </c>
      <c r="H13" s="8">
        <f t="shared" si="3"/>
        <v>-2879.6</v>
      </c>
      <c r="I13" s="9">
        <f t="shared" si="4"/>
        <v>31.790510931615223</v>
      </c>
      <c r="J13" s="19">
        <f t="shared" si="43"/>
        <v>2354.5</v>
      </c>
      <c r="K13" s="492">
        <f t="shared" si="44"/>
        <v>1342.1</v>
      </c>
      <c r="L13" s="492">
        <f t="shared" si="5"/>
        <v>-1012.4000000000001</v>
      </c>
      <c r="M13" s="314">
        <f t="shared" si="6"/>
        <v>57.001486515183686</v>
      </c>
      <c r="N13" s="20">
        <v>452.2</v>
      </c>
      <c r="O13" s="18">
        <v>771.4</v>
      </c>
      <c r="P13" s="5">
        <f>O13-N13</f>
        <v>319.2</v>
      </c>
      <c r="Q13" s="5">
        <f t="shared" si="8"/>
        <v>170.58823529411762</v>
      </c>
      <c r="R13" s="18">
        <v>960.7</v>
      </c>
      <c r="S13" s="18">
        <v>570.7</v>
      </c>
      <c r="T13" s="5">
        <f t="shared" si="26"/>
        <v>-390</v>
      </c>
      <c r="U13" s="5">
        <f t="shared" si="47"/>
        <v>59.40460081190798</v>
      </c>
      <c r="V13" s="18">
        <v>941.6</v>
      </c>
      <c r="W13" s="18"/>
      <c r="X13" s="5">
        <f t="shared" si="9"/>
        <v>-941.6</v>
      </c>
      <c r="Y13" s="5">
        <f t="shared" si="10"/>
        <v>0</v>
      </c>
      <c r="Z13" s="492">
        <f t="shared" si="27"/>
        <v>1867.2</v>
      </c>
      <c r="AA13" s="492">
        <f t="shared" si="28"/>
        <v>0</v>
      </c>
      <c r="AB13" s="492">
        <f t="shared" si="29"/>
        <v>-1867.2</v>
      </c>
      <c r="AC13" s="492">
        <f>AA13/Z13%</f>
        <v>0</v>
      </c>
      <c r="AD13" s="198">
        <v>627.1</v>
      </c>
      <c r="AE13" s="198"/>
      <c r="AF13" s="316">
        <f t="shared" si="30"/>
        <v>-627.1</v>
      </c>
      <c r="AG13" s="316">
        <f t="shared" si="31"/>
        <v>0</v>
      </c>
      <c r="AH13" s="198">
        <v>355.5</v>
      </c>
      <c r="AI13" s="198"/>
      <c r="AJ13" s="316">
        <f t="shared" si="11"/>
        <v>-355.5</v>
      </c>
      <c r="AK13" s="316">
        <f t="shared" si="41"/>
        <v>0</v>
      </c>
      <c r="AL13" s="198">
        <v>884.6</v>
      </c>
      <c r="AM13" s="198"/>
      <c r="AN13" s="316">
        <f t="shared" si="12"/>
        <v>-884.6</v>
      </c>
      <c r="AO13" s="316" t="s">
        <v>27</v>
      </c>
      <c r="AP13" s="12">
        <f t="shared" si="42"/>
        <v>6098</v>
      </c>
      <c r="AQ13" s="13">
        <f t="shared" si="32"/>
        <v>1342.1</v>
      </c>
      <c r="AR13" s="13">
        <f t="shared" si="14"/>
        <v>-4755.9</v>
      </c>
      <c r="AS13" s="14">
        <f t="shared" si="15"/>
        <v>22.008855362413907</v>
      </c>
      <c r="AT13" s="19">
        <f t="shared" si="33"/>
        <v>1876.3000000000002</v>
      </c>
      <c r="AU13" s="492">
        <f t="shared" si="45"/>
        <v>0</v>
      </c>
      <c r="AV13" s="492">
        <f>AU13-AT13</f>
        <v>-1876.3000000000002</v>
      </c>
      <c r="AW13" s="317">
        <f t="shared" si="16"/>
        <v>0</v>
      </c>
      <c r="AX13" s="198">
        <v>913.1</v>
      </c>
      <c r="AY13" s="198"/>
      <c r="AZ13" s="316">
        <f t="shared" si="46"/>
        <v>-913.1</v>
      </c>
      <c r="BA13" s="316">
        <f t="shared" si="40"/>
        <v>0</v>
      </c>
      <c r="BB13" s="319">
        <v>347.6</v>
      </c>
      <c r="BC13" s="198"/>
      <c r="BD13" s="316">
        <f t="shared" si="17"/>
        <v>-347.6</v>
      </c>
      <c r="BE13" s="220">
        <f t="shared" si="18"/>
        <v>0</v>
      </c>
      <c r="BF13" s="319">
        <v>615.6</v>
      </c>
      <c r="BG13" s="198"/>
      <c r="BH13" s="316">
        <f t="shared" si="19"/>
        <v>-615.6</v>
      </c>
      <c r="BI13" s="220">
        <f>BG13/BF13%</f>
        <v>0</v>
      </c>
      <c r="BJ13" s="21">
        <f t="shared" si="34"/>
        <v>22425</v>
      </c>
      <c r="BK13" s="492">
        <f t="shared" si="35"/>
        <v>0</v>
      </c>
      <c r="BL13" s="492">
        <f t="shared" si="36"/>
        <v>-22425</v>
      </c>
      <c r="BM13" s="317">
        <f t="shared" si="37"/>
        <v>0</v>
      </c>
      <c r="BN13" s="198">
        <v>6487.7</v>
      </c>
      <c r="BO13" s="198"/>
      <c r="BP13" s="316">
        <f t="shared" si="20"/>
        <v>-6487.7</v>
      </c>
      <c r="BQ13" s="316">
        <f t="shared" si="38"/>
        <v>0</v>
      </c>
      <c r="BR13" s="319">
        <v>9422.7</v>
      </c>
      <c r="BS13" s="198"/>
      <c r="BT13" s="316">
        <f t="shared" si="21"/>
        <v>-9422.7</v>
      </c>
      <c r="BU13" s="321">
        <f t="shared" si="22"/>
        <v>0</v>
      </c>
      <c r="BV13" s="319">
        <v>6514.6</v>
      </c>
      <c r="BW13" s="198"/>
      <c r="BX13" s="316">
        <f t="shared" si="23"/>
        <v>-6514.6</v>
      </c>
      <c r="BY13" s="316">
        <f t="shared" si="24"/>
        <v>0</v>
      </c>
      <c r="CE13" s="367"/>
    </row>
    <row r="14" spans="1:83" s="17" customFormat="1" ht="18.75">
      <c r="A14" s="364" t="s">
        <v>29</v>
      </c>
      <c r="B14" s="20">
        <f>J14+Z14+AT14+BJ14</f>
        <v>15777.8</v>
      </c>
      <c r="C14" s="18">
        <f t="shared" si="25"/>
        <v>1947.3999999999999</v>
      </c>
      <c r="D14" s="6">
        <f t="shared" si="0"/>
        <v>-13830.4</v>
      </c>
      <c r="E14" s="16">
        <f t="shared" si="1"/>
        <v>12.342658672311728</v>
      </c>
      <c r="F14" s="7">
        <f>J14+Z14</f>
        <v>7346.499999999999</v>
      </c>
      <c r="G14" s="7">
        <f>K14+AA14</f>
        <v>1947.3999999999999</v>
      </c>
      <c r="H14" s="8">
        <f t="shared" si="3"/>
        <v>-5399.099999999999</v>
      </c>
      <c r="I14" s="9">
        <f>G14/F14%</f>
        <v>26.507860886136257</v>
      </c>
      <c r="J14" s="19">
        <f t="shared" si="43"/>
        <v>3229.7</v>
      </c>
      <c r="K14" s="19">
        <f>O14+S14+W14</f>
        <v>1947.3999999999999</v>
      </c>
      <c r="L14" s="492">
        <f t="shared" si="5"/>
        <v>-1282.3</v>
      </c>
      <c r="M14" s="314">
        <f t="shared" si="6"/>
        <v>60.29662197727343</v>
      </c>
      <c r="N14" s="20">
        <f>N15+N22+N16</f>
        <v>839.7</v>
      </c>
      <c r="O14" s="20">
        <f>O15+O22+O16</f>
        <v>893.3</v>
      </c>
      <c r="P14" s="5">
        <f t="shared" si="7"/>
        <v>53.59999999999991</v>
      </c>
      <c r="Q14" s="5">
        <f t="shared" si="8"/>
        <v>106.38323210670477</v>
      </c>
      <c r="R14" s="20">
        <f>R15+R22+R16</f>
        <v>1007.3000000000001</v>
      </c>
      <c r="S14" s="20">
        <f>S15+S22+S16</f>
        <v>1054.1</v>
      </c>
      <c r="T14" s="5">
        <f t="shared" si="26"/>
        <v>46.79999999999984</v>
      </c>
      <c r="U14" s="5">
        <f t="shared" si="47"/>
        <v>104.64608358979449</v>
      </c>
      <c r="V14" s="20">
        <f>V15+V22+V16</f>
        <v>1382.7</v>
      </c>
      <c r="W14" s="20">
        <f>W15+W22+W16</f>
        <v>0</v>
      </c>
      <c r="X14" s="5">
        <f t="shared" si="9"/>
        <v>-1382.7</v>
      </c>
      <c r="Y14" s="5">
        <f>W14/V14%</f>
        <v>0</v>
      </c>
      <c r="Z14" s="492">
        <f t="shared" si="27"/>
        <v>4116.799999999999</v>
      </c>
      <c r="AA14" s="492">
        <f t="shared" si="28"/>
        <v>0</v>
      </c>
      <c r="AB14" s="492">
        <f t="shared" si="29"/>
        <v>-4116.799999999999</v>
      </c>
      <c r="AC14" s="492">
        <f>AA14/Z14%</f>
        <v>0</v>
      </c>
      <c r="AD14" s="319">
        <f>AD15+AD22+AD16</f>
        <v>1385.4</v>
      </c>
      <c r="AE14" s="319">
        <f>AE15+AE22+AE16</f>
        <v>0</v>
      </c>
      <c r="AF14" s="316">
        <f t="shared" si="30"/>
        <v>-1385.4</v>
      </c>
      <c r="AG14" s="316" t="s">
        <v>27</v>
      </c>
      <c r="AH14" s="319">
        <f>AH15+AH22+AH16</f>
        <v>1318.3</v>
      </c>
      <c r="AI14" s="319">
        <f>AI15+AI22+AI16</f>
        <v>0</v>
      </c>
      <c r="AJ14" s="316">
        <f t="shared" si="11"/>
        <v>-1318.3</v>
      </c>
      <c r="AK14" s="316">
        <f t="shared" si="41"/>
        <v>0</v>
      </c>
      <c r="AL14" s="319">
        <f>AL15+AL22+AL16</f>
        <v>1413.1</v>
      </c>
      <c r="AM14" s="319">
        <f>AM15+AM22+AM16</f>
        <v>0</v>
      </c>
      <c r="AN14" s="316">
        <f t="shared" si="12"/>
        <v>-1413.1</v>
      </c>
      <c r="AO14" s="316">
        <f t="shared" si="13"/>
        <v>0</v>
      </c>
      <c r="AP14" s="12">
        <f>J14+Z14+AT14</f>
        <v>11594</v>
      </c>
      <c r="AQ14" s="13">
        <f t="shared" si="32"/>
        <v>1947.3999999999999</v>
      </c>
      <c r="AR14" s="13">
        <f t="shared" si="14"/>
        <v>-9646.6</v>
      </c>
      <c r="AS14" s="14">
        <f>AQ14/AP14%</f>
        <v>16.796618940831465</v>
      </c>
      <c r="AT14" s="19">
        <f t="shared" si="33"/>
        <v>4247.5</v>
      </c>
      <c r="AU14" s="492">
        <f t="shared" si="45"/>
        <v>0</v>
      </c>
      <c r="AV14" s="492">
        <f t="shared" si="39"/>
        <v>-4247.5</v>
      </c>
      <c r="AW14" s="317">
        <f t="shared" si="16"/>
        <v>0</v>
      </c>
      <c r="AX14" s="198">
        <f>AX15+AX22+AX16</f>
        <v>1293.7</v>
      </c>
      <c r="AY14" s="319">
        <f>AY15+AY22+AY16</f>
        <v>0</v>
      </c>
      <c r="AZ14" s="316">
        <f t="shared" si="46"/>
        <v>-1293.7</v>
      </c>
      <c r="BA14" s="316">
        <f>AY14/AX14%</f>
        <v>0</v>
      </c>
      <c r="BB14" s="319">
        <f>BB15+BB22+BB16</f>
        <v>1385.4</v>
      </c>
      <c r="BC14" s="319">
        <f>BC15+BC22+BC16</f>
        <v>0</v>
      </c>
      <c r="BD14" s="316">
        <f t="shared" si="17"/>
        <v>-1385.4</v>
      </c>
      <c r="BE14" s="220">
        <f>BC14/BB14%</f>
        <v>0</v>
      </c>
      <c r="BF14" s="319">
        <f>BF15+BF22+BF16</f>
        <v>1568.4</v>
      </c>
      <c r="BG14" s="319">
        <f>BG15+BG22+BG16</f>
        <v>0</v>
      </c>
      <c r="BH14" s="316">
        <f t="shared" si="19"/>
        <v>-1568.4</v>
      </c>
      <c r="BI14" s="316">
        <f>BG14/BF14%</f>
        <v>0</v>
      </c>
      <c r="BJ14" s="21">
        <f t="shared" si="34"/>
        <v>4183.8</v>
      </c>
      <c r="BK14" s="492">
        <f t="shared" si="35"/>
        <v>0</v>
      </c>
      <c r="BL14" s="492">
        <f t="shared" si="36"/>
        <v>-4183.8</v>
      </c>
      <c r="BM14" s="317">
        <f>BK14/BJ14%</f>
        <v>0</v>
      </c>
      <c r="BN14" s="198">
        <f>BN15+BN22+BN16</f>
        <v>1407.7</v>
      </c>
      <c r="BO14" s="198">
        <f>BO15+BO22+BO16</f>
        <v>0</v>
      </c>
      <c r="BP14" s="316">
        <f t="shared" si="20"/>
        <v>-1407.7</v>
      </c>
      <c r="BQ14" s="316">
        <f t="shared" si="38"/>
        <v>0</v>
      </c>
      <c r="BR14" s="319">
        <f>BR15+BR22+BR16</f>
        <v>1300.9</v>
      </c>
      <c r="BS14" s="319">
        <f>BS15+BS22+BS16</f>
        <v>0</v>
      </c>
      <c r="BT14" s="316">
        <f t="shared" si="21"/>
        <v>-1300.9</v>
      </c>
      <c r="BU14" s="321">
        <f t="shared" si="22"/>
        <v>0</v>
      </c>
      <c r="BV14" s="319">
        <f>BV15+BV22+BV16</f>
        <v>1475.2</v>
      </c>
      <c r="BW14" s="319">
        <f>BW15+BW22+BW16</f>
        <v>0</v>
      </c>
      <c r="BX14" s="316">
        <f t="shared" si="23"/>
        <v>-1475.2</v>
      </c>
      <c r="BY14" s="316">
        <f t="shared" si="24"/>
        <v>0</v>
      </c>
      <c r="CE14" s="367">
        <f>CE15+CE22+CE16</f>
        <v>0</v>
      </c>
    </row>
    <row r="15" spans="1:83" ht="54" customHeight="1">
      <c r="A15" s="370" t="s">
        <v>104</v>
      </c>
      <c r="B15" s="31">
        <f t="shared" si="25"/>
        <v>10302.400000000001</v>
      </c>
      <c r="C15" s="23">
        <f t="shared" si="25"/>
        <v>1348.5</v>
      </c>
      <c r="D15" s="25">
        <f t="shared" si="0"/>
        <v>-8953.900000000001</v>
      </c>
      <c r="E15" s="195">
        <f t="shared" si="1"/>
        <v>13.089183102966297</v>
      </c>
      <c r="F15" s="26">
        <f t="shared" si="2"/>
        <v>4742.5</v>
      </c>
      <c r="G15" s="27">
        <f t="shared" si="2"/>
        <v>1348.5</v>
      </c>
      <c r="H15" s="27">
        <f t="shared" si="3"/>
        <v>-3394</v>
      </c>
      <c r="I15" s="28">
        <f>G15/F15%</f>
        <v>28.434370057986296</v>
      </c>
      <c r="J15" s="29">
        <f t="shared" si="43"/>
        <v>2152.8</v>
      </c>
      <c r="K15" s="30">
        <f t="shared" si="44"/>
        <v>1348.5</v>
      </c>
      <c r="L15" s="30">
        <f t="shared" si="5"/>
        <v>-804.3000000000002</v>
      </c>
      <c r="M15" s="35">
        <f t="shared" si="6"/>
        <v>62.63935340022296</v>
      </c>
      <c r="N15" s="31">
        <v>518.9</v>
      </c>
      <c r="O15" s="23">
        <v>558.9</v>
      </c>
      <c r="P15" s="24">
        <f t="shared" si="7"/>
        <v>40</v>
      </c>
      <c r="Q15" s="24">
        <f t="shared" si="8"/>
        <v>107.7086143765658</v>
      </c>
      <c r="R15" s="23">
        <v>673.7</v>
      </c>
      <c r="S15" s="23">
        <v>789.6</v>
      </c>
      <c r="T15" s="24">
        <f t="shared" si="26"/>
        <v>115.89999999999998</v>
      </c>
      <c r="U15" s="24">
        <f t="shared" si="47"/>
        <v>117.20350304289744</v>
      </c>
      <c r="V15" s="23">
        <v>960.2</v>
      </c>
      <c r="W15" s="23"/>
      <c r="X15" s="24">
        <f t="shared" si="9"/>
        <v>-960.2</v>
      </c>
      <c r="Y15" s="24">
        <f t="shared" si="10"/>
        <v>0</v>
      </c>
      <c r="Z15" s="30">
        <f t="shared" si="27"/>
        <v>2589.7</v>
      </c>
      <c r="AA15" s="30">
        <f t="shared" si="28"/>
        <v>0</v>
      </c>
      <c r="AB15" s="30">
        <f t="shared" si="29"/>
        <v>-2589.7</v>
      </c>
      <c r="AC15" s="30">
        <f>AA15/Z15%</f>
        <v>0</v>
      </c>
      <c r="AD15" s="322">
        <v>841.8</v>
      </c>
      <c r="AE15" s="322"/>
      <c r="AF15" s="321">
        <f t="shared" si="30"/>
        <v>-841.8</v>
      </c>
      <c r="AG15" s="321">
        <f>AE15/AD15%</f>
        <v>0</v>
      </c>
      <c r="AH15" s="322">
        <v>846.3</v>
      </c>
      <c r="AI15" s="322"/>
      <c r="AJ15" s="321">
        <f t="shared" si="11"/>
        <v>-846.3</v>
      </c>
      <c r="AK15" s="316">
        <f t="shared" si="41"/>
        <v>0</v>
      </c>
      <c r="AL15" s="322">
        <v>901.6</v>
      </c>
      <c r="AM15" s="322"/>
      <c r="AN15" s="321">
        <f t="shared" si="12"/>
        <v>-901.6</v>
      </c>
      <c r="AO15" s="321">
        <f t="shared" si="13"/>
        <v>0</v>
      </c>
      <c r="AP15" s="32">
        <f t="shared" si="42"/>
        <v>7403.3</v>
      </c>
      <c r="AQ15" s="33">
        <f t="shared" si="32"/>
        <v>1348.5</v>
      </c>
      <c r="AR15" s="33">
        <f t="shared" si="14"/>
        <v>-6054.8</v>
      </c>
      <c r="AS15" s="34">
        <f>AQ15/AP15%</f>
        <v>18.214850134399523</v>
      </c>
      <c r="AT15" s="29">
        <f t="shared" si="33"/>
        <v>2660.8</v>
      </c>
      <c r="AU15" s="30">
        <f t="shared" si="45"/>
        <v>0</v>
      </c>
      <c r="AV15" s="30">
        <f t="shared" si="39"/>
        <v>-2660.8</v>
      </c>
      <c r="AW15" s="359">
        <f t="shared" si="16"/>
        <v>0</v>
      </c>
      <c r="AX15" s="322">
        <v>830.7</v>
      </c>
      <c r="AY15" s="322"/>
      <c r="AZ15" s="321">
        <f t="shared" si="46"/>
        <v>-830.7</v>
      </c>
      <c r="BA15" s="321">
        <f t="shared" si="40"/>
        <v>0</v>
      </c>
      <c r="BB15" s="323">
        <v>840.3</v>
      </c>
      <c r="BC15" s="322"/>
      <c r="BD15" s="321">
        <f t="shared" si="17"/>
        <v>-840.3</v>
      </c>
      <c r="BE15" s="39">
        <f>BC15/BB15%</f>
        <v>0</v>
      </c>
      <c r="BF15" s="323">
        <v>989.8</v>
      </c>
      <c r="BG15" s="322"/>
      <c r="BH15" s="321">
        <f t="shared" si="19"/>
        <v>-989.8</v>
      </c>
      <c r="BI15" s="39">
        <f aca="true" t="shared" si="48" ref="BI15:BI22">BG15/BF15%</f>
        <v>0</v>
      </c>
      <c r="BJ15" s="37">
        <f t="shared" si="34"/>
        <v>2899.1000000000004</v>
      </c>
      <c r="BK15" s="30">
        <f t="shared" si="35"/>
        <v>0</v>
      </c>
      <c r="BL15" s="30">
        <f t="shared" si="36"/>
        <v>-2899.1000000000004</v>
      </c>
      <c r="BM15" s="359">
        <f>BK15/BJ15%</f>
        <v>0</v>
      </c>
      <c r="BN15" s="322">
        <v>852.5</v>
      </c>
      <c r="BO15" s="322"/>
      <c r="BP15" s="316">
        <f t="shared" si="20"/>
        <v>-852.5</v>
      </c>
      <c r="BQ15" s="321">
        <f>BO15/BN15%</f>
        <v>0</v>
      </c>
      <c r="BR15" s="323">
        <v>1016.2</v>
      </c>
      <c r="BS15" s="322"/>
      <c r="BT15" s="321">
        <f t="shared" si="21"/>
        <v>-1016.2</v>
      </c>
      <c r="BU15" s="321">
        <f t="shared" si="22"/>
        <v>0</v>
      </c>
      <c r="BV15" s="323">
        <v>1030.4</v>
      </c>
      <c r="BW15" s="322"/>
      <c r="BX15" s="321">
        <f t="shared" si="23"/>
        <v>-1030.4</v>
      </c>
      <c r="BY15" s="321">
        <f t="shared" si="24"/>
        <v>0</v>
      </c>
      <c r="CE15" s="369"/>
    </row>
    <row r="16" spans="1:83" ht="55.5" customHeight="1">
      <c r="A16" s="370" t="s">
        <v>105</v>
      </c>
      <c r="B16" s="31">
        <f t="shared" si="25"/>
        <v>5259.1</v>
      </c>
      <c r="C16" s="23">
        <f t="shared" si="25"/>
        <v>498.9</v>
      </c>
      <c r="D16" s="25">
        <f>C16-B16</f>
        <v>-4760.200000000001</v>
      </c>
      <c r="E16" s="195">
        <f t="shared" si="1"/>
        <v>9.486414025213438</v>
      </c>
      <c r="F16" s="26">
        <v>2650.4</v>
      </c>
      <c r="G16" s="27">
        <f t="shared" si="2"/>
        <v>498.9</v>
      </c>
      <c r="H16" s="207">
        <f t="shared" si="3"/>
        <v>-2151.5</v>
      </c>
      <c r="I16" s="208">
        <f>G16/F16%</f>
        <v>18.8235738001811</v>
      </c>
      <c r="J16" s="29">
        <f t="shared" si="43"/>
        <v>1026.9</v>
      </c>
      <c r="K16" s="30">
        <f t="shared" si="44"/>
        <v>498.9</v>
      </c>
      <c r="L16" s="30">
        <f t="shared" si="5"/>
        <v>-528.0000000000001</v>
      </c>
      <c r="M16" s="35">
        <f t="shared" si="6"/>
        <v>48.583114227286</v>
      </c>
      <c r="N16" s="209">
        <v>305.8</v>
      </c>
      <c r="O16" s="23">
        <v>234.4</v>
      </c>
      <c r="P16" s="25">
        <f t="shared" si="7"/>
        <v>-71.4</v>
      </c>
      <c r="Q16" s="24">
        <f t="shared" si="8"/>
        <v>76.65140614780903</v>
      </c>
      <c r="R16" s="209">
        <v>318.6</v>
      </c>
      <c r="S16" s="23">
        <v>264.5</v>
      </c>
      <c r="T16" s="25">
        <f t="shared" si="26"/>
        <v>-54.10000000000002</v>
      </c>
      <c r="U16" s="24">
        <f t="shared" si="47"/>
        <v>83.0194601381042</v>
      </c>
      <c r="V16" s="209">
        <v>402.5</v>
      </c>
      <c r="W16" s="23"/>
      <c r="X16" s="25">
        <f t="shared" si="9"/>
        <v>-402.5</v>
      </c>
      <c r="Y16" s="195">
        <f t="shared" si="10"/>
        <v>0</v>
      </c>
      <c r="Z16" s="30">
        <f t="shared" si="27"/>
        <v>1477.1</v>
      </c>
      <c r="AA16" s="30">
        <f t="shared" si="28"/>
        <v>0</v>
      </c>
      <c r="AB16" s="30">
        <f t="shared" si="29"/>
        <v>-1477.1</v>
      </c>
      <c r="AC16" s="30" t="s">
        <v>103</v>
      </c>
      <c r="AD16" s="324">
        <v>528.6</v>
      </c>
      <c r="AE16" s="322"/>
      <c r="AF16" s="321">
        <f t="shared" si="30"/>
        <v>-528.6</v>
      </c>
      <c r="AG16" s="316" t="s">
        <v>27</v>
      </c>
      <c r="AH16" s="324">
        <v>457</v>
      </c>
      <c r="AI16" s="322"/>
      <c r="AJ16" s="321">
        <f t="shared" si="11"/>
        <v>-457</v>
      </c>
      <c r="AK16" s="24" t="s">
        <v>113</v>
      </c>
      <c r="AL16" s="324">
        <v>491.5</v>
      </c>
      <c r="AM16" s="322"/>
      <c r="AN16" s="321">
        <f t="shared" si="12"/>
        <v>-491.5</v>
      </c>
      <c r="AO16" s="39">
        <f t="shared" si="13"/>
        <v>0</v>
      </c>
      <c r="AP16" s="32">
        <f t="shared" si="42"/>
        <v>4035.7</v>
      </c>
      <c r="AQ16" s="33">
        <f t="shared" si="32"/>
        <v>498.9</v>
      </c>
      <c r="AR16" s="33">
        <f t="shared" si="14"/>
        <v>-3536.7999999999997</v>
      </c>
      <c r="AS16" s="34">
        <f>AQ16/AP16%</f>
        <v>12.36216765369081</v>
      </c>
      <c r="AT16" s="29">
        <f t="shared" si="33"/>
        <v>1531.7</v>
      </c>
      <c r="AU16" s="30">
        <f t="shared" si="45"/>
        <v>0</v>
      </c>
      <c r="AV16" s="30">
        <f t="shared" si="39"/>
        <v>-1531.7</v>
      </c>
      <c r="AW16" s="359">
        <f t="shared" si="16"/>
        <v>0</v>
      </c>
      <c r="AX16" s="322">
        <v>448</v>
      </c>
      <c r="AY16" s="322"/>
      <c r="AZ16" s="321">
        <f t="shared" si="46"/>
        <v>-448</v>
      </c>
      <c r="BA16" s="321">
        <f t="shared" si="40"/>
        <v>0</v>
      </c>
      <c r="BB16" s="325">
        <v>525.1</v>
      </c>
      <c r="BC16" s="322"/>
      <c r="BD16" s="321">
        <f t="shared" si="17"/>
        <v>-525.1</v>
      </c>
      <c r="BE16" s="39">
        <f>BC16/BB16%</f>
        <v>0</v>
      </c>
      <c r="BF16" s="325">
        <v>558.6</v>
      </c>
      <c r="BG16" s="322"/>
      <c r="BH16" s="321">
        <f t="shared" si="19"/>
        <v>-558.6</v>
      </c>
      <c r="BI16" s="39">
        <f t="shared" si="48"/>
        <v>0</v>
      </c>
      <c r="BJ16" s="37">
        <f t="shared" si="34"/>
        <v>1223.4</v>
      </c>
      <c r="BK16" s="30">
        <f t="shared" si="35"/>
        <v>0</v>
      </c>
      <c r="BL16" s="30">
        <f t="shared" si="36"/>
        <v>-1223.4</v>
      </c>
      <c r="BM16" s="359">
        <f>BK16/BJ16%</f>
        <v>0</v>
      </c>
      <c r="BN16" s="322">
        <v>535.2</v>
      </c>
      <c r="BO16" s="322"/>
      <c r="BP16" s="321">
        <f t="shared" si="20"/>
        <v>-535.2</v>
      </c>
      <c r="BQ16" s="321">
        <f>BO16/BN16%</f>
        <v>0</v>
      </c>
      <c r="BR16" s="323">
        <v>264.7</v>
      </c>
      <c r="BS16" s="322"/>
      <c r="BT16" s="321">
        <f t="shared" si="21"/>
        <v>-264.7</v>
      </c>
      <c r="BU16" s="321">
        <f t="shared" si="22"/>
        <v>0</v>
      </c>
      <c r="BV16" s="325">
        <v>423.5</v>
      </c>
      <c r="BW16" s="322"/>
      <c r="BX16" s="321">
        <f t="shared" si="23"/>
        <v>-423.5</v>
      </c>
      <c r="BY16" s="39">
        <f t="shared" si="24"/>
        <v>0</v>
      </c>
      <c r="CE16" s="369"/>
    </row>
    <row r="17" spans="1:83" ht="15.75" customHeight="1" hidden="1">
      <c r="A17" s="374" t="s">
        <v>106</v>
      </c>
      <c r="B17" s="216">
        <f t="shared" si="25"/>
        <v>0</v>
      </c>
      <c r="C17" s="210">
        <f t="shared" si="25"/>
        <v>0</v>
      </c>
      <c r="D17" s="211">
        <f t="shared" si="0"/>
        <v>0</v>
      </c>
      <c r="E17" s="212" t="e">
        <f t="shared" si="1"/>
        <v>#DIV/0!</v>
      </c>
      <c r="F17" s="213">
        <f t="shared" si="2"/>
        <v>0</v>
      </c>
      <c r="G17" s="211">
        <f t="shared" si="2"/>
        <v>0</v>
      </c>
      <c r="H17" s="211">
        <f t="shared" si="3"/>
        <v>0</v>
      </c>
      <c r="I17" s="214" t="e">
        <f>G17/F17%</f>
        <v>#DIV/0!</v>
      </c>
      <c r="J17" s="215">
        <f t="shared" si="43"/>
        <v>0</v>
      </c>
      <c r="K17" s="211">
        <f t="shared" si="44"/>
        <v>0</v>
      </c>
      <c r="L17" s="211">
        <f t="shared" si="5"/>
        <v>0</v>
      </c>
      <c r="M17" s="35" t="e">
        <f t="shared" si="6"/>
        <v>#DIV/0!</v>
      </c>
      <c r="N17" s="216"/>
      <c r="O17" s="210"/>
      <c r="P17" s="211"/>
      <c r="Q17" s="24" t="e">
        <f t="shared" si="8"/>
        <v>#DIV/0!</v>
      </c>
      <c r="R17" s="210"/>
      <c r="S17" s="210"/>
      <c r="T17" s="211"/>
      <c r="U17" s="24" t="e">
        <f t="shared" si="47"/>
        <v>#DIV/0!</v>
      </c>
      <c r="V17" s="210"/>
      <c r="W17" s="210"/>
      <c r="X17" s="211">
        <f t="shared" si="9"/>
        <v>0</v>
      </c>
      <c r="Y17" s="211" t="e">
        <f t="shared" si="10"/>
        <v>#DIV/0!</v>
      </c>
      <c r="Z17" s="211">
        <f t="shared" si="27"/>
        <v>0</v>
      </c>
      <c r="AA17" s="211">
        <f t="shared" si="28"/>
        <v>0</v>
      </c>
      <c r="AB17" s="211">
        <f t="shared" si="29"/>
        <v>0</v>
      </c>
      <c r="AC17" s="211" t="e">
        <f>AA17/Z17%</f>
        <v>#DIV/0!</v>
      </c>
      <c r="AD17" s="322"/>
      <c r="AE17" s="322"/>
      <c r="AF17" s="321">
        <f t="shared" si="30"/>
        <v>0</v>
      </c>
      <c r="AG17" s="321"/>
      <c r="AH17" s="322"/>
      <c r="AI17" s="322"/>
      <c r="AJ17" s="321"/>
      <c r="AK17" s="316" t="e">
        <f t="shared" si="41"/>
        <v>#DIV/0!</v>
      </c>
      <c r="AL17" s="322"/>
      <c r="AM17" s="322"/>
      <c r="AN17" s="321">
        <f t="shared" si="12"/>
        <v>0</v>
      </c>
      <c r="AO17" s="321" t="e">
        <f t="shared" si="13"/>
        <v>#DIV/0!</v>
      </c>
      <c r="AP17" s="213">
        <f t="shared" si="42"/>
        <v>0</v>
      </c>
      <c r="AQ17" s="211">
        <f t="shared" si="32"/>
        <v>0</v>
      </c>
      <c r="AR17" s="211">
        <f t="shared" si="14"/>
        <v>0</v>
      </c>
      <c r="AS17" s="212" t="e">
        <f>AQ17/AP17%</f>
        <v>#DIV/0!</v>
      </c>
      <c r="AT17" s="215">
        <f t="shared" si="33"/>
        <v>0</v>
      </c>
      <c r="AU17" s="211">
        <f t="shared" si="45"/>
        <v>0</v>
      </c>
      <c r="AV17" s="211">
        <f t="shared" si="39"/>
        <v>0</v>
      </c>
      <c r="AW17" s="214" t="e">
        <f t="shared" si="16"/>
        <v>#DIV/0!</v>
      </c>
      <c r="AX17" s="322"/>
      <c r="AY17" s="322"/>
      <c r="AZ17" s="321"/>
      <c r="BA17" s="321"/>
      <c r="BB17" s="323"/>
      <c r="BC17" s="322"/>
      <c r="BD17" s="321"/>
      <c r="BE17" s="39"/>
      <c r="BF17" s="323"/>
      <c r="BG17" s="322"/>
      <c r="BH17" s="321">
        <f t="shared" si="19"/>
        <v>0</v>
      </c>
      <c r="BI17" s="39" t="e">
        <f t="shared" si="48"/>
        <v>#DIV/0!</v>
      </c>
      <c r="BJ17" s="213">
        <f t="shared" si="34"/>
        <v>0</v>
      </c>
      <c r="BK17" s="211"/>
      <c r="BL17" s="211"/>
      <c r="BM17" s="214"/>
      <c r="BN17" s="322"/>
      <c r="BO17" s="322"/>
      <c r="BP17" s="316"/>
      <c r="BQ17" s="321" t="e">
        <f aca="true" t="shared" si="49" ref="BQ17:BQ22">BO17/BN17%</f>
        <v>#DIV/0!</v>
      </c>
      <c r="BR17" s="323"/>
      <c r="BS17" s="322"/>
      <c r="BT17" s="321"/>
      <c r="BU17" s="321" t="e">
        <f t="shared" si="22"/>
        <v>#DIV/0!</v>
      </c>
      <c r="BV17" s="323"/>
      <c r="BW17" s="322"/>
      <c r="BX17" s="321">
        <f t="shared" si="23"/>
        <v>0</v>
      </c>
      <c r="BY17" s="321" t="e">
        <f t="shared" si="24"/>
        <v>#DIV/0!</v>
      </c>
      <c r="BZ17" s="217"/>
      <c r="CE17" s="375"/>
    </row>
    <row r="18" spans="1:83" ht="15.75" customHeight="1" hidden="1">
      <c r="A18" s="374" t="s">
        <v>107</v>
      </c>
      <c r="B18" s="216"/>
      <c r="C18" s="210">
        <f>K18+AA18+AU18+BK18</f>
        <v>0</v>
      </c>
      <c r="D18" s="211">
        <f>C18-B18</f>
        <v>0</v>
      </c>
      <c r="E18" s="212"/>
      <c r="F18" s="213">
        <f t="shared" si="2"/>
        <v>0</v>
      </c>
      <c r="G18" s="211">
        <f t="shared" si="2"/>
        <v>0</v>
      </c>
      <c r="H18" s="211">
        <f t="shared" si="3"/>
        <v>0</v>
      </c>
      <c r="I18" s="214"/>
      <c r="J18" s="215"/>
      <c r="K18" s="211">
        <f t="shared" si="44"/>
        <v>0</v>
      </c>
      <c r="L18" s="211">
        <f t="shared" si="5"/>
        <v>0</v>
      </c>
      <c r="M18" s="35" t="e">
        <f t="shared" si="6"/>
        <v>#DIV/0!</v>
      </c>
      <c r="N18" s="216"/>
      <c r="O18" s="210"/>
      <c r="P18" s="211"/>
      <c r="Q18" s="24" t="e">
        <f t="shared" si="8"/>
        <v>#DIV/0!</v>
      </c>
      <c r="R18" s="210"/>
      <c r="S18" s="210"/>
      <c r="T18" s="211"/>
      <c r="U18" s="24" t="e">
        <f t="shared" si="47"/>
        <v>#DIV/0!</v>
      </c>
      <c r="V18" s="210"/>
      <c r="W18" s="210"/>
      <c r="X18" s="211"/>
      <c r="Y18" s="211"/>
      <c r="Z18" s="211"/>
      <c r="AA18" s="211">
        <f t="shared" si="28"/>
        <v>0</v>
      </c>
      <c r="AB18" s="211">
        <f t="shared" si="29"/>
        <v>0</v>
      </c>
      <c r="AC18" s="211"/>
      <c r="AD18" s="322"/>
      <c r="AE18" s="322"/>
      <c r="AF18" s="321">
        <f t="shared" si="30"/>
        <v>0</v>
      </c>
      <c r="AG18" s="321"/>
      <c r="AH18" s="322"/>
      <c r="AI18" s="322"/>
      <c r="AJ18" s="321"/>
      <c r="AK18" s="316" t="e">
        <f t="shared" si="41"/>
        <v>#DIV/0!</v>
      </c>
      <c r="AL18" s="322"/>
      <c r="AM18" s="322"/>
      <c r="AN18" s="321"/>
      <c r="AO18" s="321"/>
      <c r="AP18" s="213">
        <f t="shared" si="42"/>
        <v>0</v>
      </c>
      <c r="AQ18" s="211">
        <f t="shared" si="32"/>
        <v>0</v>
      </c>
      <c r="AR18" s="211">
        <f t="shared" si="14"/>
        <v>0</v>
      </c>
      <c r="AS18" s="212"/>
      <c r="AT18" s="215">
        <f t="shared" si="33"/>
        <v>0</v>
      </c>
      <c r="AU18" s="211">
        <f t="shared" si="45"/>
        <v>0</v>
      </c>
      <c r="AV18" s="211">
        <f t="shared" si="39"/>
        <v>0</v>
      </c>
      <c r="AW18" s="214"/>
      <c r="AX18" s="322"/>
      <c r="AY18" s="322"/>
      <c r="AZ18" s="321"/>
      <c r="BA18" s="321"/>
      <c r="BB18" s="323"/>
      <c r="BC18" s="322"/>
      <c r="BD18" s="321"/>
      <c r="BE18" s="39"/>
      <c r="BF18" s="323"/>
      <c r="BG18" s="322"/>
      <c r="BH18" s="321"/>
      <c r="BI18" s="39"/>
      <c r="BJ18" s="213"/>
      <c r="BK18" s="211"/>
      <c r="BL18" s="211"/>
      <c r="BM18" s="214"/>
      <c r="BN18" s="322"/>
      <c r="BO18" s="322"/>
      <c r="BP18" s="316"/>
      <c r="BQ18" s="321" t="e">
        <f t="shared" si="49"/>
        <v>#DIV/0!</v>
      </c>
      <c r="BR18" s="323"/>
      <c r="BS18" s="322"/>
      <c r="BT18" s="321"/>
      <c r="BU18" s="321" t="e">
        <f t="shared" si="22"/>
        <v>#DIV/0!</v>
      </c>
      <c r="BV18" s="323"/>
      <c r="BW18" s="322"/>
      <c r="BX18" s="321"/>
      <c r="BY18" s="321"/>
      <c r="BZ18" s="217"/>
      <c r="CE18" s="375"/>
    </row>
    <row r="19" spans="1:83" ht="15.75" customHeight="1" hidden="1">
      <c r="A19" s="376" t="s">
        <v>108</v>
      </c>
      <c r="B19" s="216">
        <f>J19+Z19+AT19+BJ19</f>
        <v>0</v>
      </c>
      <c r="C19" s="210">
        <f>K19+AA19+AU19+BK19</f>
        <v>0</v>
      </c>
      <c r="D19" s="211">
        <f t="shared" si="0"/>
        <v>0</v>
      </c>
      <c r="E19" s="212" t="e">
        <f t="shared" si="1"/>
        <v>#DIV/0!</v>
      </c>
      <c r="F19" s="213">
        <f t="shared" si="2"/>
        <v>0</v>
      </c>
      <c r="G19" s="211">
        <f t="shared" si="2"/>
        <v>0</v>
      </c>
      <c r="H19" s="211">
        <f t="shared" si="3"/>
        <v>0</v>
      </c>
      <c r="I19" s="214" t="e">
        <f>G19/F19%</f>
        <v>#DIV/0!</v>
      </c>
      <c r="J19" s="215">
        <f>N19+R19+V19</f>
        <v>0</v>
      </c>
      <c r="K19" s="211">
        <f t="shared" si="44"/>
        <v>0</v>
      </c>
      <c r="L19" s="211">
        <f t="shared" si="5"/>
        <v>0</v>
      </c>
      <c r="M19" s="35" t="e">
        <f t="shared" si="6"/>
        <v>#DIV/0!</v>
      </c>
      <c r="N19" s="216"/>
      <c r="O19" s="210"/>
      <c r="P19" s="211"/>
      <c r="Q19" s="24" t="e">
        <f t="shared" si="8"/>
        <v>#DIV/0!</v>
      </c>
      <c r="R19" s="210"/>
      <c r="S19" s="210"/>
      <c r="T19" s="211"/>
      <c r="U19" s="24" t="e">
        <f t="shared" si="47"/>
        <v>#DIV/0!</v>
      </c>
      <c r="V19" s="210"/>
      <c r="W19" s="210"/>
      <c r="X19" s="211">
        <f t="shared" si="9"/>
        <v>0</v>
      </c>
      <c r="Y19" s="211" t="e">
        <f>W19/V19%</f>
        <v>#DIV/0!</v>
      </c>
      <c r="Z19" s="211">
        <f>AD19+AH19+AL19</f>
        <v>0</v>
      </c>
      <c r="AA19" s="211">
        <f t="shared" si="28"/>
        <v>0</v>
      </c>
      <c r="AB19" s="211">
        <f t="shared" si="29"/>
        <v>0</v>
      </c>
      <c r="AC19" s="211" t="e">
        <f>AA19/Z19%</f>
        <v>#DIV/0!</v>
      </c>
      <c r="AD19" s="322"/>
      <c r="AE19" s="322"/>
      <c r="AF19" s="321">
        <f t="shared" si="30"/>
        <v>0</v>
      </c>
      <c r="AG19" s="321"/>
      <c r="AH19" s="322"/>
      <c r="AI19" s="322"/>
      <c r="AJ19" s="321"/>
      <c r="AK19" s="316" t="e">
        <f t="shared" si="41"/>
        <v>#DIV/0!</v>
      </c>
      <c r="AL19" s="322"/>
      <c r="AM19" s="322"/>
      <c r="AN19" s="321">
        <f t="shared" si="12"/>
        <v>0</v>
      </c>
      <c r="AO19" s="321" t="e">
        <f t="shared" si="13"/>
        <v>#DIV/0!</v>
      </c>
      <c r="AP19" s="213">
        <f t="shared" si="42"/>
        <v>0</v>
      </c>
      <c r="AQ19" s="211">
        <f t="shared" si="32"/>
        <v>0</v>
      </c>
      <c r="AR19" s="211">
        <f t="shared" si="14"/>
        <v>0</v>
      </c>
      <c r="AS19" s="212" t="e">
        <f>AQ19/AP19%</f>
        <v>#DIV/0!</v>
      </c>
      <c r="AT19" s="215">
        <f t="shared" si="33"/>
        <v>0</v>
      </c>
      <c r="AU19" s="211">
        <f t="shared" si="45"/>
        <v>0</v>
      </c>
      <c r="AV19" s="211">
        <f t="shared" si="39"/>
        <v>0</v>
      </c>
      <c r="AW19" s="214" t="e">
        <f>AU19/AT19%</f>
        <v>#DIV/0!</v>
      </c>
      <c r="AX19" s="322"/>
      <c r="AY19" s="322"/>
      <c r="AZ19" s="321"/>
      <c r="BA19" s="321"/>
      <c r="BB19" s="323"/>
      <c r="BC19" s="322"/>
      <c r="BD19" s="321"/>
      <c r="BE19" s="39"/>
      <c r="BF19" s="323"/>
      <c r="BG19" s="322"/>
      <c r="BH19" s="321">
        <f t="shared" si="19"/>
        <v>0</v>
      </c>
      <c r="BI19" s="39" t="e">
        <f t="shared" si="48"/>
        <v>#DIV/0!</v>
      </c>
      <c r="BJ19" s="213">
        <f>BN19+BR19+BV19</f>
        <v>0</v>
      </c>
      <c r="BK19" s="211"/>
      <c r="BL19" s="211"/>
      <c r="BM19" s="214"/>
      <c r="BN19" s="322"/>
      <c r="BO19" s="322"/>
      <c r="BP19" s="316"/>
      <c r="BQ19" s="321" t="e">
        <f t="shared" si="49"/>
        <v>#DIV/0!</v>
      </c>
      <c r="BR19" s="323"/>
      <c r="BS19" s="322"/>
      <c r="BT19" s="321"/>
      <c r="BU19" s="321" t="e">
        <f t="shared" si="22"/>
        <v>#DIV/0!</v>
      </c>
      <c r="BV19" s="323"/>
      <c r="BW19" s="322"/>
      <c r="BX19" s="321">
        <f t="shared" si="23"/>
        <v>0</v>
      </c>
      <c r="BY19" s="321" t="e">
        <f t="shared" si="24"/>
        <v>#DIV/0!</v>
      </c>
      <c r="BZ19" s="217"/>
      <c r="CE19" s="375"/>
    </row>
    <row r="20" spans="1:83" ht="15.75" customHeight="1" hidden="1">
      <c r="A20" s="376" t="s">
        <v>109</v>
      </c>
      <c r="B20" s="216"/>
      <c r="C20" s="210"/>
      <c r="D20" s="211"/>
      <c r="E20" s="212"/>
      <c r="F20" s="213">
        <f t="shared" si="2"/>
        <v>0</v>
      </c>
      <c r="G20" s="211">
        <f t="shared" si="2"/>
        <v>0</v>
      </c>
      <c r="H20" s="211">
        <f t="shared" si="3"/>
        <v>0</v>
      </c>
      <c r="I20" s="214" t="e">
        <f>G20/F20%</f>
        <v>#DIV/0!</v>
      </c>
      <c r="J20" s="215"/>
      <c r="K20" s="211"/>
      <c r="L20" s="211"/>
      <c r="M20" s="35" t="e">
        <f t="shared" si="6"/>
        <v>#DIV/0!</v>
      </c>
      <c r="N20" s="216"/>
      <c r="O20" s="210"/>
      <c r="P20" s="211"/>
      <c r="Q20" s="24" t="e">
        <f t="shared" si="8"/>
        <v>#DIV/0!</v>
      </c>
      <c r="R20" s="210"/>
      <c r="S20" s="210"/>
      <c r="T20" s="211"/>
      <c r="U20" s="24" t="e">
        <f t="shared" si="47"/>
        <v>#DIV/0!</v>
      </c>
      <c r="V20" s="210"/>
      <c r="W20" s="210"/>
      <c r="X20" s="211"/>
      <c r="Y20" s="211"/>
      <c r="Z20" s="211"/>
      <c r="AA20" s="211">
        <f t="shared" si="28"/>
        <v>0</v>
      </c>
      <c r="AB20" s="211">
        <f t="shared" si="29"/>
        <v>0</v>
      </c>
      <c r="AC20" s="211" t="e">
        <f>AA20/Z20%</f>
        <v>#DIV/0!</v>
      </c>
      <c r="AD20" s="322"/>
      <c r="AE20" s="322"/>
      <c r="AF20" s="321">
        <f t="shared" si="30"/>
        <v>0</v>
      </c>
      <c r="AG20" s="321"/>
      <c r="AH20" s="322"/>
      <c r="AI20" s="322"/>
      <c r="AJ20" s="321"/>
      <c r="AK20" s="316" t="e">
        <f t="shared" si="41"/>
        <v>#DIV/0!</v>
      </c>
      <c r="AL20" s="322"/>
      <c r="AM20" s="322"/>
      <c r="AN20" s="321"/>
      <c r="AO20" s="321"/>
      <c r="AP20" s="213">
        <f t="shared" si="42"/>
        <v>0</v>
      </c>
      <c r="AQ20" s="211">
        <f t="shared" si="32"/>
        <v>0</v>
      </c>
      <c r="AR20" s="211">
        <f t="shared" si="14"/>
        <v>0</v>
      </c>
      <c r="AS20" s="212" t="e">
        <f>AQ20/AP20%</f>
        <v>#DIV/0!</v>
      </c>
      <c r="AT20" s="215"/>
      <c r="AU20" s="211">
        <f t="shared" si="45"/>
        <v>0</v>
      </c>
      <c r="AV20" s="211">
        <f t="shared" si="39"/>
        <v>0</v>
      </c>
      <c r="AW20" s="214" t="e">
        <f>AU20/AT20%</f>
        <v>#DIV/0!</v>
      </c>
      <c r="AX20" s="322"/>
      <c r="AY20" s="322"/>
      <c r="AZ20" s="321"/>
      <c r="BA20" s="321"/>
      <c r="BB20" s="323"/>
      <c r="BC20" s="322"/>
      <c r="BD20" s="321"/>
      <c r="BE20" s="39"/>
      <c r="BF20" s="323"/>
      <c r="BG20" s="322"/>
      <c r="BH20" s="321"/>
      <c r="BI20" s="39"/>
      <c r="BJ20" s="213"/>
      <c r="BK20" s="211"/>
      <c r="BL20" s="211"/>
      <c r="BM20" s="214"/>
      <c r="BN20" s="322"/>
      <c r="BO20" s="322"/>
      <c r="BP20" s="316"/>
      <c r="BQ20" s="321" t="e">
        <f t="shared" si="49"/>
        <v>#DIV/0!</v>
      </c>
      <c r="BR20" s="323"/>
      <c r="BS20" s="322"/>
      <c r="BT20" s="321"/>
      <c r="BU20" s="321" t="e">
        <f t="shared" si="22"/>
        <v>#DIV/0!</v>
      </c>
      <c r="BV20" s="323"/>
      <c r="BW20" s="322"/>
      <c r="BX20" s="321"/>
      <c r="BY20" s="321"/>
      <c r="BZ20" s="217"/>
      <c r="CE20" s="375"/>
    </row>
    <row r="21" spans="1:83" ht="15.75" customHeight="1" hidden="1">
      <c r="A21" s="376" t="s">
        <v>110</v>
      </c>
      <c r="B21" s="216">
        <f>J21+Z21+AT21+BJ21</f>
        <v>0</v>
      </c>
      <c r="C21" s="210">
        <f>K21+AA21+AU21+BK21</f>
        <v>0</v>
      </c>
      <c r="D21" s="211">
        <f t="shared" si="0"/>
        <v>0</v>
      </c>
      <c r="E21" s="212" t="e">
        <f t="shared" si="1"/>
        <v>#DIV/0!</v>
      </c>
      <c r="F21" s="213">
        <f t="shared" si="2"/>
        <v>0</v>
      </c>
      <c r="G21" s="211">
        <f t="shared" si="2"/>
        <v>0</v>
      </c>
      <c r="H21" s="211">
        <f t="shared" si="3"/>
        <v>0</v>
      </c>
      <c r="I21" s="214" t="e">
        <f>G21/F21%</f>
        <v>#DIV/0!</v>
      </c>
      <c r="J21" s="215">
        <f aca="true" t="shared" si="50" ref="J21:J27">N21+R21+V21</f>
        <v>0</v>
      </c>
      <c r="K21" s="211">
        <f t="shared" si="44"/>
        <v>0</v>
      </c>
      <c r="L21" s="211">
        <f t="shared" si="5"/>
        <v>0</v>
      </c>
      <c r="M21" s="35" t="e">
        <f t="shared" si="6"/>
        <v>#DIV/0!</v>
      </c>
      <c r="N21" s="216"/>
      <c r="O21" s="210"/>
      <c r="P21" s="211"/>
      <c r="Q21" s="24" t="e">
        <f t="shared" si="8"/>
        <v>#DIV/0!</v>
      </c>
      <c r="R21" s="210"/>
      <c r="S21" s="210"/>
      <c r="T21" s="211"/>
      <c r="U21" s="24" t="e">
        <f t="shared" si="47"/>
        <v>#DIV/0!</v>
      </c>
      <c r="V21" s="210"/>
      <c r="W21" s="210"/>
      <c r="X21" s="211">
        <f t="shared" si="9"/>
        <v>0</v>
      </c>
      <c r="Y21" s="211" t="e">
        <f t="shared" si="10"/>
        <v>#DIV/0!</v>
      </c>
      <c r="Z21" s="211">
        <f aca="true" t="shared" si="51" ref="Z21:Z27">AD21+AH21+AL21</f>
        <v>0</v>
      </c>
      <c r="AA21" s="211">
        <f t="shared" si="28"/>
        <v>0</v>
      </c>
      <c r="AB21" s="211">
        <f t="shared" si="29"/>
        <v>0</v>
      </c>
      <c r="AC21" s="211" t="e">
        <f>AA21/Z21%</f>
        <v>#DIV/0!</v>
      </c>
      <c r="AD21" s="322"/>
      <c r="AE21" s="322"/>
      <c r="AF21" s="321">
        <f t="shared" si="30"/>
        <v>0</v>
      </c>
      <c r="AG21" s="321"/>
      <c r="AH21" s="322"/>
      <c r="AI21" s="322"/>
      <c r="AJ21" s="321"/>
      <c r="AK21" s="316" t="e">
        <f t="shared" si="41"/>
        <v>#DIV/0!</v>
      </c>
      <c r="AL21" s="322"/>
      <c r="AM21" s="322"/>
      <c r="AN21" s="321">
        <f t="shared" si="12"/>
        <v>0</v>
      </c>
      <c r="AO21" s="321" t="e">
        <f t="shared" si="13"/>
        <v>#DIV/0!</v>
      </c>
      <c r="AP21" s="213">
        <f t="shared" si="42"/>
        <v>0</v>
      </c>
      <c r="AQ21" s="211">
        <f t="shared" si="32"/>
        <v>0</v>
      </c>
      <c r="AR21" s="211">
        <f t="shared" si="14"/>
        <v>0</v>
      </c>
      <c r="AS21" s="212" t="e">
        <f>AQ21/AP21%</f>
        <v>#DIV/0!</v>
      </c>
      <c r="AT21" s="215">
        <f aca="true" t="shared" si="52" ref="AT21:AT43">AX21+BB21+BF21</f>
        <v>0</v>
      </c>
      <c r="AU21" s="211">
        <f t="shared" si="45"/>
        <v>0</v>
      </c>
      <c r="AV21" s="211">
        <f t="shared" si="39"/>
        <v>0</v>
      </c>
      <c r="AW21" s="214" t="e">
        <f>AU21/AT21%</f>
        <v>#DIV/0!</v>
      </c>
      <c r="AX21" s="322"/>
      <c r="AY21" s="322"/>
      <c r="AZ21" s="321"/>
      <c r="BA21" s="321"/>
      <c r="BB21" s="323"/>
      <c r="BC21" s="322"/>
      <c r="BD21" s="321"/>
      <c r="BE21" s="39"/>
      <c r="BF21" s="323"/>
      <c r="BG21" s="322"/>
      <c r="BH21" s="321">
        <f t="shared" si="19"/>
        <v>0</v>
      </c>
      <c r="BI21" s="39" t="e">
        <f t="shared" si="48"/>
        <v>#DIV/0!</v>
      </c>
      <c r="BJ21" s="213">
        <f aca="true" t="shared" si="53" ref="BJ21:BJ30">BN21+BR21+BV21</f>
        <v>0</v>
      </c>
      <c r="BK21" s="211"/>
      <c r="BL21" s="211"/>
      <c r="BM21" s="214"/>
      <c r="BN21" s="322"/>
      <c r="BO21" s="322"/>
      <c r="BP21" s="316"/>
      <c r="BQ21" s="321" t="e">
        <f t="shared" si="49"/>
        <v>#DIV/0!</v>
      </c>
      <c r="BR21" s="323"/>
      <c r="BS21" s="322"/>
      <c r="BT21" s="321"/>
      <c r="BU21" s="321" t="e">
        <f t="shared" si="22"/>
        <v>#DIV/0!</v>
      </c>
      <c r="BV21" s="323"/>
      <c r="BW21" s="322"/>
      <c r="BX21" s="321">
        <f t="shared" si="23"/>
        <v>0</v>
      </c>
      <c r="BY21" s="321" t="e">
        <f t="shared" si="24"/>
        <v>#DIV/0!</v>
      </c>
      <c r="BZ21" s="217"/>
      <c r="CE21" s="375"/>
    </row>
    <row r="22" spans="1:83" ht="35.25" customHeight="1">
      <c r="A22" s="368" t="s">
        <v>141</v>
      </c>
      <c r="B22" s="31">
        <f>J22+Z22+AT22+BJ22</f>
        <v>216.3</v>
      </c>
      <c r="C22" s="23">
        <f>K22+AA22+AU22+BK22</f>
        <v>100</v>
      </c>
      <c r="D22" s="25">
        <f t="shared" si="0"/>
        <v>-116.30000000000001</v>
      </c>
      <c r="E22" s="195">
        <f t="shared" si="1"/>
        <v>46.232085067036515</v>
      </c>
      <c r="F22" s="26">
        <f t="shared" si="2"/>
        <v>100</v>
      </c>
      <c r="G22" s="27">
        <f t="shared" si="2"/>
        <v>100</v>
      </c>
      <c r="H22" s="27">
        <f t="shared" si="3"/>
        <v>0</v>
      </c>
      <c r="I22" s="219" t="s">
        <v>27</v>
      </c>
      <c r="J22" s="29">
        <f t="shared" si="50"/>
        <v>50</v>
      </c>
      <c r="K22" s="30">
        <f t="shared" si="44"/>
        <v>100</v>
      </c>
      <c r="L22" s="30">
        <f t="shared" si="5"/>
        <v>50</v>
      </c>
      <c r="M22" s="35" t="s">
        <v>27</v>
      </c>
      <c r="N22" s="31">
        <v>15</v>
      </c>
      <c r="O22" s="23">
        <v>100</v>
      </c>
      <c r="P22" s="24">
        <f t="shared" si="7"/>
        <v>85</v>
      </c>
      <c r="Q22" s="39" t="s">
        <v>27</v>
      </c>
      <c r="R22" s="23">
        <v>15</v>
      </c>
      <c r="S22" s="23"/>
      <c r="T22" s="24">
        <f t="shared" si="26"/>
        <v>-15</v>
      </c>
      <c r="U22" s="24"/>
      <c r="V22" s="23">
        <v>20</v>
      </c>
      <c r="W22" s="23"/>
      <c r="X22" s="24">
        <f t="shared" si="9"/>
        <v>-20</v>
      </c>
      <c r="Y22" s="24"/>
      <c r="Z22" s="30">
        <f t="shared" si="51"/>
        <v>50</v>
      </c>
      <c r="AA22" s="30">
        <f t="shared" si="28"/>
        <v>0</v>
      </c>
      <c r="AB22" s="30">
        <f t="shared" si="29"/>
        <v>-50</v>
      </c>
      <c r="AC22" s="30">
        <f>AA22/Z22%</f>
        <v>0</v>
      </c>
      <c r="AD22" s="322">
        <v>15</v>
      </c>
      <c r="AE22" s="322"/>
      <c r="AF22" s="321">
        <f t="shared" si="30"/>
        <v>-15</v>
      </c>
      <c r="AG22" s="321"/>
      <c r="AH22" s="322">
        <v>15</v>
      </c>
      <c r="AI22" s="322"/>
      <c r="AJ22" s="321">
        <f t="shared" si="11"/>
        <v>-15</v>
      </c>
      <c r="AK22" s="316"/>
      <c r="AL22" s="322">
        <v>20</v>
      </c>
      <c r="AM22" s="322"/>
      <c r="AN22" s="321">
        <f t="shared" si="12"/>
        <v>-20</v>
      </c>
      <c r="AO22" s="321">
        <f t="shared" si="13"/>
        <v>0</v>
      </c>
      <c r="AP22" s="32">
        <f t="shared" si="42"/>
        <v>155</v>
      </c>
      <c r="AQ22" s="33">
        <f t="shared" si="32"/>
        <v>100</v>
      </c>
      <c r="AR22" s="33">
        <f t="shared" si="14"/>
        <v>-55</v>
      </c>
      <c r="AS22" s="34">
        <f>AQ22/AP22%</f>
        <v>64.51612903225806</v>
      </c>
      <c r="AT22" s="29">
        <f t="shared" si="52"/>
        <v>55</v>
      </c>
      <c r="AU22" s="30">
        <f t="shared" si="45"/>
        <v>0</v>
      </c>
      <c r="AV22" s="30">
        <f t="shared" si="39"/>
        <v>-55</v>
      </c>
      <c r="AW22" s="359">
        <f aca="true" t="shared" si="54" ref="AW22:AW42">AU22/AT22%</f>
        <v>0</v>
      </c>
      <c r="AX22" s="322">
        <v>15</v>
      </c>
      <c r="AY22" s="322"/>
      <c r="AZ22" s="321">
        <f t="shared" si="46"/>
        <v>-15</v>
      </c>
      <c r="BA22" s="321">
        <f t="shared" si="40"/>
        <v>0</v>
      </c>
      <c r="BB22" s="323">
        <v>20</v>
      </c>
      <c r="BC22" s="322"/>
      <c r="BD22" s="321">
        <f t="shared" si="17"/>
        <v>-20</v>
      </c>
      <c r="BE22" s="39">
        <f>BC22/BB22%</f>
        <v>0</v>
      </c>
      <c r="BF22" s="323">
        <v>20</v>
      </c>
      <c r="BG22" s="322"/>
      <c r="BH22" s="321">
        <f t="shared" si="19"/>
        <v>-20</v>
      </c>
      <c r="BI22" s="39">
        <f t="shared" si="48"/>
        <v>0</v>
      </c>
      <c r="BJ22" s="37">
        <f t="shared" si="53"/>
        <v>61.3</v>
      </c>
      <c r="BK22" s="30">
        <f t="shared" si="35"/>
        <v>0</v>
      </c>
      <c r="BL22" s="30">
        <f t="shared" si="36"/>
        <v>-61.3</v>
      </c>
      <c r="BM22" s="359">
        <f>BK22/BJ22%</f>
        <v>0</v>
      </c>
      <c r="BN22" s="322">
        <v>20</v>
      </c>
      <c r="BO22" s="322"/>
      <c r="BP22" s="321">
        <f t="shared" si="20"/>
        <v>-20</v>
      </c>
      <c r="BQ22" s="321">
        <f t="shared" si="49"/>
        <v>0</v>
      </c>
      <c r="BR22" s="323">
        <v>20</v>
      </c>
      <c r="BS22" s="322"/>
      <c r="BT22" s="321">
        <f t="shared" si="21"/>
        <v>-20</v>
      </c>
      <c r="BU22" s="321"/>
      <c r="BV22" s="323">
        <v>21.3</v>
      </c>
      <c r="BW22" s="322"/>
      <c r="BX22" s="321">
        <f t="shared" si="23"/>
        <v>-21.3</v>
      </c>
      <c r="BY22" s="321">
        <f t="shared" si="24"/>
        <v>0</v>
      </c>
      <c r="CE22" s="369"/>
    </row>
    <row r="23" spans="1:83" ht="15.75" customHeight="1" hidden="1">
      <c r="A23" s="377" t="s">
        <v>30</v>
      </c>
      <c r="B23" s="20">
        <f>SUM(B24:B25)</f>
        <v>0</v>
      </c>
      <c r="C23" s="18">
        <f>SUM(C24:C25)</f>
        <v>0</v>
      </c>
      <c r="D23" s="6">
        <f t="shared" si="0"/>
        <v>0</v>
      </c>
      <c r="E23" s="195"/>
      <c r="F23" s="26">
        <f t="shared" si="2"/>
        <v>0</v>
      </c>
      <c r="G23" s="27">
        <f t="shared" si="2"/>
        <v>0</v>
      </c>
      <c r="H23" s="27">
        <f t="shared" si="3"/>
        <v>0</v>
      </c>
      <c r="I23" s="28"/>
      <c r="J23" s="19">
        <f t="shared" si="50"/>
        <v>0</v>
      </c>
      <c r="K23" s="492">
        <f t="shared" si="44"/>
        <v>0</v>
      </c>
      <c r="L23" s="492">
        <f t="shared" si="5"/>
        <v>0</v>
      </c>
      <c r="M23" s="314" t="e">
        <f t="shared" si="6"/>
        <v>#DIV/0!</v>
      </c>
      <c r="N23" s="20">
        <f>SUM(N24:N25)</f>
        <v>0</v>
      </c>
      <c r="O23" s="18">
        <f>SUM(O24:O25)</f>
        <v>0</v>
      </c>
      <c r="P23" s="5">
        <f t="shared" si="7"/>
        <v>0</v>
      </c>
      <c r="Q23" s="5" t="e">
        <f t="shared" si="8"/>
        <v>#DIV/0!</v>
      </c>
      <c r="R23" s="18">
        <f>SUM(R24:R25)</f>
        <v>0</v>
      </c>
      <c r="S23" s="18">
        <f>SUM(S24:S25)</f>
        <v>0</v>
      </c>
      <c r="T23" s="24">
        <f t="shared" si="26"/>
        <v>0</v>
      </c>
      <c r="U23" s="5" t="e">
        <f t="shared" si="47"/>
        <v>#DIV/0!</v>
      </c>
      <c r="V23" s="18">
        <f>SUM(V24:V25)</f>
        <v>0</v>
      </c>
      <c r="W23" s="18">
        <f>SUM(W24:W25)</f>
        <v>0</v>
      </c>
      <c r="X23" s="24">
        <f t="shared" si="9"/>
        <v>0</v>
      </c>
      <c r="Y23" s="24" t="e">
        <f t="shared" si="10"/>
        <v>#DIV/0!</v>
      </c>
      <c r="Z23" s="492">
        <f t="shared" si="51"/>
        <v>0</v>
      </c>
      <c r="AA23" s="492">
        <f t="shared" si="28"/>
        <v>0</v>
      </c>
      <c r="AB23" s="492">
        <f t="shared" si="29"/>
        <v>0</v>
      </c>
      <c r="AC23" s="492"/>
      <c r="AD23" s="198">
        <f>SUM(AD24:AD25)</f>
        <v>0</v>
      </c>
      <c r="AE23" s="198">
        <f>SUM(AE24:AE25)</f>
        <v>0</v>
      </c>
      <c r="AF23" s="321">
        <f t="shared" si="30"/>
        <v>0</v>
      </c>
      <c r="AG23" s="321"/>
      <c r="AH23" s="198">
        <f>SUM(AH24:AH25)</f>
        <v>0</v>
      </c>
      <c r="AI23" s="198">
        <f>SUM(AI24:AI25)</f>
        <v>0</v>
      </c>
      <c r="AJ23" s="316">
        <f t="shared" si="11"/>
        <v>0</v>
      </c>
      <c r="AK23" s="316" t="e">
        <f t="shared" si="41"/>
        <v>#DIV/0!</v>
      </c>
      <c r="AL23" s="198">
        <f>SUM(AL24:AL25)</f>
        <v>0</v>
      </c>
      <c r="AM23" s="198">
        <f>SUM(AM24:AM25)</f>
        <v>0</v>
      </c>
      <c r="AN23" s="321">
        <f t="shared" si="12"/>
        <v>0</v>
      </c>
      <c r="AO23" s="321" t="e">
        <f t="shared" si="13"/>
        <v>#DIV/0!</v>
      </c>
      <c r="AP23" s="12">
        <f t="shared" si="42"/>
        <v>0</v>
      </c>
      <c r="AQ23" s="13">
        <f t="shared" si="32"/>
        <v>0</v>
      </c>
      <c r="AR23" s="13">
        <f t="shared" si="14"/>
        <v>0</v>
      </c>
      <c r="AS23" s="14"/>
      <c r="AT23" s="29">
        <f t="shared" si="52"/>
        <v>0</v>
      </c>
      <c r="AU23" s="21">
        <f>AY23+BC23+BG23</f>
        <v>0</v>
      </c>
      <c r="AV23" s="492">
        <f t="shared" si="39"/>
        <v>0</v>
      </c>
      <c r="AW23" s="317" t="e">
        <f t="shared" si="54"/>
        <v>#DIV/0!</v>
      </c>
      <c r="AX23" s="198">
        <f>SUM(AX24:AX25)</f>
        <v>0</v>
      </c>
      <c r="AY23" s="198">
        <f>SUM(AY24:AY25)</f>
        <v>0</v>
      </c>
      <c r="AZ23" s="321">
        <f t="shared" si="46"/>
        <v>0</v>
      </c>
      <c r="BA23" s="321" t="e">
        <f t="shared" si="40"/>
        <v>#DIV/0!</v>
      </c>
      <c r="BB23" s="319">
        <f>SUM(BB24:BB25)</f>
        <v>0</v>
      </c>
      <c r="BC23" s="198">
        <f>SUM(BC24:BC25)</f>
        <v>0</v>
      </c>
      <c r="BD23" s="316">
        <f t="shared" si="17"/>
        <v>0</v>
      </c>
      <c r="BE23" s="39"/>
      <c r="BF23" s="319">
        <f>SUM(BF24:BF25)</f>
        <v>0</v>
      </c>
      <c r="BG23" s="198">
        <f>SUM(BG24:BG25)</f>
        <v>0</v>
      </c>
      <c r="BH23" s="316">
        <f t="shared" si="19"/>
        <v>0</v>
      </c>
      <c r="BI23" s="39"/>
      <c r="BJ23" s="21">
        <f t="shared" si="53"/>
        <v>0</v>
      </c>
      <c r="BK23" s="492">
        <f t="shared" si="35"/>
        <v>0</v>
      </c>
      <c r="BL23" s="492">
        <f t="shared" si="36"/>
        <v>0</v>
      </c>
      <c r="BM23" s="317"/>
      <c r="BN23" s="198">
        <f>SUM(BN24:BN25)</f>
        <v>0</v>
      </c>
      <c r="BO23" s="198">
        <f>SUM(BO24:BO25)</f>
        <v>0</v>
      </c>
      <c r="BP23" s="316">
        <f t="shared" si="20"/>
        <v>0</v>
      </c>
      <c r="BQ23" s="321"/>
      <c r="BR23" s="319">
        <f>SUM(BR24:BR25)</f>
        <v>0</v>
      </c>
      <c r="BS23" s="198">
        <f>SUM(BS24:BS25)</f>
        <v>0</v>
      </c>
      <c r="BT23" s="316">
        <f t="shared" si="21"/>
        <v>0</v>
      </c>
      <c r="BU23" s="321" t="e">
        <f t="shared" si="22"/>
        <v>#DIV/0!</v>
      </c>
      <c r="BV23" s="319">
        <f>SUM(BV24:BV25)</f>
        <v>0</v>
      </c>
      <c r="BW23" s="198">
        <f>SUM(BW24:BW25)</f>
        <v>0</v>
      </c>
      <c r="BX23" s="316">
        <f t="shared" si="23"/>
        <v>0</v>
      </c>
      <c r="BY23" s="321"/>
      <c r="CE23" s="367">
        <f>SUM(CE24:CE25)</f>
        <v>0</v>
      </c>
    </row>
    <row r="24" spans="1:83" ht="15.75" customHeight="1" hidden="1">
      <c r="A24" s="368" t="s">
        <v>31</v>
      </c>
      <c r="B24" s="31"/>
      <c r="C24" s="23"/>
      <c r="D24" s="25">
        <f t="shared" si="0"/>
        <v>0</v>
      </c>
      <c r="E24" s="195"/>
      <c r="F24" s="26">
        <f t="shared" si="2"/>
        <v>0</v>
      </c>
      <c r="G24" s="27">
        <f t="shared" si="2"/>
        <v>0</v>
      </c>
      <c r="H24" s="27">
        <f t="shared" si="3"/>
        <v>0</v>
      </c>
      <c r="I24" s="28"/>
      <c r="J24" s="29">
        <f t="shared" si="50"/>
        <v>0</v>
      </c>
      <c r="K24" s="30">
        <f t="shared" si="44"/>
        <v>0</v>
      </c>
      <c r="L24" s="30">
        <f t="shared" si="5"/>
        <v>0</v>
      </c>
      <c r="M24" s="314" t="e">
        <f t="shared" si="6"/>
        <v>#DIV/0!</v>
      </c>
      <c r="N24" s="31"/>
      <c r="O24" s="23"/>
      <c r="P24" s="24">
        <f>O24-N24</f>
        <v>0</v>
      </c>
      <c r="Q24" s="5" t="e">
        <f t="shared" si="8"/>
        <v>#DIV/0!</v>
      </c>
      <c r="R24" s="23"/>
      <c r="S24" s="23"/>
      <c r="T24" s="24">
        <f t="shared" si="26"/>
        <v>0</v>
      </c>
      <c r="U24" s="5" t="e">
        <f t="shared" si="47"/>
        <v>#DIV/0!</v>
      </c>
      <c r="V24" s="23"/>
      <c r="W24" s="23"/>
      <c r="X24" s="24">
        <f t="shared" si="9"/>
        <v>0</v>
      </c>
      <c r="Y24" s="24" t="e">
        <f t="shared" si="10"/>
        <v>#DIV/0!</v>
      </c>
      <c r="Z24" s="30">
        <f t="shared" si="51"/>
        <v>0</v>
      </c>
      <c r="AA24" s="30">
        <f t="shared" si="28"/>
        <v>0</v>
      </c>
      <c r="AB24" s="30">
        <f t="shared" si="29"/>
        <v>0</v>
      </c>
      <c r="AC24" s="30"/>
      <c r="AD24" s="322"/>
      <c r="AE24" s="322"/>
      <c r="AF24" s="321">
        <f t="shared" si="30"/>
        <v>0</v>
      </c>
      <c r="AG24" s="321"/>
      <c r="AH24" s="322"/>
      <c r="AI24" s="322"/>
      <c r="AJ24" s="316">
        <f t="shared" si="11"/>
        <v>0</v>
      </c>
      <c r="AK24" s="316" t="e">
        <f t="shared" si="41"/>
        <v>#DIV/0!</v>
      </c>
      <c r="AL24" s="322"/>
      <c r="AM24" s="322"/>
      <c r="AN24" s="321">
        <f t="shared" si="12"/>
        <v>0</v>
      </c>
      <c r="AO24" s="321" t="e">
        <f t="shared" si="13"/>
        <v>#DIV/0!</v>
      </c>
      <c r="AP24" s="32">
        <f t="shared" si="42"/>
        <v>0</v>
      </c>
      <c r="AQ24" s="33">
        <f t="shared" si="32"/>
        <v>0</v>
      </c>
      <c r="AR24" s="33">
        <f t="shared" si="14"/>
        <v>0</v>
      </c>
      <c r="AS24" s="34"/>
      <c r="AT24" s="29">
        <f t="shared" si="52"/>
        <v>0</v>
      </c>
      <c r="AU24" s="30">
        <f>SUM(AY24+BC24+BG24)</f>
        <v>0</v>
      </c>
      <c r="AV24" s="30">
        <f t="shared" si="39"/>
        <v>0</v>
      </c>
      <c r="AW24" s="359" t="e">
        <f t="shared" si="54"/>
        <v>#DIV/0!</v>
      </c>
      <c r="AX24" s="322"/>
      <c r="AY24" s="322"/>
      <c r="AZ24" s="321">
        <f t="shared" si="46"/>
        <v>0</v>
      </c>
      <c r="BA24" s="321" t="e">
        <f t="shared" si="40"/>
        <v>#DIV/0!</v>
      </c>
      <c r="BB24" s="323"/>
      <c r="BC24" s="322">
        <v>0</v>
      </c>
      <c r="BD24" s="321">
        <f t="shared" si="17"/>
        <v>0</v>
      </c>
      <c r="BE24" s="39"/>
      <c r="BF24" s="323"/>
      <c r="BG24" s="322"/>
      <c r="BH24" s="321">
        <f t="shared" si="19"/>
        <v>0</v>
      </c>
      <c r="BI24" s="39" t="e">
        <f>BG24/BF24%</f>
        <v>#DIV/0!</v>
      </c>
      <c r="BJ24" s="37">
        <f t="shared" si="53"/>
        <v>0</v>
      </c>
      <c r="BK24" s="30">
        <f t="shared" si="35"/>
        <v>0</v>
      </c>
      <c r="BL24" s="30">
        <f t="shared" si="36"/>
        <v>0</v>
      </c>
      <c r="BM24" s="359"/>
      <c r="BN24" s="322"/>
      <c r="BO24" s="322"/>
      <c r="BP24" s="321">
        <f>BO24-BN24</f>
        <v>0</v>
      </c>
      <c r="BQ24" s="321"/>
      <c r="BR24" s="323"/>
      <c r="BS24" s="322"/>
      <c r="BT24" s="321">
        <f>BS24-BR24</f>
        <v>0</v>
      </c>
      <c r="BU24" s="321" t="e">
        <f t="shared" si="22"/>
        <v>#DIV/0!</v>
      </c>
      <c r="BV24" s="323"/>
      <c r="BW24" s="322"/>
      <c r="BX24" s="321">
        <f>BW24-BV24</f>
        <v>0</v>
      </c>
      <c r="BY24" s="321"/>
      <c r="CE24" s="369"/>
    </row>
    <row r="25" spans="1:83" ht="15.75" customHeight="1" hidden="1">
      <c r="A25" s="371" t="s">
        <v>32</v>
      </c>
      <c r="B25" s="31"/>
      <c r="C25" s="23"/>
      <c r="D25" s="25">
        <f t="shared" si="0"/>
        <v>0</v>
      </c>
      <c r="E25" s="195"/>
      <c r="F25" s="26">
        <f t="shared" si="2"/>
        <v>0</v>
      </c>
      <c r="G25" s="27">
        <f t="shared" si="2"/>
        <v>0</v>
      </c>
      <c r="H25" s="27">
        <f t="shared" si="3"/>
        <v>0</v>
      </c>
      <c r="I25" s="28"/>
      <c r="J25" s="29">
        <f t="shared" si="50"/>
        <v>0</v>
      </c>
      <c r="K25" s="30">
        <f t="shared" si="44"/>
        <v>0</v>
      </c>
      <c r="L25" s="30">
        <f t="shared" si="5"/>
        <v>0</v>
      </c>
      <c r="M25" s="314" t="e">
        <f t="shared" si="6"/>
        <v>#DIV/0!</v>
      </c>
      <c r="N25" s="31"/>
      <c r="O25" s="23"/>
      <c r="P25" s="24"/>
      <c r="Q25" s="5" t="e">
        <f t="shared" si="8"/>
        <v>#DIV/0!</v>
      </c>
      <c r="R25" s="23"/>
      <c r="S25" s="23"/>
      <c r="T25" s="24">
        <f t="shared" si="26"/>
        <v>0</v>
      </c>
      <c r="U25" s="5" t="e">
        <f t="shared" si="47"/>
        <v>#DIV/0!</v>
      </c>
      <c r="V25" s="23"/>
      <c r="W25" s="23"/>
      <c r="X25" s="24">
        <f t="shared" si="9"/>
        <v>0</v>
      </c>
      <c r="Y25" s="24" t="e">
        <f t="shared" si="10"/>
        <v>#DIV/0!</v>
      </c>
      <c r="Z25" s="30">
        <f t="shared" si="51"/>
        <v>0</v>
      </c>
      <c r="AA25" s="30">
        <f t="shared" si="28"/>
        <v>0</v>
      </c>
      <c r="AB25" s="30">
        <f t="shared" si="29"/>
        <v>0</v>
      </c>
      <c r="AC25" s="30"/>
      <c r="AD25" s="322"/>
      <c r="AE25" s="322"/>
      <c r="AF25" s="321">
        <f t="shared" si="30"/>
        <v>0</v>
      </c>
      <c r="AG25" s="321"/>
      <c r="AH25" s="322"/>
      <c r="AI25" s="322"/>
      <c r="AJ25" s="316">
        <f t="shared" si="11"/>
        <v>0</v>
      </c>
      <c r="AK25" s="316" t="e">
        <f t="shared" si="41"/>
        <v>#DIV/0!</v>
      </c>
      <c r="AL25" s="322"/>
      <c r="AM25" s="322"/>
      <c r="AN25" s="321">
        <f t="shared" si="12"/>
        <v>0</v>
      </c>
      <c r="AO25" s="321" t="e">
        <f t="shared" si="13"/>
        <v>#DIV/0!</v>
      </c>
      <c r="AP25" s="32">
        <f t="shared" si="42"/>
        <v>0</v>
      </c>
      <c r="AQ25" s="33">
        <f t="shared" si="32"/>
        <v>0</v>
      </c>
      <c r="AR25" s="33">
        <f t="shared" si="14"/>
        <v>0</v>
      </c>
      <c r="AS25" s="34"/>
      <c r="AT25" s="29">
        <f t="shared" si="52"/>
        <v>0</v>
      </c>
      <c r="AU25" s="30">
        <f>SUM(AY25+BC25+BG25)</f>
        <v>0</v>
      </c>
      <c r="AV25" s="30">
        <f t="shared" si="39"/>
        <v>0</v>
      </c>
      <c r="AW25" s="359" t="e">
        <f t="shared" si="54"/>
        <v>#DIV/0!</v>
      </c>
      <c r="AX25" s="322"/>
      <c r="AY25" s="322"/>
      <c r="AZ25" s="321">
        <f t="shared" si="46"/>
        <v>0</v>
      </c>
      <c r="BA25" s="321" t="e">
        <f t="shared" si="40"/>
        <v>#DIV/0!</v>
      </c>
      <c r="BB25" s="323"/>
      <c r="BC25" s="322"/>
      <c r="BD25" s="321"/>
      <c r="BE25" s="39"/>
      <c r="BF25" s="323"/>
      <c r="BG25" s="322"/>
      <c r="BH25" s="321"/>
      <c r="BI25" s="39"/>
      <c r="BJ25" s="37">
        <f t="shared" si="53"/>
        <v>0</v>
      </c>
      <c r="BK25" s="30">
        <f t="shared" si="35"/>
        <v>0</v>
      </c>
      <c r="BL25" s="30">
        <f t="shared" si="36"/>
        <v>0</v>
      </c>
      <c r="BM25" s="359"/>
      <c r="BN25" s="322"/>
      <c r="BO25" s="322"/>
      <c r="BP25" s="321"/>
      <c r="BQ25" s="321"/>
      <c r="BR25" s="323"/>
      <c r="BS25" s="322"/>
      <c r="BT25" s="321"/>
      <c r="BU25" s="321" t="e">
        <f t="shared" si="22"/>
        <v>#DIV/0!</v>
      </c>
      <c r="BV25" s="323"/>
      <c r="BW25" s="322"/>
      <c r="BX25" s="321"/>
      <c r="BY25" s="321"/>
      <c r="CE25" s="369"/>
    </row>
    <row r="26" spans="1:83" s="17" customFormat="1" ht="36.75" customHeight="1">
      <c r="A26" s="378" t="s">
        <v>33</v>
      </c>
      <c r="B26" s="20">
        <f>B27+B29+B30+B32+B33+B28</f>
        <v>26293.5</v>
      </c>
      <c r="C26" s="18">
        <f>C27+C29+C30+C32+C33+C28+C31+C34</f>
        <v>2828.1000000000004</v>
      </c>
      <c r="D26" s="6">
        <f t="shared" si="0"/>
        <v>-23465.4</v>
      </c>
      <c r="E26" s="16">
        <f t="shared" si="1"/>
        <v>10.755890239032462</v>
      </c>
      <c r="F26" s="7">
        <f t="shared" si="2"/>
        <v>13110</v>
      </c>
      <c r="G26" s="8">
        <f t="shared" si="2"/>
        <v>2828.1</v>
      </c>
      <c r="H26" s="8">
        <f t="shared" si="3"/>
        <v>-10281.9</v>
      </c>
      <c r="I26" s="9">
        <f>G26/F26%</f>
        <v>21.5720823798627</v>
      </c>
      <c r="J26" s="19">
        <f t="shared" si="50"/>
        <v>6555</v>
      </c>
      <c r="K26" s="492">
        <f>SUM(O26+S26+W26)</f>
        <v>2828.1</v>
      </c>
      <c r="L26" s="492">
        <f t="shared" si="5"/>
        <v>-3726.9</v>
      </c>
      <c r="M26" s="314">
        <f t="shared" si="6"/>
        <v>43.1441647597254</v>
      </c>
      <c r="N26" s="20">
        <f>N27+N29+N30+N32+N33</f>
        <v>1865</v>
      </c>
      <c r="O26" s="18">
        <f>O27+O29+O30+O32+O33+O34</f>
        <v>1398.6999999999998</v>
      </c>
      <c r="P26" s="5">
        <f aca="true" t="shared" si="55" ref="P26:P42">O26-N26</f>
        <v>-466.3000000000002</v>
      </c>
      <c r="Q26" s="5">
        <f t="shared" si="8"/>
        <v>74.99731903485254</v>
      </c>
      <c r="R26" s="18">
        <f>R27+R29+R30+R32+R33</f>
        <v>1865</v>
      </c>
      <c r="S26" s="18">
        <f>S27+S29+S30+S32+S33+S34</f>
        <v>1429.4</v>
      </c>
      <c r="T26" s="5">
        <f t="shared" si="26"/>
        <v>-435.5999999999999</v>
      </c>
      <c r="U26" s="5">
        <f t="shared" si="47"/>
        <v>76.64343163538875</v>
      </c>
      <c r="V26" s="18">
        <f>V27+V29+V30+V32+V33</f>
        <v>2825</v>
      </c>
      <c r="W26" s="18">
        <f>W27+W29+W30+W32+W33</f>
        <v>0</v>
      </c>
      <c r="X26" s="5">
        <f t="shared" si="9"/>
        <v>-2825</v>
      </c>
      <c r="Y26" s="5">
        <f t="shared" si="10"/>
        <v>0</v>
      </c>
      <c r="Z26" s="492">
        <f t="shared" si="51"/>
        <v>6555</v>
      </c>
      <c r="AA26" s="492">
        <f t="shared" si="28"/>
        <v>0</v>
      </c>
      <c r="AB26" s="492">
        <f t="shared" si="29"/>
        <v>-6555</v>
      </c>
      <c r="AC26" s="492">
        <f>AA26/Z26%</f>
        <v>0</v>
      </c>
      <c r="AD26" s="198">
        <f>AD27+AD29+AD30+AD32+AD33</f>
        <v>1865</v>
      </c>
      <c r="AE26" s="198">
        <f>AE27+AE29+AE30+AE32+AE33</f>
        <v>0</v>
      </c>
      <c r="AF26" s="316">
        <f t="shared" si="30"/>
        <v>-1865</v>
      </c>
      <c r="AG26" s="316" t="s">
        <v>27</v>
      </c>
      <c r="AH26" s="198">
        <f>AH27+AH29+AH30+AH32+AH33</f>
        <v>1865</v>
      </c>
      <c r="AI26" s="198">
        <f>AI27+AI29+AI30+AI32+AI33</f>
        <v>0</v>
      </c>
      <c r="AJ26" s="316">
        <f t="shared" si="11"/>
        <v>-1865</v>
      </c>
      <c r="AK26" s="316">
        <f t="shared" si="41"/>
        <v>0</v>
      </c>
      <c r="AL26" s="198">
        <f>AL27+AL29+AL30+AL32+AL33</f>
        <v>2825</v>
      </c>
      <c r="AM26" s="198">
        <f>AM27+AM29+AM30+AM32+AM33+AM31</f>
        <v>0</v>
      </c>
      <c r="AN26" s="316">
        <f t="shared" si="12"/>
        <v>-2825</v>
      </c>
      <c r="AO26" s="316">
        <f t="shared" si="13"/>
        <v>0</v>
      </c>
      <c r="AP26" s="12">
        <f t="shared" si="42"/>
        <v>19665</v>
      </c>
      <c r="AQ26" s="13">
        <f t="shared" si="42"/>
        <v>2828.1</v>
      </c>
      <c r="AR26" s="13">
        <f t="shared" si="14"/>
        <v>-16836.9</v>
      </c>
      <c r="AS26" s="14">
        <f>AQ26/AP26%</f>
        <v>14.381388253241798</v>
      </c>
      <c r="AT26" s="19">
        <f t="shared" si="52"/>
        <v>6555</v>
      </c>
      <c r="AU26" s="492">
        <f>SUM(AY26+BC26+BG26)</f>
        <v>0</v>
      </c>
      <c r="AV26" s="492">
        <f t="shared" si="39"/>
        <v>-6555</v>
      </c>
      <c r="AW26" s="317">
        <f t="shared" si="54"/>
        <v>0</v>
      </c>
      <c r="AX26" s="198">
        <f>AX27+AX29+AX30+AX32+AX33</f>
        <v>1865</v>
      </c>
      <c r="AY26" s="198">
        <f>AY27+AY29+AY30+AY32+AY33+AY31</f>
        <v>0</v>
      </c>
      <c r="AZ26" s="316">
        <f t="shared" si="46"/>
        <v>-1865</v>
      </c>
      <c r="BA26" s="316">
        <f t="shared" si="40"/>
        <v>0</v>
      </c>
      <c r="BB26" s="319">
        <f>BB27+BB29+BB30+BB32+BB33</f>
        <v>1865</v>
      </c>
      <c r="BC26" s="198">
        <f>BC27+BC29+BC30+BC32+BC33</f>
        <v>0</v>
      </c>
      <c r="BD26" s="316">
        <f>BC26-BB26</f>
        <v>-1865</v>
      </c>
      <c r="BE26" s="220">
        <f>BC26/BB26%</f>
        <v>0</v>
      </c>
      <c r="BF26" s="319">
        <f>BF27+BF29+BF30+BF32+BF33</f>
        <v>2825</v>
      </c>
      <c r="BG26" s="319">
        <f>BG27+BG29+BG30+BG32+BG33</f>
        <v>0</v>
      </c>
      <c r="BH26" s="316">
        <f>BG26-BF26</f>
        <v>-2825</v>
      </c>
      <c r="BI26" s="220">
        <f>BG26/BF26%</f>
        <v>0</v>
      </c>
      <c r="BJ26" s="21">
        <f t="shared" si="53"/>
        <v>6628.5</v>
      </c>
      <c r="BK26" s="492">
        <f t="shared" si="35"/>
        <v>0</v>
      </c>
      <c r="BL26" s="492">
        <f t="shared" si="36"/>
        <v>-6628.5</v>
      </c>
      <c r="BM26" s="317">
        <f>BK26/BJ26%</f>
        <v>0</v>
      </c>
      <c r="BN26" s="198">
        <f>BN27+BN29+BN30+BN32+BN33</f>
        <v>2165</v>
      </c>
      <c r="BO26" s="198">
        <f>BO27+BO29+BO30+BO32+BO33+BO28</f>
        <v>0</v>
      </c>
      <c r="BP26" s="316">
        <f>BO26-BN26</f>
        <v>-2165</v>
      </c>
      <c r="BQ26" s="316">
        <f>BO26/BN26%</f>
        <v>0</v>
      </c>
      <c r="BR26" s="319">
        <f>BR27+BR29+BR30+BR32+BR33+BR28</f>
        <v>2165</v>
      </c>
      <c r="BS26" s="198">
        <f>BS27+BS29+BS30+BS32+BS33+BS28</f>
        <v>0</v>
      </c>
      <c r="BT26" s="316">
        <f>BS26-BR26</f>
        <v>-2165</v>
      </c>
      <c r="BU26" s="321">
        <f t="shared" si="22"/>
        <v>0</v>
      </c>
      <c r="BV26" s="319">
        <f>BV27+BV29+BV30+BV32+BV33</f>
        <v>2298.5</v>
      </c>
      <c r="BW26" s="319">
        <f>BW27+BW29+BW30+BW32+BW33+BW34</f>
        <v>0</v>
      </c>
      <c r="BX26" s="316">
        <f>BW26-BV26</f>
        <v>-2298.5</v>
      </c>
      <c r="BY26" s="36" t="s">
        <v>27</v>
      </c>
      <c r="CE26" s="367">
        <f>CE27+CE29+CE30+CE32+CE33</f>
        <v>0</v>
      </c>
    </row>
    <row r="27" spans="1:77" ht="15.75" customHeight="1" hidden="1">
      <c r="A27" s="379" t="s">
        <v>34</v>
      </c>
      <c r="B27" s="41"/>
      <c r="C27" s="40"/>
      <c r="D27" s="25">
        <f t="shared" si="0"/>
        <v>0</v>
      </c>
      <c r="E27" s="195"/>
      <c r="F27" s="26">
        <f t="shared" si="2"/>
        <v>0</v>
      </c>
      <c r="G27" s="27">
        <f t="shared" si="2"/>
        <v>0</v>
      </c>
      <c r="H27" s="27">
        <f t="shared" si="3"/>
        <v>0</v>
      </c>
      <c r="I27" s="28"/>
      <c r="J27" s="29">
        <f t="shared" si="50"/>
        <v>0</v>
      </c>
      <c r="K27" s="30">
        <f t="shared" si="44"/>
        <v>0</v>
      </c>
      <c r="L27" s="30">
        <f t="shared" si="5"/>
        <v>0</v>
      </c>
      <c r="M27" s="314" t="e">
        <f t="shared" si="6"/>
        <v>#DIV/0!</v>
      </c>
      <c r="N27" s="41"/>
      <c r="O27" s="40"/>
      <c r="P27" s="5">
        <f t="shared" si="55"/>
        <v>0</v>
      </c>
      <c r="Q27" s="5" t="e">
        <f t="shared" si="8"/>
        <v>#DIV/0!</v>
      </c>
      <c r="R27" s="40"/>
      <c r="S27" s="40"/>
      <c r="T27" s="24">
        <f t="shared" si="26"/>
        <v>0</v>
      </c>
      <c r="U27" s="5" t="e">
        <f t="shared" si="47"/>
        <v>#DIV/0!</v>
      </c>
      <c r="V27" s="40"/>
      <c r="W27" s="40"/>
      <c r="X27" s="24">
        <f t="shared" si="9"/>
        <v>0</v>
      </c>
      <c r="Y27" s="24" t="e">
        <f t="shared" si="10"/>
        <v>#DIV/0!</v>
      </c>
      <c r="Z27" s="30">
        <f t="shared" si="51"/>
        <v>0</v>
      </c>
      <c r="AA27" s="30">
        <f t="shared" si="28"/>
        <v>0</v>
      </c>
      <c r="AB27" s="30">
        <f t="shared" si="29"/>
        <v>0</v>
      </c>
      <c r="AC27" s="30"/>
      <c r="AD27" s="326"/>
      <c r="AE27" s="326"/>
      <c r="AF27" s="316">
        <f t="shared" si="30"/>
        <v>0</v>
      </c>
      <c r="AG27" s="316" t="e">
        <f>AE27/AD27%</f>
        <v>#DIV/0!</v>
      </c>
      <c r="AH27" s="326"/>
      <c r="AI27" s="326"/>
      <c r="AJ27" s="316">
        <f t="shared" si="11"/>
        <v>0</v>
      </c>
      <c r="AK27" s="316" t="e">
        <f t="shared" si="41"/>
        <v>#DIV/0!</v>
      </c>
      <c r="AL27" s="326"/>
      <c r="AM27" s="326"/>
      <c r="AN27" s="321">
        <f t="shared" si="12"/>
        <v>0</v>
      </c>
      <c r="AO27" s="321" t="e">
        <f t="shared" si="13"/>
        <v>#DIV/0!</v>
      </c>
      <c r="AP27" s="12">
        <f t="shared" si="42"/>
        <v>0</v>
      </c>
      <c r="AQ27" s="33">
        <f t="shared" si="42"/>
        <v>0</v>
      </c>
      <c r="AR27" s="33">
        <f t="shared" si="14"/>
        <v>0</v>
      </c>
      <c r="AS27" s="34"/>
      <c r="AT27" s="29">
        <f t="shared" si="52"/>
        <v>0</v>
      </c>
      <c r="AU27" s="30">
        <f>SUM(AY27+BC27+BG27)</f>
        <v>0</v>
      </c>
      <c r="AV27" s="30">
        <f t="shared" si="39"/>
        <v>0</v>
      </c>
      <c r="AW27" s="359" t="e">
        <f t="shared" si="54"/>
        <v>#DIV/0!</v>
      </c>
      <c r="AX27" s="326"/>
      <c r="AY27" s="326"/>
      <c r="AZ27" s="321">
        <f t="shared" si="46"/>
        <v>0</v>
      </c>
      <c r="BA27" s="321" t="e">
        <f t="shared" si="40"/>
        <v>#DIV/0!</v>
      </c>
      <c r="BB27" s="327"/>
      <c r="BC27" s="326"/>
      <c r="BD27" s="321"/>
      <c r="BE27" s="39"/>
      <c r="BF27" s="327"/>
      <c r="BG27" s="326"/>
      <c r="BH27" s="321"/>
      <c r="BI27" s="220"/>
      <c r="BJ27" s="21">
        <f t="shared" si="53"/>
        <v>0</v>
      </c>
      <c r="BK27" s="30">
        <f t="shared" si="35"/>
        <v>0</v>
      </c>
      <c r="BL27" s="30">
        <f t="shared" si="36"/>
        <v>0</v>
      </c>
      <c r="BM27" s="359"/>
      <c r="BN27" s="326"/>
      <c r="BO27" s="326"/>
      <c r="BP27" s="321"/>
      <c r="BQ27" s="321"/>
      <c r="BR27" s="327"/>
      <c r="BS27" s="326"/>
      <c r="BT27" s="321"/>
      <c r="BU27" s="321" t="e">
        <f t="shared" si="22"/>
        <v>#DIV/0!</v>
      </c>
      <c r="BV27" s="327"/>
      <c r="BW27" s="326"/>
      <c r="BX27" s="321"/>
      <c r="BY27" s="316" t="e">
        <f>BW27/BV27%</f>
        <v>#DIV/0!</v>
      </c>
    </row>
    <row r="28" spans="1:77" ht="1.5" customHeight="1" hidden="1">
      <c r="A28" s="379" t="s">
        <v>111</v>
      </c>
      <c r="B28" s="31">
        <f aca="true" t="shared" si="56" ref="B28:C34">J28+Z28+AT28+BJ28</f>
        <v>0</v>
      </c>
      <c r="C28" s="23">
        <f t="shared" si="56"/>
        <v>0</v>
      </c>
      <c r="D28" s="25"/>
      <c r="E28" s="195"/>
      <c r="F28" s="26"/>
      <c r="G28" s="27"/>
      <c r="H28" s="27"/>
      <c r="I28" s="28"/>
      <c r="J28" s="29"/>
      <c r="K28" s="30"/>
      <c r="L28" s="30"/>
      <c r="M28" s="314" t="e">
        <f t="shared" si="6"/>
        <v>#DIV/0!</v>
      </c>
      <c r="N28" s="41"/>
      <c r="O28" s="40"/>
      <c r="P28" s="5"/>
      <c r="Q28" s="5" t="e">
        <f t="shared" si="8"/>
        <v>#DIV/0!</v>
      </c>
      <c r="R28" s="40"/>
      <c r="S28" s="40"/>
      <c r="T28" s="24"/>
      <c r="U28" s="5"/>
      <c r="V28" s="40"/>
      <c r="W28" s="40"/>
      <c r="X28" s="24"/>
      <c r="Y28" s="24"/>
      <c r="Z28" s="30"/>
      <c r="AA28" s="30"/>
      <c r="AB28" s="30"/>
      <c r="AC28" s="30"/>
      <c r="AD28" s="326"/>
      <c r="AE28" s="326"/>
      <c r="AF28" s="316"/>
      <c r="AG28" s="316"/>
      <c r="AH28" s="326"/>
      <c r="AI28" s="326"/>
      <c r="AJ28" s="316"/>
      <c r="AK28" s="316"/>
      <c r="AL28" s="326"/>
      <c r="AM28" s="326"/>
      <c r="AN28" s="321"/>
      <c r="AO28" s="321"/>
      <c r="AP28" s="32">
        <f t="shared" si="42"/>
        <v>0</v>
      </c>
      <c r="AQ28" s="33"/>
      <c r="AR28" s="33"/>
      <c r="AS28" s="34"/>
      <c r="AT28" s="29">
        <f t="shared" si="52"/>
        <v>0</v>
      </c>
      <c r="AU28" s="30"/>
      <c r="AV28" s="30"/>
      <c r="AW28" s="359"/>
      <c r="AX28" s="326"/>
      <c r="AY28" s="326"/>
      <c r="AZ28" s="321">
        <f t="shared" si="46"/>
        <v>0</v>
      </c>
      <c r="BA28" s="321"/>
      <c r="BB28" s="327"/>
      <c r="BC28" s="326"/>
      <c r="BD28" s="321"/>
      <c r="BE28" s="39"/>
      <c r="BF28" s="327"/>
      <c r="BG28" s="326"/>
      <c r="BH28" s="321"/>
      <c r="BI28" s="220"/>
      <c r="BJ28" s="37">
        <f t="shared" si="53"/>
        <v>0</v>
      </c>
      <c r="BK28" s="30">
        <f t="shared" si="35"/>
        <v>0</v>
      </c>
      <c r="BL28" s="30"/>
      <c r="BM28" s="359"/>
      <c r="BN28" s="326"/>
      <c r="BO28" s="326"/>
      <c r="BP28" s="321"/>
      <c r="BQ28" s="321"/>
      <c r="BR28" s="327"/>
      <c r="BS28" s="326"/>
      <c r="BT28" s="321">
        <f>BS28-BR28</f>
        <v>0</v>
      </c>
      <c r="BU28" s="321"/>
      <c r="BV28" s="327"/>
      <c r="BW28" s="326"/>
      <c r="BX28" s="321"/>
      <c r="BY28" s="316"/>
    </row>
    <row r="29" spans="1:83" s="43" customFormat="1" ht="20.25" customHeight="1">
      <c r="A29" s="379" t="s">
        <v>35</v>
      </c>
      <c r="B29" s="31">
        <f t="shared" si="56"/>
        <v>19804.2</v>
      </c>
      <c r="C29" s="23">
        <f t="shared" si="56"/>
        <v>2085.3</v>
      </c>
      <c r="D29" s="42">
        <f t="shared" si="0"/>
        <v>-17718.9</v>
      </c>
      <c r="E29" s="195">
        <f t="shared" si="1"/>
        <v>10.529584633562578</v>
      </c>
      <c r="F29" s="26">
        <f t="shared" si="2"/>
        <v>9870</v>
      </c>
      <c r="G29" s="27">
        <f t="shared" si="2"/>
        <v>2085.3</v>
      </c>
      <c r="H29" s="27">
        <f t="shared" si="3"/>
        <v>-7784.7</v>
      </c>
      <c r="I29" s="28">
        <f aca="true" t="shared" si="57" ref="I29:I36">G29/F29%</f>
        <v>21.127659574468087</v>
      </c>
      <c r="J29" s="29">
        <f>N29+R29+V29</f>
        <v>4935</v>
      </c>
      <c r="K29" s="30">
        <f t="shared" si="44"/>
        <v>2085.3</v>
      </c>
      <c r="L29" s="30">
        <f t="shared" si="5"/>
        <v>-2849.7</v>
      </c>
      <c r="M29" s="35">
        <f t="shared" si="6"/>
        <v>42.255319148936174</v>
      </c>
      <c r="N29" s="31">
        <v>1325</v>
      </c>
      <c r="O29" s="23">
        <v>1191.6</v>
      </c>
      <c r="P29" s="24">
        <f t="shared" si="55"/>
        <v>-133.4000000000001</v>
      </c>
      <c r="Q29" s="24">
        <f t="shared" si="8"/>
        <v>89.93207547169811</v>
      </c>
      <c r="R29" s="23">
        <v>1325</v>
      </c>
      <c r="S29" s="23">
        <v>893.7</v>
      </c>
      <c r="T29" s="24">
        <f t="shared" si="26"/>
        <v>-431.29999999999995</v>
      </c>
      <c r="U29" s="24">
        <f t="shared" si="47"/>
        <v>67.44905660377358</v>
      </c>
      <c r="V29" s="23">
        <v>2285</v>
      </c>
      <c r="W29" s="23"/>
      <c r="X29" s="24">
        <f t="shared" si="9"/>
        <v>-2285</v>
      </c>
      <c r="Y29" s="24" t="s">
        <v>113</v>
      </c>
      <c r="Z29" s="30">
        <f>AD29+AH29+AL29</f>
        <v>4935</v>
      </c>
      <c r="AA29" s="30">
        <f t="shared" si="28"/>
        <v>0</v>
      </c>
      <c r="AB29" s="30">
        <f t="shared" si="29"/>
        <v>-4935</v>
      </c>
      <c r="AC29" s="30">
        <f>AA29/Z29%</f>
        <v>0</v>
      </c>
      <c r="AD29" s="322">
        <v>1325</v>
      </c>
      <c r="AE29" s="322"/>
      <c r="AF29" s="321">
        <f t="shared" si="30"/>
        <v>-1325</v>
      </c>
      <c r="AG29" s="316" t="s">
        <v>27</v>
      </c>
      <c r="AH29" s="322">
        <v>1325</v>
      </c>
      <c r="AI29" s="322"/>
      <c r="AJ29" s="321">
        <f t="shared" si="11"/>
        <v>-1325</v>
      </c>
      <c r="AK29" s="316">
        <f t="shared" si="41"/>
        <v>0</v>
      </c>
      <c r="AL29" s="322">
        <v>2285</v>
      </c>
      <c r="AM29" s="322"/>
      <c r="AN29" s="321">
        <f t="shared" si="12"/>
        <v>-2285</v>
      </c>
      <c r="AO29" s="321">
        <f t="shared" si="13"/>
        <v>0</v>
      </c>
      <c r="AP29" s="32">
        <f t="shared" si="42"/>
        <v>14805</v>
      </c>
      <c r="AQ29" s="33">
        <f t="shared" si="42"/>
        <v>2085.3</v>
      </c>
      <c r="AR29" s="33">
        <f t="shared" si="14"/>
        <v>-12719.7</v>
      </c>
      <c r="AS29" s="34">
        <f aca="true" t="shared" si="58" ref="AS29:AS38">AQ29/AP29%</f>
        <v>14.085106382978724</v>
      </c>
      <c r="AT29" s="29">
        <f t="shared" si="52"/>
        <v>4935</v>
      </c>
      <c r="AU29" s="30">
        <f>SUM(AY29+BC29+BG29)</f>
        <v>0</v>
      </c>
      <c r="AV29" s="30">
        <f t="shared" si="39"/>
        <v>-4935</v>
      </c>
      <c r="AW29" s="359">
        <f t="shared" si="54"/>
        <v>0</v>
      </c>
      <c r="AX29" s="322">
        <v>1325</v>
      </c>
      <c r="AY29" s="322"/>
      <c r="AZ29" s="321">
        <f t="shared" si="46"/>
        <v>-1325</v>
      </c>
      <c r="BA29" s="321">
        <f t="shared" si="40"/>
        <v>0</v>
      </c>
      <c r="BB29" s="323">
        <v>1325</v>
      </c>
      <c r="BC29" s="322"/>
      <c r="BD29" s="321">
        <f>BC29-BB29</f>
        <v>-1325</v>
      </c>
      <c r="BE29" s="39">
        <f>BC29/BB29%</f>
        <v>0</v>
      </c>
      <c r="BF29" s="323">
        <v>2285</v>
      </c>
      <c r="BG29" s="322"/>
      <c r="BH29" s="321">
        <f>BG29-BF29</f>
        <v>-2285</v>
      </c>
      <c r="BI29" s="39">
        <f>BG29/BF29%</f>
        <v>0</v>
      </c>
      <c r="BJ29" s="37">
        <f t="shared" si="53"/>
        <v>4999.2</v>
      </c>
      <c r="BK29" s="30">
        <f t="shared" si="35"/>
        <v>0</v>
      </c>
      <c r="BL29" s="30">
        <f t="shared" si="36"/>
        <v>-4999.2</v>
      </c>
      <c r="BM29" s="359">
        <f>BK29/BJ29%</f>
        <v>0</v>
      </c>
      <c r="BN29" s="322">
        <v>1625</v>
      </c>
      <c r="BO29" s="322"/>
      <c r="BP29" s="321">
        <f aca="true" t="shared" si="59" ref="BP29:BP43">BO29-BN29</f>
        <v>-1625</v>
      </c>
      <c r="BQ29" s="321">
        <f>BO29/BN29%</f>
        <v>0</v>
      </c>
      <c r="BR29" s="323">
        <v>1625</v>
      </c>
      <c r="BS29" s="322"/>
      <c r="BT29" s="321">
        <f>BS29-BR29</f>
        <v>-1625</v>
      </c>
      <c r="BU29" s="321">
        <f t="shared" si="22"/>
        <v>0</v>
      </c>
      <c r="BV29" s="323">
        <v>1749.2</v>
      </c>
      <c r="BW29" s="322"/>
      <c r="BX29" s="321">
        <f aca="true" t="shared" si="60" ref="BX29:BX43">BW29-BV29</f>
        <v>-1749.2</v>
      </c>
      <c r="BY29" s="36" t="s">
        <v>27</v>
      </c>
      <c r="CE29" s="369"/>
    </row>
    <row r="30" spans="1:83" s="1" customFormat="1" ht="22.5" customHeight="1">
      <c r="A30" s="368" t="s">
        <v>36</v>
      </c>
      <c r="B30" s="31">
        <f t="shared" si="56"/>
        <v>6179.3</v>
      </c>
      <c r="C30" s="23">
        <f>K30+AA30+AU30+BK30</f>
        <v>657</v>
      </c>
      <c r="D30" s="24">
        <f t="shared" si="0"/>
        <v>-5522.3</v>
      </c>
      <c r="E30" s="195">
        <f t="shared" si="1"/>
        <v>10.632272263848655</v>
      </c>
      <c r="F30" s="26">
        <f t="shared" si="2"/>
        <v>3090</v>
      </c>
      <c r="G30" s="27">
        <f>K30+AA30</f>
        <v>657</v>
      </c>
      <c r="H30" s="27">
        <f t="shared" si="3"/>
        <v>-2433</v>
      </c>
      <c r="I30" s="28">
        <f t="shared" si="57"/>
        <v>21.2621359223301</v>
      </c>
      <c r="J30" s="29">
        <f>N30+R30+V30</f>
        <v>1545</v>
      </c>
      <c r="K30" s="30">
        <f t="shared" si="44"/>
        <v>657</v>
      </c>
      <c r="L30" s="30">
        <f t="shared" si="5"/>
        <v>-888</v>
      </c>
      <c r="M30" s="35">
        <f t="shared" si="6"/>
        <v>42.5242718446602</v>
      </c>
      <c r="N30" s="44">
        <v>515</v>
      </c>
      <c r="O30" s="45">
        <v>193.8</v>
      </c>
      <c r="P30" s="24">
        <f t="shared" si="55"/>
        <v>-321.2</v>
      </c>
      <c r="Q30" s="24">
        <f t="shared" si="8"/>
        <v>37.63106796116505</v>
      </c>
      <c r="R30" s="45">
        <v>515</v>
      </c>
      <c r="S30" s="45">
        <v>463.2</v>
      </c>
      <c r="T30" s="24">
        <f t="shared" si="26"/>
        <v>-51.80000000000001</v>
      </c>
      <c r="U30" s="24">
        <f t="shared" si="47"/>
        <v>89.94174757281553</v>
      </c>
      <c r="V30" s="45">
        <v>515</v>
      </c>
      <c r="W30" s="45"/>
      <c r="X30" s="24">
        <f t="shared" si="9"/>
        <v>-515</v>
      </c>
      <c r="Y30" s="24">
        <f t="shared" si="10"/>
        <v>0</v>
      </c>
      <c r="Z30" s="30">
        <f>AD30+AH30+AL30</f>
        <v>1545</v>
      </c>
      <c r="AA30" s="30">
        <f>SUM(AE30+AI30+AM30)</f>
        <v>0</v>
      </c>
      <c r="AB30" s="30">
        <f>AA30-Z30</f>
        <v>-1545</v>
      </c>
      <c r="AC30" s="30">
        <f>AA30/Z30%</f>
        <v>0</v>
      </c>
      <c r="AD30" s="328">
        <v>515</v>
      </c>
      <c r="AE30" s="328"/>
      <c r="AF30" s="321">
        <f t="shared" si="30"/>
        <v>-515</v>
      </c>
      <c r="AG30" s="321">
        <f>AE30/AD30%</f>
        <v>0</v>
      </c>
      <c r="AH30" s="328">
        <v>515</v>
      </c>
      <c r="AI30" s="328"/>
      <c r="AJ30" s="321">
        <f t="shared" si="11"/>
        <v>-515</v>
      </c>
      <c r="AK30" s="316">
        <f t="shared" si="41"/>
        <v>0</v>
      </c>
      <c r="AL30" s="328">
        <v>515</v>
      </c>
      <c r="AM30" s="328"/>
      <c r="AN30" s="321">
        <f t="shared" si="12"/>
        <v>-515</v>
      </c>
      <c r="AO30" s="321" t="s">
        <v>113</v>
      </c>
      <c r="AP30" s="32">
        <f t="shared" si="42"/>
        <v>4635</v>
      </c>
      <c r="AQ30" s="33">
        <f>K30+AA30+AU30</f>
        <v>657</v>
      </c>
      <c r="AR30" s="33">
        <f t="shared" si="14"/>
        <v>-3978</v>
      </c>
      <c r="AS30" s="34">
        <f t="shared" si="58"/>
        <v>14.174757281553397</v>
      </c>
      <c r="AT30" s="29">
        <f t="shared" si="52"/>
        <v>1545</v>
      </c>
      <c r="AU30" s="30">
        <f>SUM(AY30+BC30+BG30)</f>
        <v>0</v>
      </c>
      <c r="AV30" s="30">
        <f t="shared" si="39"/>
        <v>-1545</v>
      </c>
      <c r="AW30" s="359">
        <f t="shared" si="54"/>
        <v>0</v>
      </c>
      <c r="AX30" s="328">
        <v>515</v>
      </c>
      <c r="AY30" s="328"/>
      <c r="AZ30" s="321">
        <f t="shared" si="46"/>
        <v>-515</v>
      </c>
      <c r="BA30" s="321">
        <f t="shared" si="40"/>
        <v>0</v>
      </c>
      <c r="BB30" s="329">
        <v>515</v>
      </c>
      <c r="BC30" s="328"/>
      <c r="BD30" s="321">
        <f>BC30-BB30</f>
        <v>-515</v>
      </c>
      <c r="BE30" s="39">
        <f>BC30/BB30%</f>
        <v>0</v>
      </c>
      <c r="BF30" s="329">
        <v>515</v>
      </c>
      <c r="BG30" s="328"/>
      <c r="BH30" s="321">
        <f>BG30-BF30</f>
        <v>-515</v>
      </c>
      <c r="BI30" s="39">
        <f>BG30/BF30%</f>
        <v>0</v>
      </c>
      <c r="BJ30" s="37">
        <f t="shared" si="53"/>
        <v>1544.3</v>
      </c>
      <c r="BK30" s="30">
        <f t="shared" si="35"/>
        <v>0</v>
      </c>
      <c r="BL30" s="30">
        <f t="shared" si="36"/>
        <v>-1544.3</v>
      </c>
      <c r="BM30" s="359">
        <f>BK30/BJ30%</f>
        <v>0</v>
      </c>
      <c r="BN30" s="328">
        <v>515</v>
      </c>
      <c r="BO30" s="328"/>
      <c r="BP30" s="321">
        <f t="shared" si="59"/>
        <v>-515</v>
      </c>
      <c r="BQ30" s="321">
        <f>BO30/BN30%</f>
        <v>0</v>
      </c>
      <c r="BR30" s="329">
        <v>515</v>
      </c>
      <c r="BS30" s="328"/>
      <c r="BT30" s="321">
        <f>BS30-BR30</f>
        <v>-515</v>
      </c>
      <c r="BU30" s="321">
        <f t="shared" si="22"/>
        <v>0</v>
      </c>
      <c r="BV30" s="329">
        <v>514.3</v>
      </c>
      <c r="BW30" s="328"/>
      <c r="BX30" s="321">
        <f t="shared" si="60"/>
        <v>-514.3</v>
      </c>
      <c r="BY30" s="36" t="s">
        <v>27</v>
      </c>
      <c r="CE30" s="380"/>
    </row>
    <row r="31" spans="1:83" s="1" customFormat="1" ht="0.75" customHeight="1">
      <c r="A31" s="368" t="s">
        <v>146</v>
      </c>
      <c r="B31" s="31">
        <f t="shared" si="56"/>
        <v>0</v>
      </c>
      <c r="C31" s="23">
        <f>K31+AA31+AU31+BK31</f>
        <v>0</v>
      </c>
      <c r="D31" s="24"/>
      <c r="E31" s="195"/>
      <c r="F31" s="26">
        <f t="shared" si="2"/>
        <v>0</v>
      </c>
      <c r="G31" s="27">
        <f>K31+AA31</f>
        <v>0</v>
      </c>
      <c r="H31" s="27"/>
      <c r="I31" s="28"/>
      <c r="J31" s="29"/>
      <c r="K31" s="30"/>
      <c r="L31" s="30"/>
      <c r="M31" s="35" t="e">
        <f t="shared" si="6"/>
        <v>#DIV/0!</v>
      </c>
      <c r="N31" s="44"/>
      <c r="O31" s="45"/>
      <c r="P31" s="24"/>
      <c r="Q31" s="24" t="e">
        <f t="shared" si="8"/>
        <v>#DIV/0!</v>
      </c>
      <c r="R31" s="45"/>
      <c r="S31" s="45"/>
      <c r="T31" s="24"/>
      <c r="U31" s="24"/>
      <c r="V31" s="45"/>
      <c r="W31" s="45"/>
      <c r="X31" s="24"/>
      <c r="Y31" s="24"/>
      <c r="Z31" s="30"/>
      <c r="AA31" s="30">
        <f>SUM(AE31+AI31+AM31)</f>
        <v>0</v>
      </c>
      <c r="AB31" s="30"/>
      <c r="AC31" s="30"/>
      <c r="AD31" s="328"/>
      <c r="AE31" s="328"/>
      <c r="AF31" s="321"/>
      <c r="AG31" s="321"/>
      <c r="AH31" s="328"/>
      <c r="AI31" s="328"/>
      <c r="AJ31" s="321"/>
      <c r="AK31" s="316"/>
      <c r="AL31" s="328"/>
      <c r="AM31" s="328"/>
      <c r="AN31" s="321"/>
      <c r="AO31" s="321"/>
      <c r="AP31" s="32"/>
      <c r="AQ31" s="33"/>
      <c r="AR31" s="33"/>
      <c r="AS31" s="34"/>
      <c r="AT31" s="29"/>
      <c r="AU31" s="30">
        <f>SUM(AY31+BC31+BG31)</f>
        <v>0</v>
      </c>
      <c r="AV31" s="30"/>
      <c r="AW31" s="359"/>
      <c r="AX31" s="328"/>
      <c r="AY31" s="328"/>
      <c r="AZ31" s="321"/>
      <c r="BA31" s="321"/>
      <c r="BB31" s="329"/>
      <c r="BC31" s="328"/>
      <c r="BD31" s="321"/>
      <c r="BE31" s="39"/>
      <c r="BF31" s="329"/>
      <c r="BG31" s="328"/>
      <c r="BH31" s="321"/>
      <c r="BI31" s="39"/>
      <c r="BJ31" s="37"/>
      <c r="BK31" s="30"/>
      <c r="BL31" s="30"/>
      <c r="BM31" s="359"/>
      <c r="BN31" s="328"/>
      <c r="BO31" s="328"/>
      <c r="BP31" s="321"/>
      <c r="BQ31" s="321"/>
      <c r="BR31" s="329"/>
      <c r="BS31" s="328"/>
      <c r="BT31" s="321"/>
      <c r="BU31" s="321"/>
      <c r="BV31" s="329"/>
      <c r="BW31" s="328"/>
      <c r="BX31" s="321"/>
      <c r="BY31" s="321" t="e">
        <f>BW31/BV31%</f>
        <v>#DIV/0!</v>
      </c>
      <c r="CE31" s="380"/>
    </row>
    <row r="32" spans="1:83" ht="38.25" customHeight="1">
      <c r="A32" s="368" t="s">
        <v>37</v>
      </c>
      <c r="B32" s="31">
        <f t="shared" si="56"/>
        <v>0</v>
      </c>
      <c r="C32" s="23">
        <f t="shared" si="56"/>
        <v>0</v>
      </c>
      <c r="D32" s="25">
        <f t="shared" si="0"/>
        <v>0</v>
      </c>
      <c r="E32" s="195"/>
      <c r="F32" s="26">
        <f t="shared" si="2"/>
        <v>0</v>
      </c>
      <c r="G32" s="27">
        <f t="shared" si="2"/>
        <v>0</v>
      </c>
      <c r="H32" s="27">
        <f t="shared" si="3"/>
        <v>0</v>
      </c>
      <c r="I32" s="28" t="e">
        <f>G32/F32%</f>
        <v>#DIV/0!</v>
      </c>
      <c r="J32" s="29">
        <f aca="true" t="shared" si="61" ref="J32:J43">N32+R32+V32</f>
        <v>0</v>
      </c>
      <c r="K32" s="30">
        <f t="shared" si="44"/>
        <v>0</v>
      </c>
      <c r="L32" s="30">
        <f t="shared" si="5"/>
        <v>0</v>
      </c>
      <c r="M32" s="35"/>
      <c r="N32" s="44"/>
      <c r="O32" s="45"/>
      <c r="P32" s="24">
        <f t="shared" si="55"/>
        <v>0</v>
      </c>
      <c r="Q32" s="24"/>
      <c r="R32" s="45"/>
      <c r="S32" s="45"/>
      <c r="T32" s="24">
        <f t="shared" si="26"/>
        <v>0</v>
      </c>
      <c r="U32" s="5"/>
      <c r="V32" s="45"/>
      <c r="W32" s="45"/>
      <c r="X32" s="24">
        <f t="shared" si="9"/>
        <v>0</v>
      </c>
      <c r="Y32" s="24" t="e">
        <f t="shared" si="10"/>
        <v>#DIV/0!</v>
      </c>
      <c r="Z32" s="30">
        <f aca="true" t="shared" si="62" ref="Z32:Z43">AD32+AH32+AL32</f>
        <v>0</v>
      </c>
      <c r="AA32" s="30">
        <f t="shared" si="28"/>
        <v>0</v>
      </c>
      <c r="AB32" s="30">
        <f t="shared" si="29"/>
        <v>0</v>
      </c>
      <c r="AC32" s="30"/>
      <c r="AD32" s="328"/>
      <c r="AE32" s="328"/>
      <c r="AF32" s="321">
        <f t="shared" si="30"/>
        <v>0</v>
      </c>
      <c r="AG32" s="321"/>
      <c r="AH32" s="328"/>
      <c r="AI32" s="328"/>
      <c r="AJ32" s="321">
        <f t="shared" si="11"/>
        <v>0</v>
      </c>
      <c r="AK32" s="316"/>
      <c r="AL32" s="328"/>
      <c r="AM32" s="328"/>
      <c r="AN32" s="321">
        <f t="shared" si="12"/>
        <v>0</v>
      </c>
      <c r="AO32" s="321"/>
      <c r="AP32" s="32">
        <f t="shared" si="42"/>
        <v>0</v>
      </c>
      <c r="AQ32" s="33">
        <f t="shared" si="42"/>
        <v>0</v>
      </c>
      <c r="AR32" s="33">
        <f t="shared" si="14"/>
        <v>0</v>
      </c>
      <c r="AS32" s="34" t="e">
        <f t="shared" si="58"/>
        <v>#DIV/0!</v>
      </c>
      <c r="AT32" s="29">
        <f t="shared" si="52"/>
        <v>0</v>
      </c>
      <c r="AU32" s="30">
        <f>SUM(AY32+BC32+BG32)</f>
        <v>0</v>
      </c>
      <c r="AV32" s="30">
        <f t="shared" si="39"/>
        <v>0</v>
      </c>
      <c r="AW32" s="359"/>
      <c r="AX32" s="328"/>
      <c r="AY32" s="328"/>
      <c r="AZ32" s="321">
        <f t="shared" si="46"/>
        <v>0</v>
      </c>
      <c r="BA32" s="321"/>
      <c r="BB32" s="329"/>
      <c r="BC32" s="328"/>
      <c r="BD32" s="321">
        <f>BC32-BB32</f>
        <v>0</v>
      </c>
      <c r="BE32" s="39"/>
      <c r="BF32" s="329"/>
      <c r="BG32" s="328"/>
      <c r="BH32" s="321">
        <f>BG32-BF32</f>
        <v>0</v>
      </c>
      <c r="BI32" s="39"/>
      <c r="BJ32" s="37">
        <f aca="true" t="shared" si="63" ref="BJ32:BJ43">BN32+BR32+BV32</f>
        <v>0</v>
      </c>
      <c r="BK32" s="30">
        <f t="shared" si="35"/>
        <v>0</v>
      </c>
      <c r="BL32" s="30">
        <f t="shared" si="36"/>
        <v>0</v>
      </c>
      <c r="BM32" s="359"/>
      <c r="BN32" s="328"/>
      <c r="BO32" s="328"/>
      <c r="BP32" s="321">
        <f t="shared" si="59"/>
        <v>0</v>
      </c>
      <c r="BQ32" s="321"/>
      <c r="BR32" s="329"/>
      <c r="BS32" s="328"/>
      <c r="BT32" s="321">
        <f>BS32-BR32</f>
        <v>0</v>
      </c>
      <c r="BU32" s="321"/>
      <c r="BV32" s="329"/>
      <c r="BW32" s="328"/>
      <c r="BX32" s="321">
        <f t="shared" si="60"/>
        <v>0</v>
      </c>
      <c r="BY32" s="321"/>
      <c r="CE32" s="380"/>
    </row>
    <row r="33" spans="1:83" ht="57" customHeight="1">
      <c r="A33" s="381" t="s">
        <v>112</v>
      </c>
      <c r="B33" s="31">
        <f t="shared" si="56"/>
        <v>310</v>
      </c>
      <c r="C33" s="23">
        <f t="shared" si="56"/>
        <v>47.5</v>
      </c>
      <c r="D33" s="25">
        <f t="shared" si="0"/>
        <v>-262.5</v>
      </c>
      <c r="E33" s="195">
        <f t="shared" si="1"/>
        <v>15.32258064516129</v>
      </c>
      <c r="F33" s="26">
        <f t="shared" si="2"/>
        <v>150</v>
      </c>
      <c r="G33" s="27">
        <f t="shared" si="2"/>
        <v>47.5</v>
      </c>
      <c r="H33" s="27">
        <f t="shared" si="3"/>
        <v>-102.5</v>
      </c>
      <c r="I33" s="28">
        <f t="shared" si="57"/>
        <v>31.666666666666668</v>
      </c>
      <c r="J33" s="218">
        <f t="shared" si="61"/>
        <v>75</v>
      </c>
      <c r="K33" s="30">
        <f>O33+S33+W33</f>
        <v>47.5</v>
      </c>
      <c r="L33" s="30">
        <f t="shared" si="5"/>
        <v>-27.5</v>
      </c>
      <c r="M33" s="35">
        <f t="shared" si="6"/>
        <v>63.333333333333336</v>
      </c>
      <c r="N33" s="44">
        <v>25</v>
      </c>
      <c r="O33" s="45">
        <v>11.2</v>
      </c>
      <c r="P33" s="24">
        <f t="shared" si="55"/>
        <v>-13.8</v>
      </c>
      <c r="Q33" s="24">
        <f t="shared" si="8"/>
        <v>44.8</v>
      </c>
      <c r="R33" s="45">
        <v>25</v>
      </c>
      <c r="S33" s="45">
        <v>36.3</v>
      </c>
      <c r="T33" s="24">
        <f>S33-R33</f>
        <v>11.299999999999997</v>
      </c>
      <c r="U33" s="5" t="s">
        <v>27</v>
      </c>
      <c r="V33" s="45">
        <v>25</v>
      </c>
      <c r="W33" s="45"/>
      <c r="X33" s="24">
        <f t="shared" si="9"/>
        <v>-25</v>
      </c>
      <c r="Y33" s="24" t="s">
        <v>113</v>
      </c>
      <c r="Z33" s="30">
        <f t="shared" si="62"/>
        <v>75</v>
      </c>
      <c r="AA33" s="30">
        <f t="shared" si="28"/>
        <v>0</v>
      </c>
      <c r="AB33" s="30">
        <f t="shared" si="29"/>
        <v>-75</v>
      </c>
      <c r="AC33" s="30">
        <f aca="true" t="shared" si="64" ref="AC33:AC40">AA33/Z33%</f>
        <v>0</v>
      </c>
      <c r="AD33" s="328">
        <v>25</v>
      </c>
      <c r="AE33" s="328"/>
      <c r="AF33" s="321">
        <f t="shared" si="30"/>
        <v>-25</v>
      </c>
      <c r="AG33" s="316" t="s">
        <v>27</v>
      </c>
      <c r="AH33" s="328">
        <v>25</v>
      </c>
      <c r="AI33" s="328"/>
      <c r="AJ33" s="321">
        <f t="shared" si="11"/>
        <v>-25</v>
      </c>
      <c r="AK33" s="316">
        <f t="shared" si="41"/>
        <v>0</v>
      </c>
      <c r="AL33" s="328">
        <v>25</v>
      </c>
      <c r="AM33" s="328"/>
      <c r="AN33" s="321">
        <f t="shared" si="12"/>
        <v>-25</v>
      </c>
      <c r="AO33" s="321">
        <f t="shared" si="13"/>
        <v>0</v>
      </c>
      <c r="AP33" s="32">
        <f t="shared" si="42"/>
        <v>225</v>
      </c>
      <c r="AQ33" s="33">
        <f t="shared" si="42"/>
        <v>47.5</v>
      </c>
      <c r="AR33" s="33">
        <f t="shared" si="14"/>
        <v>-177.5</v>
      </c>
      <c r="AS33" s="34">
        <f t="shared" si="58"/>
        <v>21.11111111111111</v>
      </c>
      <c r="AT33" s="218">
        <f t="shared" si="52"/>
        <v>75</v>
      </c>
      <c r="AU33" s="30">
        <f>AY33+BC33+BG33</f>
        <v>0</v>
      </c>
      <c r="AV33" s="30">
        <f t="shared" si="39"/>
        <v>-75</v>
      </c>
      <c r="AW33" s="359">
        <f t="shared" si="54"/>
        <v>0</v>
      </c>
      <c r="AX33" s="328">
        <v>25</v>
      </c>
      <c r="AY33" s="328"/>
      <c r="AZ33" s="321">
        <f>AY33-AX33</f>
        <v>-25</v>
      </c>
      <c r="BA33" s="321">
        <f>AY33/AX33%</f>
        <v>0</v>
      </c>
      <c r="BB33" s="329">
        <v>25</v>
      </c>
      <c r="BC33" s="328"/>
      <c r="BD33" s="321">
        <f>BC33-BB33</f>
        <v>-25</v>
      </c>
      <c r="BE33" s="39">
        <f aca="true" t="shared" si="65" ref="BE33:BE42">BC33/BB33%</f>
        <v>0</v>
      </c>
      <c r="BF33" s="329">
        <v>25</v>
      </c>
      <c r="BG33" s="329"/>
      <c r="BH33" s="321">
        <f>BG33-BF33</f>
        <v>-25</v>
      </c>
      <c r="BI33" s="39">
        <f>BG33/BF33%</f>
        <v>0</v>
      </c>
      <c r="BJ33" s="37">
        <f t="shared" si="63"/>
        <v>85</v>
      </c>
      <c r="BK33" s="30">
        <f t="shared" si="35"/>
        <v>0</v>
      </c>
      <c r="BL33" s="30">
        <f t="shared" si="36"/>
        <v>-85</v>
      </c>
      <c r="BM33" s="359">
        <f>BK33/BJ33%</f>
        <v>0</v>
      </c>
      <c r="BN33" s="328">
        <v>25</v>
      </c>
      <c r="BO33" s="328"/>
      <c r="BP33" s="321">
        <f t="shared" si="59"/>
        <v>-25</v>
      </c>
      <c r="BQ33" s="321">
        <f>BO33/BN33%</f>
        <v>0</v>
      </c>
      <c r="BR33" s="329">
        <v>25</v>
      </c>
      <c r="BS33" s="328"/>
      <c r="BT33" s="321">
        <f>BS33-BR33</f>
        <v>-25</v>
      </c>
      <c r="BU33" s="321">
        <f t="shared" si="22"/>
        <v>0</v>
      </c>
      <c r="BV33" s="329">
        <v>35</v>
      </c>
      <c r="BW33" s="328"/>
      <c r="BX33" s="321">
        <f t="shared" si="60"/>
        <v>-35</v>
      </c>
      <c r="BY33" s="36" t="s">
        <v>27</v>
      </c>
      <c r="CE33" s="380"/>
    </row>
    <row r="34" spans="1:83" ht="57" customHeight="1">
      <c r="A34" s="368" t="s">
        <v>152</v>
      </c>
      <c r="B34" s="31"/>
      <c r="C34" s="23">
        <f t="shared" si="56"/>
        <v>38.300000000000004</v>
      </c>
      <c r="D34" s="25"/>
      <c r="E34" s="195"/>
      <c r="F34" s="26"/>
      <c r="G34" s="27"/>
      <c r="H34" s="27"/>
      <c r="I34" s="28"/>
      <c r="J34" s="218"/>
      <c r="K34" s="30">
        <f>O34+S34+W34</f>
        <v>38.300000000000004</v>
      </c>
      <c r="L34" s="30"/>
      <c r="M34" s="35"/>
      <c r="N34" s="44"/>
      <c r="O34" s="45">
        <v>2.1</v>
      </c>
      <c r="P34" s="24"/>
      <c r="Q34" s="24"/>
      <c r="R34" s="45"/>
      <c r="S34" s="45">
        <v>36.2</v>
      </c>
      <c r="T34" s="24"/>
      <c r="U34" s="5"/>
      <c r="V34" s="45"/>
      <c r="W34" s="45"/>
      <c r="X34" s="24"/>
      <c r="Y34" s="24"/>
      <c r="Z34" s="30"/>
      <c r="AA34" s="30"/>
      <c r="AB34" s="30"/>
      <c r="AC34" s="30"/>
      <c r="AD34" s="328"/>
      <c r="AE34" s="328"/>
      <c r="AF34" s="321"/>
      <c r="AG34" s="316"/>
      <c r="AH34" s="328"/>
      <c r="AI34" s="328"/>
      <c r="AJ34" s="321"/>
      <c r="AK34" s="316"/>
      <c r="AL34" s="328"/>
      <c r="AM34" s="328"/>
      <c r="AN34" s="321"/>
      <c r="AO34" s="321"/>
      <c r="AP34" s="32"/>
      <c r="AQ34" s="33"/>
      <c r="AR34" s="33"/>
      <c r="AS34" s="34"/>
      <c r="AT34" s="218"/>
      <c r="AU34" s="30"/>
      <c r="AV34" s="30"/>
      <c r="AW34" s="359"/>
      <c r="AX34" s="328"/>
      <c r="AY34" s="328"/>
      <c r="AZ34" s="321"/>
      <c r="BA34" s="321"/>
      <c r="BB34" s="329"/>
      <c r="BC34" s="328"/>
      <c r="BD34" s="321"/>
      <c r="BE34" s="320"/>
      <c r="BF34" s="328"/>
      <c r="BG34" s="328"/>
      <c r="BH34" s="321"/>
      <c r="BI34" s="39"/>
      <c r="BJ34" s="37">
        <f t="shared" si="63"/>
        <v>0</v>
      </c>
      <c r="BK34" s="30">
        <f t="shared" si="35"/>
        <v>0</v>
      </c>
      <c r="BL34" s="30"/>
      <c r="BM34" s="359"/>
      <c r="BN34" s="328"/>
      <c r="BO34" s="328"/>
      <c r="BP34" s="321"/>
      <c r="BQ34" s="321"/>
      <c r="BR34" s="329"/>
      <c r="BS34" s="328"/>
      <c r="BT34" s="321"/>
      <c r="BU34" s="321"/>
      <c r="BV34" s="329"/>
      <c r="BW34" s="328"/>
      <c r="BX34" s="321">
        <f t="shared" si="60"/>
        <v>0</v>
      </c>
      <c r="BY34" s="321"/>
      <c r="CE34" s="380"/>
    </row>
    <row r="35" spans="1:83" s="17" customFormat="1" ht="27" customHeight="1">
      <c r="A35" s="378" t="s">
        <v>38</v>
      </c>
      <c r="B35" s="47">
        <f>B36</f>
        <v>5080.5</v>
      </c>
      <c r="C35" s="46">
        <f>C36</f>
        <v>3009.6</v>
      </c>
      <c r="D35" s="6">
        <f t="shared" si="0"/>
        <v>-2070.9</v>
      </c>
      <c r="E35" s="16">
        <f t="shared" si="1"/>
        <v>59.23826395039858</v>
      </c>
      <c r="F35" s="7">
        <f t="shared" si="2"/>
        <v>2858.7</v>
      </c>
      <c r="G35" s="8">
        <f t="shared" si="2"/>
        <v>3009.6</v>
      </c>
      <c r="H35" s="8">
        <f t="shared" si="3"/>
        <v>150.9000000000001</v>
      </c>
      <c r="I35" s="9">
        <f t="shared" si="57"/>
        <v>105.27862315038304</v>
      </c>
      <c r="J35" s="19">
        <f t="shared" si="61"/>
        <v>1643</v>
      </c>
      <c r="K35" s="492">
        <f t="shared" si="44"/>
        <v>3009.6</v>
      </c>
      <c r="L35" s="492">
        <f t="shared" si="5"/>
        <v>1366.6</v>
      </c>
      <c r="M35" s="35" t="s">
        <v>27</v>
      </c>
      <c r="N35" s="47">
        <f>N36</f>
        <v>5.3</v>
      </c>
      <c r="O35" s="46">
        <f>O36</f>
        <v>3</v>
      </c>
      <c r="P35" s="5">
        <f t="shared" si="55"/>
        <v>-2.3</v>
      </c>
      <c r="Q35" s="5">
        <f t="shared" si="8"/>
        <v>56.60377358490566</v>
      </c>
      <c r="R35" s="46">
        <f>R36</f>
        <v>1596.7</v>
      </c>
      <c r="S35" s="46">
        <f>S36</f>
        <v>3006.6</v>
      </c>
      <c r="T35" s="5">
        <f t="shared" si="26"/>
        <v>1409.8999999999999</v>
      </c>
      <c r="U35" s="24" t="s">
        <v>27</v>
      </c>
      <c r="V35" s="46">
        <f>V36</f>
        <v>41</v>
      </c>
      <c r="W35" s="46">
        <f>W36</f>
        <v>0</v>
      </c>
      <c r="X35" s="5">
        <f t="shared" si="9"/>
        <v>-41</v>
      </c>
      <c r="Y35" s="5" t="s">
        <v>113</v>
      </c>
      <c r="Z35" s="492">
        <f t="shared" si="62"/>
        <v>1215.6999999999998</v>
      </c>
      <c r="AA35" s="492">
        <f t="shared" si="28"/>
        <v>0</v>
      </c>
      <c r="AB35" s="492">
        <f t="shared" si="29"/>
        <v>-1215.6999999999998</v>
      </c>
      <c r="AC35" s="492">
        <f t="shared" si="64"/>
        <v>0</v>
      </c>
      <c r="AD35" s="330">
        <f>AD36</f>
        <v>1194.6</v>
      </c>
      <c r="AE35" s="330">
        <f>AE36</f>
        <v>0</v>
      </c>
      <c r="AF35" s="321">
        <f t="shared" si="30"/>
        <v>-1194.6</v>
      </c>
      <c r="AG35" s="316" t="s">
        <v>27</v>
      </c>
      <c r="AH35" s="330">
        <f>AH36</f>
        <v>21.1</v>
      </c>
      <c r="AI35" s="330">
        <f>AI36</f>
        <v>0</v>
      </c>
      <c r="AJ35" s="321">
        <f t="shared" si="11"/>
        <v>-21.1</v>
      </c>
      <c r="AK35" s="316">
        <f t="shared" si="41"/>
        <v>0</v>
      </c>
      <c r="AL35" s="330">
        <f>AL36</f>
        <v>0</v>
      </c>
      <c r="AM35" s="330">
        <f>AM36</f>
        <v>0</v>
      </c>
      <c r="AN35" s="316">
        <f t="shared" si="12"/>
        <v>0</v>
      </c>
      <c r="AO35" s="321" t="e">
        <f t="shared" si="13"/>
        <v>#DIV/0!</v>
      </c>
      <c r="AP35" s="12">
        <f t="shared" si="42"/>
        <v>4131.9</v>
      </c>
      <c r="AQ35" s="13">
        <f t="shared" si="42"/>
        <v>3009.6</v>
      </c>
      <c r="AR35" s="13">
        <f t="shared" si="14"/>
        <v>-1122.2999999999997</v>
      </c>
      <c r="AS35" s="14">
        <f t="shared" si="58"/>
        <v>72.83816162056198</v>
      </c>
      <c r="AT35" s="19">
        <f t="shared" si="52"/>
        <v>1273.1999999999998</v>
      </c>
      <c r="AU35" s="492">
        <f aca="true" t="shared" si="66" ref="AU35:AU43">SUM(AY35+BC35+BG35)</f>
        <v>0</v>
      </c>
      <c r="AV35" s="492">
        <f t="shared" si="39"/>
        <v>-1273.1999999999998</v>
      </c>
      <c r="AW35" s="317">
        <f t="shared" si="54"/>
        <v>0</v>
      </c>
      <c r="AX35" s="330">
        <f>AX36</f>
        <v>1260.5</v>
      </c>
      <c r="AY35" s="330">
        <f>AY36</f>
        <v>0</v>
      </c>
      <c r="AZ35" s="316">
        <f t="shared" si="46"/>
        <v>-1260.5</v>
      </c>
      <c r="BA35" s="316">
        <f aca="true" t="shared" si="67" ref="BA35:BA42">AY35/AX35%</f>
        <v>0</v>
      </c>
      <c r="BB35" s="331">
        <f>BB36</f>
        <v>12.6</v>
      </c>
      <c r="BC35" s="330">
        <f>BC36</f>
        <v>0</v>
      </c>
      <c r="BD35" s="316">
        <f aca="true" t="shared" si="68" ref="BD35:BD41">BC35-BB35</f>
        <v>-12.6</v>
      </c>
      <c r="BE35" s="39">
        <f t="shared" si="65"/>
        <v>0</v>
      </c>
      <c r="BF35" s="332">
        <f>BF36</f>
        <v>0.1</v>
      </c>
      <c r="BG35" s="330">
        <f>BG36</f>
        <v>0</v>
      </c>
      <c r="BH35" s="330">
        <f>BH36</f>
        <v>-0.1</v>
      </c>
      <c r="BI35" s="39">
        <f>BG35/BF35%</f>
        <v>0</v>
      </c>
      <c r="BJ35" s="21">
        <f t="shared" si="63"/>
        <v>948.6</v>
      </c>
      <c r="BK35" s="492">
        <f t="shared" si="35"/>
        <v>0</v>
      </c>
      <c r="BL35" s="492">
        <f t="shared" si="36"/>
        <v>-948.6</v>
      </c>
      <c r="BM35" s="317">
        <f>BK35/BJ35%</f>
        <v>0</v>
      </c>
      <c r="BN35" s="330">
        <f>BN36</f>
        <v>891.2</v>
      </c>
      <c r="BO35" s="330">
        <f>BO36</f>
        <v>0</v>
      </c>
      <c r="BP35" s="316">
        <f t="shared" si="59"/>
        <v>-891.2</v>
      </c>
      <c r="BQ35" s="321" t="s">
        <v>27</v>
      </c>
      <c r="BR35" s="331">
        <f>BR36</f>
        <v>10.3</v>
      </c>
      <c r="BS35" s="330">
        <f>BS36</f>
        <v>0</v>
      </c>
      <c r="BT35" s="330">
        <f>BT36</f>
        <v>-10.3</v>
      </c>
      <c r="BU35" s="321">
        <f t="shared" si="22"/>
        <v>0</v>
      </c>
      <c r="BV35" s="331">
        <f>BV36</f>
        <v>47.1</v>
      </c>
      <c r="BW35" s="330">
        <f>BW36</f>
        <v>0</v>
      </c>
      <c r="BX35" s="321">
        <f t="shared" si="60"/>
        <v>-47.1</v>
      </c>
      <c r="BY35" s="36" t="s">
        <v>27</v>
      </c>
      <c r="CE35" s="382">
        <f>CE36</f>
        <v>0</v>
      </c>
    </row>
    <row r="36" spans="1:83" ht="40.5" customHeight="1">
      <c r="A36" s="368" t="s">
        <v>39</v>
      </c>
      <c r="B36" s="31">
        <f>J36+Z36+AT36+BJ36</f>
        <v>5080.5</v>
      </c>
      <c r="C36" s="23">
        <f>K36+AA36+AU36+BK36</f>
        <v>3009.6</v>
      </c>
      <c r="D36" s="25">
        <f t="shared" si="0"/>
        <v>-2070.9</v>
      </c>
      <c r="E36" s="195">
        <f t="shared" si="1"/>
        <v>59.23826395039858</v>
      </c>
      <c r="F36" s="26">
        <f t="shared" si="2"/>
        <v>2858.7</v>
      </c>
      <c r="G36" s="27">
        <f t="shared" si="2"/>
        <v>3009.6</v>
      </c>
      <c r="H36" s="27">
        <f t="shared" si="3"/>
        <v>150.9000000000001</v>
      </c>
      <c r="I36" s="28">
        <f t="shared" si="57"/>
        <v>105.27862315038304</v>
      </c>
      <c r="J36" s="29">
        <f t="shared" si="61"/>
        <v>1643</v>
      </c>
      <c r="K36" s="30">
        <f t="shared" si="44"/>
        <v>3009.6</v>
      </c>
      <c r="L36" s="30">
        <f t="shared" si="5"/>
        <v>1366.6</v>
      </c>
      <c r="M36" s="35" t="s">
        <v>27</v>
      </c>
      <c r="N36" s="44">
        <v>5.3</v>
      </c>
      <c r="O36" s="45">
        <v>3</v>
      </c>
      <c r="P36" s="24">
        <f t="shared" si="55"/>
        <v>-2.3</v>
      </c>
      <c r="Q36" s="24">
        <f t="shared" si="8"/>
        <v>56.60377358490566</v>
      </c>
      <c r="R36" s="45">
        <v>1596.7</v>
      </c>
      <c r="S36" s="45">
        <v>3006.6</v>
      </c>
      <c r="T36" s="24">
        <f t="shared" si="26"/>
        <v>1409.8999999999999</v>
      </c>
      <c r="U36" s="24" t="s">
        <v>27</v>
      </c>
      <c r="V36" s="45">
        <v>41</v>
      </c>
      <c r="W36" s="45"/>
      <c r="X36" s="24">
        <f t="shared" si="9"/>
        <v>-41</v>
      </c>
      <c r="Y36" s="5" t="s">
        <v>113</v>
      </c>
      <c r="Z36" s="30">
        <f t="shared" si="62"/>
        <v>1215.6999999999998</v>
      </c>
      <c r="AA36" s="30">
        <f t="shared" si="28"/>
        <v>0</v>
      </c>
      <c r="AB36" s="30">
        <f t="shared" si="29"/>
        <v>-1215.6999999999998</v>
      </c>
      <c r="AC36" s="30">
        <f t="shared" si="64"/>
        <v>0</v>
      </c>
      <c r="AD36" s="328">
        <v>1194.6</v>
      </c>
      <c r="AE36" s="328"/>
      <c r="AF36" s="321">
        <f t="shared" si="30"/>
        <v>-1194.6</v>
      </c>
      <c r="AG36" s="316" t="s">
        <v>27</v>
      </c>
      <c r="AH36" s="328">
        <v>21.1</v>
      </c>
      <c r="AI36" s="328"/>
      <c r="AJ36" s="321">
        <f t="shared" si="11"/>
        <v>-21.1</v>
      </c>
      <c r="AK36" s="316">
        <f t="shared" si="41"/>
        <v>0</v>
      </c>
      <c r="AL36" s="328"/>
      <c r="AM36" s="328"/>
      <c r="AN36" s="321">
        <f t="shared" si="12"/>
        <v>0</v>
      </c>
      <c r="AO36" s="321" t="e">
        <f t="shared" si="13"/>
        <v>#DIV/0!</v>
      </c>
      <c r="AP36" s="32">
        <f t="shared" si="42"/>
        <v>4131.9</v>
      </c>
      <c r="AQ36" s="33">
        <f t="shared" si="42"/>
        <v>3009.6</v>
      </c>
      <c r="AR36" s="33">
        <f t="shared" si="14"/>
        <v>-1122.2999999999997</v>
      </c>
      <c r="AS36" s="34">
        <f t="shared" si="58"/>
        <v>72.83816162056198</v>
      </c>
      <c r="AT36" s="29">
        <f t="shared" si="52"/>
        <v>1273.1999999999998</v>
      </c>
      <c r="AU36" s="30">
        <f t="shared" si="66"/>
        <v>0</v>
      </c>
      <c r="AV36" s="30">
        <f t="shared" si="39"/>
        <v>-1273.1999999999998</v>
      </c>
      <c r="AW36" s="359">
        <f t="shared" si="54"/>
        <v>0</v>
      </c>
      <c r="AX36" s="328">
        <v>1260.5</v>
      </c>
      <c r="AY36" s="328"/>
      <c r="AZ36" s="321">
        <f t="shared" si="46"/>
        <v>-1260.5</v>
      </c>
      <c r="BA36" s="321">
        <f t="shared" si="67"/>
        <v>0</v>
      </c>
      <c r="BB36" s="329">
        <v>12.6</v>
      </c>
      <c r="BC36" s="328"/>
      <c r="BD36" s="321">
        <f t="shared" si="68"/>
        <v>-12.6</v>
      </c>
      <c r="BE36" s="39">
        <f t="shared" si="65"/>
        <v>0</v>
      </c>
      <c r="BF36" s="329">
        <v>0.1</v>
      </c>
      <c r="BG36" s="328"/>
      <c r="BH36" s="321">
        <f aca="true" t="shared" si="69" ref="BH36:BH41">BG36-BF36</f>
        <v>-0.1</v>
      </c>
      <c r="BI36" s="39">
        <f>BG36/BF36%</f>
        <v>0</v>
      </c>
      <c r="BJ36" s="37">
        <f t="shared" si="63"/>
        <v>948.6</v>
      </c>
      <c r="BK36" s="30">
        <f>SUM(BO36+BS36+BW36)</f>
        <v>0</v>
      </c>
      <c r="BL36" s="30">
        <f t="shared" si="36"/>
        <v>-948.6</v>
      </c>
      <c r="BM36" s="317">
        <f>BK36/BJ36%</f>
        <v>0</v>
      </c>
      <c r="BN36" s="328">
        <v>891.2</v>
      </c>
      <c r="BO36" s="328"/>
      <c r="BP36" s="321">
        <f t="shared" si="59"/>
        <v>-891.2</v>
      </c>
      <c r="BQ36" s="321" t="s">
        <v>27</v>
      </c>
      <c r="BR36" s="329">
        <v>10.3</v>
      </c>
      <c r="BS36" s="328"/>
      <c r="BT36" s="321">
        <f aca="true" t="shared" si="70" ref="BT36:BT42">BS36-BR36</f>
        <v>-10.3</v>
      </c>
      <c r="BU36" s="321">
        <f t="shared" si="22"/>
        <v>0</v>
      </c>
      <c r="BV36" s="329">
        <v>47.1</v>
      </c>
      <c r="BW36" s="328"/>
      <c r="BX36" s="321">
        <f t="shared" si="60"/>
        <v>-47.1</v>
      </c>
      <c r="BY36" s="36" t="s">
        <v>27</v>
      </c>
      <c r="CE36" s="380"/>
    </row>
    <row r="37" spans="1:83" s="17" customFormat="1" ht="33" customHeight="1">
      <c r="A37" s="377" t="s">
        <v>40</v>
      </c>
      <c r="B37" s="47">
        <f>B38</f>
        <v>0</v>
      </c>
      <c r="C37" s="47">
        <f>C38</f>
        <v>75.4</v>
      </c>
      <c r="D37" s="6">
        <f t="shared" si="0"/>
        <v>75.4</v>
      </c>
      <c r="E37" s="195"/>
      <c r="F37" s="26">
        <f t="shared" si="2"/>
        <v>0</v>
      </c>
      <c r="G37" s="8">
        <f t="shared" si="2"/>
        <v>75.4</v>
      </c>
      <c r="H37" s="8">
        <f t="shared" si="3"/>
        <v>75.4</v>
      </c>
      <c r="I37" s="219" t="s">
        <v>27</v>
      </c>
      <c r="J37" s="19">
        <f t="shared" si="61"/>
        <v>0</v>
      </c>
      <c r="K37" s="492">
        <f t="shared" si="44"/>
        <v>75.4</v>
      </c>
      <c r="L37" s="492">
        <f t="shared" si="5"/>
        <v>75.4</v>
      </c>
      <c r="M37" s="314"/>
      <c r="N37" s="47">
        <f>N38</f>
        <v>0</v>
      </c>
      <c r="O37" s="47">
        <f>O38</f>
        <v>26</v>
      </c>
      <c r="P37" s="24">
        <f t="shared" si="55"/>
        <v>26</v>
      </c>
      <c r="Q37" s="5"/>
      <c r="R37" s="47"/>
      <c r="S37" s="47">
        <f>S38</f>
        <v>49.4</v>
      </c>
      <c r="T37" s="5">
        <f t="shared" si="26"/>
        <v>49.4</v>
      </c>
      <c r="U37" s="5"/>
      <c r="V37" s="47">
        <f>V38</f>
        <v>0</v>
      </c>
      <c r="W37" s="47">
        <f>W38</f>
        <v>0</v>
      </c>
      <c r="X37" s="24">
        <f t="shared" si="9"/>
        <v>0</v>
      </c>
      <c r="Y37" s="24"/>
      <c r="Z37" s="492">
        <f t="shared" si="62"/>
        <v>0</v>
      </c>
      <c r="AA37" s="492">
        <f t="shared" si="28"/>
        <v>0</v>
      </c>
      <c r="AB37" s="492">
        <f t="shared" si="29"/>
        <v>0</v>
      </c>
      <c r="AC37" s="30" t="s">
        <v>103</v>
      </c>
      <c r="AD37" s="331">
        <f>AD38</f>
        <v>0</v>
      </c>
      <c r="AE37" s="331">
        <f>AE38</f>
        <v>0</v>
      </c>
      <c r="AF37" s="316">
        <f t="shared" si="30"/>
        <v>0</v>
      </c>
      <c r="AG37" s="321"/>
      <c r="AH37" s="331">
        <f>AH38</f>
        <v>0</v>
      </c>
      <c r="AI37" s="331">
        <f>AI38</f>
        <v>0</v>
      </c>
      <c r="AJ37" s="316">
        <f t="shared" si="11"/>
        <v>0</v>
      </c>
      <c r="AK37" s="316"/>
      <c r="AL37" s="330">
        <f>AL38</f>
        <v>0</v>
      </c>
      <c r="AM37" s="330">
        <f>AM38</f>
        <v>0</v>
      </c>
      <c r="AN37" s="316">
        <f t="shared" si="12"/>
        <v>0</v>
      </c>
      <c r="AO37" s="321"/>
      <c r="AP37" s="12">
        <f>J37+Z37+AT37</f>
        <v>0</v>
      </c>
      <c r="AQ37" s="48">
        <f>AQ38</f>
        <v>75.4</v>
      </c>
      <c r="AR37" s="13">
        <f t="shared" si="14"/>
        <v>75.4</v>
      </c>
      <c r="AS37" s="14"/>
      <c r="AT37" s="19">
        <f t="shared" si="52"/>
        <v>0</v>
      </c>
      <c r="AU37" s="492">
        <f t="shared" si="66"/>
        <v>0</v>
      </c>
      <c r="AV37" s="492">
        <f t="shared" si="39"/>
        <v>0</v>
      </c>
      <c r="AW37" s="317"/>
      <c r="AX37" s="330">
        <f>AX38</f>
        <v>0</v>
      </c>
      <c r="AY37" s="330">
        <f>AY38</f>
        <v>0</v>
      </c>
      <c r="AZ37" s="316">
        <f t="shared" si="46"/>
        <v>0</v>
      </c>
      <c r="BA37" s="316"/>
      <c r="BB37" s="331">
        <f>BB38</f>
        <v>0</v>
      </c>
      <c r="BC37" s="331">
        <f>BC38</f>
        <v>0</v>
      </c>
      <c r="BD37" s="321">
        <f t="shared" si="68"/>
        <v>0</v>
      </c>
      <c r="BE37" s="39" t="e">
        <f t="shared" si="65"/>
        <v>#DIV/0!</v>
      </c>
      <c r="BF37" s="331">
        <f>BF38</f>
        <v>0</v>
      </c>
      <c r="BG37" s="331">
        <f>BG38</f>
        <v>0</v>
      </c>
      <c r="BH37" s="321">
        <f t="shared" si="69"/>
        <v>0</v>
      </c>
      <c r="BI37" s="39"/>
      <c r="BJ37" s="21">
        <f t="shared" si="63"/>
        <v>0</v>
      </c>
      <c r="BK37" s="492">
        <f t="shared" si="35"/>
        <v>0</v>
      </c>
      <c r="BL37" s="492">
        <f t="shared" si="36"/>
        <v>0</v>
      </c>
      <c r="BM37" s="359"/>
      <c r="BN37" s="330"/>
      <c r="BO37" s="330">
        <f>BO38</f>
        <v>0</v>
      </c>
      <c r="BP37" s="321">
        <f t="shared" si="59"/>
        <v>0</v>
      </c>
      <c r="BQ37" s="321"/>
      <c r="BR37" s="331">
        <f>BR38</f>
        <v>0</v>
      </c>
      <c r="BS37" s="331">
        <f>BS38</f>
        <v>0</v>
      </c>
      <c r="BT37" s="316">
        <f t="shared" si="70"/>
        <v>0</v>
      </c>
      <c r="BU37" s="321"/>
      <c r="BV37" s="331">
        <f>BV38</f>
        <v>0</v>
      </c>
      <c r="BW37" s="330">
        <f>BW38</f>
        <v>0</v>
      </c>
      <c r="BX37" s="316">
        <f t="shared" si="60"/>
        <v>0</v>
      </c>
      <c r="BY37" s="316"/>
      <c r="CE37" s="382">
        <f>CE38</f>
        <v>0</v>
      </c>
    </row>
    <row r="38" spans="1:83" ht="40.5" customHeight="1">
      <c r="A38" s="383" t="s">
        <v>41</v>
      </c>
      <c r="B38" s="31">
        <f>J38+Z38+AT38+BJ38</f>
        <v>0</v>
      </c>
      <c r="C38" s="23">
        <f>K38+AA38+AU38+BK38</f>
        <v>75.4</v>
      </c>
      <c r="D38" s="25">
        <f t="shared" si="0"/>
        <v>75.4</v>
      </c>
      <c r="E38" s="195"/>
      <c r="F38" s="26">
        <f t="shared" si="2"/>
        <v>0</v>
      </c>
      <c r="G38" s="27">
        <f t="shared" si="2"/>
        <v>75.4</v>
      </c>
      <c r="H38" s="27">
        <f t="shared" si="3"/>
        <v>75.4</v>
      </c>
      <c r="I38" s="28"/>
      <c r="J38" s="29">
        <f t="shared" si="61"/>
        <v>0</v>
      </c>
      <c r="K38" s="30">
        <f t="shared" si="44"/>
        <v>75.4</v>
      </c>
      <c r="L38" s="30">
        <f t="shared" si="5"/>
        <v>75.4</v>
      </c>
      <c r="M38" s="314"/>
      <c r="N38" s="44"/>
      <c r="O38" s="45">
        <v>26</v>
      </c>
      <c r="P38" s="24">
        <f t="shared" si="55"/>
        <v>26</v>
      </c>
      <c r="Q38" s="5"/>
      <c r="R38" s="45"/>
      <c r="S38" s="45">
        <v>49.4</v>
      </c>
      <c r="T38" s="24">
        <f t="shared" si="26"/>
        <v>49.4</v>
      </c>
      <c r="U38" s="5"/>
      <c r="V38" s="45"/>
      <c r="W38" s="45"/>
      <c r="X38" s="24">
        <f t="shared" si="9"/>
        <v>0</v>
      </c>
      <c r="Y38" s="24"/>
      <c r="Z38" s="30">
        <f t="shared" si="62"/>
        <v>0</v>
      </c>
      <c r="AA38" s="30">
        <f t="shared" si="28"/>
        <v>0</v>
      </c>
      <c r="AB38" s="30">
        <f t="shared" si="29"/>
        <v>0</v>
      </c>
      <c r="AC38" s="30" t="s">
        <v>103</v>
      </c>
      <c r="AD38" s="328"/>
      <c r="AE38" s="328"/>
      <c r="AF38" s="321">
        <f t="shared" si="30"/>
        <v>0</v>
      </c>
      <c r="AG38" s="321"/>
      <c r="AH38" s="328"/>
      <c r="AI38" s="328"/>
      <c r="AJ38" s="321">
        <f t="shared" si="11"/>
        <v>0</v>
      </c>
      <c r="AK38" s="316"/>
      <c r="AL38" s="328"/>
      <c r="AM38" s="328"/>
      <c r="AN38" s="321">
        <f t="shared" si="12"/>
        <v>0</v>
      </c>
      <c r="AO38" s="321"/>
      <c r="AP38" s="12">
        <f>J38+Z38+AT38</f>
        <v>0</v>
      </c>
      <c r="AQ38" s="33">
        <f aca="true" t="shared" si="71" ref="AP38:AQ43">K38+AA38+AU38</f>
        <v>75.4</v>
      </c>
      <c r="AR38" s="33">
        <f t="shared" si="14"/>
        <v>75.4</v>
      </c>
      <c r="AS38" s="34" t="e">
        <f t="shared" si="58"/>
        <v>#DIV/0!</v>
      </c>
      <c r="AT38" s="29">
        <f t="shared" si="52"/>
        <v>0</v>
      </c>
      <c r="AU38" s="30">
        <f t="shared" si="66"/>
        <v>0</v>
      </c>
      <c r="AV38" s="30">
        <f t="shared" si="39"/>
        <v>0</v>
      </c>
      <c r="AW38" s="359"/>
      <c r="AX38" s="328"/>
      <c r="AY38" s="328"/>
      <c r="AZ38" s="321">
        <f t="shared" si="46"/>
        <v>0</v>
      </c>
      <c r="BA38" s="321"/>
      <c r="BB38" s="329"/>
      <c r="BC38" s="328"/>
      <c r="BD38" s="321">
        <f t="shared" si="68"/>
        <v>0</v>
      </c>
      <c r="BE38" s="39" t="e">
        <f t="shared" si="65"/>
        <v>#DIV/0!</v>
      </c>
      <c r="BF38" s="329"/>
      <c r="BG38" s="328"/>
      <c r="BH38" s="321">
        <f t="shared" si="69"/>
        <v>0</v>
      </c>
      <c r="BI38" s="39"/>
      <c r="BJ38" s="37">
        <f t="shared" si="63"/>
        <v>0</v>
      </c>
      <c r="BK38" s="30">
        <f t="shared" si="35"/>
        <v>0</v>
      </c>
      <c r="BL38" s="30">
        <f t="shared" si="36"/>
        <v>0</v>
      </c>
      <c r="BM38" s="359"/>
      <c r="BN38" s="328"/>
      <c r="BO38" s="328"/>
      <c r="BP38" s="321">
        <f t="shared" si="59"/>
        <v>0</v>
      </c>
      <c r="BQ38" s="321"/>
      <c r="BR38" s="329"/>
      <c r="BS38" s="328"/>
      <c r="BT38" s="316">
        <f t="shared" si="70"/>
        <v>0</v>
      </c>
      <c r="BU38" s="321"/>
      <c r="BV38" s="329"/>
      <c r="BW38" s="328"/>
      <c r="BX38" s="321">
        <f t="shared" si="60"/>
        <v>0</v>
      </c>
      <c r="BY38" s="321"/>
      <c r="CE38" s="380"/>
    </row>
    <row r="39" spans="1:83" s="49" customFormat="1" ht="33.75" customHeight="1">
      <c r="A39" s="384" t="s">
        <v>42</v>
      </c>
      <c r="B39" s="47">
        <f>B41+B40</f>
        <v>423.6</v>
      </c>
      <c r="C39" s="47">
        <f>C41+C40</f>
        <v>3150.2999999999997</v>
      </c>
      <c r="D39" s="15">
        <f t="shared" si="0"/>
        <v>2726.7</v>
      </c>
      <c r="E39" s="36" t="s">
        <v>27</v>
      </c>
      <c r="F39" s="7">
        <f t="shared" si="2"/>
        <v>213</v>
      </c>
      <c r="G39" s="8">
        <f t="shared" si="2"/>
        <v>3150.3</v>
      </c>
      <c r="H39" s="8">
        <f t="shared" si="3"/>
        <v>2937.3</v>
      </c>
      <c r="I39" s="219" t="s">
        <v>27</v>
      </c>
      <c r="J39" s="19">
        <f t="shared" si="61"/>
        <v>106.80000000000001</v>
      </c>
      <c r="K39" s="492">
        <f t="shared" si="44"/>
        <v>3150.3</v>
      </c>
      <c r="L39" s="492">
        <f t="shared" si="5"/>
        <v>3043.5</v>
      </c>
      <c r="M39" s="35" t="s">
        <v>27</v>
      </c>
      <c r="N39" s="47">
        <f>N41+N40</f>
        <v>35.7</v>
      </c>
      <c r="O39" s="47">
        <f>O41+O40</f>
        <v>2689</v>
      </c>
      <c r="P39" s="5">
        <f t="shared" si="55"/>
        <v>2653.3</v>
      </c>
      <c r="Q39" s="220" t="s">
        <v>27</v>
      </c>
      <c r="R39" s="47">
        <f>R41+R40</f>
        <v>35.5</v>
      </c>
      <c r="S39" s="47">
        <f>S41+S40</f>
        <v>461.3</v>
      </c>
      <c r="T39" s="5">
        <f t="shared" si="26"/>
        <v>425.8</v>
      </c>
      <c r="U39" s="24" t="s">
        <v>27</v>
      </c>
      <c r="V39" s="47">
        <f>V40</f>
        <v>35.6</v>
      </c>
      <c r="W39" s="47">
        <f>W41+W40</f>
        <v>0</v>
      </c>
      <c r="X39" s="5">
        <f t="shared" si="9"/>
        <v>-35.6</v>
      </c>
      <c r="Y39" s="5" t="s">
        <v>113</v>
      </c>
      <c r="Z39" s="492">
        <f t="shared" si="62"/>
        <v>106.2</v>
      </c>
      <c r="AA39" s="492">
        <f t="shared" si="28"/>
        <v>0</v>
      </c>
      <c r="AB39" s="492">
        <f t="shared" si="29"/>
        <v>-106.2</v>
      </c>
      <c r="AC39" s="30" t="s">
        <v>103</v>
      </c>
      <c r="AD39" s="331">
        <f>AD41+AD40</f>
        <v>35.5</v>
      </c>
      <c r="AE39" s="331">
        <f>AE41+AE40</f>
        <v>0</v>
      </c>
      <c r="AF39" s="316">
        <f t="shared" si="30"/>
        <v>-35.5</v>
      </c>
      <c r="AG39" s="316" t="s">
        <v>27</v>
      </c>
      <c r="AH39" s="331">
        <f>AH41+AH40</f>
        <v>35.4</v>
      </c>
      <c r="AI39" s="331">
        <f>AI41+AI40</f>
        <v>0</v>
      </c>
      <c r="AJ39" s="316">
        <f t="shared" si="11"/>
        <v>-35.4</v>
      </c>
      <c r="AK39" s="24" t="s">
        <v>113</v>
      </c>
      <c r="AL39" s="330">
        <f>AL41+AL40</f>
        <v>35.3</v>
      </c>
      <c r="AM39" s="330">
        <f>AM41+AM40</f>
        <v>0</v>
      </c>
      <c r="AN39" s="316">
        <f t="shared" si="12"/>
        <v>-35.3</v>
      </c>
      <c r="AO39" s="321" t="s">
        <v>27</v>
      </c>
      <c r="AP39" s="12">
        <f t="shared" si="71"/>
        <v>318.6</v>
      </c>
      <c r="AQ39" s="13">
        <f t="shared" si="71"/>
        <v>3150.3</v>
      </c>
      <c r="AR39" s="13">
        <f t="shared" si="14"/>
        <v>2831.7000000000003</v>
      </c>
      <c r="AS39" s="14" t="s">
        <v>27</v>
      </c>
      <c r="AT39" s="19">
        <f t="shared" si="52"/>
        <v>105.6</v>
      </c>
      <c r="AU39" s="492">
        <f t="shared" si="66"/>
        <v>0</v>
      </c>
      <c r="AV39" s="492">
        <f t="shared" si="39"/>
        <v>-105.6</v>
      </c>
      <c r="AW39" s="317">
        <f t="shared" si="54"/>
        <v>0</v>
      </c>
      <c r="AX39" s="330">
        <f>AX41+AX40</f>
        <v>35.3</v>
      </c>
      <c r="AY39" s="330">
        <f>AY41+AY40</f>
        <v>0</v>
      </c>
      <c r="AZ39" s="316">
        <f t="shared" si="46"/>
        <v>-35.3</v>
      </c>
      <c r="BA39" s="316">
        <f t="shared" si="67"/>
        <v>0</v>
      </c>
      <c r="BB39" s="331">
        <f>BB41+BB40</f>
        <v>35.2</v>
      </c>
      <c r="BC39" s="331">
        <f>BC41+BC40</f>
        <v>0</v>
      </c>
      <c r="BD39" s="316">
        <f t="shared" si="68"/>
        <v>-35.2</v>
      </c>
      <c r="BE39" s="39">
        <f t="shared" si="65"/>
        <v>0</v>
      </c>
      <c r="BF39" s="331">
        <f>BF41+BF40</f>
        <v>35.1</v>
      </c>
      <c r="BG39" s="331">
        <f>BG41+BG40</f>
        <v>0</v>
      </c>
      <c r="BH39" s="316">
        <f t="shared" si="69"/>
        <v>-35.1</v>
      </c>
      <c r="BI39" s="39" t="s">
        <v>27</v>
      </c>
      <c r="BJ39" s="21">
        <f t="shared" si="63"/>
        <v>105</v>
      </c>
      <c r="BK39" s="492">
        <f t="shared" si="35"/>
        <v>0</v>
      </c>
      <c r="BL39" s="492">
        <f t="shared" si="36"/>
        <v>-105</v>
      </c>
      <c r="BM39" s="317">
        <f>BK39/BJ39%</f>
        <v>0</v>
      </c>
      <c r="BN39" s="330">
        <f>BN41+BN40</f>
        <v>35.1</v>
      </c>
      <c r="BO39" s="330">
        <f>BO41+BO40</f>
        <v>0</v>
      </c>
      <c r="BP39" s="316">
        <f t="shared" si="59"/>
        <v>-35.1</v>
      </c>
      <c r="BQ39" s="321" t="s">
        <v>27</v>
      </c>
      <c r="BR39" s="331">
        <f>BR41+BR40</f>
        <v>35</v>
      </c>
      <c r="BS39" s="330">
        <f>BS41+BS40</f>
        <v>0</v>
      </c>
      <c r="BT39" s="316">
        <f t="shared" si="70"/>
        <v>-35</v>
      </c>
      <c r="BU39" s="321" t="s">
        <v>27</v>
      </c>
      <c r="BV39" s="331">
        <f>BV41+BV40</f>
        <v>34.9</v>
      </c>
      <c r="BW39" s="330">
        <f>BW41+BW40</f>
        <v>0</v>
      </c>
      <c r="BX39" s="316">
        <f t="shared" si="60"/>
        <v>-34.9</v>
      </c>
      <c r="BY39" s="316"/>
      <c r="CE39" s="382">
        <f>CE41+CE40</f>
        <v>0</v>
      </c>
    </row>
    <row r="40" spans="1:83" s="1" customFormat="1" ht="22.5" customHeight="1">
      <c r="A40" s="370" t="s">
        <v>43</v>
      </c>
      <c r="B40" s="31">
        <f aca="true" t="shared" si="72" ref="B40:C43">J40+Z40+AT40+BJ40</f>
        <v>423.6</v>
      </c>
      <c r="C40" s="23">
        <f t="shared" si="72"/>
        <v>104</v>
      </c>
      <c r="D40" s="24">
        <f t="shared" si="0"/>
        <v>-319.6</v>
      </c>
      <c r="E40" s="195">
        <f>C40/B40%</f>
        <v>24.55146364494806</v>
      </c>
      <c r="F40" s="26">
        <f t="shared" si="2"/>
        <v>213</v>
      </c>
      <c r="G40" s="27">
        <f t="shared" si="2"/>
        <v>104</v>
      </c>
      <c r="H40" s="27">
        <f t="shared" si="3"/>
        <v>-109</v>
      </c>
      <c r="I40" s="28">
        <f>G40/F40%</f>
        <v>48.82629107981221</v>
      </c>
      <c r="J40" s="29">
        <f>N40+R40+V40</f>
        <v>106.80000000000001</v>
      </c>
      <c r="K40" s="30">
        <f t="shared" si="44"/>
        <v>104</v>
      </c>
      <c r="L40" s="30">
        <f t="shared" si="5"/>
        <v>-2.8000000000000114</v>
      </c>
      <c r="M40" s="35">
        <f t="shared" si="6"/>
        <v>97.37827715355805</v>
      </c>
      <c r="N40" s="44">
        <v>35.7</v>
      </c>
      <c r="O40" s="45">
        <v>48.3</v>
      </c>
      <c r="P40" s="24">
        <f t="shared" si="55"/>
        <v>12.599999999999994</v>
      </c>
      <c r="Q40" s="24">
        <f t="shared" si="8"/>
        <v>135.2941176470588</v>
      </c>
      <c r="R40" s="45">
        <v>35.5</v>
      </c>
      <c r="S40" s="45">
        <v>55.7</v>
      </c>
      <c r="T40" s="24">
        <f t="shared" si="26"/>
        <v>20.200000000000003</v>
      </c>
      <c r="U40" s="24">
        <f>S40/R40%</f>
        <v>156.90140845070425</v>
      </c>
      <c r="V40" s="45">
        <v>35.6</v>
      </c>
      <c r="W40" s="45"/>
      <c r="X40" s="24">
        <f t="shared" si="9"/>
        <v>-35.6</v>
      </c>
      <c r="Y40" s="24">
        <f>W40/V40%</f>
        <v>0</v>
      </c>
      <c r="Z40" s="30">
        <f t="shared" si="62"/>
        <v>106.2</v>
      </c>
      <c r="AA40" s="30">
        <f t="shared" si="28"/>
        <v>0</v>
      </c>
      <c r="AB40" s="30">
        <f t="shared" si="29"/>
        <v>-106.2</v>
      </c>
      <c r="AC40" s="30">
        <f t="shared" si="64"/>
        <v>0</v>
      </c>
      <c r="AD40" s="328">
        <v>35.5</v>
      </c>
      <c r="AE40" s="328"/>
      <c r="AF40" s="321">
        <f t="shared" si="30"/>
        <v>-35.5</v>
      </c>
      <c r="AG40" s="321">
        <f>AE40/AD40%</f>
        <v>0</v>
      </c>
      <c r="AH40" s="328">
        <v>35.4</v>
      </c>
      <c r="AI40" s="328"/>
      <c r="AJ40" s="321">
        <f t="shared" si="11"/>
        <v>-35.4</v>
      </c>
      <c r="AK40" s="316">
        <f t="shared" si="41"/>
        <v>0</v>
      </c>
      <c r="AL40" s="328">
        <v>35.3</v>
      </c>
      <c r="AM40" s="328"/>
      <c r="AN40" s="321">
        <f t="shared" si="12"/>
        <v>-35.3</v>
      </c>
      <c r="AO40" s="321" t="s">
        <v>27</v>
      </c>
      <c r="AP40" s="32">
        <f t="shared" si="71"/>
        <v>318.6</v>
      </c>
      <c r="AQ40" s="33">
        <f t="shared" si="71"/>
        <v>104</v>
      </c>
      <c r="AR40" s="33">
        <f t="shared" si="14"/>
        <v>-214.60000000000002</v>
      </c>
      <c r="AS40" s="34" t="s">
        <v>27</v>
      </c>
      <c r="AT40" s="29">
        <f t="shared" si="52"/>
        <v>105.6</v>
      </c>
      <c r="AU40" s="30">
        <f t="shared" si="66"/>
        <v>0</v>
      </c>
      <c r="AV40" s="30">
        <f t="shared" si="39"/>
        <v>-105.6</v>
      </c>
      <c r="AW40" s="359">
        <f t="shared" si="54"/>
        <v>0</v>
      </c>
      <c r="AX40" s="328">
        <v>35.3</v>
      </c>
      <c r="AY40" s="328"/>
      <c r="AZ40" s="321">
        <f t="shared" si="46"/>
        <v>-35.3</v>
      </c>
      <c r="BA40" s="321">
        <f t="shared" si="67"/>
        <v>0</v>
      </c>
      <c r="BB40" s="329">
        <v>35.2</v>
      </c>
      <c r="BC40" s="328"/>
      <c r="BD40" s="321">
        <f t="shared" si="68"/>
        <v>-35.2</v>
      </c>
      <c r="BE40" s="39">
        <f t="shared" si="65"/>
        <v>0</v>
      </c>
      <c r="BF40" s="329">
        <v>35.1</v>
      </c>
      <c r="BG40" s="328"/>
      <c r="BH40" s="321">
        <f t="shared" si="69"/>
        <v>-35.1</v>
      </c>
      <c r="BI40" s="39">
        <f>BG40/BF40%</f>
        <v>0</v>
      </c>
      <c r="BJ40" s="37">
        <f t="shared" si="63"/>
        <v>105</v>
      </c>
      <c r="BK40" s="30">
        <f t="shared" si="35"/>
        <v>0</v>
      </c>
      <c r="BL40" s="30">
        <f>BK40-BJ40</f>
        <v>-105</v>
      </c>
      <c r="BM40" s="359" t="s">
        <v>27</v>
      </c>
      <c r="BN40" s="328">
        <v>35.1</v>
      </c>
      <c r="BO40" s="328"/>
      <c r="BP40" s="316">
        <f t="shared" si="59"/>
        <v>-35.1</v>
      </c>
      <c r="BQ40" s="321">
        <f>BO40/BN40%</f>
        <v>0</v>
      </c>
      <c r="BR40" s="329">
        <v>35</v>
      </c>
      <c r="BS40" s="328"/>
      <c r="BT40" s="321">
        <f t="shared" si="70"/>
        <v>-35</v>
      </c>
      <c r="BU40" s="321">
        <f t="shared" si="22"/>
        <v>0</v>
      </c>
      <c r="BV40" s="329">
        <v>34.9</v>
      </c>
      <c r="BW40" s="328"/>
      <c r="BX40" s="321">
        <f t="shared" si="60"/>
        <v>-34.9</v>
      </c>
      <c r="BY40" s="321">
        <f>BW40/BV40%</f>
        <v>0</v>
      </c>
      <c r="CE40" s="380"/>
    </row>
    <row r="41" spans="1:83" ht="21.75" customHeight="1">
      <c r="A41" s="383" t="s">
        <v>44</v>
      </c>
      <c r="B41" s="31">
        <f t="shared" si="72"/>
        <v>0</v>
      </c>
      <c r="C41" s="23">
        <f t="shared" si="72"/>
        <v>3046.2999999999997</v>
      </c>
      <c r="D41" s="25">
        <f t="shared" si="0"/>
        <v>3046.2999999999997</v>
      </c>
      <c r="E41" s="195"/>
      <c r="F41" s="26">
        <f t="shared" si="2"/>
        <v>0</v>
      </c>
      <c r="G41" s="27">
        <f t="shared" si="2"/>
        <v>3046.2999999999997</v>
      </c>
      <c r="H41" s="27">
        <f t="shared" si="3"/>
        <v>3046.2999999999997</v>
      </c>
      <c r="I41" s="28"/>
      <c r="J41" s="29">
        <f t="shared" si="61"/>
        <v>0</v>
      </c>
      <c r="K41" s="30">
        <f t="shared" si="44"/>
        <v>3046.2999999999997</v>
      </c>
      <c r="L41" s="30">
        <f t="shared" si="5"/>
        <v>3046.2999999999997</v>
      </c>
      <c r="M41" s="35"/>
      <c r="N41" s="44"/>
      <c r="O41" s="45">
        <v>2640.7</v>
      </c>
      <c r="P41" s="24">
        <f t="shared" si="55"/>
        <v>2640.7</v>
      </c>
      <c r="Q41" s="24"/>
      <c r="R41" s="45"/>
      <c r="S41" s="45">
        <v>405.6</v>
      </c>
      <c r="T41" s="24">
        <f t="shared" si="26"/>
        <v>405.6</v>
      </c>
      <c r="U41" s="5"/>
      <c r="V41" s="45"/>
      <c r="W41" s="45"/>
      <c r="X41" s="24">
        <f t="shared" si="9"/>
        <v>0</v>
      </c>
      <c r="Y41" s="24"/>
      <c r="Z41" s="30">
        <f t="shared" si="62"/>
        <v>0</v>
      </c>
      <c r="AA41" s="30">
        <f t="shared" si="28"/>
        <v>0</v>
      </c>
      <c r="AB41" s="30">
        <f t="shared" si="29"/>
        <v>0</v>
      </c>
      <c r="AC41" s="30"/>
      <c r="AD41" s="328"/>
      <c r="AE41" s="328"/>
      <c r="AF41" s="321">
        <f t="shared" si="30"/>
        <v>0</v>
      </c>
      <c r="AG41" s="321"/>
      <c r="AH41" s="328"/>
      <c r="AI41" s="328"/>
      <c r="AJ41" s="321">
        <f t="shared" si="11"/>
        <v>0</v>
      </c>
      <c r="AK41" s="316"/>
      <c r="AL41" s="328"/>
      <c r="AM41" s="328"/>
      <c r="AN41" s="321">
        <f t="shared" si="12"/>
        <v>0</v>
      </c>
      <c r="AO41" s="321"/>
      <c r="AP41" s="32">
        <f t="shared" si="71"/>
        <v>0</v>
      </c>
      <c r="AQ41" s="33">
        <f t="shared" si="71"/>
        <v>3046.2999999999997</v>
      </c>
      <c r="AR41" s="33">
        <f t="shared" si="14"/>
        <v>3046.2999999999997</v>
      </c>
      <c r="AS41" s="34" t="s">
        <v>27</v>
      </c>
      <c r="AT41" s="29">
        <f t="shared" si="52"/>
        <v>0</v>
      </c>
      <c r="AU41" s="30">
        <f t="shared" si="66"/>
        <v>0</v>
      </c>
      <c r="AV41" s="30">
        <f t="shared" si="39"/>
        <v>0</v>
      </c>
      <c r="AW41" s="359"/>
      <c r="AX41" s="328"/>
      <c r="AY41" s="328"/>
      <c r="AZ41" s="321">
        <f t="shared" si="46"/>
        <v>0</v>
      </c>
      <c r="BA41" s="321"/>
      <c r="BB41" s="329"/>
      <c r="BC41" s="328"/>
      <c r="BD41" s="321">
        <f t="shared" si="68"/>
        <v>0</v>
      </c>
      <c r="BE41" s="39" t="e">
        <f t="shared" si="65"/>
        <v>#DIV/0!</v>
      </c>
      <c r="BF41" s="329"/>
      <c r="BG41" s="328"/>
      <c r="BH41" s="321">
        <f t="shared" si="69"/>
        <v>0</v>
      </c>
      <c r="BI41" s="39"/>
      <c r="BJ41" s="37">
        <f t="shared" si="63"/>
        <v>0</v>
      </c>
      <c r="BK41" s="30">
        <f t="shared" si="35"/>
        <v>0</v>
      </c>
      <c r="BL41" s="30">
        <f>BK41-BJ41</f>
        <v>0</v>
      </c>
      <c r="BM41" s="317"/>
      <c r="BN41" s="328"/>
      <c r="BO41" s="328"/>
      <c r="BP41" s="316">
        <f t="shared" si="59"/>
        <v>0</v>
      </c>
      <c r="BQ41" s="321"/>
      <c r="BR41" s="329"/>
      <c r="BS41" s="328"/>
      <c r="BT41" s="321">
        <f t="shared" si="70"/>
        <v>0</v>
      </c>
      <c r="BU41" s="321"/>
      <c r="BV41" s="329"/>
      <c r="BW41" s="328"/>
      <c r="BX41" s="321">
        <f t="shared" si="60"/>
        <v>0</v>
      </c>
      <c r="BY41" s="321"/>
      <c r="CE41" s="380"/>
    </row>
    <row r="42" spans="1:83" s="17" customFormat="1" ht="37.5" customHeight="1" thickBot="1">
      <c r="A42" s="384" t="s">
        <v>45</v>
      </c>
      <c r="B42" s="385">
        <f t="shared" si="72"/>
        <v>584.7</v>
      </c>
      <c r="C42" s="50">
        <f t="shared" si="72"/>
        <v>267.9</v>
      </c>
      <c r="D42" s="51">
        <f t="shared" si="0"/>
        <v>-316.80000000000007</v>
      </c>
      <c r="E42" s="195">
        <f>C42/B42%</f>
        <v>45.81836839404822</v>
      </c>
      <c r="F42" s="7">
        <f>J42+Z42</f>
        <v>349</v>
      </c>
      <c r="G42" s="8">
        <f>K42+AA42</f>
        <v>267.9</v>
      </c>
      <c r="H42" s="8">
        <f>G42-F42</f>
        <v>-81.10000000000002</v>
      </c>
      <c r="I42" s="219" t="s">
        <v>27</v>
      </c>
      <c r="J42" s="19">
        <f t="shared" si="61"/>
        <v>208.1</v>
      </c>
      <c r="K42" s="492">
        <f t="shared" si="44"/>
        <v>267.9</v>
      </c>
      <c r="L42" s="492">
        <f>K42-J42</f>
        <v>59.79999999999998</v>
      </c>
      <c r="M42" s="314">
        <f t="shared" si="6"/>
        <v>128.73618452666986</v>
      </c>
      <c r="N42" s="47">
        <v>28</v>
      </c>
      <c r="O42" s="46">
        <v>90.8</v>
      </c>
      <c r="P42" s="5">
        <f t="shared" si="55"/>
        <v>62.8</v>
      </c>
      <c r="Q42" s="5">
        <f t="shared" si="8"/>
        <v>324.2857142857142</v>
      </c>
      <c r="R42" s="46">
        <v>89</v>
      </c>
      <c r="S42" s="46">
        <v>177.1</v>
      </c>
      <c r="T42" s="5">
        <f t="shared" si="26"/>
        <v>88.1</v>
      </c>
      <c r="U42" s="24" t="s">
        <v>27</v>
      </c>
      <c r="V42" s="46">
        <v>91.1</v>
      </c>
      <c r="W42" s="46"/>
      <c r="X42" s="5">
        <f t="shared" si="9"/>
        <v>-91.1</v>
      </c>
      <c r="Y42" s="5" t="s">
        <v>113</v>
      </c>
      <c r="Z42" s="492">
        <f t="shared" si="62"/>
        <v>140.89999999999998</v>
      </c>
      <c r="AA42" s="492">
        <f t="shared" si="28"/>
        <v>0</v>
      </c>
      <c r="AB42" s="492">
        <f t="shared" si="29"/>
        <v>-140.89999999999998</v>
      </c>
      <c r="AC42" s="30" t="s">
        <v>103</v>
      </c>
      <c r="AD42" s="330">
        <v>47.5</v>
      </c>
      <c r="AE42" s="330"/>
      <c r="AF42" s="316">
        <f t="shared" si="30"/>
        <v>-47.5</v>
      </c>
      <c r="AG42" s="316" t="s">
        <v>27</v>
      </c>
      <c r="AH42" s="330">
        <v>38.1</v>
      </c>
      <c r="AI42" s="330"/>
      <c r="AJ42" s="316">
        <f t="shared" si="11"/>
        <v>-38.1</v>
      </c>
      <c r="AK42" s="24" t="s">
        <v>113</v>
      </c>
      <c r="AL42" s="330">
        <v>55.3</v>
      </c>
      <c r="AM42" s="330"/>
      <c r="AN42" s="316">
        <f t="shared" si="12"/>
        <v>-55.3</v>
      </c>
      <c r="AO42" s="321" t="s">
        <v>27</v>
      </c>
      <c r="AP42" s="12">
        <f t="shared" si="71"/>
        <v>444.2</v>
      </c>
      <c r="AQ42" s="13">
        <f>K42+AA42+AU42</f>
        <v>267.9</v>
      </c>
      <c r="AR42" s="13">
        <f>AQ42-AP42</f>
        <v>-176.3</v>
      </c>
      <c r="AS42" s="14" t="s">
        <v>27</v>
      </c>
      <c r="AT42" s="19">
        <f t="shared" si="52"/>
        <v>95.2</v>
      </c>
      <c r="AU42" s="492">
        <f t="shared" si="66"/>
        <v>0</v>
      </c>
      <c r="AV42" s="492">
        <f t="shared" si="39"/>
        <v>-95.2</v>
      </c>
      <c r="AW42" s="317">
        <f t="shared" si="54"/>
        <v>0</v>
      </c>
      <c r="AX42" s="330">
        <v>30.5</v>
      </c>
      <c r="AY42" s="330"/>
      <c r="AZ42" s="316">
        <f t="shared" si="46"/>
        <v>-30.5</v>
      </c>
      <c r="BA42" s="316">
        <f t="shared" si="67"/>
        <v>0</v>
      </c>
      <c r="BB42" s="333">
        <v>20.6</v>
      </c>
      <c r="BC42" s="334"/>
      <c r="BD42" s="335">
        <f>BC42-BB42</f>
        <v>-20.6</v>
      </c>
      <c r="BE42" s="39">
        <f t="shared" si="65"/>
        <v>0</v>
      </c>
      <c r="BF42" s="333">
        <v>44.1</v>
      </c>
      <c r="BG42" s="334"/>
      <c r="BH42" s="336">
        <f>BG42-BF42</f>
        <v>-44.1</v>
      </c>
      <c r="BI42" s="39" t="s">
        <v>27</v>
      </c>
      <c r="BJ42" s="21">
        <f t="shared" si="63"/>
        <v>140.5</v>
      </c>
      <c r="BK42" s="492">
        <f t="shared" si="35"/>
        <v>0</v>
      </c>
      <c r="BL42" s="492">
        <f>BK42-BJ42</f>
        <v>-140.5</v>
      </c>
      <c r="BM42" s="317">
        <f>BK42/BJ42%</f>
        <v>0</v>
      </c>
      <c r="BN42" s="330">
        <v>35.1</v>
      </c>
      <c r="BO42" s="330"/>
      <c r="BP42" s="316">
        <f t="shared" si="59"/>
        <v>-35.1</v>
      </c>
      <c r="BQ42" s="321" t="s">
        <v>27</v>
      </c>
      <c r="BR42" s="331">
        <v>54.1</v>
      </c>
      <c r="BS42" s="330"/>
      <c r="BT42" s="316">
        <f t="shared" si="70"/>
        <v>-54.1</v>
      </c>
      <c r="BU42" s="321" t="s">
        <v>27</v>
      </c>
      <c r="BV42" s="331">
        <v>51.3</v>
      </c>
      <c r="BW42" s="330"/>
      <c r="BX42" s="316">
        <f t="shared" si="60"/>
        <v>-51.3</v>
      </c>
      <c r="BY42" s="36" t="s">
        <v>27</v>
      </c>
      <c r="CE42" s="382"/>
    </row>
    <row r="43" spans="1:83" s="73" customFormat="1" ht="24" customHeight="1" hidden="1">
      <c r="A43" s="221" t="s">
        <v>46</v>
      </c>
      <c r="B43" s="54">
        <f t="shared" si="72"/>
        <v>0</v>
      </c>
      <c r="C43" s="55">
        <f t="shared" si="72"/>
        <v>0</v>
      </c>
      <c r="D43" s="56">
        <f t="shared" si="0"/>
        <v>0</v>
      </c>
      <c r="E43" s="57"/>
      <c r="F43" s="58">
        <f>J43+Z43</f>
        <v>0</v>
      </c>
      <c r="G43" s="59">
        <f>K43+AA43</f>
        <v>0</v>
      </c>
      <c r="H43" s="59">
        <f>G43-F43</f>
        <v>0</v>
      </c>
      <c r="I43" s="60"/>
      <c r="J43" s="61">
        <f t="shared" si="61"/>
        <v>0</v>
      </c>
      <c r="K43" s="62">
        <f t="shared" si="44"/>
        <v>0</v>
      </c>
      <c r="L43" s="62">
        <f>K43-J43</f>
        <v>0</v>
      </c>
      <c r="M43" s="72"/>
      <c r="N43" s="63"/>
      <c r="O43" s="52"/>
      <c r="P43" s="64">
        <f>O43-N43</f>
        <v>0</v>
      </c>
      <c r="Q43" s="5"/>
      <c r="R43" s="52"/>
      <c r="S43" s="52"/>
      <c r="T43" s="64">
        <f>S43-R43</f>
        <v>0</v>
      </c>
      <c r="U43" s="5"/>
      <c r="V43" s="52"/>
      <c r="W43" s="52"/>
      <c r="X43" s="53">
        <f>W43-V43</f>
        <v>0</v>
      </c>
      <c r="Y43" s="53"/>
      <c r="Z43" s="62">
        <f t="shared" si="62"/>
        <v>0</v>
      </c>
      <c r="AA43" s="62">
        <f t="shared" si="28"/>
        <v>0</v>
      </c>
      <c r="AB43" s="62">
        <f t="shared" si="29"/>
        <v>0</v>
      </c>
      <c r="AC43" s="62"/>
      <c r="AD43" s="334"/>
      <c r="AE43" s="334"/>
      <c r="AF43" s="335">
        <f>AE43-AD43</f>
        <v>0</v>
      </c>
      <c r="AG43" s="336"/>
      <c r="AH43" s="334"/>
      <c r="AI43" s="334"/>
      <c r="AJ43" s="335">
        <f>AI43-AH43</f>
        <v>0</v>
      </c>
      <c r="AK43" s="316"/>
      <c r="AL43" s="330"/>
      <c r="AM43" s="330"/>
      <c r="AN43" s="316">
        <f>AM43-AL43</f>
        <v>0</v>
      </c>
      <c r="AO43" s="321"/>
      <c r="AP43" s="65">
        <f t="shared" si="71"/>
        <v>0</v>
      </c>
      <c r="AQ43" s="66">
        <f>K43+AA43+AU43</f>
        <v>0</v>
      </c>
      <c r="AR43" s="66">
        <f>AQ43-AP43</f>
        <v>0</v>
      </c>
      <c r="AS43" s="67"/>
      <c r="AT43" s="68">
        <f t="shared" si="52"/>
        <v>0</v>
      </c>
      <c r="AU43" s="69">
        <f t="shared" si="66"/>
        <v>0</v>
      </c>
      <c r="AV43" s="69">
        <f t="shared" si="39"/>
        <v>0</v>
      </c>
      <c r="AW43" s="70"/>
      <c r="AX43" s="337"/>
      <c r="AY43" s="338"/>
      <c r="AZ43" s="339">
        <f>AY43-AX43</f>
        <v>0</v>
      </c>
      <c r="BA43" s="340"/>
      <c r="BB43" s="337"/>
      <c r="BC43" s="338"/>
      <c r="BD43" s="339">
        <f>BC43-BB43</f>
        <v>0</v>
      </c>
      <c r="BE43" s="341"/>
      <c r="BF43" s="342"/>
      <c r="BG43" s="338"/>
      <c r="BH43" s="335">
        <f>BG43-BF43</f>
        <v>0</v>
      </c>
      <c r="BI43" s="343"/>
      <c r="BJ43" s="71">
        <f t="shared" si="63"/>
        <v>0</v>
      </c>
      <c r="BK43" s="62">
        <f t="shared" si="35"/>
        <v>0</v>
      </c>
      <c r="BL43" s="62">
        <f>BK43-BJ43</f>
        <v>0</v>
      </c>
      <c r="BM43" s="72"/>
      <c r="BN43" s="342"/>
      <c r="BO43" s="334"/>
      <c r="BP43" s="335">
        <f t="shared" si="59"/>
        <v>0</v>
      </c>
      <c r="BQ43" s="320"/>
      <c r="BR43" s="330"/>
      <c r="BS43" s="330"/>
      <c r="BT43" s="316">
        <f>BS43-BR43</f>
        <v>0</v>
      </c>
      <c r="BU43" s="316"/>
      <c r="BV43" s="331"/>
      <c r="BW43" s="330"/>
      <c r="BX43" s="316">
        <f t="shared" si="60"/>
        <v>0</v>
      </c>
      <c r="BY43" s="321"/>
      <c r="CE43" s="382"/>
    </row>
    <row r="44" spans="2:83" ht="20.25">
      <c r="B44" s="222"/>
      <c r="C44" s="223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3"/>
      <c r="O44" s="223"/>
      <c r="P44" s="223"/>
      <c r="R44" s="223"/>
      <c r="S44" s="223"/>
      <c r="T44" s="223"/>
      <c r="V44" s="223"/>
      <c r="W44" s="223"/>
      <c r="X44" s="223"/>
      <c r="Z44" s="222"/>
      <c r="AA44" s="222"/>
      <c r="AB44" s="222"/>
      <c r="AC44" s="222"/>
      <c r="AD44" s="344"/>
      <c r="AE44" s="344"/>
      <c r="AF44" s="344"/>
      <c r="AG44" s="344"/>
      <c r="AH44" s="344"/>
      <c r="AI44" s="344"/>
      <c r="AJ44" s="344"/>
      <c r="AK44" s="344"/>
      <c r="AL44" s="344"/>
      <c r="AM44" s="344"/>
      <c r="AN44" s="344"/>
      <c r="AO44" s="344"/>
      <c r="AP44" s="223"/>
      <c r="AQ44" s="223"/>
      <c r="AR44" s="223"/>
      <c r="AS44" s="223"/>
      <c r="AT44" s="222"/>
      <c r="AU44" s="222"/>
      <c r="AV44" s="222"/>
      <c r="AW44" s="224"/>
      <c r="AX44" s="344"/>
      <c r="AY44" s="344"/>
      <c r="AZ44" s="344"/>
      <c r="BA44" s="344"/>
      <c r="BB44" s="344"/>
      <c r="BC44" s="344"/>
      <c r="BD44" s="344"/>
      <c r="BE44" s="344"/>
      <c r="BF44" s="344"/>
      <c r="BG44" s="344"/>
      <c r="BH44" s="344"/>
      <c r="BI44" s="344"/>
      <c r="BJ44" s="223"/>
      <c r="BK44" s="222"/>
      <c r="BL44" s="222"/>
      <c r="BM44" s="222"/>
      <c r="BN44" s="344"/>
      <c r="BO44" s="344"/>
      <c r="BP44" s="344"/>
      <c r="BQ44" s="344"/>
      <c r="CE44" s="386"/>
    </row>
    <row r="45" spans="2:83" ht="20.25">
      <c r="B45" s="222"/>
      <c r="C45" s="225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3"/>
      <c r="O45" s="223"/>
      <c r="P45" s="223"/>
      <c r="R45" s="223"/>
      <c r="S45" s="223"/>
      <c r="T45" s="223"/>
      <c r="V45" s="223"/>
      <c r="W45" s="223"/>
      <c r="X45" s="223"/>
      <c r="Z45" s="222"/>
      <c r="AA45" s="222"/>
      <c r="AB45" s="222"/>
      <c r="AC45" s="222"/>
      <c r="AD45" s="344"/>
      <c r="AE45" s="345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223"/>
      <c r="AQ45" s="223"/>
      <c r="AR45" s="223"/>
      <c r="AS45" s="223"/>
      <c r="AT45" s="222"/>
      <c r="AU45" s="222"/>
      <c r="AV45" s="222"/>
      <c r="AW45" s="224"/>
      <c r="AX45" s="344"/>
      <c r="AY45" s="344"/>
      <c r="AZ45" s="344"/>
      <c r="BA45" s="344"/>
      <c r="BB45" s="344"/>
      <c r="BC45" s="344"/>
      <c r="BD45" s="344"/>
      <c r="BE45" s="344"/>
      <c r="BF45" s="344"/>
      <c r="BG45" s="344"/>
      <c r="BH45" s="344"/>
      <c r="BI45" s="344"/>
      <c r="BJ45" s="223"/>
      <c r="BK45" s="222"/>
      <c r="BL45" s="222"/>
      <c r="BM45" s="222"/>
      <c r="BN45" s="344"/>
      <c r="BO45" s="344"/>
      <c r="BP45" s="344"/>
      <c r="BQ45" s="344"/>
      <c r="CE45" s="386"/>
    </row>
    <row r="46" spans="2:83" ht="20.25">
      <c r="B46" s="222"/>
      <c r="C46" s="225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3"/>
      <c r="O46" s="223"/>
      <c r="P46" s="223"/>
      <c r="R46" s="223"/>
      <c r="S46" s="223"/>
      <c r="T46" s="223"/>
      <c r="V46" s="223"/>
      <c r="W46" s="223"/>
      <c r="X46" s="223"/>
      <c r="Z46" s="222"/>
      <c r="AA46" s="222"/>
      <c r="AB46" s="222"/>
      <c r="AC46" s="222"/>
      <c r="AD46" s="344"/>
      <c r="AE46" s="345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223"/>
      <c r="AQ46" s="223"/>
      <c r="AR46" s="223"/>
      <c r="AS46" s="223"/>
      <c r="AT46" s="222"/>
      <c r="AU46" s="222"/>
      <c r="AV46" s="222"/>
      <c r="AW46" s="224"/>
      <c r="AX46" s="344"/>
      <c r="AY46" s="344"/>
      <c r="AZ46" s="344"/>
      <c r="BA46" s="344"/>
      <c r="BB46" s="344"/>
      <c r="BC46" s="344"/>
      <c r="BD46" s="344"/>
      <c r="BE46" s="344"/>
      <c r="BF46" s="344"/>
      <c r="BG46" s="344"/>
      <c r="BH46" s="344"/>
      <c r="BI46" s="344"/>
      <c r="BJ46" s="223"/>
      <c r="BK46" s="222"/>
      <c r="BL46" s="222"/>
      <c r="BM46" s="222"/>
      <c r="BN46" s="344"/>
      <c r="BO46" s="344"/>
      <c r="BP46" s="344"/>
      <c r="BQ46" s="344"/>
      <c r="CE46" s="386"/>
    </row>
    <row r="47" spans="2:83" ht="20.25">
      <c r="B47" s="222"/>
      <c r="C47" s="225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3"/>
      <c r="O47" s="223"/>
      <c r="P47" s="223"/>
      <c r="R47" s="223"/>
      <c r="S47" s="223"/>
      <c r="T47" s="223"/>
      <c r="V47" s="223"/>
      <c r="W47" s="223"/>
      <c r="X47" s="223"/>
      <c r="Z47" s="222"/>
      <c r="AA47" s="222"/>
      <c r="AB47" s="222"/>
      <c r="AC47" s="222"/>
      <c r="AD47" s="344"/>
      <c r="AE47" s="345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223"/>
      <c r="AQ47" s="223"/>
      <c r="AR47" s="223"/>
      <c r="AS47" s="223"/>
      <c r="AT47" s="222"/>
      <c r="AU47" s="222"/>
      <c r="AV47" s="222"/>
      <c r="AW47" s="224"/>
      <c r="AX47" s="344"/>
      <c r="AY47" s="344"/>
      <c r="AZ47" s="344"/>
      <c r="BA47" s="344"/>
      <c r="BB47" s="344"/>
      <c r="BC47" s="344"/>
      <c r="BD47" s="344"/>
      <c r="BE47" s="344"/>
      <c r="BF47" s="344"/>
      <c r="BG47" s="344"/>
      <c r="BH47" s="344"/>
      <c r="BI47" s="344"/>
      <c r="BJ47" s="223"/>
      <c r="BK47" s="222"/>
      <c r="BL47" s="222"/>
      <c r="BM47" s="222"/>
      <c r="BN47" s="344"/>
      <c r="BO47" s="344"/>
      <c r="BP47" s="344"/>
      <c r="BQ47" s="344"/>
      <c r="CE47" s="386"/>
    </row>
    <row r="48" spans="2:83" ht="20.25">
      <c r="B48" s="222"/>
      <c r="C48" s="223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3"/>
      <c r="O48" s="223"/>
      <c r="P48" s="223"/>
      <c r="R48" s="223"/>
      <c r="S48" s="223"/>
      <c r="T48" s="223"/>
      <c r="V48" s="223"/>
      <c r="W48" s="223"/>
      <c r="X48" s="223"/>
      <c r="Z48" s="222"/>
      <c r="AA48" s="222"/>
      <c r="AB48" s="222"/>
      <c r="AC48" s="222"/>
      <c r="AD48" s="344"/>
      <c r="AE48" s="344"/>
      <c r="AF48" s="344"/>
      <c r="AG48" s="344"/>
      <c r="AH48" s="344"/>
      <c r="AI48" s="344"/>
      <c r="AJ48" s="344"/>
      <c r="AK48" s="344"/>
      <c r="AL48" s="344"/>
      <c r="AM48" s="344"/>
      <c r="AN48" s="344"/>
      <c r="AO48" s="344"/>
      <c r="AP48" s="223"/>
      <c r="AQ48" s="223"/>
      <c r="AR48" s="223"/>
      <c r="AS48" s="223"/>
      <c r="AT48" s="222"/>
      <c r="AU48" s="222"/>
      <c r="AV48" s="222"/>
      <c r="AW48" s="224"/>
      <c r="AX48" s="344"/>
      <c r="AY48" s="344"/>
      <c r="AZ48" s="344"/>
      <c r="BA48" s="344"/>
      <c r="BB48" s="344"/>
      <c r="BC48" s="344"/>
      <c r="BD48" s="344"/>
      <c r="BE48" s="344"/>
      <c r="BF48" s="344"/>
      <c r="BG48" s="344"/>
      <c r="BH48" s="344"/>
      <c r="BI48" s="344"/>
      <c r="BJ48" s="223"/>
      <c r="BK48" s="222"/>
      <c r="BL48" s="222"/>
      <c r="BM48" s="222"/>
      <c r="BN48" s="344"/>
      <c r="BO48" s="344"/>
      <c r="BP48" s="344"/>
      <c r="BQ48" s="344"/>
      <c r="CE48" s="386"/>
    </row>
    <row r="49" spans="2:83" ht="20.25">
      <c r="B49" s="222"/>
      <c r="C49" s="223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3"/>
      <c r="O49" s="223"/>
      <c r="P49" s="223"/>
      <c r="R49" s="223"/>
      <c r="S49" s="223"/>
      <c r="T49" s="223"/>
      <c r="V49" s="223"/>
      <c r="W49" s="223"/>
      <c r="X49" s="223"/>
      <c r="Z49" s="222"/>
      <c r="AA49" s="222"/>
      <c r="AB49" s="222"/>
      <c r="AC49" s="222"/>
      <c r="AD49" s="344"/>
      <c r="AE49" s="344"/>
      <c r="AF49" s="344"/>
      <c r="AG49" s="344"/>
      <c r="AH49" s="344"/>
      <c r="AI49" s="344"/>
      <c r="AJ49" s="344"/>
      <c r="AK49" s="344"/>
      <c r="AL49" s="344"/>
      <c r="AM49" s="344"/>
      <c r="AN49" s="344"/>
      <c r="AO49" s="344"/>
      <c r="AP49" s="223"/>
      <c r="AQ49" s="223"/>
      <c r="AR49" s="223"/>
      <c r="AS49" s="223"/>
      <c r="AT49" s="222"/>
      <c r="AU49" s="222"/>
      <c r="AV49" s="222"/>
      <c r="AW49" s="224"/>
      <c r="AX49" s="344"/>
      <c r="AY49" s="344"/>
      <c r="AZ49" s="344"/>
      <c r="BA49" s="344"/>
      <c r="BB49" s="344"/>
      <c r="BC49" s="344"/>
      <c r="BD49" s="344"/>
      <c r="BE49" s="344"/>
      <c r="BF49" s="344"/>
      <c r="BG49" s="344"/>
      <c r="BH49" s="344"/>
      <c r="BI49" s="344"/>
      <c r="BJ49" s="223"/>
      <c r="BK49" s="222"/>
      <c r="BL49" s="222"/>
      <c r="BM49" s="222"/>
      <c r="BN49" s="344"/>
      <c r="BO49" s="344"/>
      <c r="BP49" s="344"/>
      <c r="BQ49" s="344"/>
      <c r="CE49" s="386"/>
    </row>
    <row r="50" spans="2:83" ht="20.25">
      <c r="B50" s="222"/>
      <c r="C50" s="223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3"/>
      <c r="O50" s="223"/>
      <c r="P50" s="223"/>
      <c r="R50" s="223"/>
      <c r="S50" s="223"/>
      <c r="T50" s="223"/>
      <c r="V50" s="223"/>
      <c r="W50" s="223"/>
      <c r="X50" s="223"/>
      <c r="Z50" s="222"/>
      <c r="AA50" s="222"/>
      <c r="AB50" s="222"/>
      <c r="AC50" s="222"/>
      <c r="AD50" s="344"/>
      <c r="AE50" s="344"/>
      <c r="AF50" s="344"/>
      <c r="AG50" s="344"/>
      <c r="AH50" s="344"/>
      <c r="AI50" s="344"/>
      <c r="AJ50" s="344"/>
      <c r="AK50" s="344"/>
      <c r="AL50" s="344"/>
      <c r="AM50" s="344"/>
      <c r="AN50" s="344"/>
      <c r="AO50" s="344"/>
      <c r="AP50" s="223"/>
      <c r="AQ50" s="223"/>
      <c r="AR50" s="223"/>
      <c r="AS50" s="223"/>
      <c r="AT50" s="222"/>
      <c r="AU50" s="222"/>
      <c r="AV50" s="222"/>
      <c r="AW50" s="224"/>
      <c r="AX50" s="344"/>
      <c r="AY50" s="344"/>
      <c r="AZ50" s="344"/>
      <c r="BA50" s="344"/>
      <c r="BB50" s="344"/>
      <c r="BC50" s="344"/>
      <c r="BD50" s="344"/>
      <c r="BE50" s="344"/>
      <c r="BF50" s="344"/>
      <c r="BG50" s="344"/>
      <c r="BH50" s="344"/>
      <c r="BI50" s="344"/>
      <c r="BJ50" s="223"/>
      <c r="BK50" s="222"/>
      <c r="BL50" s="222"/>
      <c r="BM50" s="222"/>
      <c r="BN50" s="344"/>
      <c r="BO50" s="344"/>
      <c r="BP50" s="344"/>
      <c r="BQ50" s="344"/>
      <c r="CE50" s="386"/>
    </row>
    <row r="51" spans="2:83" ht="20.25">
      <c r="B51" s="222"/>
      <c r="C51" s="223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3"/>
      <c r="O51" s="223"/>
      <c r="P51" s="223"/>
      <c r="R51" s="223"/>
      <c r="S51" s="223"/>
      <c r="T51" s="223"/>
      <c r="V51" s="223"/>
      <c r="W51" s="223"/>
      <c r="X51" s="223"/>
      <c r="Z51" s="222"/>
      <c r="AA51" s="222"/>
      <c r="AB51" s="222"/>
      <c r="AC51" s="222"/>
      <c r="AD51" s="344"/>
      <c r="AE51" s="344"/>
      <c r="AF51" s="344"/>
      <c r="AG51" s="344"/>
      <c r="AH51" s="344"/>
      <c r="AI51" s="344"/>
      <c r="AJ51" s="344"/>
      <c r="AK51" s="344"/>
      <c r="AL51" s="344"/>
      <c r="AM51" s="344"/>
      <c r="AN51" s="344"/>
      <c r="AO51" s="344"/>
      <c r="AP51" s="223"/>
      <c r="AQ51" s="223"/>
      <c r="AR51" s="223"/>
      <c r="AS51" s="223"/>
      <c r="AT51" s="222"/>
      <c r="AU51" s="222"/>
      <c r="AV51" s="222"/>
      <c r="AW51" s="224"/>
      <c r="AX51" s="344"/>
      <c r="AY51" s="344"/>
      <c r="AZ51" s="344"/>
      <c r="BA51" s="344"/>
      <c r="BB51" s="344"/>
      <c r="BC51" s="344"/>
      <c r="BD51" s="344"/>
      <c r="BE51" s="344"/>
      <c r="BF51" s="344"/>
      <c r="BG51" s="344"/>
      <c r="BH51" s="344"/>
      <c r="BI51" s="344"/>
      <c r="BJ51" s="223"/>
      <c r="BK51" s="222"/>
      <c r="BL51" s="222"/>
      <c r="BM51" s="222"/>
      <c r="BN51" s="344"/>
      <c r="BO51" s="344"/>
      <c r="BP51" s="344"/>
      <c r="BQ51" s="344"/>
      <c r="CE51" s="386"/>
    </row>
    <row r="52" spans="2:83" ht="20.25">
      <c r="B52" s="222"/>
      <c r="C52" s="223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3"/>
      <c r="O52" s="223"/>
      <c r="P52" s="223"/>
      <c r="R52" s="223"/>
      <c r="S52" s="223"/>
      <c r="T52" s="223"/>
      <c r="V52" s="223"/>
      <c r="W52" s="223"/>
      <c r="X52" s="223"/>
      <c r="Z52" s="222"/>
      <c r="AA52" s="222"/>
      <c r="AB52" s="222"/>
      <c r="AC52" s="222"/>
      <c r="AD52" s="344"/>
      <c r="AE52" s="344"/>
      <c r="AF52" s="344"/>
      <c r="AG52" s="344"/>
      <c r="AH52" s="344"/>
      <c r="AI52" s="344"/>
      <c r="AJ52" s="344"/>
      <c r="AK52" s="344"/>
      <c r="AL52" s="344"/>
      <c r="AM52" s="344"/>
      <c r="AN52" s="344"/>
      <c r="AO52" s="344"/>
      <c r="AP52" s="223"/>
      <c r="AQ52" s="223"/>
      <c r="AR52" s="223"/>
      <c r="AS52" s="223"/>
      <c r="AT52" s="222"/>
      <c r="AU52" s="222"/>
      <c r="AV52" s="222"/>
      <c r="AW52" s="224"/>
      <c r="AX52" s="344"/>
      <c r="AY52" s="344"/>
      <c r="AZ52" s="344"/>
      <c r="BA52" s="344"/>
      <c r="BB52" s="344"/>
      <c r="BC52" s="344"/>
      <c r="BD52" s="344"/>
      <c r="BE52" s="344"/>
      <c r="BF52" s="344"/>
      <c r="BG52" s="344"/>
      <c r="BH52" s="344"/>
      <c r="BI52" s="344"/>
      <c r="BJ52" s="223"/>
      <c r="BK52" s="222"/>
      <c r="BL52" s="222"/>
      <c r="BM52" s="222"/>
      <c r="BN52" s="344"/>
      <c r="BO52" s="344"/>
      <c r="BP52" s="344"/>
      <c r="BQ52" s="344"/>
      <c r="CE52" s="386"/>
    </row>
    <row r="53" spans="2:83" ht="20.25">
      <c r="B53" s="222"/>
      <c r="C53" s="223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3"/>
      <c r="O53" s="223"/>
      <c r="P53" s="223"/>
      <c r="R53" s="223"/>
      <c r="S53" s="223"/>
      <c r="T53" s="223"/>
      <c r="V53" s="223"/>
      <c r="W53" s="223"/>
      <c r="X53" s="223"/>
      <c r="Z53" s="222"/>
      <c r="AA53" s="222"/>
      <c r="AB53" s="222"/>
      <c r="AC53" s="222"/>
      <c r="AD53" s="344"/>
      <c r="AE53" s="344"/>
      <c r="AF53" s="344"/>
      <c r="AG53" s="344"/>
      <c r="AH53" s="344"/>
      <c r="AI53" s="344"/>
      <c r="AJ53" s="344"/>
      <c r="AK53" s="344"/>
      <c r="AL53" s="344"/>
      <c r="AM53" s="344"/>
      <c r="AN53" s="344"/>
      <c r="AO53" s="344"/>
      <c r="AP53" s="223"/>
      <c r="AQ53" s="223"/>
      <c r="AR53" s="223"/>
      <c r="AS53" s="223"/>
      <c r="AT53" s="222"/>
      <c r="AU53" s="222"/>
      <c r="AV53" s="222"/>
      <c r="AW53" s="224"/>
      <c r="AX53" s="344"/>
      <c r="AY53" s="344"/>
      <c r="AZ53" s="344"/>
      <c r="BA53" s="344"/>
      <c r="BB53" s="344"/>
      <c r="BC53" s="344"/>
      <c r="BD53" s="344"/>
      <c r="BE53" s="344"/>
      <c r="BF53" s="344"/>
      <c r="BG53" s="344"/>
      <c r="BH53" s="344"/>
      <c r="BI53" s="344"/>
      <c r="BJ53" s="223"/>
      <c r="BK53" s="222"/>
      <c r="BL53" s="222"/>
      <c r="BM53" s="222"/>
      <c r="BN53" s="344"/>
      <c r="BO53" s="344"/>
      <c r="BP53" s="344"/>
      <c r="BQ53" s="344"/>
      <c r="CE53" s="386"/>
    </row>
    <row r="54" spans="2:83" ht="20.25">
      <c r="B54" s="222"/>
      <c r="C54" s="223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3"/>
      <c r="O54" s="223"/>
      <c r="P54" s="223"/>
      <c r="R54" s="223"/>
      <c r="S54" s="223"/>
      <c r="T54" s="223"/>
      <c r="V54" s="223"/>
      <c r="W54" s="223"/>
      <c r="X54" s="223"/>
      <c r="Z54" s="222"/>
      <c r="AA54" s="222"/>
      <c r="AB54" s="222"/>
      <c r="AC54" s="222"/>
      <c r="AD54" s="344"/>
      <c r="AE54" s="344"/>
      <c r="AF54" s="344"/>
      <c r="AG54" s="344"/>
      <c r="AH54" s="344"/>
      <c r="AI54" s="344"/>
      <c r="AJ54" s="344"/>
      <c r="AK54" s="344"/>
      <c r="AL54" s="344"/>
      <c r="AM54" s="344"/>
      <c r="AN54" s="344"/>
      <c r="AO54" s="344"/>
      <c r="AP54" s="223"/>
      <c r="AQ54" s="223"/>
      <c r="AR54" s="223"/>
      <c r="AS54" s="223"/>
      <c r="AT54" s="222"/>
      <c r="AU54" s="222"/>
      <c r="AV54" s="222"/>
      <c r="AW54" s="224"/>
      <c r="AX54" s="344"/>
      <c r="AY54" s="344"/>
      <c r="AZ54" s="344"/>
      <c r="BA54" s="344"/>
      <c r="BB54" s="344"/>
      <c r="BC54" s="344"/>
      <c r="BD54" s="344"/>
      <c r="BE54" s="344"/>
      <c r="BF54" s="344"/>
      <c r="BG54" s="344"/>
      <c r="BH54" s="344"/>
      <c r="BI54" s="344"/>
      <c r="BJ54" s="223"/>
      <c r="BK54" s="222"/>
      <c r="BL54" s="222"/>
      <c r="BM54" s="222"/>
      <c r="BN54" s="344"/>
      <c r="BO54" s="344"/>
      <c r="BP54" s="344"/>
      <c r="BQ54" s="344"/>
      <c r="CE54" s="386"/>
    </row>
    <row r="55" spans="2:83" ht="20.25">
      <c r="B55" s="222"/>
      <c r="C55" s="223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3"/>
      <c r="O55" s="223"/>
      <c r="P55" s="223"/>
      <c r="R55" s="223"/>
      <c r="S55" s="223"/>
      <c r="T55" s="223"/>
      <c r="V55" s="223"/>
      <c r="W55" s="223"/>
      <c r="X55" s="223"/>
      <c r="Z55" s="222"/>
      <c r="AA55" s="222"/>
      <c r="AB55" s="222"/>
      <c r="AC55" s="222"/>
      <c r="AD55" s="344"/>
      <c r="AE55" s="344"/>
      <c r="AF55" s="344"/>
      <c r="AG55" s="344"/>
      <c r="AH55" s="344"/>
      <c r="AI55" s="344"/>
      <c r="AJ55" s="344"/>
      <c r="AK55" s="344"/>
      <c r="AL55" s="344"/>
      <c r="AM55" s="344"/>
      <c r="AN55" s="344"/>
      <c r="AO55" s="344"/>
      <c r="AP55" s="223"/>
      <c r="AQ55" s="223"/>
      <c r="AR55" s="223"/>
      <c r="AS55" s="223"/>
      <c r="AT55" s="222"/>
      <c r="AU55" s="222"/>
      <c r="AV55" s="222"/>
      <c r="AW55" s="224"/>
      <c r="AX55" s="344"/>
      <c r="AY55" s="344"/>
      <c r="AZ55" s="344"/>
      <c r="BA55" s="344"/>
      <c r="BB55" s="344"/>
      <c r="BC55" s="344"/>
      <c r="BD55" s="344"/>
      <c r="BE55" s="344"/>
      <c r="BF55" s="344"/>
      <c r="BG55" s="344"/>
      <c r="BH55" s="344"/>
      <c r="BI55" s="344"/>
      <c r="BJ55" s="223"/>
      <c r="BK55" s="222"/>
      <c r="BL55" s="222"/>
      <c r="BM55" s="222"/>
      <c r="BN55" s="344"/>
      <c r="BO55" s="344"/>
      <c r="BP55" s="344"/>
      <c r="BQ55" s="344"/>
      <c r="CE55" s="386"/>
    </row>
    <row r="56" spans="2:83" ht="20.25">
      <c r="B56" s="222"/>
      <c r="C56" s="223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3"/>
      <c r="O56" s="223"/>
      <c r="P56" s="223"/>
      <c r="R56" s="223"/>
      <c r="S56" s="223"/>
      <c r="T56" s="223"/>
      <c r="V56" s="223"/>
      <c r="W56" s="223"/>
      <c r="X56" s="223"/>
      <c r="Z56" s="222"/>
      <c r="AA56" s="222"/>
      <c r="AB56" s="222"/>
      <c r="AC56" s="222"/>
      <c r="AD56" s="344"/>
      <c r="AE56" s="344"/>
      <c r="AF56" s="344"/>
      <c r="AG56" s="344"/>
      <c r="AH56" s="344"/>
      <c r="AI56" s="344"/>
      <c r="AJ56" s="344"/>
      <c r="AK56" s="344"/>
      <c r="AL56" s="344"/>
      <c r="AM56" s="344"/>
      <c r="AN56" s="344"/>
      <c r="AO56" s="344"/>
      <c r="AP56" s="223"/>
      <c r="AQ56" s="223"/>
      <c r="AR56" s="223"/>
      <c r="AS56" s="223"/>
      <c r="AT56" s="222"/>
      <c r="AU56" s="222"/>
      <c r="AV56" s="222"/>
      <c r="AW56" s="224"/>
      <c r="AX56" s="344"/>
      <c r="AY56" s="344"/>
      <c r="AZ56" s="344"/>
      <c r="BA56" s="344"/>
      <c r="BB56" s="344"/>
      <c r="BC56" s="344"/>
      <c r="BD56" s="344"/>
      <c r="BE56" s="344"/>
      <c r="BF56" s="344"/>
      <c r="BG56" s="344"/>
      <c r="BH56" s="344"/>
      <c r="BI56" s="344"/>
      <c r="BJ56" s="223"/>
      <c r="BK56" s="222"/>
      <c r="BL56" s="222"/>
      <c r="BM56" s="222"/>
      <c r="BN56" s="344"/>
      <c r="BO56" s="344"/>
      <c r="BP56" s="344"/>
      <c r="BQ56" s="344"/>
      <c r="CE56" s="386"/>
    </row>
    <row r="57" spans="1:83" s="1" customFormat="1" ht="20.25">
      <c r="A57" s="74"/>
      <c r="B57" s="222"/>
      <c r="C57" s="223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3"/>
      <c r="O57" s="223"/>
      <c r="P57" s="223"/>
      <c r="Q57" s="200"/>
      <c r="R57" s="223"/>
      <c r="S57" s="223"/>
      <c r="T57" s="223"/>
      <c r="V57" s="223"/>
      <c r="W57" s="223"/>
      <c r="X57" s="223"/>
      <c r="Y57" s="2"/>
      <c r="Z57" s="222"/>
      <c r="AA57" s="222"/>
      <c r="AB57" s="222"/>
      <c r="AC57" s="222"/>
      <c r="AD57" s="344"/>
      <c r="AE57" s="344"/>
      <c r="AF57" s="344"/>
      <c r="AG57" s="344"/>
      <c r="AH57" s="344"/>
      <c r="AI57" s="344"/>
      <c r="AJ57" s="344"/>
      <c r="AK57" s="344"/>
      <c r="AL57" s="344"/>
      <c r="AM57" s="344"/>
      <c r="AN57" s="344"/>
      <c r="AO57" s="344"/>
      <c r="AP57" s="223"/>
      <c r="AQ57" s="223"/>
      <c r="AR57" s="223"/>
      <c r="AS57" s="223"/>
      <c r="AT57" s="222"/>
      <c r="AU57" s="222"/>
      <c r="AV57" s="222"/>
      <c r="AW57" s="224"/>
      <c r="AX57" s="344"/>
      <c r="AY57" s="344"/>
      <c r="AZ57" s="344"/>
      <c r="BA57" s="344"/>
      <c r="BB57" s="344"/>
      <c r="BC57" s="344"/>
      <c r="BD57" s="344"/>
      <c r="BE57" s="344"/>
      <c r="BF57" s="344"/>
      <c r="BG57" s="344"/>
      <c r="BH57" s="344"/>
      <c r="BI57" s="344"/>
      <c r="BJ57" s="223"/>
      <c r="BK57" s="222"/>
      <c r="BL57" s="222"/>
      <c r="BM57" s="222"/>
      <c r="BN57" s="344"/>
      <c r="BO57" s="344"/>
      <c r="BP57" s="344"/>
      <c r="BQ57" s="344"/>
      <c r="BR57" s="312"/>
      <c r="BS57" s="312"/>
      <c r="BT57" s="312"/>
      <c r="BU57" s="312"/>
      <c r="BV57" s="312"/>
      <c r="BW57" s="312"/>
      <c r="BX57" s="312"/>
      <c r="BY57" s="312"/>
      <c r="CE57" s="386"/>
    </row>
    <row r="58" spans="1:83" s="1" customFormat="1" ht="20.25">
      <c r="A58" s="74"/>
      <c r="B58" s="222"/>
      <c r="C58" s="223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3"/>
      <c r="O58" s="223"/>
      <c r="P58" s="223"/>
      <c r="Q58" s="200"/>
      <c r="R58" s="223"/>
      <c r="S58" s="223"/>
      <c r="T58" s="223"/>
      <c r="V58" s="223"/>
      <c r="W58" s="223"/>
      <c r="X58" s="223"/>
      <c r="Y58" s="2"/>
      <c r="Z58" s="222"/>
      <c r="AA58" s="222"/>
      <c r="AB58" s="222"/>
      <c r="AC58" s="222"/>
      <c r="AD58" s="344"/>
      <c r="AE58" s="344"/>
      <c r="AF58" s="344"/>
      <c r="AG58" s="344"/>
      <c r="AH58" s="344"/>
      <c r="AI58" s="344"/>
      <c r="AJ58" s="344"/>
      <c r="AK58" s="344"/>
      <c r="AL58" s="344"/>
      <c r="AM58" s="344"/>
      <c r="AN58" s="344"/>
      <c r="AO58" s="344"/>
      <c r="AP58" s="223"/>
      <c r="AQ58" s="223"/>
      <c r="AR58" s="223"/>
      <c r="AS58" s="223"/>
      <c r="AT58" s="222"/>
      <c r="AU58" s="222"/>
      <c r="AV58" s="222"/>
      <c r="AW58" s="224"/>
      <c r="AX58" s="344"/>
      <c r="AY58" s="344"/>
      <c r="AZ58" s="344"/>
      <c r="BA58" s="344"/>
      <c r="BB58" s="344"/>
      <c r="BC58" s="344"/>
      <c r="BD58" s="344"/>
      <c r="BE58" s="344"/>
      <c r="BF58" s="344"/>
      <c r="BG58" s="344"/>
      <c r="BH58" s="344"/>
      <c r="BI58" s="344"/>
      <c r="BJ58" s="223"/>
      <c r="BK58" s="222"/>
      <c r="BL58" s="222"/>
      <c r="BM58" s="222"/>
      <c r="BN58" s="344"/>
      <c r="BO58" s="344"/>
      <c r="BP58" s="344"/>
      <c r="BQ58" s="344"/>
      <c r="BR58" s="312"/>
      <c r="BS58" s="312"/>
      <c r="BT58" s="312"/>
      <c r="BU58" s="312"/>
      <c r="BV58" s="312"/>
      <c r="BW58" s="312"/>
      <c r="BX58" s="312"/>
      <c r="BY58" s="312"/>
      <c r="CE58" s="386"/>
    </row>
    <row r="59" spans="1:83" s="1" customFormat="1" ht="20.25">
      <c r="A59" s="74"/>
      <c r="B59" s="222"/>
      <c r="C59" s="223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3"/>
      <c r="O59" s="223"/>
      <c r="P59" s="223"/>
      <c r="Q59" s="200"/>
      <c r="R59" s="223"/>
      <c r="S59" s="223"/>
      <c r="T59" s="223"/>
      <c r="V59" s="223"/>
      <c r="W59" s="223"/>
      <c r="X59" s="223"/>
      <c r="Y59" s="2"/>
      <c r="Z59" s="222"/>
      <c r="AA59" s="222"/>
      <c r="AB59" s="222"/>
      <c r="AC59" s="222"/>
      <c r="AD59" s="344"/>
      <c r="AE59" s="344"/>
      <c r="AF59" s="344"/>
      <c r="AG59" s="344"/>
      <c r="AH59" s="344"/>
      <c r="AI59" s="344"/>
      <c r="AJ59" s="344"/>
      <c r="AK59" s="344"/>
      <c r="AL59" s="344"/>
      <c r="AM59" s="344"/>
      <c r="AN59" s="344"/>
      <c r="AO59" s="344"/>
      <c r="AP59" s="223"/>
      <c r="AQ59" s="223"/>
      <c r="AR59" s="223"/>
      <c r="AS59" s="223"/>
      <c r="AT59" s="222"/>
      <c r="AU59" s="222"/>
      <c r="AV59" s="222"/>
      <c r="AW59" s="224"/>
      <c r="AX59" s="344"/>
      <c r="AY59" s="344"/>
      <c r="AZ59" s="344"/>
      <c r="BA59" s="344"/>
      <c r="BB59" s="344"/>
      <c r="BC59" s="344"/>
      <c r="BD59" s="344"/>
      <c r="BE59" s="344"/>
      <c r="BF59" s="344"/>
      <c r="BG59" s="344"/>
      <c r="BH59" s="344"/>
      <c r="BI59" s="344"/>
      <c r="BJ59" s="223"/>
      <c r="BK59" s="222"/>
      <c r="BL59" s="222"/>
      <c r="BM59" s="222"/>
      <c r="BN59" s="344"/>
      <c r="BO59" s="344"/>
      <c r="BP59" s="344"/>
      <c r="BQ59" s="344"/>
      <c r="BR59" s="312"/>
      <c r="BS59" s="312"/>
      <c r="BT59" s="312"/>
      <c r="BU59" s="312"/>
      <c r="BV59" s="312"/>
      <c r="BW59" s="312"/>
      <c r="BX59" s="312"/>
      <c r="BY59" s="312"/>
      <c r="CE59" s="386"/>
    </row>
    <row r="60" spans="1:83" s="1" customFormat="1" ht="20.25">
      <c r="A60" s="74"/>
      <c r="B60" s="222"/>
      <c r="C60" s="223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3"/>
      <c r="O60" s="223"/>
      <c r="P60" s="223"/>
      <c r="Q60" s="200"/>
      <c r="R60" s="223"/>
      <c r="S60" s="223"/>
      <c r="T60" s="223"/>
      <c r="V60" s="223"/>
      <c r="W60" s="223"/>
      <c r="X60" s="223"/>
      <c r="Y60" s="2"/>
      <c r="Z60" s="222"/>
      <c r="AA60" s="222"/>
      <c r="AB60" s="222"/>
      <c r="AC60" s="222"/>
      <c r="AD60" s="344"/>
      <c r="AE60" s="344"/>
      <c r="AF60" s="344"/>
      <c r="AG60" s="344"/>
      <c r="AH60" s="344"/>
      <c r="AI60" s="344"/>
      <c r="AJ60" s="344"/>
      <c r="AK60" s="344"/>
      <c r="AL60" s="344"/>
      <c r="AM60" s="344"/>
      <c r="AN60" s="344"/>
      <c r="AO60" s="344"/>
      <c r="AP60" s="223"/>
      <c r="AQ60" s="223"/>
      <c r="AR60" s="223"/>
      <c r="AS60" s="223"/>
      <c r="AT60" s="222"/>
      <c r="AU60" s="222"/>
      <c r="AV60" s="222"/>
      <c r="AW60" s="224"/>
      <c r="AX60" s="344"/>
      <c r="AY60" s="344"/>
      <c r="AZ60" s="344"/>
      <c r="BA60" s="344"/>
      <c r="BB60" s="344"/>
      <c r="BC60" s="344"/>
      <c r="BD60" s="344"/>
      <c r="BE60" s="344"/>
      <c r="BF60" s="344"/>
      <c r="BG60" s="344"/>
      <c r="BH60" s="344"/>
      <c r="BI60" s="344"/>
      <c r="BJ60" s="223"/>
      <c r="BK60" s="222"/>
      <c r="BL60" s="222"/>
      <c r="BM60" s="222"/>
      <c r="BN60" s="344"/>
      <c r="BO60" s="344"/>
      <c r="BP60" s="344"/>
      <c r="BQ60" s="344"/>
      <c r="BR60" s="312"/>
      <c r="BS60" s="312"/>
      <c r="BT60" s="312"/>
      <c r="BU60" s="312"/>
      <c r="BV60" s="312"/>
      <c r="BW60" s="312"/>
      <c r="BX60" s="312"/>
      <c r="BY60" s="312"/>
      <c r="CE60" s="386"/>
    </row>
    <row r="61" spans="1:83" s="1" customFormat="1" ht="20.25">
      <c r="A61" s="74"/>
      <c r="B61" s="222"/>
      <c r="C61" s="223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3"/>
      <c r="O61" s="223"/>
      <c r="P61" s="223"/>
      <c r="Q61" s="200"/>
      <c r="R61" s="223"/>
      <c r="S61" s="223"/>
      <c r="T61" s="223"/>
      <c r="V61" s="223"/>
      <c r="W61" s="223"/>
      <c r="X61" s="223"/>
      <c r="Y61" s="2"/>
      <c r="Z61" s="222"/>
      <c r="AA61" s="222"/>
      <c r="AB61" s="222"/>
      <c r="AC61" s="222"/>
      <c r="AD61" s="344"/>
      <c r="AE61" s="344"/>
      <c r="AF61" s="344"/>
      <c r="AG61" s="344"/>
      <c r="AH61" s="344"/>
      <c r="AI61" s="344"/>
      <c r="AJ61" s="344"/>
      <c r="AK61" s="344"/>
      <c r="AL61" s="344"/>
      <c r="AM61" s="344"/>
      <c r="AN61" s="344"/>
      <c r="AO61" s="344"/>
      <c r="AP61" s="223"/>
      <c r="AQ61" s="223"/>
      <c r="AR61" s="223"/>
      <c r="AS61" s="223"/>
      <c r="AT61" s="222"/>
      <c r="AU61" s="222"/>
      <c r="AV61" s="222"/>
      <c r="AW61" s="224"/>
      <c r="AX61" s="344"/>
      <c r="AY61" s="344"/>
      <c r="AZ61" s="344"/>
      <c r="BA61" s="344"/>
      <c r="BB61" s="344"/>
      <c r="BC61" s="344"/>
      <c r="BD61" s="344"/>
      <c r="BE61" s="344"/>
      <c r="BF61" s="344"/>
      <c r="BG61" s="344"/>
      <c r="BH61" s="344"/>
      <c r="BI61" s="344"/>
      <c r="BJ61" s="223"/>
      <c r="BK61" s="222"/>
      <c r="BL61" s="222"/>
      <c r="BM61" s="222"/>
      <c r="BN61" s="344"/>
      <c r="BO61" s="344"/>
      <c r="BP61" s="344"/>
      <c r="BQ61" s="344"/>
      <c r="BR61" s="312"/>
      <c r="BS61" s="312"/>
      <c r="BT61" s="312"/>
      <c r="BU61" s="312"/>
      <c r="BV61" s="312"/>
      <c r="BW61" s="312"/>
      <c r="BX61" s="312"/>
      <c r="BY61" s="312"/>
      <c r="CE61" s="386"/>
    </row>
    <row r="62" spans="1:83" s="1" customFormat="1" ht="20.25">
      <c r="A62" s="74"/>
      <c r="B62" s="222"/>
      <c r="C62" s="223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3"/>
      <c r="O62" s="223"/>
      <c r="P62" s="223"/>
      <c r="Q62" s="200"/>
      <c r="R62" s="223"/>
      <c r="S62" s="223"/>
      <c r="T62" s="223"/>
      <c r="V62" s="223"/>
      <c r="W62" s="223"/>
      <c r="X62" s="223"/>
      <c r="Y62" s="2"/>
      <c r="Z62" s="222"/>
      <c r="AA62" s="222"/>
      <c r="AB62" s="222"/>
      <c r="AC62" s="222"/>
      <c r="AD62" s="344"/>
      <c r="AE62" s="344"/>
      <c r="AF62" s="344"/>
      <c r="AG62" s="344"/>
      <c r="AH62" s="344"/>
      <c r="AI62" s="344"/>
      <c r="AJ62" s="344"/>
      <c r="AK62" s="344"/>
      <c r="AL62" s="344"/>
      <c r="AM62" s="344"/>
      <c r="AN62" s="344"/>
      <c r="AO62" s="344"/>
      <c r="AP62" s="223"/>
      <c r="AQ62" s="223"/>
      <c r="AR62" s="223"/>
      <c r="AS62" s="223"/>
      <c r="AT62" s="222"/>
      <c r="AU62" s="222"/>
      <c r="AV62" s="222"/>
      <c r="AW62" s="224"/>
      <c r="AX62" s="344"/>
      <c r="AY62" s="344"/>
      <c r="AZ62" s="344"/>
      <c r="BA62" s="344"/>
      <c r="BB62" s="344"/>
      <c r="BC62" s="344"/>
      <c r="BD62" s="344"/>
      <c r="BE62" s="344"/>
      <c r="BF62" s="344"/>
      <c r="BG62" s="344"/>
      <c r="BH62" s="344"/>
      <c r="BI62" s="344"/>
      <c r="BJ62" s="223"/>
      <c r="BK62" s="222"/>
      <c r="BL62" s="222"/>
      <c r="BM62" s="222"/>
      <c r="BN62" s="344"/>
      <c r="BO62" s="344"/>
      <c r="BP62" s="344"/>
      <c r="BQ62" s="344"/>
      <c r="BR62" s="312"/>
      <c r="BS62" s="312"/>
      <c r="BT62" s="312"/>
      <c r="BU62" s="312"/>
      <c r="BV62" s="312"/>
      <c r="BW62" s="312"/>
      <c r="BX62" s="312"/>
      <c r="BY62" s="312"/>
      <c r="CE62" s="386"/>
    </row>
    <row r="63" spans="1:83" s="1" customFormat="1" ht="20.25">
      <c r="A63" s="74"/>
      <c r="B63" s="222"/>
      <c r="C63" s="223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3"/>
      <c r="O63" s="223"/>
      <c r="P63" s="223"/>
      <c r="Q63" s="200"/>
      <c r="R63" s="223"/>
      <c r="S63" s="223"/>
      <c r="T63" s="223"/>
      <c r="V63" s="223"/>
      <c r="W63" s="223"/>
      <c r="X63" s="223"/>
      <c r="Y63" s="2"/>
      <c r="Z63" s="222"/>
      <c r="AA63" s="222"/>
      <c r="AB63" s="222"/>
      <c r="AC63" s="222"/>
      <c r="AD63" s="344"/>
      <c r="AE63" s="344"/>
      <c r="AF63" s="344"/>
      <c r="AG63" s="344"/>
      <c r="AH63" s="344"/>
      <c r="AI63" s="344"/>
      <c r="AJ63" s="344"/>
      <c r="AK63" s="344"/>
      <c r="AL63" s="344"/>
      <c r="AM63" s="344"/>
      <c r="AN63" s="344"/>
      <c r="AO63" s="344"/>
      <c r="AP63" s="223"/>
      <c r="AQ63" s="223"/>
      <c r="AR63" s="223"/>
      <c r="AS63" s="223"/>
      <c r="AT63" s="222"/>
      <c r="AU63" s="222"/>
      <c r="AV63" s="222"/>
      <c r="AW63" s="224"/>
      <c r="AX63" s="344"/>
      <c r="AY63" s="344"/>
      <c r="AZ63" s="344"/>
      <c r="BA63" s="344"/>
      <c r="BB63" s="344"/>
      <c r="BC63" s="344"/>
      <c r="BD63" s="344"/>
      <c r="BE63" s="344"/>
      <c r="BF63" s="344"/>
      <c r="BG63" s="344"/>
      <c r="BH63" s="344"/>
      <c r="BI63" s="344"/>
      <c r="BJ63" s="223"/>
      <c r="BK63" s="222"/>
      <c r="BL63" s="222"/>
      <c r="BM63" s="222"/>
      <c r="BN63" s="344"/>
      <c r="BO63" s="344"/>
      <c r="BP63" s="344"/>
      <c r="BQ63" s="344"/>
      <c r="BR63" s="312"/>
      <c r="BS63" s="312"/>
      <c r="BT63" s="312"/>
      <c r="BU63" s="312"/>
      <c r="BV63" s="312"/>
      <c r="BW63" s="312"/>
      <c r="BX63" s="312"/>
      <c r="BY63" s="312"/>
      <c r="CE63" s="386"/>
    </row>
  </sheetData>
  <sheetProtection/>
  <mergeCells count="79">
    <mergeCell ref="J3:J4"/>
    <mergeCell ref="K3:K4"/>
    <mergeCell ref="AM3:AM4"/>
    <mergeCell ref="AT3:AT4"/>
    <mergeCell ref="L3:M3"/>
    <mergeCell ref="N3:N4"/>
    <mergeCell ref="O3:O4"/>
    <mergeCell ref="P3:Q3"/>
    <mergeCell ref="AA3:AA4"/>
    <mergeCell ref="AB3:AC3"/>
    <mergeCell ref="G3:G4"/>
    <mergeCell ref="H3:I3"/>
    <mergeCell ref="BW3:BW4"/>
    <mergeCell ref="BX3:BY3"/>
    <mergeCell ref="BO3:BO4"/>
    <mergeCell ref="BP3:BQ3"/>
    <mergeCell ref="BR3:BR4"/>
    <mergeCell ref="BS3:BS4"/>
    <mergeCell ref="BT3:BU3"/>
    <mergeCell ref="BV3:BV4"/>
    <mergeCell ref="BB2:BE2"/>
    <mergeCell ref="BF2:BI2"/>
    <mergeCell ref="BJ2:BM2"/>
    <mergeCell ref="BN2:BQ2"/>
    <mergeCell ref="BR2:BU2"/>
    <mergeCell ref="BV2:BY2"/>
    <mergeCell ref="AD2:AG2"/>
    <mergeCell ref="AH2:AK2"/>
    <mergeCell ref="AL2:AO2"/>
    <mergeCell ref="AP2:AS2"/>
    <mergeCell ref="AT2:AW2"/>
    <mergeCell ref="AX2:BA2"/>
    <mergeCell ref="V2:Y2"/>
    <mergeCell ref="Z2:AC2"/>
    <mergeCell ref="AY3:AY4"/>
    <mergeCell ref="AZ3:BA3"/>
    <mergeCell ref="BB3:BB4"/>
    <mergeCell ref="BC3:BC4"/>
    <mergeCell ref="AH3:AH4"/>
    <mergeCell ref="AI3:AI4"/>
    <mergeCell ref="AJ3:AK3"/>
    <mergeCell ref="AL3:AL4"/>
    <mergeCell ref="A2:A4"/>
    <mergeCell ref="B2:E2"/>
    <mergeCell ref="F2:I2"/>
    <mergeCell ref="J2:M2"/>
    <mergeCell ref="N2:Q2"/>
    <mergeCell ref="R2:U2"/>
    <mergeCell ref="B3:B4"/>
    <mergeCell ref="C3:C4"/>
    <mergeCell ref="D3:E3"/>
    <mergeCell ref="F3:F4"/>
    <mergeCell ref="AV3:AW3"/>
    <mergeCell ref="BN3:BN4"/>
    <mergeCell ref="BF3:BF4"/>
    <mergeCell ref="BG3:BG4"/>
    <mergeCell ref="BH3:BI3"/>
    <mergeCell ref="BJ3:BJ4"/>
    <mergeCell ref="AX3:AX4"/>
    <mergeCell ref="AD3:AD4"/>
    <mergeCell ref="R3:R4"/>
    <mergeCell ref="S3:S4"/>
    <mergeCell ref="T3:U3"/>
    <mergeCell ref="V3:V4"/>
    <mergeCell ref="AU3:AU4"/>
    <mergeCell ref="AN3:AO3"/>
    <mergeCell ref="AP3:AP4"/>
    <mergeCell ref="AQ3:AQ4"/>
    <mergeCell ref="AR3:AS3"/>
    <mergeCell ref="CE3:CE4"/>
    <mergeCell ref="A1:Q1"/>
    <mergeCell ref="BD3:BE3"/>
    <mergeCell ref="BK3:BK4"/>
    <mergeCell ref="BL3:BM3"/>
    <mergeCell ref="W3:W4"/>
    <mergeCell ref="X3:Y3"/>
    <mergeCell ref="AE3:AE4"/>
    <mergeCell ref="AF3:AG3"/>
    <mergeCell ref="Z3:Z4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4"/>
  <sheetViews>
    <sheetView showZeros="0" zoomScalePageLayoutView="0" workbookViewId="0" topLeftCell="A2">
      <pane xSplit="2" ySplit="1" topLeftCell="C3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A35" sqref="A35:IV36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25390625" style="0" bestFit="1" customWidth="1"/>
    <col min="6" max="6" width="11.00390625" style="0" customWidth="1"/>
    <col min="7" max="7" width="10.00390625" style="0" customWidth="1"/>
    <col min="8" max="8" width="10.375" style="0" customWidth="1"/>
    <col min="9" max="9" width="10.00390625" style="0" customWidth="1"/>
    <col min="10" max="10" width="10.125" style="0" customWidth="1"/>
    <col min="11" max="11" width="9.375" style="0" bestFit="1" customWidth="1"/>
    <col min="12" max="13" width="9.25390625" style="0" customWidth="1"/>
    <col min="14" max="14" width="10.375" style="0" customWidth="1"/>
    <col min="15" max="15" width="10.00390625" style="0" customWidth="1"/>
    <col min="16" max="16" width="9.375" style="0" customWidth="1"/>
    <col min="17" max="17" width="9.25390625" style="0" bestFit="1" customWidth="1"/>
    <col min="18" max="18" width="9.75390625" style="0" customWidth="1"/>
    <col min="19" max="19" width="9.25390625" style="0" bestFit="1" customWidth="1"/>
    <col min="20" max="20" width="10.25390625" style="0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bestFit="1" customWidth="1"/>
    <col min="31" max="31" width="9.25390625" style="0" bestFit="1" customWidth="1"/>
    <col min="32" max="32" width="9.375" style="0" customWidth="1"/>
    <col min="33" max="33" width="10.25390625" style="0" customWidth="1"/>
    <col min="34" max="34" width="9.375" style="0" customWidth="1"/>
    <col min="35" max="35" width="8.75390625" style="0" customWidth="1"/>
    <col min="36" max="36" width="11.25390625" style="0" customWidth="1"/>
    <col min="37" max="37" width="9.75390625" style="0" customWidth="1"/>
    <col min="38" max="38" width="10.375" style="0" customWidth="1"/>
    <col min="39" max="39" width="10.00390625" style="0" customWidth="1"/>
    <col min="40" max="40" width="11.375" style="0" customWidth="1"/>
    <col min="41" max="41" width="9.625" style="0" bestFit="1" customWidth="1"/>
    <col min="42" max="42" width="9.875" style="0" customWidth="1"/>
    <col min="43" max="43" width="10.25390625" style="0" customWidth="1"/>
    <col min="44" max="44" width="10.375" style="0" customWidth="1"/>
    <col min="45" max="45" width="10.00390625" style="0" customWidth="1"/>
    <col min="46" max="46" width="10.25390625" style="0" customWidth="1"/>
    <col min="47" max="47" width="9.25390625" style="0" bestFit="1" customWidth="1"/>
    <col min="48" max="48" width="9.25390625" style="0" customWidth="1"/>
    <col min="49" max="49" width="10.875" style="0" customWidth="1"/>
    <col min="50" max="50" width="10.375" style="0" customWidth="1"/>
    <col min="51" max="51" width="10.00390625" style="0" customWidth="1"/>
    <col min="52" max="52" width="12.125" style="0" customWidth="1"/>
    <col min="53" max="53" width="9.25390625" style="0" bestFit="1" customWidth="1"/>
    <col min="54" max="55" width="9.25390625" style="0" customWidth="1"/>
    <col min="56" max="56" width="10.375" style="0" customWidth="1"/>
    <col min="57" max="57" width="10.00390625" style="0" customWidth="1"/>
    <col min="58" max="58" width="10.875" style="0" customWidth="1"/>
    <col min="59" max="59" width="9.25390625" style="0" bestFit="1" customWidth="1"/>
    <col min="60" max="60" width="9.25390625" style="0" customWidth="1"/>
    <col min="61" max="61" width="11.375" style="0" customWidth="1"/>
    <col min="62" max="62" width="10.375" style="0" customWidth="1"/>
    <col min="63" max="63" width="10.00390625" style="0" customWidth="1"/>
    <col min="64" max="64" width="11.75390625" style="0" customWidth="1"/>
    <col min="65" max="65" width="9.25390625" style="0" bestFit="1" customWidth="1"/>
    <col min="66" max="67" width="9.25390625" style="0" customWidth="1"/>
    <col min="68" max="68" width="10.375" style="0" customWidth="1"/>
    <col min="69" max="69" width="10.00390625" style="0" customWidth="1"/>
    <col min="70" max="70" width="10.375" style="0" bestFit="1" customWidth="1"/>
    <col min="71" max="71" width="9.25390625" style="0" bestFit="1" customWidth="1"/>
    <col min="72" max="72" width="8.875" style="0" customWidth="1"/>
    <col min="73" max="73" width="8.625" style="0" customWidth="1"/>
    <col min="74" max="74" width="10.375" style="0" customWidth="1"/>
    <col min="75" max="75" width="12.00390625" style="0" customWidth="1"/>
    <col min="76" max="76" width="11.875" style="0" customWidth="1"/>
    <col min="77" max="77" width="11.375" style="0" customWidth="1"/>
    <col min="78" max="78" width="11.125" style="0" customWidth="1"/>
    <col min="79" max="79" width="9.00390625" style="0" customWidth="1"/>
    <col min="80" max="80" width="10.375" style="0" customWidth="1"/>
  </cols>
  <sheetData>
    <row r="1" ht="15.75" hidden="1">
      <c r="A1" t="s">
        <v>153</v>
      </c>
    </row>
    <row r="2" spans="2:80" ht="18">
      <c r="B2" s="76"/>
      <c r="C2" s="457" t="s">
        <v>156</v>
      </c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77"/>
      <c r="O2" s="77"/>
      <c r="P2" s="77"/>
      <c r="Q2" s="77"/>
      <c r="R2" s="77"/>
      <c r="S2" s="77"/>
      <c r="T2" s="77"/>
      <c r="U2" s="77"/>
      <c r="V2" s="281"/>
      <c r="W2" s="78"/>
      <c r="X2" s="78"/>
      <c r="Y2" s="78"/>
      <c r="Z2" s="77"/>
      <c r="AA2" s="77"/>
      <c r="AF2" s="77"/>
      <c r="AG2" s="77"/>
      <c r="AL2" s="77"/>
      <c r="AM2" s="77"/>
      <c r="AR2" s="77"/>
      <c r="AS2" s="77"/>
      <c r="AX2" s="77"/>
      <c r="AY2" s="77"/>
      <c r="BD2" s="77"/>
      <c r="BE2" s="77"/>
      <c r="BJ2" s="77"/>
      <c r="BK2" s="77"/>
      <c r="BP2" s="77"/>
      <c r="BQ2" s="77"/>
      <c r="BV2" s="77"/>
      <c r="BW2" s="77"/>
      <c r="CB2" s="77"/>
    </row>
    <row r="3" spans="3:80" ht="15.75"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80"/>
      <c r="O3" s="80"/>
      <c r="P3" s="80"/>
      <c r="Q3" s="80"/>
      <c r="R3" s="80"/>
      <c r="S3" s="80"/>
      <c r="T3" s="80"/>
      <c r="U3" s="79"/>
      <c r="Z3" s="80"/>
      <c r="AA3" s="79"/>
      <c r="AF3" s="80"/>
      <c r="AG3" s="79"/>
      <c r="AL3" s="80"/>
      <c r="AM3" s="79"/>
      <c r="AR3" s="80"/>
      <c r="AS3" s="79"/>
      <c r="AX3" s="80"/>
      <c r="AY3" s="79"/>
      <c r="BD3" s="80"/>
      <c r="BE3" s="79"/>
      <c r="BJ3" s="80"/>
      <c r="BK3" s="79"/>
      <c r="BP3" s="80"/>
      <c r="BQ3" s="79"/>
      <c r="BV3" s="80"/>
      <c r="BW3" s="79"/>
      <c r="CB3" s="80"/>
    </row>
    <row r="4" spans="1:80" s="82" customFormat="1" ht="12.75" customHeight="1">
      <c r="A4" s="81" t="s">
        <v>157</v>
      </c>
      <c r="B4" s="81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83"/>
      <c r="P4" s="83"/>
      <c r="R4" s="83"/>
      <c r="S4" s="83"/>
      <c r="T4" s="83"/>
      <c r="V4" s="83"/>
      <c r="X4" s="83"/>
      <c r="Y4" s="83"/>
      <c r="Z4" s="83"/>
      <c r="AB4" s="83"/>
      <c r="AD4" s="83"/>
      <c r="AE4" s="83"/>
      <c r="AF4" s="83"/>
      <c r="AH4" s="83"/>
      <c r="AJ4" s="83"/>
      <c r="AK4" s="83"/>
      <c r="AL4" s="83"/>
      <c r="AN4" s="83"/>
      <c r="AP4" s="83"/>
      <c r="AQ4" s="83"/>
      <c r="AR4" s="83"/>
      <c r="AT4" s="83"/>
      <c r="AV4" s="83"/>
      <c r="AW4" s="83"/>
      <c r="AX4" s="83"/>
      <c r="AZ4" s="83"/>
      <c r="BB4" s="83"/>
      <c r="BC4" s="83"/>
      <c r="BD4" s="83"/>
      <c r="BF4" s="84"/>
      <c r="BG4" s="84"/>
      <c r="BH4" s="84"/>
      <c r="BI4" s="84"/>
      <c r="BJ4" s="83"/>
      <c r="BL4" s="83"/>
      <c r="BN4" s="83"/>
      <c r="BO4" s="83"/>
      <c r="BP4" s="83"/>
      <c r="BR4" s="83"/>
      <c r="BT4" s="83"/>
      <c r="BU4" s="83"/>
      <c r="BV4" s="83"/>
      <c r="BX4" s="83"/>
      <c r="CB4" s="83"/>
    </row>
    <row r="5" spans="1:80" s="82" customFormat="1" ht="12.75" customHeight="1" thickBot="1">
      <c r="A5" s="85"/>
      <c r="B5" s="81"/>
      <c r="F5" s="83"/>
      <c r="G5" s="83"/>
      <c r="H5" s="83"/>
      <c r="J5" s="83"/>
      <c r="L5" s="83"/>
      <c r="M5" s="83"/>
      <c r="N5" s="83"/>
      <c r="P5" s="83"/>
      <c r="R5" s="83"/>
      <c r="S5" s="83"/>
      <c r="T5" s="83"/>
      <c r="V5" s="83"/>
      <c r="X5" s="83"/>
      <c r="Y5" s="83"/>
      <c r="Z5" s="83"/>
      <c r="AB5" s="83"/>
      <c r="AD5" s="83"/>
      <c r="AE5" s="83"/>
      <c r="AF5" s="83"/>
      <c r="AH5" s="83"/>
      <c r="AJ5" s="83"/>
      <c r="AK5" s="83"/>
      <c r="AL5" s="83"/>
      <c r="AN5" s="83"/>
      <c r="AP5" s="83"/>
      <c r="AQ5" s="83"/>
      <c r="AR5" s="83"/>
      <c r="AT5" s="83"/>
      <c r="AV5" s="83"/>
      <c r="AW5" s="83"/>
      <c r="AX5" s="83"/>
      <c r="AZ5" s="83"/>
      <c r="BB5" s="83"/>
      <c r="BC5" s="83"/>
      <c r="BD5" s="83"/>
      <c r="BF5" s="84"/>
      <c r="BG5" s="84"/>
      <c r="BH5" s="84"/>
      <c r="BI5" s="84"/>
      <c r="BJ5" s="83"/>
      <c r="BL5" s="83"/>
      <c r="BN5" s="83"/>
      <c r="BO5" s="83"/>
      <c r="BP5" s="83"/>
      <c r="BR5" s="83"/>
      <c r="BT5" s="83"/>
      <c r="BU5" s="83"/>
      <c r="BV5" s="83"/>
      <c r="BX5" s="83"/>
      <c r="CB5" s="83"/>
    </row>
    <row r="6" spans="1:80" s="88" customFormat="1" ht="15" customHeight="1" thickBot="1">
      <c r="A6" s="86" t="s">
        <v>0</v>
      </c>
      <c r="B6" s="87"/>
      <c r="C6" s="493" t="s">
        <v>47</v>
      </c>
      <c r="D6" s="494"/>
      <c r="E6" s="494"/>
      <c r="F6" s="494"/>
      <c r="G6" s="494"/>
      <c r="H6" s="495"/>
      <c r="I6" s="493" t="s">
        <v>48</v>
      </c>
      <c r="J6" s="494"/>
      <c r="K6" s="494"/>
      <c r="L6" s="494"/>
      <c r="M6" s="496"/>
      <c r="N6" s="280"/>
      <c r="O6" s="493" t="s">
        <v>49</v>
      </c>
      <c r="P6" s="494"/>
      <c r="Q6" s="494"/>
      <c r="R6" s="494"/>
      <c r="S6" s="496"/>
      <c r="T6" s="280"/>
      <c r="U6" s="493" t="s">
        <v>50</v>
      </c>
      <c r="V6" s="494"/>
      <c r="W6" s="494"/>
      <c r="X6" s="494"/>
      <c r="Y6" s="496"/>
      <c r="Z6" s="280"/>
      <c r="AA6" s="493" t="s">
        <v>51</v>
      </c>
      <c r="AB6" s="494"/>
      <c r="AC6" s="494"/>
      <c r="AD6" s="494"/>
      <c r="AE6" s="496"/>
      <c r="AF6" s="280"/>
      <c r="AG6" s="493" t="s">
        <v>52</v>
      </c>
      <c r="AH6" s="494"/>
      <c r="AI6" s="494"/>
      <c r="AJ6" s="494"/>
      <c r="AK6" s="496"/>
      <c r="AL6" s="280"/>
      <c r="AM6" s="493" t="s">
        <v>53</v>
      </c>
      <c r="AN6" s="494"/>
      <c r="AO6" s="494"/>
      <c r="AP6" s="494"/>
      <c r="AQ6" s="496"/>
      <c r="AR6" s="280"/>
      <c r="AS6" s="493" t="s">
        <v>54</v>
      </c>
      <c r="AT6" s="494"/>
      <c r="AU6" s="494"/>
      <c r="AV6" s="494"/>
      <c r="AW6" s="496"/>
      <c r="AX6" s="280"/>
      <c r="AY6" s="493" t="s">
        <v>55</v>
      </c>
      <c r="AZ6" s="494"/>
      <c r="BA6" s="494"/>
      <c r="BB6" s="494"/>
      <c r="BC6" s="496"/>
      <c r="BD6" s="280"/>
      <c r="BE6" s="493" t="s">
        <v>56</v>
      </c>
      <c r="BF6" s="494"/>
      <c r="BG6" s="494"/>
      <c r="BH6" s="494"/>
      <c r="BI6" s="496"/>
      <c r="BJ6" s="280"/>
      <c r="BK6" s="493" t="s">
        <v>57</v>
      </c>
      <c r="BL6" s="494"/>
      <c r="BM6" s="494"/>
      <c r="BN6" s="494"/>
      <c r="BO6" s="496"/>
      <c r="BP6" s="280"/>
      <c r="BQ6" s="493" t="s">
        <v>58</v>
      </c>
      <c r="BR6" s="494"/>
      <c r="BS6" s="494"/>
      <c r="BT6" s="494"/>
      <c r="BU6" s="496"/>
      <c r="BV6" s="280"/>
      <c r="BW6" s="460" t="s">
        <v>59</v>
      </c>
      <c r="BX6" s="461"/>
      <c r="BY6" s="461"/>
      <c r="BZ6" s="462"/>
      <c r="CA6" s="462"/>
      <c r="CB6" s="282"/>
    </row>
    <row r="7" spans="1:80" s="91" customFormat="1" ht="15" customHeight="1">
      <c r="A7" s="89"/>
      <c r="B7" s="90"/>
      <c r="C7" s="283">
        <v>2022</v>
      </c>
      <c r="D7" s="458" t="s">
        <v>154</v>
      </c>
      <c r="E7" s="459"/>
      <c r="F7" s="464" t="s">
        <v>142</v>
      </c>
      <c r="G7" s="466"/>
      <c r="H7" s="284" t="s">
        <v>143</v>
      </c>
      <c r="I7" s="283">
        <v>2022</v>
      </c>
      <c r="J7" s="458" t="s">
        <v>154</v>
      </c>
      <c r="K7" s="459"/>
      <c r="L7" s="464" t="s">
        <v>142</v>
      </c>
      <c r="M7" s="465"/>
      <c r="N7" s="284" t="s">
        <v>143</v>
      </c>
      <c r="O7" s="283">
        <v>2022</v>
      </c>
      <c r="P7" s="458" t="s">
        <v>154</v>
      </c>
      <c r="Q7" s="459"/>
      <c r="R7" s="464" t="s">
        <v>142</v>
      </c>
      <c r="S7" s="465"/>
      <c r="T7" s="284" t="s">
        <v>143</v>
      </c>
      <c r="U7" s="283">
        <v>2022</v>
      </c>
      <c r="V7" s="458" t="s">
        <v>154</v>
      </c>
      <c r="W7" s="459"/>
      <c r="X7" s="464" t="s">
        <v>142</v>
      </c>
      <c r="Y7" s="465"/>
      <c r="Z7" s="284" t="s">
        <v>143</v>
      </c>
      <c r="AA7" s="283">
        <v>2022</v>
      </c>
      <c r="AB7" s="458" t="s">
        <v>154</v>
      </c>
      <c r="AC7" s="459"/>
      <c r="AD7" s="464" t="s">
        <v>142</v>
      </c>
      <c r="AE7" s="465"/>
      <c r="AF7" s="284" t="s">
        <v>143</v>
      </c>
      <c r="AG7" s="283">
        <v>2022</v>
      </c>
      <c r="AH7" s="458" t="s">
        <v>154</v>
      </c>
      <c r="AI7" s="459"/>
      <c r="AJ7" s="464" t="s">
        <v>142</v>
      </c>
      <c r="AK7" s="465"/>
      <c r="AL7" s="284" t="s">
        <v>143</v>
      </c>
      <c r="AM7" s="283">
        <v>2022</v>
      </c>
      <c r="AN7" s="458" t="s">
        <v>154</v>
      </c>
      <c r="AO7" s="459"/>
      <c r="AP7" s="464" t="s">
        <v>142</v>
      </c>
      <c r="AQ7" s="465"/>
      <c r="AR7" s="284" t="s">
        <v>143</v>
      </c>
      <c r="AS7" s="283">
        <v>2022</v>
      </c>
      <c r="AT7" s="458" t="s">
        <v>154</v>
      </c>
      <c r="AU7" s="459"/>
      <c r="AV7" s="464" t="s">
        <v>142</v>
      </c>
      <c r="AW7" s="465"/>
      <c r="AX7" s="284" t="s">
        <v>143</v>
      </c>
      <c r="AY7" s="283">
        <v>2022</v>
      </c>
      <c r="AZ7" s="458" t="s">
        <v>154</v>
      </c>
      <c r="BA7" s="459"/>
      <c r="BB7" s="464" t="s">
        <v>142</v>
      </c>
      <c r="BC7" s="465"/>
      <c r="BD7" s="284" t="s">
        <v>143</v>
      </c>
      <c r="BE7" s="283">
        <v>2022</v>
      </c>
      <c r="BF7" s="458" t="s">
        <v>154</v>
      </c>
      <c r="BG7" s="459"/>
      <c r="BH7" s="464" t="s">
        <v>142</v>
      </c>
      <c r="BI7" s="465"/>
      <c r="BJ7" s="284" t="s">
        <v>143</v>
      </c>
      <c r="BK7" s="283">
        <v>2022</v>
      </c>
      <c r="BL7" s="458" t="s">
        <v>154</v>
      </c>
      <c r="BM7" s="459"/>
      <c r="BN7" s="464" t="s">
        <v>142</v>
      </c>
      <c r="BO7" s="465"/>
      <c r="BP7" s="284" t="s">
        <v>143</v>
      </c>
      <c r="BQ7" s="283">
        <v>2022</v>
      </c>
      <c r="BR7" s="458" t="s">
        <v>154</v>
      </c>
      <c r="BS7" s="459"/>
      <c r="BT7" s="464" t="s">
        <v>142</v>
      </c>
      <c r="BU7" s="465"/>
      <c r="BV7" s="284" t="s">
        <v>143</v>
      </c>
      <c r="BW7" s="283">
        <v>2022</v>
      </c>
      <c r="BX7" s="458" t="s">
        <v>154</v>
      </c>
      <c r="BY7" s="459"/>
      <c r="BZ7" s="463" t="s">
        <v>142</v>
      </c>
      <c r="CA7" s="463"/>
      <c r="CB7" s="285" t="s">
        <v>143</v>
      </c>
    </row>
    <row r="8" spans="1:81" ht="25.5">
      <c r="A8" s="226"/>
      <c r="B8" s="227"/>
      <c r="C8" s="228" t="s">
        <v>16</v>
      </c>
      <c r="D8" s="92" t="s">
        <v>16</v>
      </c>
      <c r="E8" s="92" t="s">
        <v>17</v>
      </c>
      <c r="F8" s="229" t="s">
        <v>60</v>
      </c>
      <c r="G8" s="229" t="s">
        <v>20</v>
      </c>
      <c r="H8" s="346" t="s">
        <v>144</v>
      </c>
      <c r="I8" s="347" t="s">
        <v>16</v>
      </c>
      <c r="J8" s="348" t="s">
        <v>16</v>
      </c>
      <c r="K8" s="92" t="s">
        <v>17</v>
      </c>
      <c r="L8" s="229" t="s">
        <v>60</v>
      </c>
      <c r="M8" s="199" t="s">
        <v>20</v>
      </c>
      <c r="N8" s="286" t="s">
        <v>144</v>
      </c>
      <c r="O8" s="228" t="s">
        <v>16</v>
      </c>
      <c r="P8" s="92" t="s">
        <v>16</v>
      </c>
      <c r="Q8" s="92" t="s">
        <v>17</v>
      </c>
      <c r="R8" s="229" t="s">
        <v>60</v>
      </c>
      <c r="S8" s="199" t="s">
        <v>20</v>
      </c>
      <c r="T8" s="286" t="s">
        <v>144</v>
      </c>
      <c r="U8" s="228" t="s">
        <v>16</v>
      </c>
      <c r="V8" s="92" t="s">
        <v>16</v>
      </c>
      <c r="W8" s="92" t="s">
        <v>17</v>
      </c>
      <c r="X8" s="229" t="s">
        <v>60</v>
      </c>
      <c r="Y8" s="199" t="s">
        <v>20</v>
      </c>
      <c r="Z8" s="286" t="s">
        <v>144</v>
      </c>
      <c r="AA8" s="228" t="s">
        <v>16</v>
      </c>
      <c r="AB8" s="92" t="s">
        <v>16</v>
      </c>
      <c r="AC8" s="92" t="s">
        <v>17</v>
      </c>
      <c r="AD8" s="229" t="s">
        <v>60</v>
      </c>
      <c r="AE8" s="199" t="s">
        <v>20</v>
      </c>
      <c r="AF8" s="286" t="s">
        <v>144</v>
      </c>
      <c r="AG8" s="228" t="s">
        <v>16</v>
      </c>
      <c r="AH8" s="92" t="s">
        <v>16</v>
      </c>
      <c r="AI8" s="92" t="s">
        <v>17</v>
      </c>
      <c r="AJ8" s="229" t="s">
        <v>60</v>
      </c>
      <c r="AK8" s="199" t="s">
        <v>20</v>
      </c>
      <c r="AL8" s="286" t="s">
        <v>144</v>
      </c>
      <c r="AM8" s="228" t="s">
        <v>16</v>
      </c>
      <c r="AN8" s="92" t="s">
        <v>16</v>
      </c>
      <c r="AO8" s="92" t="s">
        <v>17</v>
      </c>
      <c r="AP8" s="229" t="s">
        <v>60</v>
      </c>
      <c r="AQ8" s="199" t="s">
        <v>20</v>
      </c>
      <c r="AR8" s="286" t="s">
        <v>144</v>
      </c>
      <c r="AS8" s="228" t="s">
        <v>16</v>
      </c>
      <c r="AT8" s="92" t="s">
        <v>16</v>
      </c>
      <c r="AU8" s="92" t="s">
        <v>17</v>
      </c>
      <c r="AV8" s="229" t="s">
        <v>60</v>
      </c>
      <c r="AW8" s="199" t="s">
        <v>20</v>
      </c>
      <c r="AX8" s="286" t="s">
        <v>144</v>
      </c>
      <c r="AY8" s="228" t="s">
        <v>16</v>
      </c>
      <c r="AZ8" s="92" t="s">
        <v>16</v>
      </c>
      <c r="BA8" s="92" t="s">
        <v>17</v>
      </c>
      <c r="BB8" s="229" t="s">
        <v>60</v>
      </c>
      <c r="BC8" s="199" t="s">
        <v>20</v>
      </c>
      <c r="BD8" s="286" t="s">
        <v>144</v>
      </c>
      <c r="BE8" s="228" t="s">
        <v>16</v>
      </c>
      <c r="BF8" s="92" t="s">
        <v>16</v>
      </c>
      <c r="BG8" s="92" t="s">
        <v>17</v>
      </c>
      <c r="BH8" s="229" t="s">
        <v>60</v>
      </c>
      <c r="BI8" s="199" t="s">
        <v>20</v>
      </c>
      <c r="BJ8" s="286" t="s">
        <v>144</v>
      </c>
      <c r="BK8" s="228" t="s">
        <v>16</v>
      </c>
      <c r="BL8" s="92" t="s">
        <v>16</v>
      </c>
      <c r="BM8" s="92" t="s">
        <v>17</v>
      </c>
      <c r="BN8" s="229" t="s">
        <v>60</v>
      </c>
      <c r="BO8" s="199" t="s">
        <v>20</v>
      </c>
      <c r="BP8" s="286" t="s">
        <v>144</v>
      </c>
      <c r="BQ8" s="228" t="s">
        <v>16</v>
      </c>
      <c r="BR8" s="92" t="s">
        <v>16</v>
      </c>
      <c r="BS8" s="92" t="s">
        <v>17</v>
      </c>
      <c r="BT8" s="229" t="s">
        <v>60</v>
      </c>
      <c r="BU8" s="199" t="s">
        <v>20</v>
      </c>
      <c r="BV8" s="286" t="s">
        <v>144</v>
      </c>
      <c r="BW8" s="228" t="s">
        <v>16</v>
      </c>
      <c r="BX8" s="92" t="s">
        <v>16</v>
      </c>
      <c r="BY8" s="92" t="s">
        <v>17</v>
      </c>
      <c r="BZ8" s="229" t="s">
        <v>60</v>
      </c>
      <c r="CA8" s="229" t="s">
        <v>20</v>
      </c>
      <c r="CB8" s="287" t="s">
        <v>144</v>
      </c>
      <c r="CC8" s="288"/>
    </row>
    <row r="9" spans="1:80" s="236" customFormat="1" ht="12.75">
      <c r="A9" s="230" t="s">
        <v>61</v>
      </c>
      <c r="B9" s="231"/>
      <c r="C9" s="232">
        <f>SUM(C10:C18)</f>
        <v>148108.7</v>
      </c>
      <c r="D9" s="233">
        <f>SUM(D10:D18)</f>
        <v>29302.899999999994</v>
      </c>
      <c r="E9" s="234">
        <f>SUM(E10:E18)</f>
        <v>17826.700000000004</v>
      </c>
      <c r="F9" s="233">
        <f>E9-D9</f>
        <v>-11476.19999999999</v>
      </c>
      <c r="G9" s="233">
        <f>E9/D9%</f>
        <v>60.835958215739765</v>
      </c>
      <c r="H9" s="289">
        <f aca="true" t="shared" si="0" ref="H9:H16">E9/C9%</f>
        <v>12.036227446463307</v>
      </c>
      <c r="I9" s="233">
        <f>SUM(I10:I18)</f>
        <v>4680</v>
      </c>
      <c r="J9" s="349">
        <f>SUM(J10:J18)</f>
        <v>680.3</v>
      </c>
      <c r="K9" s="234">
        <f>SUM(K10:K18)</f>
        <v>196.5</v>
      </c>
      <c r="L9" s="233">
        <f>K9-J9</f>
        <v>-483.79999999999995</v>
      </c>
      <c r="M9" s="235">
        <f>K9/J9%</f>
        <v>28.884315743054536</v>
      </c>
      <c r="N9" s="289">
        <f>K9/I9%</f>
        <v>4.198717948717949</v>
      </c>
      <c r="O9" s="232">
        <f>SUM(O10:O18)</f>
        <v>8629.2</v>
      </c>
      <c r="P9" s="233">
        <f>SUM(P10:P18)</f>
        <v>1399.8000000000002</v>
      </c>
      <c r="Q9" s="234">
        <f>SUM(Q10:Q18)</f>
        <v>644.4</v>
      </c>
      <c r="R9" s="233">
        <f>Q9-P9</f>
        <v>-755.4000000000002</v>
      </c>
      <c r="S9" s="235">
        <f>Q9/P9%</f>
        <v>46.03514787826832</v>
      </c>
      <c r="T9" s="289">
        <f>Q9/O9%</f>
        <v>7.467667918231122</v>
      </c>
      <c r="U9" s="232">
        <f>SUM(U10:U18)</f>
        <v>10766.6</v>
      </c>
      <c r="V9" s="233">
        <f>SUM(V10:V18)</f>
        <v>1702.8</v>
      </c>
      <c r="W9" s="234">
        <f>SUM(W10:W18)</f>
        <v>1614.5</v>
      </c>
      <c r="X9" s="233">
        <f>W9-V9</f>
        <v>-88.29999999999995</v>
      </c>
      <c r="Y9" s="235">
        <f>W9/V9%</f>
        <v>94.8144233027954</v>
      </c>
      <c r="Z9" s="289">
        <f>W9/U9%</f>
        <v>14.995448888228411</v>
      </c>
      <c r="AA9" s="232">
        <f>SUM(AA10:AA18)</f>
        <v>7254.500000000001</v>
      </c>
      <c r="AB9" s="233">
        <f>SUM(AB10:AB18)</f>
        <v>438.00000000000006</v>
      </c>
      <c r="AC9" s="233">
        <f>SUM(AC10:AC18)</f>
        <v>291.40000000000003</v>
      </c>
      <c r="AD9" s="233">
        <f>AC9-AB9</f>
        <v>-146.60000000000002</v>
      </c>
      <c r="AE9" s="235">
        <f>AC9/AB9%</f>
        <v>66.5296803652968</v>
      </c>
      <c r="AF9" s="289">
        <f>AC9/AA9%</f>
        <v>4.016817147977117</v>
      </c>
      <c r="AG9" s="232">
        <f>SUM(AG10:AG18)</f>
        <v>4591.400000000001</v>
      </c>
      <c r="AH9" s="233">
        <f>SUM(AH10:AH18)</f>
        <v>617.6</v>
      </c>
      <c r="AI9" s="234">
        <f>SUM(AI10:AI18)</f>
        <v>757.4</v>
      </c>
      <c r="AJ9" s="233">
        <f>AI9-AH9</f>
        <v>139.79999999999995</v>
      </c>
      <c r="AK9" s="235">
        <f>AI9/AH9%</f>
        <v>122.6360103626943</v>
      </c>
      <c r="AL9" s="289">
        <f>AI9/AG9%</f>
        <v>16.496057847279694</v>
      </c>
      <c r="AM9" s="232">
        <f>SUM(AM10:AM18)</f>
        <v>4959.099999999999</v>
      </c>
      <c r="AN9" s="233">
        <f>SUM(AN10:AN18)</f>
        <v>542.6</v>
      </c>
      <c r="AO9" s="234">
        <f>SUM(AO10:AO18)</f>
        <v>286</v>
      </c>
      <c r="AP9" s="233">
        <f>AO9-AN9</f>
        <v>-256.6</v>
      </c>
      <c r="AQ9" s="235">
        <f>AO9/AN9%</f>
        <v>52.709178031699224</v>
      </c>
      <c r="AR9" s="289">
        <f>AO9/AM9%</f>
        <v>5.767175495553629</v>
      </c>
      <c r="AS9" s="232">
        <f>SUM(AS10:AS18)</f>
        <v>4735.400000000001</v>
      </c>
      <c r="AT9" s="233">
        <f>SUM(AT10:AT18)</f>
        <v>399.6</v>
      </c>
      <c r="AU9" s="234">
        <f>SUM(AU10:AU18)</f>
        <v>233.7</v>
      </c>
      <c r="AV9" s="233">
        <f aca="true" t="shared" si="1" ref="AV9:AV33">AU9-AT9</f>
        <v>-165.90000000000003</v>
      </c>
      <c r="AW9" s="235">
        <f aca="true" t="shared" si="2" ref="AW9:AW17">AU9/AT9%</f>
        <v>58.483483483483475</v>
      </c>
      <c r="AX9" s="289">
        <f>AU9/AS9%</f>
        <v>4.935169151497233</v>
      </c>
      <c r="AY9" s="232">
        <f>SUM(AY10:AY18)</f>
        <v>7970.500000000001</v>
      </c>
      <c r="AZ9" s="233">
        <f>SUM(AZ10:AZ18)</f>
        <v>1687.7</v>
      </c>
      <c r="BA9" s="234">
        <f>SUM(BA10:BA18)</f>
        <v>1596.7</v>
      </c>
      <c r="BB9" s="233">
        <f aca="true" t="shared" si="3" ref="BB9:BB27">BA9-AZ9</f>
        <v>-91</v>
      </c>
      <c r="BC9" s="235">
        <f>BA9/AZ9%</f>
        <v>94.60804645375364</v>
      </c>
      <c r="BD9" s="289">
        <f>BA9/AY9%</f>
        <v>20.032620287309452</v>
      </c>
      <c r="BE9" s="232">
        <f>SUM(BE10:BE18)</f>
        <v>1807.1000000000001</v>
      </c>
      <c r="BF9" s="233">
        <f>SUM(BF10:BF18)</f>
        <v>158.3</v>
      </c>
      <c r="BG9" s="234">
        <f>SUM(BG10:BG18)</f>
        <v>147.7</v>
      </c>
      <c r="BH9" s="233">
        <f>BG9-BF9</f>
        <v>-10.600000000000023</v>
      </c>
      <c r="BI9" s="235">
        <f>BG9/BF9%</f>
        <v>93.30385344283005</v>
      </c>
      <c r="BJ9" s="289">
        <f>BG9/BE9%</f>
        <v>8.173316363233909</v>
      </c>
      <c r="BK9" s="232">
        <f>SUM(BK10:BK18)</f>
        <v>3840.5</v>
      </c>
      <c r="BL9" s="233">
        <f>SUM(BL10:BL18)</f>
        <v>603.8</v>
      </c>
      <c r="BM9" s="234">
        <f>SUM(BM10:BM18)</f>
        <v>486.20000000000005</v>
      </c>
      <c r="BN9" s="233">
        <f>BM9-BL9</f>
        <v>-117.59999999999991</v>
      </c>
      <c r="BO9" s="235">
        <f aca="true" t="shared" si="4" ref="BO9:BO17">BM9/BL9%</f>
        <v>80.52335210334549</v>
      </c>
      <c r="BP9" s="289">
        <f>BM9/BK9%</f>
        <v>12.659809920583259</v>
      </c>
      <c r="BQ9" s="232">
        <f>SUM(BQ10:BQ18)</f>
        <v>17558.2</v>
      </c>
      <c r="BR9" s="233">
        <f>SUM(BR10:BR18)</f>
        <v>3521.7</v>
      </c>
      <c r="BS9" s="234">
        <f>SUM(BS10:BS18)</f>
        <v>2704.7</v>
      </c>
      <c r="BT9" s="233">
        <f>BS9-BR9</f>
        <v>-817</v>
      </c>
      <c r="BU9" s="235">
        <f aca="true" t="shared" si="5" ref="BU9:BU17">BS9/BR9%</f>
        <v>76.8009768009768</v>
      </c>
      <c r="BV9" s="289">
        <f>BS9/BQ9%</f>
        <v>15.404198608057774</v>
      </c>
      <c r="BW9" s="232">
        <f>C9+I9+O9+U9+AA9+AG9+AM9+AS9+AY9+BE9+BK9+BQ9</f>
        <v>224901.20000000004</v>
      </c>
      <c r="BX9" s="233">
        <f>D9+J9+P9+V9+AB9+AH9+AN9+AT9+AZ9+BF9+BL9+BR9</f>
        <v>41055.09999999999</v>
      </c>
      <c r="BY9" s="233">
        <f>E9+K9+Q9+W9+AC9+AI9+AO9+AU9+BA9+BG9+BM9+BS9</f>
        <v>26785.900000000012</v>
      </c>
      <c r="BZ9" s="233">
        <f>BY9-BX9</f>
        <v>-14269.199999999979</v>
      </c>
      <c r="CA9" s="233">
        <f>BY9/BX9%</f>
        <v>65.24378213668952</v>
      </c>
      <c r="CB9" s="290">
        <f>BY9/BW9%</f>
        <v>11.91007429039952</v>
      </c>
    </row>
    <row r="10" spans="1:81" ht="12.75">
      <c r="A10" s="93" t="s">
        <v>62</v>
      </c>
      <c r="B10" s="94"/>
      <c r="C10" s="237">
        <v>65578.7</v>
      </c>
      <c r="D10" s="95">
        <v>13783.4</v>
      </c>
      <c r="E10" s="238">
        <v>8400.1</v>
      </c>
      <c r="F10" s="239">
        <f>E10-D10</f>
        <v>-5383.299999999999</v>
      </c>
      <c r="G10" s="291">
        <f>E10/D10%</f>
        <v>60.94359882177112</v>
      </c>
      <c r="H10" s="291">
        <f t="shared" si="0"/>
        <v>12.809189569174139</v>
      </c>
      <c r="I10" s="350">
        <v>860</v>
      </c>
      <c r="J10" s="238">
        <v>180</v>
      </c>
      <c r="K10" s="238">
        <v>102.7</v>
      </c>
      <c r="L10" s="239">
        <f>K10-J10</f>
        <v>-77.3</v>
      </c>
      <c r="M10" s="292">
        <f>K10/J10%</f>
        <v>57.05555555555556</v>
      </c>
      <c r="N10" s="291">
        <f>K10/I10%</f>
        <v>11.94186046511628</v>
      </c>
      <c r="O10" s="237">
        <v>1701.1</v>
      </c>
      <c r="P10" s="95">
        <v>348.5</v>
      </c>
      <c r="Q10" s="238">
        <v>214.6</v>
      </c>
      <c r="R10" s="239">
        <f>Q10-P10</f>
        <v>-133.9</v>
      </c>
      <c r="S10" s="292">
        <f>Q10/P10%</f>
        <v>61.57819225251076</v>
      </c>
      <c r="T10" s="291">
        <f>Q10/O10%</f>
        <v>12.615366527541003</v>
      </c>
      <c r="U10" s="237">
        <v>6452.3</v>
      </c>
      <c r="V10" s="95">
        <v>1623.3</v>
      </c>
      <c r="W10" s="238">
        <v>1280.7</v>
      </c>
      <c r="X10" s="239">
        <f>W10-V10</f>
        <v>-342.5999999999999</v>
      </c>
      <c r="Y10" s="292">
        <f>W10/V10%</f>
        <v>78.8948438366291</v>
      </c>
      <c r="Z10" s="291">
        <f>W10/U10%</f>
        <v>19.848736109604328</v>
      </c>
      <c r="AA10" s="237">
        <v>1704.9</v>
      </c>
      <c r="AB10" s="95">
        <v>129.1</v>
      </c>
      <c r="AC10" s="238">
        <v>121.4</v>
      </c>
      <c r="AD10" s="239">
        <f>AC10-AB10</f>
        <v>-7.699999999999989</v>
      </c>
      <c r="AE10" s="292">
        <f>AC10/AB10%</f>
        <v>94.03563129357089</v>
      </c>
      <c r="AF10" s="291">
        <f>AC10/AA10%</f>
        <v>7.120652237667899</v>
      </c>
      <c r="AG10" s="237">
        <v>1941</v>
      </c>
      <c r="AH10" s="95">
        <v>366.9</v>
      </c>
      <c r="AI10" s="238">
        <v>285.5</v>
      </c>
      <c r="AJ10" s="239">
        <f>AI10-AH10</f>
        <v>-81.39999999999998</v>
      </c>
      <c r="AK10" s="292">
        <f>AI10/AH10%</f>
        <v>77.81411828836195</v>
      </c>
      <c r="AL10" s="291">
        <f>AI10/AG10%</f>
        <v>14.708912931478618</v>
      </c>
      <c r="AM10" s="237">
        <v>622.3</v>
      </c>
      <c r="AN10" s="95">
        <v>93.7</v>
      </c>
      <c r="AO10" s="238">
        <v>66.4</v>
      </c>
      <c r="AP10" s="239">
        <f>AO10-AN10</f>
        <v>-27.299999999999997</v>
      </c>
      <c r="AQ10" s="292">
        <f>AO10/AN10%</f>
        <v>70.86446104589115</v>
      </c>
      <c r="AR10" s="291">
        <f>AO10/AM10%</f>
        <v>10.670094809577375</v>
      </c>
      <c r="AS10" s="237">
        <v>1000</v>
      </c>
      <c r="AT10" s="95">
        <v>259</v>
      </c>
      <c r="AU10" s="238">
        <v>75.8</v>
      </c>
      <c r="AV10" s="239">
        <f t="shared" si="1"/>
        <v>-183.2</v>
      </c>
      <c r="AW10" s="292">
        <f t="shared" si="2"/>
        <v>29.266409266409266</v>
      </c>
      <c r="AX10" s="291">
        <f>AU10/AS10%</f>
        <v>7.58</v>
      </c>
      <c r="AY10" s="237">
        <v>1856.3</v>
      </c>
      <c r="AZ10" s="95">
        <v>409.7</v>
      </c>
      <c r="BA10" s="238">
        <v>267.4</v>
      </c>
      <c r="BB10" s="239">
        <f t="shared" si="3"/>
        <v>-142.3</v>
      </c>
      <c r="BC10" s="292">
        <f>BA10/AZ10%</f>
        <v>65.26726873321942</v>
      </c>
      <c r="BD10" s="291">
        <f>BA10/AY10%</f>
        <v>14.404999191940957</v>
      </c>
      <c r="BE10" s="237">
        <v>510.7</v>
      </c>
      <c r="BF10" s="95">
        <v>105.4</v>
      </c>
      <c r="BG10" s="238">
        <v>54.9</v>
      </c>
      <c r="BH10" s="239">
        <f>BG10-BF10</f>
        <v>-50.50000000000001</v>
      </c>
      <c r="BI10" s="292">
        <f>BG10/BF10%</f>
        <v>52.08728652751423</v>
      </c>
      <c r="BJ10" s="291">
        <f>BG10/BE10%</f>
        <v>10.74995104758175</v>
      </c>
      <c r="BK10" s="237">
        <v>1240</v>
      </c>
      <c r="BL10" s="95">
        <v>219</v>
      </c>
      <c r="BM10" s="238">
        <v>169.9</v>
      </c>
      <c r="BN10" s="239">
        <f>BM10-BL10</f>
        <v>-49.099999999999994</v>
      </c>
      <c r="BO10" s="292">
        <f t="shared" si="4"/>
        <v>77.57990867579909</v>
      </c>
      <c r="BP10" s="291">
        <f>BM10/BK10%</f>
        <v>13.701612903225806</v>
      </c>
      <c r="BQ10" s="237">
        <v>4450.8</v>
      </c>
      <c r="BR10" s="95">
        <v>826.6</v>
      </c>
      <c r="BS10" s="238">
        <v>454.8</v>
      </c>
      <c r="BT10" s="239">
        <f>BS10-BR10</f>
        <v>-371.8</v>
      </c>
      <c r="BU10" s="292">
        <f t="shared" si="5"/>
        <v>55.02056617469151</v>
      </c>
      <c r="BV10" s="291">
        <f>BS10/BQ10%</f>
        <v>10.21838770558102</v>
      </c>
      <c r="BW10" s="240">
        <f aca="true" t="shared" si="6" ref="BW10:BY17">C10+I10+O10+U10+AA10+AG10+AM10+AS10+AY10+BE10+BK10+BQ10</f>
        <v>87918.1</v>
      </c>
      <c r="BX10" s="196">
        <f t="shared" si="6"/>
        <v>18344.600000000002</v>
      </c>
      <c r="BY10" s="196">
        <f>E10+K10+Q10+W10+AC10+AI10+AO10+AU10+BA10+BG10+BM10+BS10</f>
        <v>11494.199999999999</v>
      </c>
      <c r="BZ10" s="239">
        <f>BY10-BX10</f>
        <v>-6850.400000000003</v>
      </c>
      <c r="CA10" s="239">
        <f>BY10/BX10%</f>
        <v>62.65713070876442</v>
      </c>
      <c r="CB10" s="293">
        <f>BY10/BW10%</f>
        <v>13.073758418346163</v>
      </c>
      <c r="CC10" s="294"/>
    </row>
    <row r="11" spans="1:81" ht="12.75">
      <c r="A11" s="93" t="s">
        <v>63</v>
      </c>
      <c r="B11" s="94"/>
      <c r="C11" s="237">
        <v>3025.5</v>
      </c>
      <c r="D11" s="95">
        <v>666.3</v>
      </c>
      <c r="E11" s="238">
        <v>283.4</v>
      </c>
      <c r="F11" s="239">
        <f aca="true" t="shared" si="7" ref="F11:F27">E11-D11</f>
        <v>-382.9</v>
      </c>
      <c r="G11" s="291">
        <f aca="true" t="shared" si="8" ref="G11:G26">E11/D11%</f>
        <v>42.5333933663515</v>
      </c>
      <c r="H11" s="291">
        <f t="shared" si="0"/>
        <v>9.36704676912907</v>
      </c>
      <c r="I11" s="350"/>
      <c r="J11" s="238"/>
      <c r="K11" s="238"/>
      <c r="L11" s="239">
        <f aca="true" t="shared" si="9" ref="L11:L27">K11-J11</f>
        <v>0</v>
      </c>
      <c r="M11" s="292"/>
      <c r="N11" s="291"/>
      <c r="O11" s="237"/>
      <c r="P11" s="95"/>
      <c r="Q11" s="238"/>
      <c r="R11" s="239">
        <f aca="true" t="shared" si="10" ref="R11:R34">Q11-P11</f>
        <v>0</v>
      </c>
      <c r="S11" s="292"/>
      <c r="T11" s="291"/>
      <c r="U11" s="237"/>
      <c r="V11" s="95"/>
      <c r="W11" s="238"/>
      <c r="X11" s="239">
        <f aca="true" t="shared" si="11" ref="X11:X27">W11-V11</f>
        <v>0</v>
      </c>
      <c r="Y11" s="292"/>
      <c r="Z11" s="291"/>
      <c r="AA11" s="237"/>
      <c r="AB11" s="95"/>
      <c r="AC11" s="238"/>
      <c r="AD11" s="239">
        <f aca="true" t="shared" si="12" ref="AD11:AD34">AC11-AB11</f>
        <v>0</v>
      </c>
      <c r="AE11" s="292"/>
      <c r="AF11" s="291"/>
      <c r="AG11" s="237"/>
      <c r="AH11" s="95"/>
      <c r="AI11" s="238"/>
      <c r="AJ11" s="239">
        <f aca="true" t="shared" si="13" ref="AJ11:AJ27">AI11-AH11</f>
        <v>0</v>
      </c>
      <c r="AK11" s="292"/>
      <c r="AL11" s="291"/>
      <c r="AM11" s="237"/>
      <c r="AN11" s="95"/>
      <c r="AO11" s="238"/>
      <c r="AP11" s="239">
        <f aca="true" t="shared" si="14" ref="AP11:AP27">AO11-AN11</f>
        <v>0</v>
      </c>
      <c r="AQ11" s="292"/>
      <c r="AR11" s="291"/>
      <c r="AS11" s="237"/>
      <c r="AT11" s="95"/>
      <c r="AU11" s="238"/>
      <c r="AV11" s="239">
        <f t="shared" si="1"/>
        <v>0</v>
      </c>
      <c r="AW11" s="292"/>
      <c r="AX11" s="291"/>
      <c r="AY11" s="237"/>
      <c r="AZ11" s="95"/>
      <c r="BA11" s="238"/>
      <c r="BB11" s="239">
        <f t="shared" si="3"/>
        <v>0</v>
      </c>
      <c r="BC11" s="292"/>
      <c r="BD11" s="291"/>
      <c r="BE11" s="237"/>
      <c r="BF11" s="95"/>
      <c r="BG11" s="238"/>
      <c r="BH11" s="239">
        <f aca="true" t="shared" si="15" ref="BH11:BH21">BG11-BF11</f>
        <v>0</v>
      </c>
      <c r="BI11" s="292"/>
      <c r="BJ11" s="291"/>
      <c r="BK11" s="237"/>
      <c r="BL11" s="95"/>
      <c r="BM11" s="238"/>
      <c r="BN11" s="239"/>
      <c r="BO11" s="292"/>
      <c r="BP11" s="291"/>
      <c r="BQ11" s="237">
        <v>1092.6</v>
      </c>
      <c r="BR11" s="95">
        <v>281.8</v>
      </c>
      <c r="BS11" s="238">
        <v>102.3</v>
      </c>
      <c r="BT11" s="239">
        <f>BS11-BR11</f>
        <v>-179.5</v>
      </c>
      <c r="BU11" s="292">
        <f t="shared" si="5"/>
        <v>36.30234208658623</v>
      </c>
      <c r="BV11" s="291">
        <f>BS11/BQ11%</f>
        <v>9.362987369577157</v>
      </c>
      <c r="BW11" s="240">
        <f t="shared" si="6"/>
        <v>4118.1</v>
      </c>
      <c r="BX11" s="196">
        <f t="shared" si="6"/>
        <v>948.0999999999999</v>
      </c>
      <c r="BY11" s="196">
        <f t="shared" si="6"/>
        <v>385.7</v>
      </c>
      <c r="BZ11" s="239">
        <f>BY11-BX11</f>
        <v>-562.3999999999999</v>
      </c>
      <c r="CA11" s="239">
        <f>BY11/BX11%</f>
        <v>40.6813627254509</v>
      </c>
      <c r="CB11" s="293">
        <f>BY11/BW11%</f>
        <v>9.365969743328233</v>
      </c>
      <c r="CC11" s="294"/>
    </row>
    <row r="12" spans="1:81" ht="24.75" customHeight="1" hidden="1">
      <c r="A12" s="96" t="s">
        <v>24</v>
      </c>
      <c r="B12" s="94"/>
      <c r="C12" s="237"/>
      <c r="D12" s="95"/>
      <c r="E12" s="238"/>
      <c r="F12" s="239">
        <f t="shared" si="7"/>
        <v>0</v>
      </c>
      <c r="G12" s="291" t="e">
        <f t="shared" si="8"/>
        <v>#DIV/0!</v>
      </c>
      <c r="H12" s="291" t="e">
        <f t="shared" si="0"/>
        <v>#DIV/0!</v>
      </c>
      <c r="I12" s="350"/>
      <c r="J12" s="238"/>
      <c r="K12" s="238"/>
      <c r="L12" s="239">
        <f t="shared" si="9"/>
        <v>0</v>
      </c>
      <c r="M12" s="292" t="e">
        <f aca="true" t="shared" si="16" ref="M12:M23">K12/J12%</f>
        <v>#DIV/0!</v>
      </c>
      <c r="N12" s="291" t="e">
        <f>K12/I12%</f>
        <v>#DIV/0!</v>
      </c>
      <c r="O12" s="237"/>
      <c r="P12" s="95"/>
      <c r="Q12" s="238"/>
      <c r="R12" s="239">
        <f t="shared" si="10"/>
        <v>0</v>
      </c>
      <c r="S12" s="292"/>
      <c r="T12" s="291" t="e">
        <f aca="true" t="shared" si="17" ref="T12:T34">Q12/O12%</f>
        <v>#DIV/0!</v>
      </c>
      <c r="U12" s="237"/>
      <c r="V12" s="95"/>
      <c r="W12" s="238"/>
      <c r="X12" s="239">
        <f t="shared" si="11"/>
        <v>0</v>
      </c>
      <c r="Y12" s="292" t="e">
        <f aca="true" t="shared" si="18" ref="Y12:Y26">W12/V12%</f>
        <v>#DIV/0!</v>
      </c>
      <c r="Z12" s="291"/>
      <c r="AA12" s="237"/>
      <c r="AB12" s="95"/>
      <c r="AC12" s="238"/>
      <c r="AD12" s="239">
        <f t="shared" si="12"/>
        <v>0</v>
      </c>
      <c r="AE12" s="292" t="e">
        <f aca="true" t="shared" si="19" ref="AE12:AE19">AC12/AB12%</f>
        <v>#DIV/0!</v>
      </c>
      <c r="AF12" s="291" t="e">
        <f>AC12/AA12%</f>
        <v>#DIV/0!</v>
      </c>
      <c r="AG12" s="237"/>
      <c r="AH12" s="95"/>
      <c r="AI12" s="238"/>
      <c r="AJ12" s="239">
        <f t="shared" si="13"/>
        <v>0</v>
      </c>
      <c r="AK12" s="292" t="e">
        <f aca="true" t="shared" si="20" ref="AK12:AK27">AI12/AH12%</f>
        <v>#DIV/0!</v>
      </c>
      <c r="AL12" s="291" t="e">
        <f aca="true" t="shared" si="21" ref="AL12:AL34">AI12/AG12%</f>
        <v>#DIV/0!</v>
      </c>
      <c r="AM12" s="237"/>
      <c r="AN12" s="95"/>
      <c r="AO12" s="238"/>
      <c r="AP12" s="239">
        <f t="shared" si="14"/>
        <v>0</v>
      </c>
      <c r="AQ12" s="292" t="e">
        <f aca="true" t="shared" si="22" ref="AQ12:AQ19">AO12/AN12%</f>
        <v>#DIV/0!</v>
      </c>
      <c r="AR12" s="291" t="e">
        <f aca="true" t="shared" si="23" ref="AR12:AR34">AO12/AM12%</f>
        <v>#DIV/0!</v>
      </c>
      <c r="AS12" s="237"/>
      <c r="AT12" s="95"/>
      <c r="AU12" s="238"/>
      <c r="AV12" s="239">
        <f t="shared" si="1"/>
        <v>0</v>
      </c>
      <c r="AW12" s="292" t="e">
        <f t="shared" si="2"/>
        <v>#DIV/0!</v>
      </c>
      <c r="AX12" s="291" t="e">
        <f aca="true" t="shared" si="24" ref="AX12:AX34">AU12/AS12%</f>
        <v>#DIV/0!</v>
      </c>
      <c r="AY12" s="237"/>
      <c r="AZ12" s="95"/>
      <c r="BA12" s="238"/>
      <c r="BB12" s="239">
        <f t="shared" si="3"/>
        <v>0</v>
      </c>
      <c r="BC12" s="292" t="e">
        <f>BA12/AZ12%</f>
        <v>#DIV/0!</v>
      </c>
      <c r="BD12" s="291" t="e">
        <f aca="true" t="shared" si="25" ref="BD12:BD34">BA12/AY12%</f>
        <v>#DIV/0!</v>
      </c>
      <c r="BE12" s="237"/>
      <c r="BF12" s="95"/>
      <c r="BG12" s="238"/>
      <c r="BH12" s="239">
        <f t="shared" si="15"/>
        <v>0</v>
      </c>
      <c r="BI12" s="292"/>
      <c r="BJ12" s="291" t="e">
        <f aca="true" t="shared" si="26" ref="BJ12:BJ34">BG12/BE12%</f>
        <v>#DIV/0!</v>
      </c>
      <c r="BK12" s="237"/>
      <c r="BL12" s="95"/>
      <c r="BM12" s="238"/>
      <c r="BN12" s="239">
        <f>BM12-BL12</f>
        <v>0</v>
      </c>
      <c r="BO12" s="292" t="e">
        <f t="shared" si="4"/>
        <v>#DIV/0!</v>
      </c>
      <c r="BP12" s="291" t="e">
        <f aca="true" t="shared" si="27" ref="BP12:BP34">BM12/BK12%</f>
        <v>#DIV/0!</v>
      </c>
      <c r="BQ12" s="237"/>
      <c r="BR12" s="95"/>
      <c r="BS12" s="238"/>
      <c r="BT12" s="239">
        <f aca="true" t="shared" si="28" ref="BT12:BT27">BS12-BR12</f>
        <v>0</v>
      </c>
      <c r="BU12" s="292" t="e">
        <f>BS12/BR12%</f>
        <v>#DIV/0!</v>
      </c>
      <c r="BV12" s="291" t="e">
        <f aca="true" t="shared" si="29" ref="BV12:BV34">BS12/BQ12%</f>
        <v>#DIV/0!</v>
      </c>
      <c r="BW12" s="240">
        <f t="shared" si="6"/>
        <v>0</v>
      </c>
      <c r="BX12" s="196">
        <f t="shared" si="6"/>
        <v>0</v>
      </c>
      <c r="BY12" s="196">
        <f t="shared" si="6"/>
        <v>0</v>
      </c>
      <c r="BZ12" s="239">
        <f aca="true" t="shared" si="30" ref="BZ12:BZ27">BY12-BX12</f>
        <v>0</v>
      </c>
      <c r="CA12" s="239" t="e">
        <f aca="true" t="shared" si="31" ref="CA12:CA27">BY12/BX12%</f>
        <v>#DIV/0!</v>
      </c>
      <c r="CB12" s="293" t="e">
        <f aca="true" t="shared" si="32" ref="CB12:CB34">BY12/BW12%</f>
        <v>#DIV/0!</v>
      </c>
      <c r="CC12" s="294"/>
    </row>
    <row r="13" spans="1:81" ht="12.75">
      <c r="A13" s="93" t="s">
        <v>26</v>
      </c>
      <c r="B13" s="97"/>
      <c r="C13" s="241">
        <v>349.5</v>
      </c>
      <c r="D13" s="295">
        <v>10.4</v>
      </c>
      <c r="E13" s="242">
        <v>0</v>
      </c>
      <c r="F13" s="239">
        <f t="shared" si="7"/>
        <v>-10.4</v>
      </c>
      <c r="G13" s="291">
        <f t="shared" si="8"/>
        <v>0</v>
      </c>
      <c r="H13" s="291">
        <f>E13/C13%</f>
        <v>0</v>
      </c>
      <c r="I13" s="351">
        <v>350</v>
      </c>
      <c r="J13" s="242">
        <v>150</v>
      </c>
      <c r="K13" s="242">
        <v>17.7</v>
      </c>
      <c r="L13" s="239">
        <f t="shared" si="9"/>
        <v>-132.3</v>
      </c>
      <c r="M13" s="292">
        <f t="shared" si="16"/>
        <v>11.799999999999999</v>
      </c>
      <c r="N13" s="291">
        <f>K13/I13%</f>
        <v>5.057142857142857</v>
      </c>
      <c r="O13" s="241">
        <v>4.5</v>
      </c>
      <c r="P13" s="295"/>
      <c r="Q13" s="242"/>
      <c r="R13" s="239">
        <f t="shared" si="10"/>
        <v>0</v>
      </c>
      <c r="S13" s="292"/>
      <c r="T13" s="291"/>
      <c r="U13" s="241">
        <v>297.4</v>
      </c>
      <c r="V13" s="295"/>
      <c r="W13" s="242"/>
      <c r="X13" s="239">
        <f t="shared" si="11"/>
        <v>0</v>
      </c>
      <c r="Y13" s="292"/>
      <c r="Z13" s="291"/>
      <c r="AA13" s="241">
        <v>884.1</v>
      </c>
      <c r="AB13" s="295">
        <v>29.3</v>
      </c>
      <c r="AC13" s="242"/>
      <c r="AD13" s="239">
        <f t="shared" si="12"/>
        <v>-29.3</v>
      </c>
      <c r="AE13" s="292">
        <f t="shared" si="19"/>
        <v>0</v>
      </c>
      <c r="AF13" s="291">
        <f>AC13/AA13%</f>
        <v>0</v>
      </c>
      <c r="AG13" s="241">
        <v>269.5</v>
      </c>
      <c r="AH13" s="295">
        <v>10</v>
      </c>
      <c r="AI13" s="242"/>
      <c r="AJ13" s="239">
        <f t="shared" si="13"/>
        <v>-10</v>
      </c>
      <c r="AK13" s="292">
        <f t="shared" si="20"/>
        <v>0</v>
      </c>
      <c r="AL13" s="291">
        <f t="shared" si="21"/>
        <v>0</v>
      </c>
      <c r="AM13" s="241">
        <v>484</v>
      </c>
      <c r="AN13" s="295">
        <v>109.1</v>
      </c>
      <c r="AO13" s="242"/>
      <c r="AP13" s="239">
        <f t="shared" si="14"/>
        <v>-109.1</v>
      </c>
      <c r="AQ13" s="292">
        <f t="shared" si="22"/>
        <v>0</v>
      </c>
      <c r="AR13" s="291">
        <f t="shared" si="23"/>
        <v>0</v>
      </c>
      <c r="AS13" s="241">
        <v>1000</v>
      </c>
      <c r="AT13" s="295"/>
      <c r="AU13" s="242"/>
      <c r="AV13" s="239">
        <f t="shared" si="1"/>
        <v>0</v>
      </c>
      <c r="AW13" s="292"/>
      <c r="AX13" s="291">
        <f t="shared" si="24"/>
        <v>0</v>
      </c>
      <c r="AY13" s="241">
        <v>868.3</v>
      </c>
      <c r="AZ13" s="295">
        <v>795.2</v>
      </c>
      <c r="BA13" s="242">
        <v>1050.7</v>
      </c>
      <c r="BB13" s="239">
        <f t="shared" si="3"/>
        <v>255.5</v>
      </c>
      <c r="BC13" s="292">
        <f>BA13/AZ13%</f>
        <v>132.13028169014083</v>
      </c>
      <c r="BD13" s="291">
        <f t="shared" si="25"/>
        <v>121.00656455142233</v>
      </c>
      <c r="BE13" s="241"/>
      <c r="BF13" s="295"/>
      <c r="BG13" s="242">
        <v>61.6</v>
      </c>
      <c r="BH13" s="239">
        <f t="shared" si="15"/>
        <v>61.6</v>
      </c>
      <c r="BI13" s="292"/>
      <c r="BJ13" s="291"/>
      <c r="BK13" s="241">
        <v>74.8</v>
      </c>
      <c r="BL13" s="295">
        <v>41</v>
      </c>
      <c r="BM13" s="242">
        <v>0.3</v>
      </c>
      <c r="BN13" s="239">
        <f>BM13-BL13</f>
        <v>-40.7</v>
      </c>
      <c r="BO13" s="292">
        <f t="shared" si="4"/>
        <v>0.7317073170731707</v>
      </c>
      <c r="BP13" s="291">
        <f t="shared" si="27"/>
        <v>0.40106951871657753</v>
      </c>
      <c r="BQ13" s="241"/>
      <c r="BR13" s="295"/>
      <c r="BS13" s="242"/>
      <c r="BT13" s="239">
        <f t="shared" si="28"/>
        <v>0</v>
      </c>
      <c r="BU13" s="292"/>
      <c r="BV13" s="291"/>
      <c r="BW13" s="240">
        <f t="shared" si="6"/>
        <v>4582.1</v>
      </c>
      <c r="BX13" s="196">
        <f t="shared" si="6"/>
        <v>1145</v>
      </c>
      <c r="BY13" s="196">
        <f t="shared" si="6"/>
        <v>1130.3</v>
      </c>
      <c r="BZ13" s="239">
        <f t="shared" si="30"/>
        <v>-14.700000000000045</v>
      </c>
      <c r="CA13" s="239">
        <f t="shared" si="31"/>
        <v>98.71615720524018</v>
      </c>
      <c r="CB13" s="293">
        <f t="shared" si="32"/>
        <v>24.667728770651006</v>
      </c>
      <c r="CC13" s="294"/>
    </row>
    <row r="14" spans="1:81" ht="12.75">
      <c r="A14" s="98" t="s">
        <v>64</v>
      </c>
      <c r="B14" s="97"/>
      <c r="C14" s="241">
        <v>8700</v>
      </c>
      <c r="D14" s="295">
        <v>559.3</v>
      </c>
      <c r="E14" s="242">
        <v>328.1</v>
      </c>
      <c r="F14" s="239">
        <f t="shared" si="7"/>
        <v>-231.19999999999993</v>
      </c>
      <c r="G14" s="291">
        <f t="shared" si="8"/>
        <v>58.662613981762924</v>
      </c>
      <c r="H14" s="291">
        <f t="shared" si="0"/>
        <v>3.771264367816092</v>
      </c>
      <c r="I14" s="351">
        <v>220</v>
      </c>
      <c r="J14" s="242">
        <v>22</v>
      </c>
      <c r="K14" s="242">
        <v>14.6</v>
      </c>
      <c r="L14" s="239">
        <f t="shared" si="9"/>
        <v>-7.4</v>
      </c>
      <c r="M14" s="292">
        <f t="shared" si="16"/>
        <v>66.36363636363636</v>
      </c>
      <c r="N14" s="291">
        <f aca="true" t="shared" si="33" ref="N14:N34">K14/I14%</f>
        <v>6.636363636363636</v>
      </c>
      <c r="O14" s="241">
        <v>290.3</v>
      </c>
      <c r="P14" s="295">
        <v>88.7</v>
      </c>
      <c r="Q14" s="242">
        <v>25.2</v>
      </c>
      <c r="R14" s="239">
        <f t="shared" si="10"/>
        <v>-63.5</v>
      </c>
      <c r="S14" s="292">
        <f aca="true" t="shared" si="34" ref="S14:S19">Q14/P14%</f>
        <v>28.410372040586246</v>
      </c>
      <c r="T14" s="291">
        <f t="shared" si="17"/>
        <v>8.680675163623837</v>
      </c>
      <c r="U14" s="241">
        <v>213</v>
      </c>
      <c r="V14" s="295">
        <v>8</v>
      </c>
      <c r="W14" s="242">
        <v>3.8</v>
      </c>
      <c r="X14" s="239">
        <f t="shared" si="11"/>
        <v>-4.2</v>
      </c>
      <c r="Y14" s="292">
        <f t="shared" si="18"/>
        <v>47.5</v>
      </c>
      <c r="Z14" s="291">
        <f>W14/U14%</f>
        <v>1.784037558685446</v>
      </c>
      <c r="AA14" s="241">
        <v>180</v>
      </c>
      <c r="AB14" s="295">
        <v>1.5</v>
      </c>
      <c r="AC14" s="242">
        <v>1.8</v>
      </c>
      <c r="AD14" s="239">
        <f t="shared" si="12"/>
        <v>0.30000000000000004</v>
      </c>
      <c r="AE14" s="292">
        <f t="shared" si="19"/>
        <v>120.00000000000001</v>
      </c>
      <c r="AF14" s="291">
        <f>AC14/AA14%</f>
        <v>1</v>
      </c>
      <c r="AG14" s="241">
        <v>420</v>
      </c>
      <c r="AH14" s="295">
        <v>8</v>
      </c>
      <c r="AI14" s="242">
        <v>20.9</v>
      </c>
      <c r="AJ14" s="239">
        <f t="shared" si="13"/>
        <v>12.899999999999999</v>
      </c>
      <c r="AK14" s="292">
        <f t="shared" si="20"/>
        <v>261.25</v>
      </c>
      <c r="AL14" s="291">
        <f t="shared" si="21"/>
        <v>4.976190476190475</v>
      </c>
      <c r="AM14" s="241">
        <v>354</v>
      </c>
      <c r="AN14" s="295">
        <v>60.7</v>
      </c>
      <c r="AO14" s="242">
        <v>59</v>
      </c>
      <c r="AP14" s="239">
        <f t="shared" si="14"/>
        <v>-1.7000000000000028</v>
      </c>
      <c r="AQ14" s="292">
        <f t="shared" si="22"/>
        <v>97.1993410214168</v>
      </c>
      <c r="AR14" s="291">
        <f t="shared" si="23"/>
        <v>16.666666666666668</v>
      </c>
      <c r="AS14" s="241">
        <v>279</v>
      </c>
      <c r="AT14" s="295">
        <v>4.5</v>
      </c>
      <c r="AU14" s="242">
        <v>12.6</v>
      </c>
      <c r="AV14" s="239">
        <f t="shared" si="1"/>
        <v>8.1</v>
      </c>
      <c r="AW14" s="292">
        <f t="shared" si="2"/>
        <v>280</v>
      </c>
      <c r="AX14" s="291">
        <f t="shared" si="24"/>
        <v>4.516129032258064</v>
      </c>
      <c r="AY14" s="241">
        <v>926</v>
      </c>
      <c r="AZ14" s="295">
        <v>44.5</v>
      </c>
      <c r="BA14" s="242">
        <v>44.8</v>
      </c>
      <c r="BB14" s="239">
        <f t="shared" si="3"/>
        <v>0.29999999999999716</v>
      </c>
      <c r="BC14" s="292">
        <f>BA14/AZ14%</f>
        <v>100.67415730337078</v>
      </c>
      <c r="BD14" s="291">
        <f t="shared" si="25"/>
        <v>4.838012958963283</v>
      </c>
      <c r="BE14" s="241">
        <v>70</v>
      </c>
      <c r="BF14" s="295">
        <v>5</v>
      </c>
      <c r="BG14" s="242">
        <v>3.2</v>
      </c>
      <c r="BH14" s="239">
        <f t="shared" si="15"/>
        <v>-1.7999999999999998</v>
      </c>
      <c r="BI14" s="292">
        <f>BG14/BF14%</f>
        <v>64</v>
      </c>
      <c r="BJ14" s="291">
        <f t="shared" si="26"/>
        <v>4.571428571428572</v>
      </c>
      <c r="BK14" s="241">
        <v>311</v>
      </c>
      <c r="BL14" s="295">
        <v>49</v>
      </c>
      <c r="BM14" s="242">
        <v>14.4</v>
      </c>
      <c r="BN14" s="239">
        <f>BM14-BL14</f>
        <v>-34.6</v>
      </c>
      <c r="BO14" s="292">
        <f t="shared" si="4"/>
        <v>29.387755102040817</v>
      </c>
      <c r="BP14" s="291">
        <f t="shared" si="27"/>
        <v>4.630225080385852</v>
      </c>
      <c r="BQ14" s="241">
        <v>542</v>
      </c>
      <c r="BR14" s="295">
        <v>42.3</v>
      </c>
      <c r="BS14" s="242">
        <v>35.7</v>
      </c>
      <c r="BT14" s="239">
        <f t="shared" si="28"/>
        <v>-6.599999999999994</v>
      </c>
      <c r="BU14" s="292">
        <f t="shared" si="5"/>
        <v>84.39716312056738</v>
      </c>
      <c r="BV14" s="291">
        <f t="shared" si="29"/>
        <v>6.586715867158672</v>
      </c>
      <c r="BW14" s="240">
        <f t="shared" si="6"/>
        <v>12505.3</v>
      </c>
      <c r="BX14" s="196">
        <f t="shared" si="6"/>
        <v>893.5</v>
      </c>
      <c r="BY14" s="196">
        <f t="shared" si="6"/>
        <v>564.1000000000001</v>
      </c>
      <c r="BZ14" s="239">
        <f t="shared" si="30"/>
        <v>-329.39999999999986</v>
      </c>
      <c r="CA14" s="239">
        <f t="shared" si="31"/>
        <v>63.13374370453275</v>
      </c>
      <c r="CB14" s="293">
        <f t="shared" si="32"/>
        <v>4.510887383749291</v>
      </c>
      <c r="CC14" s="294"/>
    </row>
    <row r="15" spans="1:81" ht="12.75">
      <c r="A15" s="98" t="s">
        <v>147</v>
      </c>
      <c r="B15" s="97"/>
      <c r="C15" s="241">
        <v>32377.1</v>
      </c>
      <c r="D15" s="295">
        <v>2943.1</v>
      </c>
      <c r="E15" s="242">
        <v>1795.7</v>
      </c>
      <c r="F15" s="239">
        <f t="shared" si="7"/>
        <v>-1147.3999999999999</v>
      </c>
      <c r="G15" s="291">
        <f t="shared" si="8"/>
        <v>61.01389691141994</v>
      </c>
      <c r="H15" s="291">
        <f t="shared" si="0"/>
        <v>5.546203952793796</v>
      </c>
      <c r="I15" s="351"/>
      <c r="J15" s="242"/>
      <c r="K15" s="242"/>
      <c r="L15" s="239">
        <f t="shared" si="9"/>
        <v>0</v>
      </c>
      <c r="M15" s="292"/>
      <c r="N15" s="291"/>
      <c r="O15" s="241"/>
      <c r="P15" s="295"/>
      <c r="Q15" s="242"/>
      <c r="R15" s="239">
        <f t="shared" si="10"/>
        <v>0</v>
      </c>
      <c r="S15" s="292"/>
      <c r="T15" s="291"/>
      <c r="U15" s="241"/>
      <c r="V15" s="295"/>
      <c r="W15" s="242"/>
      <c r="X15" s="239">
        <f t="shared" si="11"/>
        <v>0</v>
      </c>
      <c r="Y15" s="292"/>
      <c r="Z15" s="291"/>
      <c r="AA15" s="241"/>
      <c r="AB15" s="295"/>
      <c r="AC15" s="242"/>
      <c r="AD15" s="239">
        <f t="shared" si="12"/>
        <v>0</v>
      </c>
      <c r="AE15" s="292"/>
      <c r="AF15" s="291"/>
      <c r="AG15" s="241"/>
      <c r="AH15" s="295"/>
      <c r="AI15" s="242"/>
      <c r="AJ15" s="239">
        <f t="shared" si="13"/>
        <v>0</v>
      </c>
      <c r="AK15" s="292"/>
      <c r="AL15" s="291"/>
      <c r="AM15" s="241"/>
      <c r="AN15" s="295"/>
      <c r="AO15" s="242"/>
      <c r="AP15" s="239">
        <f t="shared" si="14"/>
        <v>0</v>
      </c>
      <c r="AQ15" s="292"/>
      <c r="AR15" s="291"/>
      <c r="AS15" s="241"/>
      <c r="AT15" s="295"/>
      <c r="AU15" s="242"/>
      <c r="AV15" s="239"/>
      <c r="AW15" s="292"/>
      <c r="AX15" s="291"/>
      <c r="AY15" s="241"/>
      <c r="AZ15" s="295"/>
      <c r="BA15" s="242"/>
      <c r="BB15" s="239"/>
      <c r="BC15" s="292"/>
      <c r="BD15" s="291"/>
      <c r="BE15" s="241"/>
      <c r="BF15" s="295"/>
      <c r="BG15" s="242"/>
      <c r="BH15" s="239">
        <f t="shared" si="15"/>
        <v>0</v>
      </c>
      <c r="BI15" s="292"/>
      <c r="BJ15" s="291"/>
      <c r="BK15" s="241"/>
      <c r="BL15" s="295"/>
      <c r="BM15" s="242"/>
      <c r="BN15" s="239"/>
      <c r="BO15" s="292"/>
      <c r="BP15" s="291"/>
      <c r="BQ15" s="241">
        <v>4611.1</v>
      </c>
      <c r="BR15" s="295">
        <v>360.5</v>
      </c>
      <c r="BS15" s="242">
        <v>389.4</v>
      </c>
      <c r="BT15" s="239">
        <f t="shared" si="28"/>
        <v>28.899999999999977</v>
      </c>
      <c r="BU15" s="305" t="s">
        <v>102</v>
      </c>
      <c r="BV15" s="291">
        <f t="shared" si="29"/>
        <v>8.44483962611958</v>
      </c>
      <c r="BW15" s="240">
        <f t="shared" si="6"/>
        <v>36988.2</v>
      </c>
      <c r="BX15" s="196">
        <f t="shared" si="6"/>
        <v>3303.6</v>
      </c>
      <c r="BY15" s="196">
        <f t="shared" si="6"/>
        <v>2185.1</v>
      </c>
      <c r="BZ15" s="239">
        <f t="shared" si="30"/>
        <v>-1118.5</v>
      </c>
      <c r="CA15" s="239">
        <f t="shared" si="31"/>
        <v>66.14299552003874</v>
      </c>
      <c r="CB15" s="293">
        <f t="shared" si="32"/>
        <v>5.9075597082312745</v>
      </c>
      <c r="CC15" s="294"/>
    </row>
    <row r="16" spans="1:81" s="101" customFormat="1" ht="12.75">
      <c r="A16" s="99" t="s">
        <v>65</v>
      </c>
      <c r="B16" s="100"/>
      <c r="C16" s="243">
        <v>27674.2</v>
      </c>
      <c r="D16" s="296">
        <v>6093.9</v>
      </c>
      <c r="E16" s="244">
        <v>2360.3</v>
      </c>
      <c r="F16" s="239">
        <f t="shared" si="7"/>
        <v>-3733.5999999999995</v>
      </c>
      <c r="G16" s="291">
        <f t="shared" si="8"/>
        <v>38.73217479774858</v>
      </c>
      <c r="H16" s="291">
        <f t="shared" si="0"/>
        <v>8.528882497055019</v>
      </c>
      <c r="I16" s="352">
        <v>3100</v>
      </c>
      <c r="J16" s="244">
        <v>290</v>
      </c>
      <c r="K16" s="244">
        <v>50</v>
      </c>
      <c r="L16" s="239">
        <f t="shared" si="9"/>
        <v>-240</v>
      </c>
      <c r="M16" s="292">
        <f t="shared" si="16"/>
        <v>17.24137931034483</v>
      </c>
      <c r="N16" s="291">
        <f t="shared" si="33"/>
        <v>1.6129032258064515</v>
      </c>
      <c r="O16" s="243">
        <v>6206</v>
      </c>
      <c r="P16" s="296">
        <v>857.8</v>
      </c>
      <c r="Q16" s="244">
        <v>90.5</v>
      </c>
      <c r="R16" s="239">
        <f t="shared" si="10"/>
        <v>-767.3</v>
      </c>
      <c r="S16" s="292">
        <f t="shared" si="34"/>
        <v>10.550244812310563</v>
      </c>
      <c r="T16" s="291">
        <f t="shared" si="17"/>
        <v>1.4582661940058008</v>
      </c>
      <c r="U16" s="243">
        <v>3698.1</v>
      </c>
      <c r="V16" s="296">
        <v>54.8</v>
      </c>
      <c r="W16" s="244">
        <v>329</v>
      </c>
      <c r="X16" s="239">
        <f t="shared" si="11"/>
        <v>274.2</v>
      </c>
      <c r="Y16" s="292">
        <f t="shared" si="18"/>
        <v>600.3649635036497</v>
      </c>
      <c r="Z16" s="291">
        <f>W16/U16%</f>
        <v>8.89646034450123</v>
      </c>
      <c r="AA16" s="243">
        <v>4373.6</v>
      </c>
      <c r="AB16" s="296">
        <v>245.3</v>
      </c>
      <c r="AC16" s="244">
        <v>166.6</v>
      </c>
      <c r="AD16" s="239">
        <f t="shared" si="12"/>
        <v>-78.70000000000002</v>
      </c>
      <c r="AE16" s="292">
        <f t="shared" si="19"/>
        <v>67.91683652670199</v>
      </c>
      <c r="AF16" s="291">
        <f>AC16/AA16%</f>
        <v>3.80921895006402</v>
      </c>
      <c r="AG16" s="243">
        <v>1498.8</v>
      </c>
      <c r="AH16" s="296">
        <v>64.1</v>
      </c>
      <c r="AI16" s="244">
        <v>302.5</v>
      </c>
      <c r="AJ16" s="239">
        <f t="shared" si="13"/>
        <v>238.4</v>
      </c>
      <c r="AK16" s="292">
        <f t="shared" si="20"/>
        <v>471.9188767550703</v>
      </c>
      <c r="AL16" s="291">
        <f t="shared" si="21"/>
        <v>20.182812917000266</v>
      </c>
      <c r="AM16" s="243">
        <v>3303.4</v>
      </c>
      <c r="AN16" s="296">
        <v>227</v>
      </c>
      <c r="AO16" s="244">
        <v>154.6</v>
      </c>
      <c r="AP16" s="239">
        <f t="shared" si="14"/>
        <v>-72.4</v>
      </c>
      <c r="AQ16" s="292">
        <f t="shared" si="22"/>
        <v>68.10572687224669</v>
      </c>
      <c r="AR16" s="291">
        <f t="shared" si="23"/>
        <v>4.6800266392201975</v>
      </c>
      <c r="AS16" s="241">
        <v>2321.5</v>
      </c>
      <c r="AT16" s="295">
        <v>108.6</v>
      </c>
      <c r="AU16" s="242">
        <v>141</v>
      </c>
      <c r="AV16" s="239">
        <f t="shared" si="1"/>
        <v>32.400000000000006</v>
      </c>
      <c r="AW16" s="292">
        <f t="shared" si="2"/>
        <v>129.83425414364643</v>
      </c>
      <c r="AX16" s="291">
        <f t="shared" si="24"/>
        <v>6.073659272022399</v>
      </c>
      <c r="AY16" s="243">
        <v>4287.1</v>
      </c>
      <c r="AZ16" s="296">
        <v>430.1</v>
      </c>
      <c r="BA16" s="244">
        <v>104.9</v>
      </c>
      <c r="BB16" s="239">
        <f t="shared" si="3"/>
        <v>-325.20000000000005</v>
      </c>
      <c r="BC16" s="292">
        <f>BA16/AZ16%</f>
        <v>24.389676819344338</v>
      </c>
      <c r="BD16" s="291">
        <f t="shared" si="25"/>
        <v>2.4468755102516853</v>
      </c>
      <c r="BE16" s="241">
        <v>1154.2</v>
      </c>
      <c r="BF16" s="295">
        <v>43.1</v>
      </c>
      <c r="BG16" s="242">
        <v>25.8</v>
      </c>
      <c r="BH16" s="239">
        <f t="shared" si="15"/>
        <v>-17.3</v>
      </c>
      <c r="BI16" s="292">
        <f>BG16/BF16%</f>
        <v>59.86078886310905</v>
      </c>
      <c r="BJ16" s="291">
        <f t="shared" si="26"/>
        <v>2.235314503552244</v>
      </c>
      <c r="BK16" s="243">
        <v>1820.4</v>
      </c>
      <c r="BL16" s="296">
        <v>198</v>
      </c>
      <c r="BM16" s="244">
        <v>96.6</v>
      </c>
      <c r="BN16" s="239">
        <f>BM16-BL16</f>
        <v>-101.4</v>
      </c>
      <c r="BO16" s="292">
        <f t="shared" si="4"/>
        <v>48.78787878787879</v>
      </c>
      <c r="BP16" s="291">
        <f t="shared" si="27"/>
        <v>5.306526038233355</v>
      </c>
      <c r="BQ16" s="243">
        <v>4490</v>
      </c>
      <c r="BR16" s="296">
        <v>664.7</v>
      </c>
      <c r="BS16" s="244">
        <v>577.1</v>
      </c>
      <c r="BT16" s="239">
        <f t="shared" si="28"/>
        <v>-87.60000000000002</v>
      </c>
      <c r="BU16" s="292">
        <f t="shared" si="5"/>
        <v>86.8211223108169</v>
      </c>
      <c r="BV16" s="291">
        <f t="shared" si="29"/>
        <v>12.853006681514477</v>
      </c>
      <c r="BW16" s="240">
        <f t="shared" si="6"/>
        <v>63927.299999999996</v>
      </c>
      <c r="BX16" s="196">
        <f t="shared" si="6"/>
        <v>9277.400000000001</v>
      </c>
      <c r="BY16" s="196">
        <f t="shared" si="6"/>
        <v>4398.900000000001</v>
      </c>
      <c r="BZ16" s="239">
        <f t="shared" si="30"/>
        <v>-4878.500000000001</v>
      </c>
      <c r="CA16" s="239">
        <f t="shared" si="31"/>
        <v>47.415224092957075</v>
      </c>
      <c r="CB16" s="293">
        <f t="shared" si="32"/>
        <v>6.881097746971953</v>
      </c>
      <c r="CC16" s="297"/>
    </row>
    <row r="17" spans="1:81" ht="12.75" customHeight="1">
      <c r="A17" s="102" t="s">
        <v>66</v>
      </c>
      <c r="B17" s="103"/>
      <c r="C17" s="243"/>
      <c r="D17" s="298"/>
      <c r="E17" s="245"/>
      <c r="F17" s="239">
        <f t="shared" si="7"/>
        <v>0</v>
      </c>
      <c r="G17" s="291"/>
      <c r="H17" s="291"/>
      <c r="I17" s="352">
        <v>5</v>
      </c>
      <c r="J17" s="245">
        <v>0.8</v>
      </c>
      <c r="K17" s="245">
        <v>1.5</v>
      </c>
      <c r="L17" s="239">
        <f t="shared" si="9"/>
        <v>0.7</v>
      </c>
      <c r="M17" s="292">
        <f t="shared" si="16"/>
        <v>187.5</v>
      </c>
      <c r="N17" s="291">
        <f t="shared" si="33"/>
        <v>30</v>
      </c>
      <c r="O17" s="243">
        <v>29.1</v>
      </c>
      <c r="P17" s="298">
        <v>5.9</v>
      </c>
      <c r="Q17" s="245">
        <v>3.4</v>
      </c>
      <c r="R17" s="239">
        <f t="shared" si="10"/>
        <v>-2.5000000000000004</v>
      </c>
      <c r="S17" s="292">
        <f t="shared" si="34"/>
        <v>57.62711864406779</v>
      </c>
      <c r="T17" s="291">
        <f t="shared" si="17"/>
        <v>11.683848797250857</v>
      </c>
      <c r="U17" s="243">
        <v>2.6</v>
      </c>
      <c r="V17" s="298">
        <v>0.7</v>
      </c>
      <c r="W17" s="245">
        <v>1</v>
      </c>
      <c r="X17" s="239">
        <f t="shared" si="11"/>
        <v>0.30000000000000004</v>
      </c>
      <c r="Y17" s="292">
        <f t="shared" si="18"/>
        <v>142.85714285714286</v>
      </c>
      <c r="Z17" s="291">
        <f>W17/U17%</f>
        <v>38.46153846153846</v>
      </c>
      <c r="AA17" s="243">
        <v>46.8</v>
      </c>
      <c r="AB17" s="298">
        <v>12.7</v>
      </c>
      <c r="AC17" s="245">
        <v>1.6</v>
      </c>
      <c r="AD17" s="239">
        <f t="shared" si="12"/>
        <v>-11.1</v>
      </c>
      <c r="AE17" s="292">
        <f t="shared" si="19"/>
        <v>12.598425196850394</v>
      </c>
      <c r="AF17" s="291">
        <f>AC17/AA17%</f>
        <v>3.418803418803419</v>
      </c>
      <c r="AG17" s="243">
        <v>30</v>
      </c>
      <c r="AH17" s="298">
        <v>1.3</v>
      </c>
      <c r="AI17" s="245">
        <v>2.1</v>
      </c>
      <c r="AJ17" s="239">
        <f t="shared" si="13"/>
        <v>0.8</v>
      </c>
      <c r="AK17" s="292">
        <f t="shared" si="20"/>
        <v>161.53846153846152</v>
      </c>
      <c r="AL17" s="291">
        <f t="shared" si="21"/>
        <v>7.000000000000001</v>
      </c>
      <c r="AM17" s="243">
        <v>5</v>
      </c>
      <c r="AN17" s="298">
        <v>1.2</v>
      </c>
      <c r="AO17" s="245">
        <v>0.2</v>
      </c>
      <c r="AP17" s="239">
        <f t="shared" si="14"/>
        <v>-1</v>
      </c>
      <c r="AQ17" s="292">
        <f t="shared" si="22"/>
        <v>16.666666666666668</v>
      </c>
      <c r="AR17" s="291">
        <f t="shared" si="23"/>
        <v>4</v>
      </c>
      <c r="AS17" s="243">
        <v>31.3</v>
      </c>
      <c r="AT17" s="298">
        <v>5.7</v>
      </c>
      <c r="AU17" s="245">
        <v>2.5</v>
      </c>
      <c r="AV17" s="239">
        <f t="shared" si="1"/>
        <v>-3.2</v>
      </c>
      <c r="AW17" s="292">
        <f t="shared" si="2"/>
        <v>43.859649122807014</v>
      </c>
      <c r="AX17" s="291">
        <f t="shared" si="24"/>
        <v>7.987220447284345</v>
      </c>
      <c r="AY17" s="243">
        <v>7.8</v>
      </c>
      <c r="AZ17" s="298">
        <v>0.8</v>
      </c>
      <c r="BA17" s="245">
        <v>0.2</v>
      </c>
      <c r="BB17" s="239">
        <f t="shared" si="3"/>
        <v>-0.6000000000000001</v>
      </c>
      <c r="BC17" s="292">
        <f>BA17/AZ17%</f>
        <v>25</v>
      </c>
      <c r="BD17" s="291">
        <f t="shared" si="25"/>
        <v>2.5641025641025643</v>
      </c>
      <c r="BE17" s="243">
        <v>23.3</v>
      </c>
      <c r="BF17" s="296">
        <v>4.8</v>
      </c>
      <c r="BG17" s="244">
        <v>2.2</v>
      </c>
      <c r="BH17" s="239">
        <f t="shared" si="15"/>
        <v>-2.5999999999999996</v>
      </c>
      <c r="BI17" s="292">
        <f>BG17/BF17%</f>
        <v>45.833333333333336</v>
      </c>
      <c r="BJ17" s="291">
        <f t="shared" si="26"/>
        <v>9.44206008583691</v>
      </c>
      <c r="BK17" s="243">
        <v>34.3</v>
      </c>
      <c r="BL17" s="298">
        <v>5</v>
      </c>
      <c r="BM17" s="245">
        <v>2.7</v>
      </c>
      <c r="BN17" s="239">
        <f>BM17-BL17</f>
        <v>-2.3</v>
      </c>
      <c r="BO17" s="292">
        <f t="shared" si="4"/>
        <v>54</v>
      </c>
      <c r="BP17" s="291">
        <f t="shared" si="27"/>
        <v>7.871720116618077</v>
      </c>
      <c r="BQ17" s="243">
        <v>43.7</v>
      </c>
      <c r="BR17" s="298">
        <v>11.8</v>
      </c>
      <c r="BS17" s="245">
        <v>5.1</v>
      </c>
      <c r="BT17" s="239">
        <f t="shared" si="28"/>
        <v>-6.700000000000001</v>
      </c>
      <c r="BU17" s="292">
        <f t="shared" si="5"/>
        <v>43.220338983050844</v>
      </c>
      <c r="BV17" s="291">
        <f t="shared" si="29"/>
        <v>11.670480549199082</v>
      </c>
      <c r="BW17" s="240">
        <f t="shared" si="6"/>
        <v>258.90000000000003</v>
      </c>
      <c r="BX17" s="196">
        <f t="shared" si="6"/>
        <v>50.7</v>
      </c>
      <c r="BY17" s="196">
        <f t="shared" si="6"/>
        <v>22.5</v>
      </c>
      <c r="BZ17" s="239">
        <f t="shared" si="30"/>
        <v>-28.200000000000003</v>
      </c>
      <c r="CA17" s="239">
        <f t="shared" si="31"/>
        <v>44.37869822485207</v>
      </c>
      <c r="CB17" s="293">
        <f t="shared" si="32"/>
        <v>8.690614136732327</v>
      </c>
      <c r="CC17" s="294"/>
    </row>
    <row r="18" spans="1:81" s="106" customFormat="1" ht="21.75" customHeight="1">
      <c r="A18" s="104" t="s">
        <v>67</v>
      </c>
      <c r="B18" s="105"/>
      <c r="C18" s="246">
        <f>SUM(C19:C27)</f>
        <v>10403.699999999999</v>
      </c>
      <c r="D18" s="247">
        <f>SUM(D19:D27)</f>
        <v>5246.5</v>
      </c>
      <c r="E18" s="247">
        <f>SUM(E19:E27)</f>
        <v>4659.1</v>
      </c>
      <c r="F18" s="239">
        <f t="shared" si="7"/>
        <v>-587.3999999999996</v>
      </c>
      <c r="G18" s="291">
        <f t="shared" si="8"/>
        <v>88.80396454779377</v>
      </c>
      <c r="H18" s="289">
        <f>E18/C18%</f>
        <v>44.783106010361706</v>
      </c>
      <c r="I18" s="353">
        <f>SUM(I19:I27)</f>
        <v>145</v>
      </c>
      <c r="J18" s="354">
        <f>SUM(J19:J27)</f>
        <v>37.5</v>
      </c>
      <c r="K18" s="247">
        <f>SUM(K19:K27)</f>
        <v>10</v>
      </c>
      <c r="L18" s="239">
        <f t="shared" si="9"/>
        <v>-27.5</v>
      </c>
      <c r="M18" s="292">
        <f t="shared" si="16"/>
        <v>26.666666666666668</v>
      </c>
      <c r="N18" s="289">
        <f t="shared" si="33"/>
        <v>6.8965517241379315</v>
      </c>
      <c r="O18" s="246">
        <f>SUM(O19:O27)</f>
        <v>398.20000000000005</v>
      </c>
      <c r="P18" s="247">
        <f>SUM(P19:P27)</f>
        <v>98.9</v>
      </c>
      <c r="Q18" s="247">
        <f>SUM(Q19:Q27)</f>
        <v>310.70000000000005</v>
      </c>
      <c r="R18" s="239">
        <f t="shared" si="10"/>
        <v>211.80000000000004</v>
      </c>
      <c r="S18" s="292">
        <f t="shared" si="34"/>
        <v>314.15571284125383</v>
      </c>
      <c r="T18" s="289">
        <f t="shared" si="17"/>
        <v>78.02611752887996</v>
      </c>
      <c r="U18" s="246">
        <f>SUM(U19:U27)</f>
        <v>103.2</v>
      </c>
      <c r="V18" s="247">
        <f>SUM(V19:V27)</f>
        <v>16</v>
      </c>
      <c r="W18" s="247">
        <f>SUM(W19:W27)</f>
        <v>0</v>
      </c>
      <c r="X18" s="239">
        <f t="shared" si="11"/>
        <v>-16</v>
      </c>
      <c r="Y18" s="292">
        <f t="shared" si="18"/>
        <v>0</v>
      </c>
      <c r="Z18" s="289">
        <f>W18/U18%</f>
        <v>0</v>
      </c>
      <c r="AA18" s="246">
        <f>SUM(AA19:AA27)</f>
        <v>65.10000000000001</v>
      </c>
      <c r="AB18" s="247">
        <f>SUM(AB19:AB27)</f>
        <v>20.1</v>
      </c>
      <c r="AC18" s="247">
        <f>SUM(AC19:AC27)</f>
        <v>0</v>
      </c>
      <c r="AD18" s="239">
        <f t="shared" si="12"/>
        <v>-20.1</v>
      </c>
      <c r="AE18" s="292">
        <f t="shared" si="19"/>
        <v>0</v>
      </c>
      <c r="AF18" s="289">
        <f>AC18/AA18%</f>
        <v>0</v>
      </c>
      <c r="AG18" s="246">
        <f>SUM(AG19:AG27)</f>
        <v>432.1</v>
      </c>
      <c r="AH18" s="247">
        <f>SUM(AH19:AH27)</f>
        <v>167.3</v>
      </c>
      <c r="AI18" s="247">
        <f>SUM(AI19:AI27)</f>
        <v>146.4</v>
      </c>
      <c r="AJ18" s="239">
        <f t="shared" si="13"/>
        <v>-20.900000000000006</v>
      </c>
      <c r="AK18" s="292">
        <f t="shared" si="20"/>
        <v>87.50747160789003</v>
      </c>
      <c r="AL18" s="289">
        <f t="shared" si="21"/>
        <v>33.881046054154126</v>
      </c>
      <c r="AM18" s="246">
        <f>SUM(AM19:AM27)</f>
        <v>190.4</v>
      </c>
      <c r="AN18" s="247">
        <f>SUM(AN19:AN27)</f>
        <v>50.9</v>
      </c>
      <c r="AO18" s="247">
        <f>SUM(AO19:AO27)</f>
        <v>5.8</v>
      </c>
      <c r="AP18" s="239">
        <f t="shared" si="14"/>
        <v>-45.1</v>
      </c>
      <c r="AQ18" s="292">
        <f t="shared" si="22"/>
        <v>11.394891944990176</v>
      </c>
      <c r="AR18" s="289">
        <f t="shared" si="23"/>
        <v>3.046218487394958</v>
      </c>
      <c r="AS18" s="246">
        <f>SUM(AS19:AS27)</f>
        <v>103.60000000000001</v>
      </c>
      <c r="AT18" s="247">
        <f>SUM(AT19:AT27)</f>
        <v>21.8</v>
      </c>
      <c r="AU18" s="247">
        <f>SUM(AU19:AU27)</f>
        <v>1.8</v>
      </c>
      <c r="AV18" s="299">
        <f t="shared" si="1"/>
        <v>-20</v>
      </c>
      <c r="AW18" s="300">
        <f>AU18/AT18%</f>
        <v>8.256880733944953</v>
      </c>
      <c r="AX18" s="289">
        <f t="shared" si="24"/>
        <v>1.7374517374517375</v>
      </c>
      <c r="AY18" s="246">
        <f>SUM(AY19:AY27)</f>
        <v>25</v>
      </c>
      <c r="AZ18" s="247">
        <f>SUM(AZ19:AZ27)</f>
        <v>7.3999999999999995</v>
      </c>
      <c r="BA18" s="247">
        <f>SUM(BA19:BA27)</f>
        <v>128.7</v>
      </c>
      <c r="BB18" s="299">
        <f t="shared" si="3"/>
        <v>121.29999999999998</v>
      </c>
      <c r="BC18" s="292">
        <f>BA18/AZ18%</f>
        <v>1739.1891891891892</v>
      </c>
      <c r="BD18" s="289">
        <f t="shared" si="25"/>
        <v>514.8</v>
      </c>
      <c r="BE18" s="246">
        <f>SUM(BE19:BE27)</f>
        <v>48.900000000000006</v>
      </c>
      <c r="BF18" s="247">
        <f>SUM(BF19:BF27)</f>
        <v>0</v>
      </c>
      <c r="BG18" s="247">
        <f>SUM(BG19:BG27)</f>
        <v>0</v>
      </c>
      <c r="BH18" s="239">
        <f t="shared" si="15"/>
        <v>0</v>
      </c>
      <c r="BI18" s="292"/>
      <c r="BJ18" s="289">
        <f t="shared" si="26"/>
        <v>0</v>
      </c>
      <c r="BK18" s="246">
        <f>SUM(BK19:BK27)</f>
        <v>360</v>
      </c>
      <c r="BL18" s="247">
        <f>SUM(BL19:BL27)</f>
        <v>91.8</v>
      </c>
      <c r="BM18" s="247">
        <f>SUM(BM19:BM27)</f>
        <v>202.3</v>
      </c>
      <c r="BN18" s="299">
        <f>BM18-BL18</f>
        <v>110.50000000000001</v>
      </c>
      <c r="BO18" s="300">
        <f>BM18/BL18%</f>
        <v>220.3703703703704</v>
      </c>
      <c r="BP18" s="289">
        <f t="shared" si="27"/>
        <v>56.19444444444444</v>
      </c>
      <c r="BQ18" s="246">
        <f>SUM(BQ19:BQ27)</f>
        <v>2328</v>
      </c>
      <c r="BR18" s="247">
        <f>SUM(BR19:BR27)</f>
        <v>1333.9999999999998</v>
      </c>
      <c r="BS18" s="247">
        <f>SUM(BS19:BS27)</f>
        <v>1140.3</v>
      </c>
      <c r="BT18" s="299">
        <f t="shared" si="28"/>
        <v>-193.69999999999982</v>
      </c>
      <c r="BU18" s="300">
        <f>BS18/BR18%</f>
        <v>85.47976011994004</v>
      </c>
      <c r="BV18" s="289">
        <f t="shared" si="29"/>
        <v>48.98195876288659</v>
      </c>
      <c r="BW18" s="232">
        <f>C18+I18+O18+U18+AA18+AG18+AM18+AS18+AY18+BE18+BK18+BQ18</f>
        <v>14603.2</v>
      </c>
      <c r="BX18" s="248">
        <f>D18+J18+P18+V18+AB18+AH18+AN18+AT18+AZ18+BF18+BL18+BR18</f>
        <v>7092.2</v>
      </c>
      <c r="BY18" s="248">
        <f>E18+K18+Q18+W18+AC18+AI18+AO18+AU18+BA18+BG18+BM18+BS18</f>
        <v>6605.1</v>
      </c>
      <c r="BZ18" s="299">
        <f t="shared" si="30"/>
        <v>-487.09999999999945</v>
      </c>
      <c r="CA18" s="299">
        <f t="shared" si="31"/>
        <v>93.13189137362174</v>
      </c>
      <c r="CB18" s="290">
        <f t="shared" si="32"/>
        <v>45.23049742522187</v>
      </c>
      <c r="CC18" s="301"/>
    </row>
    <row r="19" spans="1:81" s="109" customFormat="1" ht="12.75">
      <c r="A19" s="107" t="s">
        <v>68</v>
      </c>
      <c r="B19" s="108"/>
      <c r="C19" s="249">
        <v>4053.9</v>
      </c>
      <c r="D19" s="302">
        <v>1013.4</v>
      </c>
      <c r="E19" s="250">
        <v>595.4</v>
      </c>
      <c r="F19" s="239">
        <f t="shared" si="7"/>
        <v>-418</v>
      </c>
      <c r="G19" s="291">
        <f t="shared" si="8"/>
        <v>58.752713637260705</v>
      </c>
      <c r="H19" s="291">
        <f>E19/C19%</f>
        <v>14.687091442808159</v>
      </c>
      <c r="I19" s="355">
        <v>54.6</v>
      </c>
      <c r="J19" s="250">
        <v>13.6</v>
      </c>
      <c r="K19" s="250">
        <v>10</v>
      </c>
      <c r="L19" s="239">
        <f t="shared" si="9"/>
        <v>-3.5999999999999996</v>
      </c>
      <c r="M19" s="292">
        <f t="shared" si="16"/>
        <v>73.52941176470588</v>
      </c>
      <c r="N19" s="291">
        <f t="shared" si="33"/>
        <v>18.315018315018314</v>
      </c>
      <c r="O19" s="249">
        <v>206.1</v>
      </c>
      <c r="P19" s="302">
        <v>51.5</v>
      </c>
      <c r="Q19" s="250"/>
      <c r="R19" s="239">
        <f t="shared" si="10"/>
        <v>-51.5</v>
      </c>
      <c r="S19" s="292">
        <f t="shared" si="34"/>
        <v>0</v>
      </c>
      <c r="T19" s="291">
        <f t="shared" si="17"/>
        <v>0</v>
      </c>
      <c r="U19" s="249">
        <v>49.2</v>
      </c>
      <c r="V19" s="302">
        <v>12.3</v>
      </c>
      <c r="W19" s="250"/>
      <c r="X19" s="239">
        <f t="shared" si="11"/>
        <v>-12.3</v>
      </c>
      <c r="Y19" s="292">
        <f t="shared" si="18"/>
        <v>0</v>
      </c>
      <c r="Z19" s="291">
        <f>W19/U19%</f>
        <v>0</v>
      </c>
      <c r="AA19" s="249">
        <v>49.7</v>
      </c>
      <c r="AB19" s="302">
        <v>12.4</v>
      </c>
      <c r="AC19" s="250"/>
      <c r="AD19" s="239">
        <f t="shared" si="12"/>
        <v>-12.4</v>
      </c>
      <c r="AE19" s="292">
        <f t="shared" si="19"/>
        <v>0</v>
      </c>
      <c r="AF19" s="291"/>
      <c r="AG19" s="249"/>
      <c r="AH19" s="302"/>
      <c r="AI19" s="250"/>
      <c r="AJ19" s="239">
        <f t="shared" si="13"/>
        <v>0</v>
      </c>
      <c r="AK19" s="292"/>
      <c r="AL19" s="291"/>
      <c r="AM19" s="249">
        <v>180.3</v>
      </c>
      <c r="AN19" s="302">
        <v>45</v>
      </c>
      <c r="AO19" s="250"/>
      <c r="AP19" s="239">
        <f t="shared" si="14"/>
        <v>-45</v>
      </c>
      <c r="AQ19" s="292">
        <f t="shared" si="22"/>
        <v>0</v>
      </c>
      <c r="AR19" s="291">
        <f t="shared" si="23"/>
        <v>0</v>
      </c>
      <c r="AS19" s="249">
        <v>85.9</v>
      </c>
      <c r="AT19" s="302">
        <v>19.8</v>
      </c>
      <c r="AU19" s="250"/>
      <c r="AV19" s="239">
        <f t="shared" si="1"/>
        <v>-19.8</v>
      </c>
      <c r="AW19" s="292"/>
      <c r="AX19" s="289">
        <f t="shared" si="24"/>
        <v>0</v>
      </c>
      <c r="AY19" s="249"/>
      <c r="AZ19" s="302"/>
      <c r="BA19" s="250"/>
      <c r="BB19" s="239">
        <f t="shared" si="3"/>
        <v>0</v>
      </c>
      <c r="BC19" s="292"/>
      <c r="BD19" s="289"/>
      <c r="BE19" s="249"/>
      <c r="BF19" s="302"/>
      <c r="BG19" s="250"/>
      <c r="BH19" s="239">
        <f t="shared" si="15"/>
        <v>0</v>
      </c>
      <c r="BI19" s="292"/>
      <c r="BJ19" s="291"/>
      <c r="BK19" s="249">
        <v>195</v>
      </c>
      <c r="BL19" s="302">
        <v>48.8</v>
      </c>
      <c r="BM19" s="250"/>
      <c r="BN19" s="239"/>
      <c r="BO19" s="292">
        <f>BM19/BL19%</f>
        <v>0</v>
      </c>
      <c r="BP19" s="291">
        <f t="shared" si="27"/>
        <v>0</v>
      </c>
      <c r="BQ19" s="249">
        <v>234.9</v>
      </c>
      <c r="BR19" s="302">
        <v>44.3</v>
      </c>
      <c r="BS19" s="250">
        <v>28</v>
      </c>
      <c r="BT19" s="239">
        <f t="shared" si="28"/>
        <v>-16.299999999999997</v>
      </c>
      <c r="BU19" s="292">
        <f>BS19/BR19%</f>
        <v>63.20541760722348</v>
      </c>
      <c r="BV19" s="291">
        <f t="shared" si="29"/>
        <v>11.919965942954448</v>
      </c>
      <c r="BW19" s="240">
        <f>C19+I19+O19+U19+AA19+AG19+AM19+AS19+AY19+BE19+BK19+BQ19</f>
        <v>5109.599999999999</v>
      </c>
      <c r="BX19" s="251">
        <f aca="true" t="shared" si="35" ref="BX19:BY34">D19+J19+P19+V19+AB19+AH19+AN19+AT19+AZ19+BF19+BL19+BR19</f>
        <v>1261.1</v>
      </c>
      <c r="BY19" s="251">
        <f t="shared" si="35"/>
        <v>633.4</v>
      </c>
      <c r="BZ19" s="239">
        <f t="shared" si="30"/>
        <v>-627.6999999999999</v>
      </c>
      <c r="CA19" s="239">
        <f t="shared" si="31"/>
        <v>50.22599318055666</v>
      </c>
      <c r="CB19" s="293">
        <f t="shared" si="32"/>
        <v>12.396273680914359</v>
      </c>
      <c r="CC19" s="294"/>
    </row>
    <row r="20" spans="1:81" ht="12.75">
      <c r="A20" s="110" t="s">
        <v>36</v>
      </c>
      <c r="B20" s="111"/>
      <c r="C20" s="249">
        <v>2020</v>
      </c>
      <c r="D20" s="303">
        <v>913.9</v>
      </c>
      <c r="E20" s="252">
        <v>797.7</v>
      </c>
      <c r="F20" s="239">
        <f t="shared" si="7"/>
        <v>-116.19999999999993</v>
      </c>
      <c r="G20" s="291">
        <f t="shared" si="8"/>
        <v>87.28526096947151</v>
      </c>
      <c r="H20" s="291">
        <f>E20/C20%</f>
        <v>39.490099009900995</v>
      </c>
      <c r="I20" s="355">
        <v>68.4</v>
      </c>
      <c r="J20" s="252">
        <v>17.1</v>
      </c>
      <c r="K20" s="252"/>
      <c r="L20" s="239">
        <f t="shared" si="9"/>
        <v>-17.1</v>
      </c>
      <c r="M20" s="292">
        <f t="shared" si="16"/>
        <v>0</v>
      </c>
      <c r="N20" s="291">
        <f t="shared" si="33"/>
        <v>0</v>
      </c>
      <c r="O20" s="249"/>
      <c r="P20" s="303"/>
      <c r="Q20" s="252"/>
      <c r="R20" s="239">
        <f t="shared" si="10"/>
        <v>0</v>
      </c>
      <c r="S20" s="292"/>
      <c r="T20" s="291"/>
      <c r="U20" s="249"/>
      <c r="V20" s="303"/>
      <c r="W20" s="252"/>
      <c r="X20" s="239">
        <f t="shared" si="11"/>
        <v>0</v>
      </c>
      <c r="Y20" s="292"/>
      <c r="Z20" s="291"/>
      <c r="AA20" s="249"/>
      <c r="AB20" s="303"/>
      <c r="AC20" s="252"/>
      <c r="AD20" s="239">
        <f t="shared" si="12"/>
        <v>0</v>
      </c>
      <c r="AE20" s="292"/>
      <c r="AF20" s="291"/>
      <c r="AG20" s="249">
        <v>34.3</v>
      </c>
      <c r="AH20" s="303">
        <v>8.4</v>
      </c>
      <c r="AI20" s="252">
        <v>2.2</v>
      </c>
      <c r="AJ20" s="239">
        <f t="shared" si="13"/>
        <v>-6.2</v>
      </c>
      <c r="AK20" s="292">
        <f t="shared" si="20"/>
        <v>26.19047619047619</v>
      </c>
      <c r="AL20" s="291">
        <f t="shared" si="21"/>
        <v>6.413994169096211</v>
      </c>
      <c r="AM20" s="249"/>
      <c r="AN20" s="303"/>
      <c r="AO20" s="252"/>
      <c r="AP20" s="239">
        <f t="shared" si="14"/>
        <v>0</v>
      </c>
      <c r="AQ20" s="292"/>
      <c r="AR20" s="291"/>
      <c r="AS20" s="249"/>
      <c r="AT20" s="303"/>
      <c r="AU20" s="252"/>
      <c r="AV20" s="239">
        <f t="shared" si="1"/>
        <v>0</v>
      </c>
      <c r="AW20" s="292"/>
      <c r="AX20" s="289"/>
      <c r="AY20" s="249"/>
      <c r="AZ20" s="303"/>
      <c r="BA20" s="252"/>
      <c r="BB20" s="239">
        <f t="shared" si="3"/>
        <v>0</v>
      </c>
      <c r="BC20" s="292"/>
      <c r="BD20" s="289"/>
      <c r="BE20" s="249">
        <v>42.2</v>
      </c>
      <c r="BF20" s="303"/>
      <c r="BG20" s="252"/>
      <c r="BH20" s="239">
        <f t="shared" si="15"/>
        <v>0</v>
      </c>
      <c r="BI20" s="292"/>
      <c r="BJ20" s="291">
        <f t="shared" si="26"/>
        <v>0</v>
      </c>
      <c r="BK20" s="249"/>
      <c r="BL20" s="303"/>
      <c r="BM20" s="252"/>
      <c r="BN20" s="239"/>
      <c r="BO20" s="292"/>
      <c r="BP20" s="291"/>
      <c r="BQ20" s="249">
        <v>348.7</v>
      </c>
      <c r="BR20" s="303">
        <v>83.9</v>
      </c>
      <c r="BS20" s="252">
        <v>43.2</v>
      </c>
      <c r="BT20" s="239">
        <f t="shared" si="28"/>
        <v>-40.7</v>
      </c>
      <c r="BU20" s="292">
        <f>BS20/BR20%</f>
        <v>51.48986889153754</v>
      </c>
      <c r="BV20" s="291">
        <f t="shared" si="29"/>
        <v>12.388872956696302</v>
      </c>
      <c r="BW20" s="240">
        <f aca="true" t="shared" si="36" ref="BW20:BW34">C20+I20+O20+U20+AA20+AG20+AM20+AS20+AY20+BE20+BK20+BQ20</f>
        <v>2513.6</v>
      </c>
      <c r="BX20" s="251">
        <f t="shared" si="35"/>
        <v>1023.3</v>
      </c>
      <c r="BY20" s="197">
        <f t="shared" si="35"/>
        <v>843.1000000000001</v>
      </c>
      <c r="BZ20" s="239">
        <f t="shared" si="30"/>
        <v>-180.19999999999982</v>
      </c>
      <c r="CA20" s="239">
        <f t="shared" si="31"/>
        <v>82.3903058731555</v>
      </c>
      <c r="CB20" s="293">
        <f t="shared" si="32"/>
        <v>33.54153405474221</v>
      </c>
      <c r="CC20" s="294"/>
    </row>
    <row r="21" spans="1:81" ht="12.75">
      <c r="A21" s="110" t="s">
        <v>69</v>
      </c>
      <c r="B21" s="111"/>
      <c r="C21" s="249">
        <v>45.5</v>
      </c>
      <c r="D21" s="303"/>
      <c r="E21" s="252"/>
      <c r="F21" s="239">
        <f t="shared" si="7"/>
        <v>0</v>
      </c>
      <c r="G21" s="291"/>
      <c r="H21" s="291">
        <f aca="true" t="shared" si="37" ref="H21:H26">E21/C21%</f>
        <v>0</v>
      </c>
      <c r="I21" s="355"/>
      <c r="J21" s="252"/>
      <c r="K21" s="252"/>
      <c r="L21" s="239">
        <f t="shared" si="9"/>
        <v>0</v>
      </c>
      <c r="M21" s="292"/>
      <c r="N21" s="291"/>
      <c r="O21" s="249">
        <v>190</v>
      </c>
      <c r="P21" s="303">
        <v>47.4</v>
      </c>
      <c r="Q21" s="252">
        <v>31.4</v>
      </c>
      <c r="R21" s="239">
        <f t="shared" si="10"/>
        <v>-16</v>
      </c>
      <c r="S21" s="292"/>
      <c r="T21" s="291"/>
      <c r="U21" s="249"/>
      <c r="V21" s="303"/>
      <c r="W21" s="252"/>
      <c r="X21" s="239">
        <f t="shared" si="11"/>
        <v>0</v>
      </c>
      <c r="Y21" s="292"/>
      <c r="Z21" s="291"/>
      <c r="AA21" s="249"/>
      <c r="AB21" s="303"/>
      <c r="AC21" s="252"/>
      <c r="AD21" s="239">
        <f t="shared" si="12"/>
        <v>0</v>
      </c>
      <c r="AE21" s="292"/>
      <c r="AF21" s="291"/>
      <c r="AG21" s="249"/>
      <c r="AH21" s="303"/>
      <c r="AI21" s="252"/>
      <c r="AJ21" s="239">
        <f t="shared" si="13"/>
        <v>0</v>
      </c>
      <c r="AK21" s="292"/>
      <c r="AL21" s="291"/>
      <c r="AM21" s="249"/>
      <c r="AN21" s="303"/>
      <c r="AO21" s="252"/>
      <c r="AP21" s="239">
        <f t="shared" si="14"/>
        <v>0</v>
      </c>
      <c r="AQ21" s="292"/>
      <c r="AR21" s="291"/>
      <c r="AS21" s="249"/>
      <c r="AT21" s="303"/>
      <c r="AU21" s="252"/>
      <c r="AV21" s="239">
        <f t="shared" si="1"/>
        <v>0</v>
      </c>
      <c r="AW21" s="292"/>
      <c r="AX21" s="289"/>
      <c r="AY21" s="249">
        <v>6.3</v>
      </c>
      <c r="AZ21" s="303">
        <v>1.3</v>
      </c>
      <c r="BA21" s="252"/>
      <c r="BB21" s="239">
        <f t="shared" si="3"/>
        <v>-1.3</v>
      </c>
      <c r="BC21" s="292"/>
      <c r="BD21" s="289"/>
      <c r="BE21" s="249"/>
      <c r="BF21" s="303"/>
      <c r="BG21" s="252"/>
      <c r="BH21" s="239">
        <f t="shared" si="15"/>
        <v>0</v>
      </c>
      <c r="BI21" s="292"/>
      <c r="BJ21" s="291"/>
      <c r="BK21" s="249"/>
      <c r="BL21" s="303"/>
      <c r="BM21" s="252"/>
      <c r="BN21" s="239"/>
      <c r="BO21" s="292"/>
      <c r="BP21" s="291"/>
      <c r="BQ21" s="249"/>
      <c r="BR21" s="303"/>
      <c r="BS21" s="252"/>
      <c r="BT21" s="239">
        <f t="shared" si="28"/>
        <v>0</v>
      </c>
      <c r="BU21" s="292"/>
      <c r="BV21" s="291"/>
      <c r="BW21" s="240">
        <f t="shared" si="36"/>
        <v>241.8</v>
      </c>
      <c r="BX21" s="251">
        <f t="shared" si="35"/>
        <v>48.699999999999996</v>
      </c>
      <c r="BY21" s="197">
        <f t="shared" si="35"/>
        <v>31.4</v>
      </c>
      <c r="BZ21" s="239">
        <f t="shared" si="30"/>
        <v>-17.299999999999997</v>
      </c>
      <c r="CA21" s="239"/>
      <c r="CB21" s="293">
        <f t="shared" si="32"/>
        <v>12.985938792390403</v>
      </c>
      <c r="CC21" s="294"/>
    </row>
    <row r="22" spans="1:81" ht="12.75">
      <c r="A22" s="112" t="s">
        <v>70</v>
      </c>
      <c r="B22" s="111"/>
      <c r="C22" s="249">
        <v>1471.3</v>
      </c>
      <c r="D22" s="303">
        <v>561.3</v>
      </c>
      <c r="E22" s="252">
        <v>422.7</v>
      </c>
      <c r="F22" s="239">
        <f t="shared" si="7"/>
        <v>-138.59999999999997</v>
      </c>
      <c r="G22" s="291">
        <f t="shared" si="8"/>
        <v>75.30732228754677</v>
      </c>
      <c r="H22" s="291">
        <f t="shared" si="37"/>
        <v>28.729694827703394</v>
      </c>
      <c r="I22" s="355">
        <v>4</v>
      </c>
      <c r="J22" s="252">
        <v>0.8</v>
      </c>
      <c r="K22" s="252"/>
      <c r="L22" s="239">
        <f t="shared" si="9"/>
        <v>-0.8</v>
      </c>
      <c r="M22" s="292">
        <f t="shared" si="16"/>
        <v>0</v>
      </c>
      <c r="N22" s="291"/>
      <c r="O22" s="249"/>
      <c r="P22" s="303"/>
      <c r="Q22" s="252"/>
      <c r="R22" s="239">
        <f t="shared" si="10"/>
        <v>0</v>
      </c>
      <c r="S22" s="292"/>
      <c r="T22" s="291"/>
      <c r="U22" s="249">
        <v>10.5</v>
      </c>
      <c r="V22" s="303">
        <v>3.2</v>
      </c>
      <c r="W22" s="252"/>
      <c r="X22" s="239">
        <f t="shared" si="11"/>
        <v>-3.2</v>
      </c>
      <c r="Y22" s="292"/>
      <c r="Z22" s="291">
        <f>W22/U22%</f>
        <v>0</v>
      </c>
      <c r="AA22" s="249"/>
      <c r="AB22" s="303"/>
      <c r="AC22" s="252"/>
      <c r="AD22" s="239">
        <f t="shared" si="12"/>
        <v>0</v>
      </c>
      <c r="AE22" s="292"/>
      <c r="AF22" s="291"/>
      <c r="AG22" s="249">
        <v>250</v>
      </c>
      <c r="AH22" s="303">
        <v>41</v>
      </c>
      <c r="AI22" s="252">
        <v>21.2</v>
      </c>
      <c r="AJ22" s="239">
        <f t="shared" si="13"/>
        <v>-19.8</v>
      </c>
      <c r="AK22" s="292">
        <f t="shared" si="20"/>
        <v>51.707317073170735</v>
      </c>
      <c r="AL22" s="291">
        <f t="shared" si="21"/>
        <v>8.48</v>
      </c>
      <c r="AM22" s="249"/>
      <c r="AN22" s="303"/>
      <c r="AO22" s="252"/>
      <c r="AP22" s="239">
        <f t="shared" si="14"/>
        <v>0</v>
      </c>
      <c r="AQ22" s="292"/>
      <c r="AR22" s="291"/>
      <c r="AS22" s="249"/>
      <c r="AT22" s="303"/>
      <c r="AU22" s="252"/>
      <c r="AV22" s="239">
        <f t="shared" si="1"/>
        <v>0</v>
      </c>
      <c r="AW22" s="292"/>
      <c r="AX22" s="289"/>
      <c r="AY22" s="249"/>
      <c r="AZ22" s="303"/>
      <c r="BA22" s="252"/>
      <c r="BB22" s="239">
        <f t="shared" si="3"/>
        <v>0</v>
      </c>
      <c r="BC22" s="292"/>
      <c r="BD22" s="289"/>
      <c r="BE22" s="249"/>
      <c r="BF22" s="303"/>
      <c r="BG22" s="252"/>
      <c r="BH22" s="239">
        <f>BG22-BF22</f>
        <v>0</v>
      </c>
      <c r="BI22" s="292"/>
      <c r="BJ22" s="291"/>
      <c r="BK22" s="249">
        <v>151.3</v>
      </c>
      <c r="BL22" s="303">
        <v>37.8</v>
      </c>
      <c r="BM22" s="252">
        <v>14.3</v>
      </c>
      <c r="BN22" s="239"/>
      <c r="BO22" s="292">
        <f>BM22/BL22%</f>
        <v>37.830687830687836</v>
      </c>
      <c r="BP22" s="291">
        <f>BM22/BK22%</f>
        <v>9.45142101784534</v>
      </c>
      <c r="BQ22" s="249">
        <v>688.2</v>
      </c>
      <c r="BR22" s="303">
        <v>171.9</v>
      </c>
      <c r="BS22" s="252">
        <v>38.2</v>
      </c>
      <c r="BT22" s="239">
        <f t="shared" si="28"/>
        <v>-133.7</v>
      </c>
      <c r="BU22" s="292">
        <f>BS22/BR22%</f>
        <v>22.22222222222222</v>
      </c>
      <c r="BV22" s="291">
        <f>BS22/BQ22%</f>
        <v>5.5507120023249055</v>
      </c>
      <c r="BW22" s="240">
        <f t="shared" si="36"/>
        <v>2575.3</v>
      </c>
      <c r="BX22" s="251">
        <f t="shared" si="35"/>
        <v>815.9999999999999</v>
      </c>
      <c r="BY22" s="197">
        <f t="shared" si="35"/>
        <v>496.4</v>
      </c>
      <c r="BZ22" s="239">
        <f t="shared" si="30"/>
        <v>-319.5999999999999</v>
      </c>
      <c r="CA22" s="239">
        <f t="shared" si="31"/>
        <v>60.83333333333334</v>
      </c>
      <c r="CB22" s="293">
        <f t="shared" si="32"/>
        <v>19.27542422242069</v>
      </c>
      <c r="CC22" s="294"/>
    </row>
    <row r="23" spans="1:81" ht="12.75">
      <c r="A23" s="112" t="s">
        <v>71</v>
      </c>
      <c r="B23" s="111"/>
      <c r="C23" s="249">
        <v>2719.6</v>
      </c>
      <c r="D23" s="303">
        <v>2719.6</v>
      </c>
      <c r="E23" s="252">
        <v>2815</v>
      </c>
      <c r="F23" s="239">
        <f t="shared" si="7"/>
        <v>95.40000000000009</v>
      </c>
      <c r="G23" s="291">
        <f t="shared" si="8"/>
        <v>103.50786880423593</v>
      </c>
      <c r="H23" s="291">
        <f t="shared" si="37"/>
        <v>103.50786880423593</v>
      </c>
      <c r="I23" s="355">
        <v>8</v>
      </c>
      <c r="J23" s="252">
        <v>5</v>
      </c>
      <c r="K23" s="252"/>
      <c r="L23" s="239">
        <f t="shared" si="9"/>
        <v>-5</v>
      </c>
      <c r="M23" s="292">
        <f t="shared" si="16"/>
        <v>0</v>
      </c>
      <c r="N23" s="291"/>
      <c r="O23" s="249"/>
      <c r="P23" s="303"/>
      <c r="Q23" s="252">
        <v>219.3</v>
      </c>
      <c r="R23" s="239">
        <f t="shared" si="10"/>
        <v>219.3</v>
      </c>
      <c r="S23" s="292"/>
      <c r="T23" s="291"/>
      <c r="U23" s="249">
        <v>32.3</v>
      </c>
      <c r="V23" s="303"/>
      <c r="W23" s="252"/>
      <c r="X23" s="239">
        <f t="shared" si="11"/>
        <v>0</v>
      </c>
      <c r="Y23" s="292"/>
      <c r="Z23" s="291"/>
      <c r="AA23" s="249">
        <v>9.6</v>
      </c>
      <c r="AB23" s="303">
        <v>7.7</v>
      </c>
      <c r="AC23" s="252"/>
      <c r="AD23" s="239">
        <f t="shared" si="12"/>
        <v>-7.7</v>
      </c>
      <c r="AE23" s="292"/>
      <c r="AF23" s="291"/>
      <c r="AG23" s="249">
        <v>14.5</v>
      </c>
      <c r="AH23" s="303">
        <v>2</v>
      </c>
      <c r="AI23" s="252"/>
      <c r="AJ23" s="239">
        <f t="shared" si="13"/>
        <v>-2</v>
      </c>
      <c r="AK23" s="292">
        <f t="shared" si="20"/>
        <v>0</v>
      </c>
      <c r="AL23" s="291"/>
      <c r="AM23" s="249">
        <v>8.6</v>
      </c>
      <c r="AN23" s="303">
        <v>5.8</v>
      </c>
      <c r="AO23" s="252">
        <v>5.8</v>
      </c>
      <c r="AP23" s="239">
        <f t="shared" si="14"/>
        <v>0</v>
      </c>
      <c r="AQ23" s="292"/>
      <c r="AR23" s="291"/>
      <c r="AS23" s="249">
        <v>4.2</v>
      </c>
      <c r="AT23" s="303">
        <v>1.2</v>
      </c>
      <c r="AU23" s="252">
        <v>1.8</v>
      </c>
      <c r="AV23" s="239"/>
      <c r="AW23" s="292"/>
      <c r="AX23" s="289"/>
      <c r="AY23" s="249"/>
      <c r="AZ23" s="303"/>
      <c r="BA23" s="252">
        <v>2.1</v>
      </c>
      <c r="BB23" s="239"/>
      <c r="BC23" s="292"/>
      <c r="BD23" s="289"/>
      <c r="BE23" s="249"/>
      <c r="BF23" s="303"/>
      <c r="BG23" s="252"/>
      <c r="BH23" s="239"/>
      <c r="BI23" s="292"/>
      <c r="BJ23" s="291"/>
      <c r="BK23" s="249">
        <v>8.5</v>
      </c>
      <c r="BL23" s="303"/>
      <c r="BM23" s="252">
        <v>216.8</v>
      </c>
      <c r="BN23" s="239"/>
      <c r="BO23" s="292"/>
      <c r="BP23" s="291">
        <f>BM23/BK23%</f>
        <v>2550.5882352941176</v>
      </c>
      <c r="BQ23" s="249">
        <v>1012.1</v>
      </c>
      <c r="BR23" s="303">
        <v>998</v>
      </c>
      <c r="BS23" s="252">
        <v>996</v>
      </c>
      <c r="BT23" s="239">
        <f t="shared" si="28"/>
        <v>-2</v>
      </c>
      <c r="BU23" s="292">
        <f>BS23/BR23%</f>
        <v>99.79959919839679</v>
      </c>
      <c r="BV23" s="291">
        <f>BS23/BQ23%</f>
        <v>98.40924809801403</v>
      </c>
      <c r="BW23" s="240">
        <f t="shared" si="36"/>
        <v>3817.3999999999996</v>
      </c>
      <c r="BX23" s="251">
        <f t="shared" si="35"/>
        <v>3739.2999999999997</v>
      </c>
      <c r="BY23" s="197">
        <f t="shared" si="35"/>
        <v>4256.800000000001</v>
      </c>
      <c r="BZ23" s="239">
        <f t="shared" si="30"/>
        <v>517.5000000000014</v>
      </c>
      <c r="CA23" s="239">
        <f t="shared" si="31"/>
        <v>113.83948867435085</v>
      </c>
      <c r="CB23" s="293">
        <f t="shared" si="32"/>
        <v>111.51045214020017</v>
      </c>
      <c r="CC23" s="294"/>
    </row>
    <row r="24" spans="1:81" ht="12.75">
      <c r="A24" s="110" t="s">
        <v>72</v>
      </c>
      <c r="B24" s="111"/>
      <c r="C24" s="249"/>
      <c r="D24" s="303"/>
      <c r="E24" s="252"/>
      <c r="F24" s="239">
        <f t="shared" si="7"/>
        <v>0</v>
      </c>
      <c r="G24" s="291"/>
      <c r="H24" s="291"/>
      <c r="I24" s="355"/>
      <c r="J24" s="252"/>
      <c r="K24" s="252"/>
      <c r="L24" s="239">
        <f t="shared" si="9"/>
        <v>0</v>
      </c>
      <c r="M24" s="292"/>
      <c r="N24" s="291"/>
      <c r="O24" s="249"/>
      <c r="P24" s="303"/>
      <c r="Q24" s="252"/>
      <c r="R24" s="239">
        <f t="shared" si="10"/>
        <v>0</v>
      </c>
      <c r="S24" s="292"/>
      <c r="T24" s="291"/>
      <c r="U24" s="249"/>
      <c r="V24" s="303"/>
      <c r="W24" s="252"/>
      <c r="X24" s="239">
        <f t="shared" si="11"/>
        <v>0</v>
      </c>
      <c r="Y24" s="292"/>
      <c r="Z24" s="291"/>
      <c r="AA24" s="249"/>
      <c r="AB24" s="303"/>
      <c r="AC24" s="252"/>
      <c r="AD24" s="239">
        <f t="shared" si="12"/>
        <v>0</v>
      </c>
      <c r="AE24" s="292"/>
      <c r="AF24" s="291"/>
      <c r="AG24" s="249"/>
      <c r="AH24" s="303"/>
      <c r="AI24" s="252"/>
      <c r="AJ24" s="239">
        <f t="shared" si="13"/>
        <v>0</v>
      </c>
      <c r="AK24" s="292"/>
      <c r="AL24" s="291"/>
      <c r="AM24" s="249"/>
      <c r="AN24" s="303"/>
      <c r="AO24" s="252"/>
      <c r="AP24" s="239">
        <f t="shared" si="14"/>
        <v>0</v>
      </c>
      <c r="AQ24" s="292"/>
      <c r="AR24" s="291"/>
      <c r="AS24" s="249"/>
      <c r="AT24" s="303"/>
      <c r="AU24" s="252"/>
      <c r="AV24" s="239">
        <f t="shared" si="1"/>
        <v>0</v>
      </c>
      <c r="AW24" s="292"/>
      <c r="AX24" s="289"/>
      <c r="AY24" s="249"/>
      <c r="AZ24" s="303"/>
      <c r="BA24" s="252"/>
      <c r="BB24" s="239">
        <f t="shared" si="3"/>
        <v>0</v>
      </c>
      <c r="BC24" s="292"/>
      <c r="BD24" s="289"/>
      <c r="BE24" s="249"/>
      <c r="BF24" s="303"/>
      <c r="BG24" s="252"/>
      <c r="BH24" s="239">
        <f aca="true" t="shared" si="38" ref="BH24:BH29">BG24-BF24</f>
        <v>0</v>
      </c>
      <c r="BI24" s="292"/>
      <c r="BJ24" s="291"/>
      <c r="BK24" s="249"/>
      <c r="BL24" s="303"/>
      <c r="BM24" s="252"/>
      <c r="BN24" s="239"/>
      <c r="BO24" s="292"/>
      <c r="BP24" s="291"/>
      <c r="BQ24" s="249"/>
      <c r="BR24" s="303"/>
      <c r="BS24" s="252"/>
      <c r="BT24" s="239">
        <f>BS24-BR24</f>
        <v>0</v>
      </c>
      <c r="BU24" s="292"/>
      <c r="BV24" s="291"/>
      <c r="BW24" s="240">
        <f t="shared" si="36"/>
        <v>0</v>
      </c>
      <c r="BX24" s="251">
        <f t="shared" si="35"/>
        <v>0</v>
      </c>
      <c r="BY24" s="197">
        <f t="shared" si="35"/>
        <v>0</v>
      </c>
      <c r="BZ24" s="239">
        <f t="shared" si="30"/>
        <v>0</v>
      </c>
      <c r="CA24" s="239"/>
      <c r="CB24" s="293"/>
      <c r="CC24" s="294"/>
    </row>
    <row r="25" spans="1:81" ht="12.75">
      <c r="A25" s="113" t="s">
        <v>73</v>
      </c>
      <c r="B25" s="114"/>
      <c r="C25" s="253"/>
      <c r="D25" s="304"/>
      <c r="E25" s="254">
        <v>238.6</v>
      </c>
      <c r="F25" s="239">
        <f t="shared" si="7"/>
        <v>238.6</v>
      </c>
      <c r="G25" s="291"/>
      <c r="H25" s="291"/>
      <c r="I25" s="356"/>
      <c r="J25" s="254"/>
      <c r="K25" s="254"/>
      <c r="L25" s="239">
        <f t="shared" si="9"/>
        <v>0</v>
      </c>
      <c r="M25" s="292"/>
      <c r="N25" s="291"/>
      <c r="O25" s="253"/>
      <c r="P25" s="304"/>
      <c r="Q25" s="254"/>
      <c r="R25" s="239">
        <f t="shared" si="10"/>
        <v>0</v>
      </c>
      <c r="S25" s="292"/>
      <c r="T25" s="291"/>
      <c r="U25" s="253"/>
      <c r="V25" s="304"/>
      <c r="W25" s="254"/>
      <c r="X25" s="239">
        <f t="shared" si="11"/>
        <v>0</v>
      </c>
      <c r="Y25" s="292"/>
      <c r="Z25" s="291"/>
      <c r="AA25" s="253"/>
      <c r="AB25" s="304"/>
      <c r="AC25" s="254"/>
      <c r="AD25" s="239">
        <f t="shared" si="12"/>
        <v>0</v>
      </c>
      <c r="AE25" s="292"/>
      <c r="AF25" s="291"/>
      <c r="AG25" s="253"/>
      <c r="AH25" s="304"/>
      <c r="AI25" s="254"/>
      <c r="AJ25" s="239">
        <f t="shared" si="13"/>
        <v>0</v>
      </c>
      <c r="AK25" s="292"/>
      <c r="AL25" s="291"/>
      <c r="AM25" s="253"/>
      <c r="AN25" s="304"/>
      <c r="AO25" s="254"/>
      <c r="AP25" s="239">
        <f t="shared" si="14"/>
        <v>0</v>
      </c>
      <c r="AQ25" s="292"/>
      <c r="AR25" s="291"/>
      <c r="AS25" s="253"/>
      <c r="AT25" s="304"/>
      <c r="AU25" s="254"/>
      <c r="AV25" s="239">
        <f t="shared" si="1"/>
        <v>0</v>
      </c>
      <c r="AW25" s="292"/>
      <c r="AX25" s="289"/>
      <c r="AY25" s="253"/>
      <c r="AZ25" s="304"/>
      <c r="BA25" s="254"/>
      <c r="BB25" s="239">
        <f t="shared" si="3"/>
        <v>0</v>
      </c>
      <c r="BC25" s="292"/>
      <c r="BD25" s="289"/>
      <c r="BE25" s="253"/>
      <c r="BF25" s="304"/>
      <c r="BG25" s="254"/>
      <c r="BH25" s="239">
        <f t="shared" si="38"/>
        <v>0</v>
      </c>
      <c r="BI25" s="292"/>
      <c r="BJ25" s="291"/>
      <c r="BK25" s="253"/>
      <c r="BL25" s="304"/>
      <c r="BM25" s="254"/>
      <c r="BN25" s="239"/>
      <c r="BO25" s="292"/>
      <c r="BP25" s="291"/>
      <c r="BQ25" s="253"/>
      <c r="BR25" s="304"/>
      <c r="BS25" s="254"/>
      <c r="BT25" s="239">
        <f t="shared" si="28"/>
        <v>0</v>
      </c>
      <c r="BU25" s="292"/>
      <c r="BV25" s="291"/>
      <c r="BW25" s="240">
        <f t="shared" si="36"/>
        <v>0</v>
      </c>
      <c r="BX25" s="251">
        <f t="shared" si="35"/>
        <v>0</v>
      </c>
      <c r="BY25" s="197">
        <f t="shared" si="35"/>
        <v>238.6</v>
      </c>
      <c r="BZ25" s="239">
        <f t="shared" si="30"/>
        <v>238.6</v>
      </c>
      <c r="CA25" s="239"/>
      <c r="CB25" s="293"/>
      <c r="CC25" s="294"/>
    </row>
    <row r="26" spans="1:81" ht="12.75">
      <c r="A26" s="112" t="s">
        <v>148</v>
      </c>
      <c r="B26" s="115"/>
      <c r="C26" s="237">
        <v>93.4</v>
      </c>
      <c r="D26" s="95">
        <v>38.3</v>
      </c>
      <c r="E26" s="238">
        <v>38.7</v>
      </c>
      <c r="F26" s="239">
        <f t="shared" si="7"/>
        <v>0.4000000000000057</v>
      </c>
      <c r="G26" s="291">
        <f t="shared" si="8"/>
        <v>101.04438642297652</v>
      </c>
      <c r="H26" s="291">
        <f t="shared" si="37"/>
        <v>41.434689507494646</v>
      </c>
      <c r="I26" s="350">
        <v>10</v>
      </c>
      <c r="J26" s="238">
        <v>1</v>
      </c>
      <c r="K26" s="238"/>
      <c r="L26" s="239">
        <f t="shared" si="9"/>
        <v>-1</v>
      </c>
      <c r="M26" s="292"/>
      <c r="N26" s="291"/>
      <c r="O26" s="237">
        <v>2.1</v>
      </c>
      <c r="P26" s="95"/>
      <c r="Q26" s="238">
        <v>60</v>
      </c>
      <c r="R26" s="239">
        <f t="shared" si="10"/>
        <v>60</v>
      </c>
      <c r="S26" s="292"/>
      <c r="T26" s="291">
        <f t="shared" si="17"/>
        <v>2857.142857142857</v>
      </c>
      <c r="U26" s="237">
        <v>11.2</v>
      </c>
      <c r="V26" s="95">
        <v>0.5</v>
      </c>
      <c r="W26" s="238"/>
      <c r="X26" s="239">
        <f t="shared" si="11"/>
        <v>-0.5</v>
      </c>
      <c r="Y26" s="292">
        <f t="shared" si="18"/>
        <v>0</v>
      </c>
      <c r="Z26" s="291"/>
      <c r="AA26" s="237">
        <v>5.8</v>
      </c>
      <c r="AB26" s="95"/>
      <c r="AC26" s="238"/>
      <c r="AD26" s="239">
        <f t="shared" si="12"/>
        <v>0</v>
      </c>
      <c r="AE26" s="292"/>
      <c r="AF26" s="291"/>
      <c r="AG26" s="237">
        <v>20.6</v>
      </c>
      <c r="AH26" s="95">
        <v>3.2</v>
      </c>
      <c r="AI26" s="238">
        <v>0.3</v>
      </c>
      <c r="AJ26" s="239">
        <f t="shared" si="13"/>
        <v>-2.9000000000000004</v>
      </c>
      <c r="AK26" s="292">
        <f t="shared" si="20"/>
        <v>9.375</v>
      </c>
      <c r="AL26" s="291"/>
      <c r="AM26" s="237">
        <v>1.5</v>
      </c>
      <c r="AN26" s="95">
        <v>0.1</v>
      </c>
      <c r="AO26" s="238"/>
      <c r="AP26" s="239">
        <f t="shared" si="14"/>
        <v>-0.1</v>
      </c>
      <c r="AQ26" s="292"/>
      <c r="AR26" s="291"/>
      <c r="AS26" s="237">
        <v>13.5</v>
      </c>
      <c r="AT26" s="95">
        <v>0.8</v>
      </c>
      <c r="AU26" s="238"/>
      <c r="AV26" s="239">
        <f t="shared" si="1"/>
        <v>-0.8</v>
      </c>
      <c r="AW26" s="292"/>
      <c r="AX26" s="289"/>
      <c r="AY26" s="237">
        <v>18.7</v>
      </c>
      <c r="AZ26" s="95">
        <v>6.1</v>
      </c>
      <c r="BA26" s="238">
        <v>3.5</v>
      </c>
      <c r="BB26" s="239">
        <f t="shared" si="3"/>
        <v>-2.5999999999999996</v>
      </c>
      <c r="BC26" s="292"/>
      <c r="BD26" s="289"/>
      <c r="BE26" s="237">
        <v>6.7</v>
      </c>
      <c r="BF26" s="95"/>
      <c r="BG26" s="238"/>
      <c r="BH26" s="239">
        <f t="shared" si="38"/>
        <v>0</v>
      </c>
      <c r="BI26" s="292"/>
      <c r="BJ26" s="291"/>
      <c r="BK26" s="237">
        <v>5.2</v>
      </c>
      <c r="BL26" s="95">
        <v>5.2</v>
      </c>
      <c r="BM26" s="238">
        <v>7</v>
      </c>
      <c r="BN26" s="239"/>
      <c r="BO26" s="292">
        <f>BM26/BL26%</f>
        <v>134.6153846153846</v>
      </c>
      <c r="BP26" s="291"/>
      <c r="BQ26" s="237">
        <v>10</v>
      </c>
      <c r="BR26" s="95">
        <v>1.8</v>
      </c>
      <c r="BS26" s="238">
        <v>0.3</v>
      </c>
      <c r="BT26" s="239">
        <f t="shared" si="28"/>
        <v>-1.5</v>
      </c>
      <c r="BU26" s="292"/>
      <c r="BV26" s="291">
        <f>BS26/BQ26%</f>
        <v>2.9999999999999996</v>
      </c>
      <c r="BW26" s="240">
        <f t="shared" si="36"/>
        <v>198.69999999999996</v>
      </c>
      <c r="BX26" s="251">
        <f t="shared" si="35"/>
        <v>57</v>
      </c>
      <c r="BY26" s="251">
        <f t="shared" si="35"/>
        <v>109.8</v>
      </c>
      <c r="BZ26" s="239">
        <f t="shared" si="30"/>
        <v>52.8</v>
      </c>
      <c r="CA26" s="239"/>
      <c r="CB26" s="293"/>
      <c r="CC26" s="116"/>
    </row>
    <row r="27" spans="1:81" ht="12.75">
      <c r="A27" s="112" t="s">
        <v>149</v>
      </c>
      <c r="B27" s="115"/>
      <c r="C27" s="237"/>
      <c r="D27" s="95"/>
      <c r="E27" s="238">
        <v>-249</v>
      </c>
      <c r="F27" s="239">
        <f t="shared" si="7"/>
        <v>-249</v>
      </c>
      <c r="G27" s="291"/>
      <c r="H27" s="291"/>
      <c r="I27" s="350"/>
      <c r="J27" s="238"/>
      <c r="K27" s="238"/>
      <c r="L27" s="239">
        <f t="shared" si="9"/>
        <v>0</v>
      </c>
      <c r="M27" s="292"/>
      <c r="N27" s="291"/>
      <c r="O27" s="237"/>
      <c r="P27" s="95"/>
      <c r="Q27" s="238"/>
      <c r="R27" s="239">
        <f t="shared" si="10"/>
        <v>0</v>
      </c>
      <c r="S27" s="292"/>
      <c r="T27" s="291"/>
      <c r="U27" s="237"/>
      <c r="V27" s="95"/>
      <c r="W27" s="238"/>
      <c r="X27" s="239">
        <f t="shared" si="11"/>
        <v>0</v>
      </c>
      <c r="Y27" s="292"/>
      <c r="Z27" s="291"/>
      <c r="AA27" s="237"/>
      <c r="AB27" s="95"/>
      <c r="AC27" s="238"/>
      <c r="AD27" s="239">
        <f t="shared" si="12"/>
        <v>0</v>
      </c>
      <c r="AE27" s="292"/>
      <c r="AF27" s="291"/>
      <c r="AG27" s="237">
        <v>112.7</v>
      </c>
      <c r="AH27" s="95">
        <v>112.7</v>
      </c>
      <c r="AI27" s="238">
        <v>122.7</v>
      </c>
      <c r="AJ27" s="239">
        <f t="shared" si="13"/>
        <v>10</v>
      </c>
      <c r="AK27" s="292">
        <f t="shared" si="20"/>
        <v>108.87311446317658</v>
      </c>
      <c r="AL27" s="291"/>
      <c r="AM27" s="237"/>
      <c r="AN27" s="95"/>
      <c r="AO27" s="238"/>
      <c r="AP27" s="239">
        <f t="shared" si="14"/>
        <v>0</v>
      </c>
      <c r="AQ27" s="292"/>
      <c r="AR27" s="291"/>
      <c r="AS27" s="237"/>
      <c r="AT27" s="95"/>
      <c r="AU27" s="238"/>
      <c r="AV27" s="239">
        <f t="shared" si="1"/>
        <v>0</v>
      </c>
      <c r="AW27" s="292"/>
      <c r="AX27" s="289"/>
      <c r="AY27" s="237"/>
      <c r="AZ27" s="95"/>
      <c r="BA27" s="238">
        <v>123.1</v>
      </c>
      <c r="BB27" s="239">
        <f t="shared" si="3"/>
        <v>123.1</v>
      </c>
      <c r="BC27" s="305"/>
      <c r="BD27" s="289"/>
      <c r="BE27" s="237"/>
      <c r="BF27" s="95"/>
      <c r="BG27" s="238"/>
      <c r="BH27" s="239">
        <f t="shared" si="38"/>
        <v>0</v>
      </c>
      <c r="BI27" s="292"/>
      <c r="BJ27" s="291"/>
      <c r="BK27" s="237"/>
      <c r="BL27" s="95"/>
      <c r="BM27" s="238">
        <v>-35.8</v>
      </c>
      <c r="BN27" s="239"/>
      <c r="BO27" s="292"/>
      <c r="BP27" s="291"/>
      <c r="BQ27" s="237">
        <v>34.1</v>
      </c>
      <c r="BR27" s="95">
        <v>34.1</v>
      </c>
      <c r="BS27" s="238">
        <v>34.6</v>
      </c>
      <c r="BT27" s="239">
        <f t="shared" si="28"/>
        <v>0.5</v>
      </c>
      <c r="BU27" s="292">
        <f>BS27/BR27%</f>
        <v>101.46627565982405</v>
      </c>
      <c r="BV27" s="291">
        <f>BS27/BQ27%</f>
        <v>101.46627565982405</v>
      </c>
      <c r="BW27" s="240">
        <f t="shared" si="36"/>
        <v>146.8</v>
      </c>
      <c r="BX27" s="251">
        <f t="shared" si="35"/>
        <v>146.8</v>
      </c>
      <c r="BY27" s="251">
        <f t="shared" si="35"/>
        <v>-4.399999999999999</v>
      </c>
      <c r="BZ27" s="239">
        <f t="shared" si="30"/>
        <v>-151.20000000000002</v>
      </c>
      <c r="CA27" s="239">
        <f t="shared" si="31"/>
        <v>-2.9972752043596715</v>
      </c>
      <c r="CB27" s="293">
        <f t="shared" si="32"/>
        <v>-2.9972752043596715</v>
      </c>
      <c r="CC27" s="116"/>
    </row>
    <row r="28" spans="1:80" s="236" customFormat="1" ht="12.75">
      <c r="A28" s="230" t="s">
        <v>74</v>
      </c>
      <c r="B28" s="231"/>
      <c r="C28" s="232">
        <f>SUM(C29:C33)</f>
        <v>216470.6</v>
      </c>
      <c r="D28" s="233">
        <f>SUM(D29:D33)</f>
        <v>15970.3</v>
      </c>
      <c r="E28" s="234">
        <f>SUM(E29:E33)</f>
        <v>8016.4</v>
      </c>
      <c r="F28" s="233">
        <f>E28-D28</f>
        <v>-7953.9</v>
      </c>
      <c r="G28" s="233">
        <f>E28/D28%</f>
        <v>50.19567572306093</v>
      </c>
      <c r="H28" s="289">
        <f>E28/C28%</f>
        <v>3.7032280596071705</v>
      </c>
      <c r="I28" s="233">
        <f>SUM(I29:I33)</f>
        <v>13607.5</v>
      </c>
      <c r="J28" s="349">
        <f>SUM(J29:J33)</f>
        <v>2379.9</v>
      </c>
      <c r="K28" s="234">
        <f>SUM(K29:K33)</f>
        <v>2379.9</v>
      </c>
      <c r="L28" s="233">
        <f>K28-J28</f>
        <v>0</v>
      </c>
      <c r="M28" s="235">
        <f>K28/J28%</f>
        <v>100</v>
      </c>
      <c r="N28" s="289">
        <f t="shared" si="33"/>
        <v>17.48961969502113</v>
      </c>
      <c r="O28" s="232">
        <f>SUM(O29:O33)</f>
        <v>273449.9</v>
      </c>
      <c r="P28" s="233">
        <f>SUM(P29:P33)</f>
        <v>5375.6</v>
      </c>
      <c r="Q28" s="234">
        <f>SUM(Q29:Q33)</f>
        <v>4373.4</v>
      </c>
      <c r="R28" s="233">
        <f t="shared" si="10"/>
        <v>-1002.2000000000007</v>
      </c>
      <c r="S28" s="235">
        <f>Q28/P28%</f>
        <v>81.35649973956394</v>
      </c>
      <c r="T28" s="289">
        <f t="shared" si="17"/>
        <v>1.599342329253</v>
      </c>
      <c r="U28" s="232">
        <f>SUM(U29:U33)</f>
        <v>24674.5</v>
      </c>
      <c r="V28" s="233">
        <f>SUM(V29:V33)</f>
        <v>354.5</v>
      </c>
      <c r="W28" s="234">
        <f>SUM(W29:W33)</f>
        <v>261.7</v>
      </c>
      <c r="X28" s="233">
        <f>W28-V28</f>
        <v>-92.80000000000001</v>
      </c>
      <c r="Y28" s="235">
        <f>W28/V28%</f>
        <v>73.82228490832158</v>
      </c>
      <c r="Z28" s="289">
        <f>W28/U28%</f>
        <v>1.060609130884111</v>
      </c>
      <c r="AA28" s="232">
        <f>SUM(AA29:AA33)</f>
        <v>43549.8</v>
      </c>
      <c r="AB28" s="233">
        <f>SUM(AB29:AB33)</f>
        <v>1564.5</v>
      </c>
      <c r="AC28" s="234">
        <f>SUM(AC29:AC33)</f>
        <v>1022.1</v>
      </c>
      <c r="AD28" s="233">
        <f t="shared" si="12"/>
        <v>-542.4</v>
      </c>
      <c r="AE28" s="235"/>
      <c r="AF28" s="289">
        <f>AC28/AA28%</f>
        <v>2.346968298361875</v>
      </c>
      <c r="AG28" s="232">
        <f>SUM(AG29:AG33)</f>
        <v>250277.59999999998</v>
      </c>
      <c r="AH28" s="233">
        <f>SUM(AH29:AH33)</f>
        <v>61813.6</v>
      </c>
      <c r="AI28" s="234">
        <f>SUM(AI29:AI33)</f>
        <v>4094.2</v>
      </c>
      <c r="AJ28" s="233">
        <f>AI28-AH28</f>
        <v>-57719.4</v>
      </c>
      <c r="AK28" s="235">
        <f>AI28/AH28%</f>
        <v>6.623461503617327</v>
      </c>
      <c r="AL28" s="289">
        <f t="shared" si="21"/>
        <v>1.6358635371283727</v>
      </c>
      <c r="AM28" s="232">
        <f>SUM(AM29:AM33)</f>
        <v>10909.4</v>
      </c>
      <c r="AN28" s="233">
        <f>SUM(AN29:AN33)</f>
        <v>3023.2</v>
      </c>
      <c r="AO28" s="234">
        <f>SUM(AO29:AO33)</f>
        <v>2008.5</v>
      </c>
      <c r="AP28" s="233">
        <f>AO28-AN28</f>
        <v>-1014.6999999999998</v>
      </c>
      <c r="AQ28" s="235">
        <f aca="true" t="shared" si="39" ref="AQ28:AQ34">AO28/AN28%</f>
        <v>66.43622651495104</v>
      </c>
      <c r="AR28" s="289">
        <f t="shared" si="23"/>
        <v>18.410728362696393</v>
      </c>
      <c r="AS28" s="232">
        <f>SUM(AS29:AS33)</f>
        <v>12326.199999999999</v>
      </c>
      <c r="AT28" s="233">
        <f>SUM(AT29:AT33)</f>
        <v>2199</v>
      </c>
      <c r="AU28" s="234">
        <f>SUM(AU29:AU33)</f>
        <v>2199</v>
      </c>
      <c r="AV28" s="233">
        <f t="shared" si="1"/>
        <v>0</v>
      </c>
      <c r="AW28" s="235">
        <f>AU28/AT28%</f>
        <v>100</v>
      </c>
      <c r="AX28" s="289">
        <f t="shared" si="24"/>
        <v>17.84004802777823</v>
      </c>
      <c r="AY28" s="232">
        <f>SUM(AY29:AY33)</f>
        <v>12156.9</v>
      </c>
      <c r="AZ28" s="233">
        <f>SUM(AZ29:AZ33)</f>
        <v>1108.8</v>
      </c>
      <c r="BA28" s="234">
        <f>SUM(BA29:BA33)</f>
        <v>1108.8</v>
      </c>
      <c r="BB28" s="233">
        <f>BA28-AZ28</f>
        <v>0</v>
      </c>
      <c r="BC28" s="292">
        <f>BA28/AZ28%</f>
        <v>100</v>
      </c>
      <c r="BD28" s="289">
        <f t="shared" si="25"/>
        <v>9.120746242874416</v>
      </c>
      <c r="BE28" s="232">
        <f>SUM(BE29:BE33)</f>
        <v>8311</v>
      </c>
      <c r="BF28" s="233">
        <f>SUM(BF29:BF33)</f>
        <v>731</v>
      </c>
      <c r="BG28" s="234">
        <f>SUM(BG29:BG33)</f>
        <v>1468.1</v>
      </c>
      <c r="BH28" s="233">
        <f t="shared" si="38"/>
        <v>737.0999999999999</v>
      </c>
      <c r="BI28" s="235">
        <f>BG28/BF28%</f>
        <v>200.8344733242134</v>
      </c>
      <c r="BJ28" s="289">
        <f t="shared" si="26"/>
        <v>17.66454096979906</v>
      </c>
      <c r="BK28" s="232">
        <f>SUM(BK29:BK33)</f>
        <v>111735.90000000001</v>
      </c>
      <c r="BL28" s="233">
        <f>SUM(BL29:BL33)</f>
        <v>6120</v>
      </c>
      <c r="BM28" s="234">
        <f>SUM(BM29:BM33)</f>
        <v>2946.1</v>
      </c>
      <c r="BN28" s="233">
        <f>BM28-BL28</f>
        <v>-3173.9</v>
      </c>
      <c r="BO28" s="235">
        <f>BM28/BL28%</f>
        <v>48.138888888888886</v>
      </c>
      <c r="BP28" s="289">
        <f t="shared" si="27"/>
        <v>2.636663775921615</v>
      </c>
      <c r="BQ28" s="232">
        <f>SUM(BQ29:BQ33)</f>
        <v>366858.7</v>
      </c>
      <c r="BR28" s="233">
        <f>SUM(BR29:BR33)</f>
        <v>2495.6</v>
      </c>
      <c r="BS28" s="234">
        <f>SUM(BS29:BS33)</f>
        <v>2495.6</v>
      </c>
      <c r="BT28" s="233"/>
      <c r="BU28" s="235"/>
      <c r="BV28" s="289">
        <f t="shared" si="29"/>
        <v>0.6802619101032632</v>
      </c>
      <c r="BW28" s="232">
        <f t="shared" si="36"/>
        <v>1344328</v>
      </c>
      <c r="BX28" s="306">
        <f t="shared" si="35"/>
        <v>103136</v>
      </c>
      <c r="BY28" s="306">
        <f t="shared" si="35"/>
        <v>32373.799999999996</v>
      </c>
      <c r="BZ28" s="233">
        <f>BY28-BX28</f>
        <v>-70762.20000000001</v>
      </c>
      <c r="CA28" s="233">
        <f>BY28/BX28%</f>
        <v>31.38942755197021</v>
      </c>
      <c r="CB28" s="290">
        <f t="shared" si="32"/>
        <v>2.4081771710475417</v>
      </c>
    </row>
    <row r="29" spans="1:80" s="109" customFormat="1" ht="12.75">
      <c r="A29" s="117" t="s">
        <v>75</v>
      </c>
      <c r="B29" s="118"/>
      <c r="C29" s="237">
        <v>26261.6</v>
      </c>
      <c r="D29" s="95">
        <v>8000</v>
      </c>
      <c r="E29" s="238">
        <v>5333.4</v>
      </c>
      <c r="F29" s="239">
        <f>E29-D29</f>
        <v>-2666.6000000000004</v>
      </c>
      <c r="G29" s="291">
        <f>E29/D29%</f>
        <v>66.66749999999999</v>
      </c>
      <c r="H29" s="291">
        <f>E29/C29%</f>
        <v>20.308739756907425</v>
      </c>
      <c r="I29" s="350">
        <v>11961.7</v>
      </c>
      <c r="J29" s="238">
        <v>2260</v>
      </c>
      <c r="K29" s="238">
        <v>2260</v>
      </c>
      <c r="L29" s="239">
        <f>K29-J29</f>
        <v>0</v>
      </c>
      <c r="M29" s="292">
        <f>K29/J29%</f>
        <v>100</v>
      </c>
      <c r="N29" s="291">
        <f t="shared" si="33"/>
        <v>18.893635520034778</v>
      </c>
      <c r="O29" s="237">
        <v>23271.5</v>
      </c>
      <c r="P29" s="95">
        <v>5100</v>
      </c>
      <c r="Q29" s="238">
        <v>3519.7</v>
      </c>
      <c r="R29" s="239">
        <f t="shared" si="10"/>
        <v>-1580.3000000000002</v>
      </c>
      <c r="S29" s="292">
        <f>Q29/P29%</f>
        <v>69.01372549019608</v>
      </c>
      <c r="T29" s="291">
        <f t="shared" si="17"/>
        <v>15.12450851900393</v>
      </c>
      <c r="U29" s="237">
        <v>2034.5</v>
      </c>
      <c r="V29" s="95">
        <v>300</v>
      </c>
      <c r="W29" s="238">
        <v>234.8</v>
      </c>
      <c r="X29" s="239">
        <f>W29-V29</f>
        <v>-65.19999999999999</v>
      </c>
      <c r="Y29" s="292">
        <f>W29/V29%</f>
        <v>78.26666666666667</v>
      </c>
      <c r="Z29" s="291"/>
      <c r="AA29" s="237">
        <v>6266.1</v>
      </c>
      <c r="AB29" s="95">
        <v>1460</v>
      </c>
      <c r="AC29" s="238">
        <v>991.1</v>
      </c>
      <c r="AD29" s="239">
        <f t="shared" si="12"/>
        <v>-468.9</v>
      </c>
      <c r="AE29" s="292">
        <f>AC29/AB29%</f>
        <v>67.88356164383562</v>
      </c>
      <c r="AF29" s="291">
        <f>AC29/AA29%</f>
        <v>15.816855779511977</v>
      </c>
      <c r="AG29" s="237">
        <v>15972.2</v>
      </c>
      <c r="AH29" s="95">
        <v>3993.1</v>
      </c>
      <c r="AI29" s="238">
        <v>3990.7</v>
      </c>
      <c r="AJ29" s="239">
        <f>AI29-AH29</f>
        <v>-2.400000000000091</v>
      </c>
      <c r="AK29" s="292">
        <f>AI29/AH29%</f>
        <v>99.939896321154</v>
      </c>
      <c r="AL29" s="291">
        <f t="shared" si="21"/>
        <v>24.985286936051388</v>
      </c>
      <c r="AM29" s="237">
        <v>9895.5</v>
      </c>
      <c r="AN29" s="95">
        <v>2968.7</v>
      </c>
      <c r="AO29" s="238">
        <v>1979.2</v>
      </c>
      <c r="AP29" s="239">
        <f>AO29-AN29</f>
        <v>-989.4999999999998</v>
      </c>
      <c r="AQ29" s="292">
        <f t="shared" si="39"/>
        <v>66.66891231852327</v>
      </c>
      <c r="AR29" s="291">
        <f t="shared" si="23"/>
        <v>20.001010560355716</v>
      </c>
      <c r="AS29" s="237">
        <v>8151.9</v>
      </c>
      <c r="AT29" s="95">
        <v>2173.8</v>
      </c>
      <c r="AU29" s="238">
        <v>2173.8</v>
      </c>
      <c r="AV29" s="239">
        <f t="shared" si="1"/>
        <v>0</v>
      </c>
      <c r="AW29" s="292"/>
      <c r="AX29" s="291">
        <f t="shared" si="24"/>
        <v>26.66617598351305</v>
      </c>
      <c r="AY29" s="237">
        <v>4863.4</v>
      </c>
      <c r="AZ29" s="95">
        <v>1080.8</v>
      </c>
      <c r="BA29" s="238">
        <v>1080.8</v>
      </c>
      <c r="BB29" s="239"/>
      <c r="BC29" s="292"/>
      <c r="BD29" s="289">
        <f t="shared" si="25"/>
        <v>22.223136077641158</v>
      </c>
      <c r="BE29" s="237">
        <v>7457.6</v>
      </c>
      <c r="BF29" s="95">
        <v>728.4</v>
      </c>
      <c r="BG29" s="238">
        <v>1456.8</v>
      </c>
      <c r="BH29" s="239">
        <f t="shared" si="38"/>
        <v>728.4</v>
      </c>
      <c r="BI29" s="292">
        <f>BG29/BF29%</f>
        <v>200</v>
      </c>
      <c r="BJ29" s="291">
        <f t="shared" si="26"/>
        <v>19.534434670671526</v>
      </c>
      <c r="BK29" s="237">
        <v>18067.4</v>
      </c>
      <c r="BL29" s="95">
        <v>4336.2</v>
      </c>
      <c r="BM29" s="238">
        <v>2920.9</v>
      </c>
      <c r="BN29" s="239">
        <f>BM29-BL29</f>
        <v>-1415.2999999999997</v>
      </c>
      <c r="BO29" s="292">
        <f>BM29/BL29%</f>
        <v>67.3608228402749</v>
      </c>
      <c r="BP29" s="291">
        <f t="shared" si="27"/>
        <v>16.166686961045862</v>
      </c>
      <c r="BQ29" s="237">
        <v>15291.6</v>
      </c>
      <c r="BR29" s="95">
        <v>2467.2</v>
      </c>
      <c r="BS29" s="238">
        <v>2467.2</v>
      </c>
      <c r="BT29" s="239"/>
      <c r="BU29" s="292"/>
      <c r="BV29" s="291">
        <f t="shared" si="29"/>
        <v>16.13434826963823</v>
      </c>
      <c r="BW29" s="240">
        <f t="shared" si="36"/>
        <v>149495</v>
      </c>
      <c r="BX29" s="197">
        <f t="shared" si="35"/>
        <v>34868.2</v>
      </c>
      <c r="BY29" s="197">
        <f t="shared" si="35"/>
        <v>28408.399999999998</v>
      </c>
      <c r="BZ29" s="196">
        <f>BY29-BX29</f>
        <v>-6459.799999999999</v>
      </c>
      <c r="CA29" s="239">
        <f>BY29/BX29%</f>
        <v>81.47366368209428</v>
      </c>
      <c r="CB29" s="293">
        <f t="shared" si="32"/>
        <v>19.002909796314256</v>
      </c>
    </row>
    <row r="30" spans="1:80" s="109" customFormat="1" ht="12.75">
      <c r="A30" s="119" t="s">
        <v>150</v>
      </c>
      <c r="B30" s="118"/>
      <c r="C30" s="237">
        <v>1956.9</v>
      </c>
      <c r="D30" s="95"/>
      <c r="E30" s="238"/>
      <c r="F30" s="239"/>
      <c r="G30" s="291"/>
      <c r="H30" s="291"/>
      <c r="I30" s="350"/>
      <c r="J30" s="238"/>
      <c r="K30" s="238"/>
      <c r="L30" s="239"/>
      <c r="M30" s="292"/>
      <c r="N30" s="291"/>
      <c r="O30" s="237"/>
      <c r="P30" s="95"/>
      <c r="Q30" s="238"/>
      <c r="R30" s="239">
        <f t="shared" si="10"/>
        <v>0</v>
      </c>
      <c r="S30" s="292"/>
      <c r="T30" s="291"/>
      <c r="U30" s="237"/>
      <c r="V30" s="95"/>
      <c r="W30" s="238"/>
      <c r="X30" s="239"/>
      <c r="Y30" s="292"/>
      <c r="Z30" s="291"/>
      <c r="AA30" s="237"/>
      <c r="AB30" s="95"/>
      <c r="AC30" s="238"/>
      <c r="AD30" s="239">
        <f t="shared" si="12"/>
        <v>0</v>
      </c>
      <c r="AE30" s="292"/>
      <c r="AF30" s="291"/>
      <c r="AG30" s="237"/>
      <c r="AH30" s="95"/>
      <c r="AI30" s="238"/>
      <c r="AJ30" s="239"/>
      <c r="AK30" s="292"/>
      <c r="AL30" s="291"/>
      <c r="AM30" s="237"/>
      <c r="AN30" s="95"/>
      <c r="AO30" s="238"/>
      <c r="AP30" s="239"/>
      <c r="AQ30" s="292"/>
      <c r="AR30" s="291"/>
      <c r="AS30" s="237"/>
      <c r="AT30" s="95"/>
      <c r="AU30" s="238"/>
      <c r="AV30" s="239"/>
      <c r="AW30" s="292"/>
      <c r="AX30" s="291"/>
      <c r="AY30" s="237"/>
      <c r="AZ30" s="95"/>
      <c r="BA30" s="238"/>
      <c r="BB30" s="239"/>
      <c r="BC30" s="292"/>
      <c r="BD30" s="289"/>
      <c r="BE30" s="237"/>
      <c r="BF30" s="95"/>
      <c r="BG30" s="238"/>
      <c r="BH30" s="239"/>
      <c r="BI30" s="292"/>
      <c r="BJ30" s="291"/>
      <c r="BK30" s="237"/>
      <c r="BL30" s="95"/>
      <c r="BM30" s="238"/>
      <c r="BN30" s="239"/>
      <c r="BO30" s="292"/>
      <c r="BP30" s="291"/>
      <c r="BQ30" s="237"/>
      <c r="BR30" s="95"/>
      <c r="BS30" s="238"/>
      <c r="BT30" s="239"/>
      <c r="BU30" s="292"/>
      <c r="BV30" s="291"/>
      <c r="BW30" s="240">
        <f t="shared" si="36"/>
        <v>1956.9</v>
      </c>
      <c r="BX30" s="197">
        <f t="shared" si="35"/>
        <v>0</v>
      </c>
      <c r="BY30" s="197"/>
      <c r="BZ30" s="196"/>
      <c r="CA30" s="239"/>
      <c r="CB30" s="293"/>
    </row>
    <row r="31" spans="1:80" s="109" customFormat="1" ht="12.75">
      <c r="A31" s="119" t="s">
        <v>76</v>
      </c>
      <c r="B31" s="118"/>
      <c r="C31" s="237">
        <v>0.2</v>
      </c>
      <c r="D31" s="95">
        <v>0.2</v>
      </c>
      <c r="E31" s="238">
        <v>0.2</v>
      </c>
      <c r="F31" s="239">
        <f>E31-D31</f>
        <v>0</v>
      </c>
      <c r="G31" s="291"/>
      <c r="H31" s="291">
        <f>E31/C31%</f>
        <v>100</v>
      </c>
      <c r="I31" s="350">
        <v>241.9</v>
      </c>
      <c r="J31" s="238">
        <v>19.9</v>
      </c>
      <c r="K31" s="238">
        <v>19.9</v>
      </c>
      <c r="L31" s="239">
        <f>K31-J31</f>
        <v>0</v>
      </c>
      <c r="M31" s="292">
        <f>K31/J31%</f>
        <v>100</v>
      </c>
      <c r="N31" s="291">
        <f t="shared" si="33"/>
        <v>8.226539892517568</v>
      </c>
      <c r="O31" s="237">
        <v>241.9</v>
      </c>
      <c r="P31" s="95">
        <v>43.6</v>
      </c>
      <c r="Q31" s="238">
        <v>28.7</v>
      </c>
      <c r="R31" s="239">
        <f t="shared" si="10"/>
        <v>-14.900000000000002</v>
      </c>
      <c r="S31" s="292">
        <f>Q31/P31%</f>
        <v>65.82568807339449</v>
      </c>
      <c r="T31" s="291">
        <f t="shared" si="17"/>
        <v>11.864406779661017</v>
      </c>
      <c r="U31" s="237">
        <v>241.9</v>
      </c>
      <c r="V31" s="95">
        <v>54.5</v>
      </c>
      <c r="W31" s="238">
        <v>26.9</v>
      </c>
      <c r="X31" s="239">
        <f>W31-V31</f>
        <v>-27.6</v>
      </c>
      <c r="Y31" s="292">
        <f>W31/V31%</f>
        <v>49.35779816513761</v>
      </c>
      <c r="Z31" s="291">
        <f>W31/U31%</f>
        <v>11.120297643654402</v>
      </c>
      <c r="AA31" s="237">
        <v>241.9</v>
      </c>
      <c r="AB31" s="95">
        <v>54.5</v>
      </c>
      <c r="AC31" s="238">
        <v>31</v>
      </c>
      <c r="AD31" s="239">
        <f t="shared" si="12"/>
        <v>-23.5</v>
      </c>
      <c r="AE31" s="292">
        <f>AC31/AB31%</f>
        <v>56.88073394495412</v>
      </c>
      <c r="AF31" s="291">
        <f>AC31/AA31%</f>
        <v>12.81521289789169</v>
      </c>
      <c r="AG31" s="237">
        <v>483.6</v>
      </c>
      <c r="AH31" s="95">
        <v>120.9</v>
      </c>
      <c r="AI31" s="238">
        <v>53.5</v>
      </c>
      <c r="AJ31" s="239">
        <f>AI31-AH31</f>
        <v>-67.4</v>
      </c>
      <c r="AK31" s="292"/>
      <c r="AL31" s="291">
        <f t="shared" si="21"/>
        <v>11.062861869313481</v>
      </c>
      <c r="AM31" s="237">
        <v>241.9</v>
      </c>
      <c r="AN31" s="95">
        <v>54.5</v>
      </c>
      <c r="AO31" s="238">
        <v>29.3</v>
      </c>
      <c r="AP31" s="239">
        <f>AO31-AN31</f>
        <v>-25.2</v>
      </c>
      <c r="AQ31" s="292">
        <f t="shared" si="39"/>
        <v>53.76146788990825</v>
      </c>
      <c r="AR31" s="291">
        <f t="shared" si="23"/>
        <v>12.112443158329889</v>
      </c>
      <c r="AS31" s="237">
        <v>241.9</v>
      </c>
      <c r="AT31" s="95">
        <v>25.2</v>
      </c>
      <c r="AU31" s="238">
        <v>25.2</v>
      </c>
      <c r="AV31" s="239">
        <f t="shared" si="1"/>
        <v>0</v>
      </c>
      <c r="AW31" s="292"/>
      <c r="AX31" s="291">
        <f t="shared" si="24"/>
        <v>10.4175279040926</v>
      </c>
      <c r="AY31" s="237">
        <v>241.9</v>
      </c>
      <c r="AZ31" s="95">
        <v>28</v>
      </c>
      <c r="BA31" s="238">
        <v>28</v>
      </c>
      <c r="BB31" s="239"/>
      <c r="BC31" s="292"/>
      <c r="BD31" s="291">
        <f t="shared" si="25"/>
        <v>11.575031004547334</v>
      </c>
      <c r="BE31" s="237">
        <v>96.9</v>
      </c>
      <c r="BF31" s="95">
        <v>2.6</v>
      </c>
      <c r="BG31" s="238">
        <v>11.3</v>
      </c>
      <c r="BH31" s="239">
        <f>BG31-BF31</f>
        <v>8.700000000000001</v>
      </c>
      <c r="BI31" s="292"/>
      <c r="BJ31" s="291">
        <f t="shared" si="26"/>
        <v>11.661506707946335</v>
      </c>
      <c r="BK31" s="237">
        <v>241.9</v>
      </c>
      <c r="BL31" s="95">
        <v>60.6</v>
      </c>
      <c r="BM31" s="238">
        <v>25.2</v>
      </c>
      <c r="BN31" s="239">
        <f>BM31-BL31</f>
        <v>-35.400000000000006</v>
      </c>
      <c r="BO31" s="292"/>
      <c r="BP31" s="291">
        <f t="shared" si="27"/>
        <v>10.4175279040926</v>
      </c>
      <c r="BQ31" s="255">
        <v>241.9</v>
      </c>
      <c r="BR31" s="95">
        <v>28.4</v>
      </c>
      <c r="BS31" s="238">
        <v>28.4</v>
      </c>
      <c r="BT31" s="239"/>
      <c r="BU31" s="292"/>
      <c r="BV31" s="291">
        <f t="shared" si="29"/>
        <v>11.74038859032658</v>
      </c>
      <c r="BW31" s="240">
        <f t="shared" si="36"/>
        <v>2757.8000000000006</v>
      </c>
      <c r="BX31" s="197">
        <f t="shared" si="35"/>
        <v>492.90000000000003</v>
      </c>
      <c r="BY31" s="197">
        <f t="shared" si="35"/>
        <v>307.59999999999997</v>
      </c>
      <c r="BZ31" s="196">
        <f>BY31-BX31</f>
        <v>-185.30000000000007</v>
      </c>
      <c r="CA31" s="239">
        <f>BY31/BX31%</f>
        <v>62.40616757963075</v>
      </c>
      <c r="CB31" s="293">
        <f t="shared" si="32"/>
        <v>11.153818260932624</v>
      </c>
    </row>
    <row r="32" spans="1:82" s="109" customFormat="1" ht="12.75">
      <c r="A32" s="117" t="s">
        <v>77</v>
      </c>
      <c r="B32" s="118"/>
      <c r="C32" s="237">
        <v>188251.9</v>
      </c>
      <c r="D32" s="95">
        <v>7970.1</v>
      </c>
      <c r="E32" s="238">
        <v>2474.5</v>
      </c>
      <c r="F32" s="239">
        <f>E32-D32</f>
        <v>-5495.6</v>
      </c>
      <c r="G32" s="291">
        <f>E32/D32%</f>
        <v>31.047289243547755</v>
      </c>
      <c r="H32" s="291">
        <f>E32/C32%</f>
        <v>1.3144621647908998</v>
      </c>
      <c r="I32" s="350">
        <v>1403.9</v>
      </c>
      <c r="J32" s="238">
        <v>100</v>
      </c>
      <c r="K32" s="238">
        <v>100</v>
      </c>
      <c r="L32" s="239">
        <f>K32-J32</f>
        <v>0</v>
      </c>
      <c r="M32" s="292">
        <f>K32/J32%</f>
        <v>100</v>
      </c>
      <c r="N32" s="291">
        <f t="shared" si="33"/>
        <v>7.123014459719353</v>
      </c>
      <c r="O32" s="237">
        <v>249936.5</v>
      </c>
      <c r="P32" s="95">
        <v>232</v>
      </c>
      <c r="Q32" s="238">
        <v>75</v>
      </c>
      <c r="R32" s="239">
        <f t="shared" si="10"/>
        <v>-157</v>
      </c>
      <c r="S32" s="292">
        <f>Q32/P32%</f>
        <v>32.327586206896555</v>
      </c>
      <c r="T32" s="291">
        <f t="shared" si="17"/>
        <v>0.03000762193597174</v>
      </c>
      <c r="U32" s="237">
        <v>22398.1</v>
      </c>
      <c r="V32" s="95"/>
      <c r="W32" s="238"/>
      <c r="X32" s="239">
        <f>W32-V32</f>
        <v>0</v>
      </c>
      <c r="Y32" s="292"/>
      <c r="Z32" s="291"/>
      <c r="AA32" s="237">
        <v>37041.8</v>
      </c>
      <c r="AB32" s="95">
        <v>50</v>
      </c>
      <c r="AC32" s="238"/>
      <c r="AD32" s="239">
        <f t="shared" si="12"/>
        <v>-50</v>
      </c>
      <c r="AE32" s="292"/>
      <c r="AF32" s="291"/>
      <c r="AG32" s="237">
        <v>233821.8</v>
      </c>
      <c r="AH32" s="95">
        <v>57699.6</v>
      </c>
      <c r="AI32" s="238">
        <v>50</v>
      </c>
      <c r="AJ32" s="239">
        <f>AI32-AH32</f>
        <v>-57649.6</v>
      </c>
      <c r="AK32" s="292"/>
      <c r="AL32" s="291">
        <f t="shared" si="21"/>
        <v>0.021383805958212623</v>
      </c>
      <c r="AM32" s="237">
        <v>772</v>
      </c>
      <c r="AN32" s="95"/>
      <c r="AO32" s="238"/>
      <c r="AP32" s="239">
        <f>AO32-AN32</f>
        <v>0</v>
      </c>
      <c r="AQ32" s="292"/>
      <c r="AR32" s="291">
        <f t="shared" si="23"/>
        <v>0</v>
      </c>
      <c r="AS32" s="237">
        <v>3932.4</v>
      </c>
      <c r="AT32" s="95"/>
      <c r="AU32" s="238"/>
      <c r="AV32" s="239">
        <f t="shared" si="1"/>
        <v>0</v>
      </c>
      <c r="AW32" s="292"/>
      <c r="AX32" s="291">
        <f t="shared" si="24"/>
        <v>0</v>
      </c>
      <c r="AY32" s="237">
        <v>7051.6</v>
      </c>
      <c r="AZ32" s="95"/>
      <c r="BA32" s="238"/>
      <c r="BB32" s="239"/>
      <c r="BC32" s="292"/>
      <c r="BD32" s="291">
        <f t="shared" si="25"/>
        <v>0</v>
      </c>
      <c r="BE32" s="237">
        <v>756.5</v>
      </c>
      <c r="BF32" s="95"/>
      <c r="BG32" s="238"/>
      <c r="BH32" s="239">
        <f>BG32-BF32</f>
        <v>0</v>
      </c>
      <c r="BI32" s="292"/>
      <c r="BJ32" s="291">
        <f t="shared" si="26"/>
        <v>0</v>
      </c>
      <c r="BK32" s="237">
        <v>93426.6</v>
      </c>
      <c r="BL32" s="95">
        <v>1723.2</v>
      </c>
      <c r="BM32" s="238"/>
      <c r="BN32" s="239">
        <f>BM32-BL32</f>
        <v>-1723.2</v>
      </c>
      <c r="BO32" s="292"/>
      <c r="BP32" s="291">
        <f t="shared" si="27"/>
        <v>0</v>
      </c>
      <c r="BQ32" s="237">
        <v>351325.2</v>
      </c>
      <c r="BR32" s="95"/>
      <c r="BS32" s="238"/>
      <c r="BT32" s="239"/>
      <c r="BU32" s="292"/>
      <c r="BV32" s="291">
        <f t="shared" si="29"/>
        <v>0</v>
      </c>
      <c r="BW32" s="240">
        <f t="shared" si="36"/>
        <v>1190118.3</v>
      </c>
      <c r="BX32" s="197">
        <f t="shared" si="35"/>
        <v>67774.9</v>
      </c>
      <c r="BY32" s="197">
        <f t="shared" si="35"/>
        <v>2699.5</v>
      </c>
      <c r="BZ32" s="196">
        <f>BY32-BX32</f>
        <v>-65075.399999999994</v>
      </c>
      <c r="CA32" s="239">
        <f>BY32/BX32%</f>
        <v>3.9830379683334103</v>
      </c>
      <c r="CB32" s="293">
        <f t="shared" si="32"/>
        <v>0.22682619030393866</v>
      </c>
      <c r="CC32" s="256"/>
      <c r="CD32" s="256"/>
    </row>
    <row r="33" spans="1:82" s="109" customFormat="1" ht="12.75">
      <c r="A33" s="117" t="s">
        <v>78</v>
      </c>
      <c r="B33" s="118"/>
      <c r="C33" s="237">
        <v>0</v>
      </c>
      <c r="D33" s="95">
        <v>0</v>
      </c>
      <c r="E33" s="238">
        <v>208.3</v>
      </c>
      <c r="F33" s="239">
        <f>E33-D33</f>
        <v>208.3</v>
      </c>
      <c r="G33" s="233"/>
      <c r="H33" s="291"/>
      <c r="I33" s="350"/>
      <c r="J33" s="238"/>
      <c r="K33" s="238"/>
      <c r="L33" s="239">
        <f>K33-J33</f>
        <v>0</v>
      </c>
      <c r="M33" s="292"/>
      <c r="N33" s="291"/>
      <c r="O33" s="237"/>
      <c r="P33" s="95"/>
      <c r="Q33" s="238">
        <v>750</v>
      </c>
      <c r="R33" s="239">
        <f t="shared" si="10"/>
        <v>750</v>
      </c>
      <c r="S33" s="292"/>
      <c r="T33" s="291"/>
      <c r="U33" s="237"/>
      <c r="V33" s="95"/>
      <c r="W33" s="238"/>
      <c r="X33" s="239">
        <f>W33-V33</f>
        <v>0</v>
      </c>
      <c r="Y33" s="292"/>
      <c r="Z33" s="291"/>
      <c r="AA33" s="237"/>
      <c r="AB33" s="95"/>
      <c r="AC33" s="238"/>
      <c r="AD33" s="239">
        <f t="shared" si="12"/>
        <v>0</v>
      </c>
      <c r="AE33" s="292"/>
      <c r="AF33" s="291"/>
      <c r="AG33" s="237"/>
      <c r="AH33" s="95"/>
      <c r="AI33" s="238"/>
      <c r="AJ33" s="239">
        <f>AI33-AH33</f>
        <v>0</v>
      </c>
      <c r="AK33" s="292"/>
      <c r="AL33" s="291"/>
      <c r="AM33" s="237"/>
      <c r="AN33" s="95"/>
      <c r="AO33" s="238"/>
      <c r="AP33" s="239">
        <f>AO33-AN33</f>
        <v>0</v>
      </c>
      <c r="AQ33" s="292"/>
      <c r="AR33" s="291"/>
      <c r="AS33" s="237"/>
      <c r="AT33" s="95"/>
      <c r="AU33" s="238"/>
      <c r="AV33" s="239">
        <f t="shared" si="1"/>
        <v>0</v>
      </c>
      <c r="AW33" s="292"/>
      <c r="AX33" s="291"/>
      <c r="AY33" s="237"/>
      <c r="AZ33" s="95"/>
      <c r="BA33" s="238"/>
      <c r="BB33" s="239"/>
      <c r="BC33" s="292"/>
      <c r="BD33" s="291"/>
      <c r="BE33" s="237"/>
      <c r="BF33" s="95"/>
      <c r="BG33" s="238"/>
      <c r="BH33" s="239"/>
      <c r="BI33" s="292"/>
      <c r="BJ33" s="291"/>
      <c r="BK33" s="237"/>
      <c r="BL33" s="95"/>
      <c r="BM33" s="238"/>
      <c r="BN33" s="239"/>
      <c r="BO33" s="292"/>
      <c r="BP33" s="291"/>
      <c r="BQ33" s="237"/>
      <c r="BR33" s="95"/>
      <c r="BS33" s="238"/>
      <c r="BT33" s="239"/>
      <c r="BU33" s="292"/>
      <c r="BV33" s="291"/>
      <c r="BW33" s="240">
        <f t="shared" si="36"/>
        <v>0</v>
      </c>
      <c r="BX33" s="251">
        <f t="shared" si="35"/>
        <v>0</v>
      </c>
      <c r="BY33" s="251">
        <f t="shared" si="35"/>
        <v>958.3</v>
      </c>
      <c r="BZ33" s="239"/>
      <c r="CA33" s="292"/>
      <c r="CB33" s="307"/>
      <c r="CC33" s="256"/>
      <c r="CD33" s="256"/>
    </row>
    <row r="34" spans="1:82" s="262" customFormat="1" ht="13.5" thickBot="1">
      <c r="A34" s="257" t="s">
        <v>79</v>
      </c>
      <c r="B34" s="258"/>
      <c r="C34" s="259">
        <f>C9+C28</f>
        <v>364579.30000000005</v>
      </c>
      <c r="D34" s="259">
        <f>D9+D28</f>
        <v>45273.2</v>
      </c>
      <c r="E34" s="260">
        <f>E9+E28</f>
        <v>25843.100000000006</v>
      </c>
      <c r="F34" s="233">
        <f>E34-D34</f>
        <v>-19430.09999999999</v>
      </c>
      <c r="G34" s="233">
        <f>E34/D34%</f>
        <v>57.082556567682445</v>
      </c>
      <c r="H34" s="289">
        <f>E34/C34%</f>
        <v>7.088471561605391</v>
      </c>
      <c r="I34" s="233">
        <f>I9+I28</f>
        <v>18287.5</v>
      </c>
      <c r="J34" s="357">
        <f>J9+J28</f>
        <v>3060.2</v>
      </c>
      <c r="K34" s="260">
        <f>K9+K28</f>
        <v>2576.4</v>
      </c>
      <c r="L34" s="233">
        <f>K34-J34</f>
        <v>-483.7999999999997</v>
      </c>
      <c r="M34" s="235">
        <f>K34/J34%</f>
        <v>84.19057577936084</v>
      </c>
      <c r="N34" s="308">
        <f t="shared" si="33"/>
        <v>14.08831168831169</v>
      </c>
      <c r="O34" s="259">
        <f>O9+O28</f>
        <v>282079.10000000003</v>
      </c>
      <c r="P34" s="260">
        <f>P9+P28</f>
        <v>6775.400000000001</v>
      </c>
      <c r="Q34" s="260">
        <f>Q9+Q28</f>
        <v>5017.799999999999</v>
      </c>
      <c r="R34" s="233">
        <f t="shared" si="10"/>
        <v>-1757.6000000000013</v>
      </c>
      <c r="S34" s="235">
        <f>Q34/P34%</f>
        <v>74.05909614192518</v>
      </c>
      <c r="T34" s="308">
        <f t="shared" si="17"/>
        <v>1.7788627374378319</v>
      </c>
      <c r="U34" s="259">
        <f>U9+U28</f>
        <v>35441.1</v>
      </c>
      <c r="V34" s="260">
        <f>V9+V28</f>
        <v>2057.3</v>
      </c>
      <c r="W34" s="260">
        <f>W9+W28</f>
        <v>1876.2</v>
      </c>
      <c r="X34" s="233">
        <f>W34-V34</f>
        <v>-181.10000000000014</v>
      </c>
      <c r="Y34" s="235">
        <f>W34/V34%</f>
        <v>91.19720021387255</v>
      </c>
      <c r="Z34" s="308">
        <f>W34/U34%</f>
        <v>5.293853746074473</v>
      </c>
      <c r="AA34" s="259">
        <f>AA9+AA28</f>
        <v>50804.3</v>
      </c>
      <c r="AB34" s="260">
        <f>AB9+AB28</f>
        <v>2002.5</v>
      </c>
      <c r="AC34" s="260">
        <f>AC9+AC28</f>
        <v>1313.5</v>
      </c>
      <c r="AD34" s="233">
        <f t="shared" si="12"/>
        <v>-689</v>
      </c>
      <c r="AE34" s="235">
        <f>AC34/AB34%</f>
        <v>65.59300873907615</v>
      </c>
      <c r="AF34" s="308">
        <f>AC34/AA34%</f>
        <v>2.585411077408802</v>
      </c>
      <c r="AG34" s="259">
        <f>AG9+AG28</f>
        <v>254868.99999999997</v>
      </c>
      <c r="AH34" s="260">
        <f>AH9+AH28</f>
        <v>62431.2</v>
      </c>
      <c r="AI34" s="260">
        <f>AI9+AI28</f>
        <v>4851.599999999999</v>
      </c>
      <c r="AJ34" s="233">
        <f>AI34-AH34</f>
        <v>-57579.6</v>
      </c>
      <c r="AK34" s="235">
        <f>AI34/AH34%</f>
        <v>7.77111444277861</v>
      </c>
      <c r="AL34" s="308">
        <f t="shared" si="21"/>
        <v>1.9035661457454616</v>
      </c>
      <c r="AM34" s="259">
        <f>AM9+AM28</f>
        <v>15868.5</v>
      </c>
      <c r="AN34" s="260">
        <f>AN9+AN28</f>
        <v>3565.7999999999997</v>
      </c>
      <c r="AO34" s="260">
        <f>AO9+AO28</f>
        <v>2294.5</v>
      </c>
      <c r="AP34" s="233">
        <f>AO34-AN34</f>
        <v>-1271.2999999999997</v>
      </c>
      <c r="AQ34" s="235">
        <f t="shared" si="39"/>
        <v>64.3474115205564</v>
      </c>
      <c r="AR34" s="308">
        <f t="shared" si="23"/>
        <v>14.459463717427608</v>
      </c>
      <c r="AS34" s="259">
        <f>AS9+AS28</f>
        <v>17061.6</v>
      </c>
      <c r="AT34" s="260">
        <f>AT9+AT28</f>
        <v>2598.6</v>
      </c>
      <c r="AU34" s="260">
        <f>AU9+AU28</f>
        <v>2432.7</v>
      </c>
      <c r="AV34" s="233">
        <f>AU34-AT34</f>
        <v>-165.9000000000001</v>
      </c>
      <c r="AW34" s="235">
        <f>AU34/AT34%</f>
        <v>93.61579311937196</v>
      </c>
      <c r="AX34" s="308">
        <f t="shared" si="24"/>
        <v>14.258334505556338</v>
      </c>
      <c r="AY34" s="259">
        <f>AY9+AY28</f>
        <v>20127.4</v>
      </c>
      <c r="AZ34" s="260">
        <f>AZ9+AZ28</f>
        <v>2796.5</v>
      </c>
      <c r="BA34" s="260">
        <f>BA9+BA28</f>
        <v>2705.5</v>
      </c>
      <c r="BB34" s="233">
        <f>BA34-AZ34</f>
        <v>-91</v>
      </c>
      <c r="BC34" s="235">
        <f>BA34/AZ34%</f>
        <v>96.7459324155194</v>
      </c>
      <c r="BD34" s="308">
        <f t="shared" si="25"/>
        <v>13.44187525462802</v>
      </c>
      <c r="BE34" s="259">
        <f>BE9+BE28</f>
        <v>10118.1</v>
      </c>
      <c r="BF34" s="260">
        <f>BF9+BF28</f>
        <v>889.3</v>
      </c>
      <c r="BG34" s="260">
        <f>BG9+BG28</f>
        <v>1615.8</v>
      </c>
      <c r="BH34" s="233">
        <f>BG34-BF34</f>
        <v>726.5</v>
      </c>
      <c r="BI34" s="235">
        <f>BG34/BF34%</f>
        <v>181.69346677161815</v>
      </c>
      <c r="BJ34" s="308">
        <f t="shared" si="26"/>
        <v>15.969401369822398</v>
      </c>
      <c r="BK34" s="259">
        <f>BK9+BK28</f>
        <v>115576.40000000001</v>
      </c>
      <c r="BL34" s="260">
        <f>BL9+BL28</f>
        <v>6723.8</v>
      </c>
      <c r="BM34" s="260">
        <f>BM9+BM28</f>
        <v>3432.3</v>
      </c>
      <c r="BN34" s="233">
        <f>BM34-BL34</f>
        <v>-3291.5</v>
      </c>
      <c r="BO34" s="235">
        <f>BM34/BL34%</f>
        <v>51.047026978791756</v>
      </c>
      <c r="BP34" s="308">
        <f t="shared" si="27"/>
        <v>2.9697239228769887</v>
      </c>
      <c r="BQ34" s="259">
        <f>BQ9+BQ28</f>
        <v>384416.9</v>
      </c>
      <c r="BR34" s="260">
        <f>BR9+BR28</f>
        <v>6017.299999999999</v>
      </c>
      <c r="BS34" s="260">
        <f>BS9+BS28</f>
        <v>5200.299999999999</v>
      </c>
      <c r="BT34" s="233">
        <f>BS34-BR34</f>
        <v>-817</v>
      </c>
      <c r="BU34" s="235">
        <f>BS34/BR34%</f>
        <v>86.42248184401642</v>
      </c>
      <c r="BV34" s="308">
        <f t="shared" si="29"/>
        <v>1.3527761136412053</v>
      </c>
      <c r="BW34" s="260">
        <f t="shared" si="36"/>
        <v>1569229.2000000002</v>
      </c>
      <c r="BX34" s="260">
        <f t="shared" si="35"/>
        <v>144191.09999999998</v>
      </c>
      <c r="BY34" s="260">
        <f t="shared" si="35"/>
        <v>59159.7</v>
      </c>
      <c r="BZ34" s="233">
        <f>BY34-BX34</f>
        <v>-85031.39999999998</v>
      </c>
      <c r="CA34" s="233">
        <f>BY34/BX34%</f>
        <v>41.02867652719204</v>
      </c>
      <c r="CB34" s="309">
        <f t="shared" si="32"/>
        <v>3.769984652337593</v>
      </c>
      <c r="CC34" s="261"/>
      <c r="CD34" s="261"/>
    </row>
    <row r="35" spans="3:82" ht="12.75"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 t="s">
        <v>102</v>
      </c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</row>
    <row r="36" spans="3:82" ht="12.75"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</row>
    <row r="37" spans="3:82" ht="12.75"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</row>
    <row r="38" spans="3:82" ht="12.75"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</row>
    <row r="39" spans="3:82" ht="15"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310"/>
      <c r="BY39" s="116"/>
      <c r="BZ39" s="116"/>
      <c r="CA39" s="116"/>
      <c r="CB39" s="116"/>
      <c r="CC39" s="116"/>
      <c r="CD39" s="116"/>
    </row>
    <row r="40" spans="3:82" ht="12.75">
      <c r="C40" s="116"/>
      <c r="D40" s="116"/>
      <c r="E40" s="116"/>
      <c r="F40" s="116"/>
      <c r="G40" s="116"/>
      <c r="H40" s="116"/>
      <c r="I40" s="116"/>
      <c r="J40" s="116"/>
      <c r="K40" s="116" t="s">
        <v>102</v>
      </c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</row>
    <row r="41" spans="3:82" ht="12.75"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</row>
    <row r="42" spans="3:82" ht="12.75"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</row>
    <row r="43" ht="12.75">
      <c r="BX43" s="311"/>
    </row>
    <row r="44" ht="12.75">
      <c r="BX44" s="311"/>
    </row>
  </sheetData>
  <sheetProtection/>
  <mergeCells count="40">
    <mergeCell ref="AY6:BC6"/>
    <mergeCell ref="BB7:BC7"/>
    <mergeCell ref="AZ7:BA7"/>
    <mergeCell ref="AJ7:AK7"/>
    <mergeCell ref="AN7:AO7"/>
    <mergeCell ref="AP7:AQ7"/>
    <mergeCell ref="AT7:AU7"/>
    <mergeCell ref="AV7:AW7"/>
    <mergeCell ref="AG6:AK6"/>
    <mergeCell ref="AM6:AQ6"/>
    <mergeCell ref="U6:Y6"/>
    <mergeCell ref="C6:H6"/>
    <mergeCell ref="I6:M6"/>
    <mergeCell ref="O6:S6"/>
    <mergeCell ref="V7:W7"/>
    <mergeCell ref="AS6:AW6"/>
    <mergeCell ref="X7:Y7"/>
    <mergeCell ref="AB7:AC7"/>
    <mergeCell ref="AA6:AE6"/>
    <mergeCell ref="AD7:AE7"/>
    <mergeCell ref="BL7:BM7"/>
    <mergeCell ref="BN7:BO7"/>
    <mergeCell ref="BR7:BS7"/>
    <mergeCell ref="BT7:BU7"/>
    <mergeCell ref="F7:G7"/>
    <mergeCell ref="J7:K7"/>
    <mergeCell ref="L7:M7"/>
    <mergeCell ref="P7:Q7"/>
    <mergeCell ref="R7:S7"/>
    <mergeCell ref="AH7:AI7"/>
    <mergeCell ref="BE6:BI6"/>
    <mergeCell ref="C2:M4"/>
    <mergeCell ref="BX7:BY7"/>
    <mergeCell ref="BK6:BO6"/>
    <mergeCell ref="BQ6:BU6"/>
    <mergeCell ref="BW6:CA6"/>
    <mergeCell ref="D7:E7"/>
    <mergeCell ref="BZ7:CA7"/>
    <mergeCell ref="BF7:BG7"/>
    <mergeCell ref="BH7:BI7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Zeros="0" zoomScale="80" zoomScaleNormal="80" zoomScalePageLayoutView="0" workbookViewId="0" topLeftCell="A19">
      <pane xSplit="1" topLeftCell="B1" activePane="topRight" state="frozen"/>
      <selection pane="topLeft" activeCell="A1" sqref="A1"/>
      <selection pane="topRight" activeCell="A68" sqref="A68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5.375" style="0" customWidth="1"/>
    <col min="12" max="12" width="13.75390625" style="0" customWidth="1"/>
    <col min="13" max="13" width="14.25390625" style="0" customWidth="1"/>
    <col min="14" max="14" width="10.375" style="0" customWidth="1"/>
  </cols>
  <sheetData>
    <row r="1" spans="1:12" ht="15.75">
      <c r="A1" s="120" t="s">
        <v>80</v>
      </c>
      <c r="B1" s="263"/>
      <c r="C1" s="121"/>
      <c r="D1" s="121"/>
      <c r="E1" s="121"/>
      <c r="F1" s="121"/>
      <c r="G1" s="122"/>
      <c r="H1" s="122"/>
      <c r="I1" s="122"/>
      <c r="J1" s="122"/>
      <c r="K1" s="122"/>
      <c r="L1" s="122"/>
    </row>
    <row r="2" spans="1:12" ht="15.75">
      <c r="A2" s="123" t="s">
        <v>158</v>
      </c>
      <c r="B2" s="263"/>
      <c r="C2" s="121"/>
      <c r="D2" s="121"/>
      <c r="E2" s="121"/>
      <c r="F2" s="121"/>
      <c r="G2" s="122"/>
      <c r="H2" s="122"/>
      <c r="I2" s="122"/>
      <c r="J2" s="122"/>
      <c r="K2" s="122"/>
      <c r="L2" s="122"/>
    </row>
    <row r="3" spans="1:12" ht="16.5" thickBot="1">
      <c r="A3" s="264"/>
      <c r="B3" s="265"/>
      <c r="C3" s="467"/>
      <c r="D3" s="467"/>
      <c r="E3" s="467"/>
      <c r="F3" s="467"/>
      <c r="G3" s="278"/>
      <c r="H3" s="278"/>
      <c r="I3" s="124"/>
      <c r="J3" s="124"/>
      <c r="K3" s="278"/>
      <c r="L3" s="125" t="s">
        <v>81</v>
      </c>
    </row>
    <row r="4" spans="1:14" ht="15">
      <c r="A4" s="126"/>
      <c r="B4" s="266" t="s">
        <v>114</v>
      </c>
      <c r="C4" s="468" t="s">
        <v>115</v>
      </c>
      <c r="D4" s="469"/>
      <c r="E4" s="469"/>
      <c r="F4" s="470"/>
      <c r="G4" s="474" t="s">
        <v>82</v>
      </c>
      <c r="H4" s="475"/>
      <c r="I4" s="475"/>
      <c r="J4" s="476"/>
      <c r="K4" s="480" t="s">
        <v>83</v>
      </c>
      <c r="L4" s="481"/>
      <c r="M4" s="481"/>
      <c r="N4" s="482"/>
    </row>
    <row r="5" spans="1:14" ht="15">
      <c r="A5" s="127" t="s">
        <v>0</v>
      </c>
      <c r="B5" s="127" t="s">
        <v>116</v>
      </c>
      <c r="C5" s="471"/>
      <c r="D5" s="472"/>
      <c r="E5" s="472"/>
      <c r="F5" s="473"/>
      <c r="G5" s="477"/>
      <c r="H5" s="478"/>
      <c r="I5" s="478"/>
      <c r="J5" s="479"/>
      <c r="K5" s="483"/>
      <c r="L5" s="484"/>
      <c r="M5" s="484"/>
      <c r="N5" s="485"/>
    </row>
    <row r="6" spans="1:14" ht="15">
      <c r="A6" s="127"/>
      <c r="B6" s="127"/>
      <c r="C6" s="128" t="s">
        <v>84</v>
      </c>
      <c r="D6" s="129" t="s">
        <v>85</v>
      </c>
      <c r="E6" s="486" t="s">
        <v>86</v>
      </c>
      <c r="F6" s="487"/>
      <c r="G6" s="128" t="s">
        <v>84</v>
      </c>
      <c r="H6" s="130" t="s">
        <v>85</v>
      </c>
      <c r="I6" s="486" t="s">
        <v>86</v>
      </c>
      <c r="J6" s="487"/>
      <c r="K6" s="128" t="s">
        <v>84</v>
      </c>
      <c r="L6" s="129" t="s">
        <v>85</v>
      </c>
      <c r="M6" s="488" t="s">
        <v>86</v>
      </c>
      <c r="N6" s="489"/>
    </row>
    <row r="7" spans="1:14" ht="12.75">
      <c r="A7" s="131"/>
      <c r="B7" s="131" t="s">
        <v>117</v>
      </c>
      <c r="C7" s="132" t="s">
        <v>87</v>
      </c>
      <c r="D7" s="133"/>
      <c r="E7" s="131" t="s">
        <v>19</v>
      </c>
      <c r="F7" s="134" t="s">
        <v>20</v>
      </c>
      <c r="G7" s="132" t="s">
        <v>87</v>
      </c>
      <c r="H7" s="135"/>
      <c r="I7" s="131" t="s">
        <v>19</v>
      </c>
      <c r="J7" s="134" t="s">
        <v>20</v>
      </c>
      <c r="K7" s="132" t="s">
        <v>87</v>
      </c>
      <c r="L7" s="133"/>
      <c r="M7" s="136" t="s">
        <v>19</v>
      </c>
      <c r="N7" s="137" t="s">
        <v>20</v>
      </c>
    </row>
    <row r="8" spans="1:14" ht="15.75">
      <c r="A8" s="231" t="s">
        <v>88</v>
      </c>
      <c r="B8" s="267" t="s">
        <v>118</v>
      </c>
      <c r="C8" s="138">
        <f>G8+K8</f>
        <v>728643.9</v>
      </c>
      <c r="D8" s="139">
        <f aca="true" t="shared" si="0" ref="C8:D26">H8+L8</f>
        <v>90757.09999999999</v>
      </c>
      <c r="E8" s="139">
        <f aca="true" t="shared" si="1" ref="E8:E21">D8-C8</f>
        <v>-637886.8</v>
      </c>
      <c r="F8" s="140">
        <f aca="true" t="shared" si="2" ref="F8:F19">D8/C8%</f>
        <v>12.455617895106236</v>
      </c>
      <c r="G8" s="141">
        <f>SUM(G9:G21)+G28+G29+G30+G33+G34</f>
        <v>503742.7</v>
      </c>
      <c r="H8" s="139">
        <f>SUM(H9:H21)+H28+H29+H30+H33+H34</f>
        <v>63971.2</v>
      </c>
      <c r="I8" s="139">
        <f>H8-G8</f>
        <v>-439771.5</v>
      </c>
      <c r="J8" s="142">
        <f>H8/G8%</f>
        <v>12.699181546452188</v>
      </c>
      <c r="K8" s="141">
        <f>SUM(K9:K21)+K28+K29+K30+K33+K34</f>
        <v>224901.2</v>
      </c>
      <c r="L8" s="139">
        <f>SUM(L9:L21)+L28+L29+L30+L33+L34</f>
        <v>26785.899999999998</v>
      </c>
      <c r="M8" s="139">
        <f>L8-K8</f>
        <v>-198115.30000000002</v>
      </c>
      <c r="N8" s="140">
        <f>L8/K8%</f>
        <v>11.910074290399516</v>
      </c>
    </row>
    <row r="9" spans="1:14" ht="15">
      <c r="A9" s="143" t="s">
        <v>62</v>
      </c>
      <c r="B9" s="268" t="s">
        <v>119</v>
      </c>
      <c r="C9" s="144">
        <f t="shared" si="0"/>
        <v>430155.1</v>
      </c>
      <c r="D9" s="145">
        <f t="shared" si="0"/>
        <v>54196.399999999994</v>
      </c>
      <c r="E9" s="145">
        <f t="shared" si="1"/>
        <v>-375958.69999999995</v>
      </c>
      <c r="F9" s="146">
        <f t="shared" si="2"/>
        <v>12.59926942630693</v>
      </c>
      <c r="G9" s="147">
        <v>342237</v>
      </c>
      <c r="H9" s="148">
        <v>42702.2</v>
      </c>
      <c r="I9" s="149">
        <f aca="true" t="shared" si="3" ref="I9:I41">H9-G9</f>
        <v>-299534.8</v>
      </c>
      <c r="J9" s="150">
        <f aca="true" t="shared" si="4" ref="J9:J41">H9/G9%</f>
        <v>12.477376788599713</v>
      </c>
      <c r="K9" s="147">
        <v>87918.1</v>
      </c>
      <c r="L9" s="279">
        <v>11494.2</v>
      </c>
      <c r="M9" s="149">
        <f aca="true" t="shared" si="5" ref="M9:M41">L9-K9</f>
        <v>-76423.90000000001</v>
      </c>
      <c r="N9" s="150">
        <f aca="true" t="shared" si="6" ref="N9:N41">L9/K9%</f>
        <v>13.073758418346166</v>
      </c>
    </row>
    <row r="10" spans="1:14" ht="15">
      <c r="A10" s="143" t="s">
        <v>63</v>
      </c>
      <c r="B10" s="268"/>
      <c r="C10" s="144">
        <f t="shared" si="0"/>
        <v>43589.6</v>
      </c>
      <c r="D10" s="145">
        <f t="shared" si="0"/>
        <v>4082.7999999999997</v>
      </c>
      <c r="E10" s="145">
        <f t="shared" si="1"/>
        <v>-39506.799999999996</v>
      </c>
      <c r="F10" s="146">
        <f t="shared" si="2"/>
        <v>9.36645438361444</v>
      </c>
      <c r="G10" s="147">
        <v>39471.5</v>
      </c>
      <c r="H10" s="148">
        <v>3697.1</v>
      </c>
      <c r="I10" s="149">
        <f t="shared" si="3"/>
        <v>-35774.4</v>
      </c>
      <c r="J10" s="150">
        <f t="shared" si="4"/>
        <v>9.366504946607046</v>
      </c>
      <c r="K10" s="147">
        <v>4118.1</v>
      </c>
      <c r="L10" s="279">
        <v>385.7</v>
      </c>
      <c r="M10" s="149">
        <f t="shared" si="5"/>
        <v>-3732.4000000000005</v>
      </c>
      <c r="N10" s="150">
        <f t="shared" si="6"/>
        <v>9.365969743328233</v>
      </c>
    </row>
    <row r="11" spans="1:14" ht="13.5" hidden="1">
      <c r="A11" s="151" t="s">
        <v>24</v>
      </c>
      <c r="B11" s="268" t="s">
        <v>120</v>
      </c>
      <c r="C11" s="144">
        <f t="shared" si="0"/>
        <v>0</v>
      </c>
      <c r="D11" s="145">
        <f t="shared" si="0"/>
        <v>0</v>
      </c>
      <c r="E11" s="145">
        <f t="shared" si="1"/>
        <v>0</v>
      </c>
      <c r="F11" s="146" t="e">
        <f t="shared" si="2"/>
        <v>#DIV/0!</v>
      </c>
      <c r="G11" s="147"/>
      <c r="H11" s="148"/>
      <c r="I11" s="149">
        <f t="shared" si="3"/>
        <v>0</v>
      </c>
      <c r="J11" s="150" t="e">
        <f t="shared" si="4"/>
        <v>#DIV/0!</v>
      </c>
      <c r="K11" s="147"/>
      <c r="L11" s="279"/>
      <c r="M11" s="149">
        <f t="shared" si="5"/>
        <v>0</v>
      </c>
      <c r="N11" s="150" t="e">
        <f t="shared" si="6"/>
        <v>#DIV/0!</v>
      </c>
    </row>
    <row r="12" spans="1:14" ht="25.5">
      <c r="A12" s="358" t="s">
        <v>24</v>
      </c>
      <c r="B12" s="268"/>
      <c r="C12" s="144"/>
      <c r="D12" s="145"/>
      <c r="E12" s="145"/>
      <c r="F12" s="146"/>
      <c r="G12" s="147">
        <v>19405.4</v>
      </c>
      <c r="H12" s="148">
        <v>2634</v>
      </c>
      <c r="I12" s="149"/>
      <c r="J12" s="150"/>
      <c r="K12" s="147"/>
      <c r="L12" s="279"/>
      <c r="M12" s="149"/>
      <c r="N12" s="150"/>
    </row>
    <row r="13" spans="1:14" ht="25.5">
      <c r="A13" s="151" t="s">
        <v>25</v>
      </c>
      <c r="B13" s="268" t="s">
        <v>121</v>
      </c>
      <c r="C13" s="144">
        <f t="shared" si="0"/>
        <v>0</v>
      </c>
      <c r="D13" s="145">
        <f t="shared" si="0"/>
        <v>-9.5</v>
      </c>
      <c r="E13" s="145">
        <f t="shared" si="1"/>
        <v>-9.5</v>
      </c>
      <c r="F13" s="146"/>
      <c r="G13" s="147"/>
      <c r="H13" s="148">
        <v>-9.5</v>
      </c>
      <c r="I13" s="149">
        <f t="shared" si="3"/>
        <v>-9.5</v>
      </c>
      <c r="J13" s="150"/>
      <c r="K13" s="147"/>
      <c r="L13" s="279"/>
      <c r="M13" s="149">
        <f t="shared" si="5"/>
        <v>0</v>
      </c>
      <c r="N13" s="150"/>
    </row>
    <row r="14" spans="1:14" ht="15">
      <c r="A14" s="151" t="s">
        <v>26</v>
      </c>
      <c r="B14" s="268" t="s">
        <v>122</v>
      </c>
      <c r="C14" s="144">
        <f t="shared" si="0"/>
        <v>14527.800000000001</v>
      </c>
      <c r="D14" s="145">
        <f t="shared" si="0"/>
        <v>2825.8</v>
      </c>
      <c r="E14" s="145">
        <f t="shared" si="1"/>
        <v>-11702</v>
      </c>
      <c r="F14" s="146">
        <f t="shared" si="2"/>
        <v>19.450983631382588</v>
      </c>
      <c r="G14" s="147">
        <v>9945.7</v>
      </c>
      <c r="H14" s="148">
        <v>1695.5</v>
      </c>
      <c r="I14" s="149">
        <f t="shared" si="3"/>
        <v>-8250.2</v>
      </c>
      <c r="J14" s="150">
        <f t="shared" si="4"/>
        <v>17.047568295846446</v>
      </c>
      <c r="K14" s="147">
        <v>4582.1</v>
      </c>
      <c r="L14" s="279">
        <v>1130.3</v>
      </c>
      <c r="M14" s="149">
        <f t="shared" si="5"/>
        <v>-3451.8</v>
      </c>
      <c r="N14" s="150">
        <f t="shared" si="6"/>
        <v>24.667728770651006</v>
      </c>
    </row>
    <row r="15" spans="1:14" ht="25.5">
      <c r="A15" s="151" t="s">
        <v>28</v>
      </c>
      <c r="B15" s="268"/>
      <c r="C15" s="144">
        <f t="shared" si="0"/>
        <v>16000</v>
      </c>
      <c r="D15" s="145">
        <f t="shared" si="0"/>
        <v>631.1</v>
      </c>
      <c r="E15" s="145"/>
      <c r="F15" s="146"/>
      <c r="G15" s="147">
        <v>16000</v>
      </c>
      <c r="H15" s="148">
        <v>631.1</v>
      </c>
      <c r="I15" s="149">
        <f t="shared" si="3"/>
        <v>-15368.9</v>
      </c>
      <c r="J15" s="150">
        <f t="shared" si="4"/>
        <v>3.944375</v>
      </c>
      <c r="K15" s="147"/>
      <c r="L15" s="279"/>
      <c r="M15" s="149">
        <f t="shared" si="5"/>
        <v>0</v>
      </c>
      <c r="N15" s="150"/>
    </row>
    <row r="16" spans="1:14" ht="15">
      <c r="A16" s="151" t="s">
        <v>64</v>
      </c>
      <c r="B16" s="269" t="s">
        <v>123</v>
      </c>
      <c r="C16" s="144">
        <f t="shared" si="0"/>
        <v>12505.3</v>
      </c>
      <c r="D16" s="145">
        <f t="shared" si="0"/>
        <v>564.1</v>
      </c>
      <c r="E16" s="145">
        <f t="shared" si="1"/>
        <v>-11941.199999999999</v>
      </c>
      <c r="F16" s="146">
        <f t="shared" si="2"/>
        <v>4.51088738374929</v>
      </c>
      <c r="G16" s="147"/>
      <c r="H16" s="148"/>
      <c r="I16" s="149">
        <f t="shared" si="3"/>
        <v>0</v>
      </c>
      <c r="J16" s="150"/>
      <c r="K16" s="147">
        <v>12505.3</v>
      </c>
      <c r="L16" s="279">
        <v>564.1</v>
      </c>
      <c r="M16" s="149">
        <f t="shared" si="5"/>
        <v>-11941.199999999999</v>
      </c>
      <c r="N16" s="150">
        <f t="shared" si="6"/>
        <v>4.51088738374929</v>
      </c>
    </row>
    <row r="17" spans="1:14" ht="15">
      <c r="A17" s="151" t="s">
        <v>147</v>
      </c>
      <c r="B17" s="269"/>
      <c r="C17" s="144"/>
      <c r="D17" s="145"/>
      <c r="E17" s="145"/>
      <c r="F17" s="146"/>
      <c r="G17" s="147">
        <v>28523</v>
      </c>
      <c r="H17" s="148">
        <v>1342.1</v>
      </c>
      <c r="I17" s="149"/>
      <c r="J17" s="150"/>
      <c r="K17" s="147">
        <v>36988.2</v>
      </c>
      <c r="L17" s="279">
        <v>2185.1</v>
      </c>
      <c r="M17" s="149"/>
      <c r="N17" s="150"/>
    </row>
    <row r="18" spans="1:14" ht="15">
      <c r="A18" s="152" t="s">
        <v>65</v>
      </c>
      <c r="B18" s="269" t="s">
        <v>124</v>
      </c>
      <c r="C18" s="144">
        <f t="shared" si="0"/>
        <v>63927.3</v>
      </c>
      <c r="D18" s="145">
        <f t="shared" si="0"/>
        <v>4398.9</v>
      </c>
      <c r="E18" s="145">
        <f t="shared" si="1"/>
        <v>-59528.4</v>
      </c>
      <c r="F18" s="146">
        <f t="shared" si="2"/>
        <v>6.8810977469719505</v>
      </c>
      <c r="G18" s="147"/>
      <c r="H18" s="148"/>
      <c r="I18" s="149">
        <f t="shared" si="3"/>
        <v>0</v>
      </c>
      <c r="J18" s="150"/>
      <c r="K18" s="147">
        <v>63927.3</v>
      </c>
      <c r="L18" s="279">
        <v>4398.9</v>
      </c>
      <c r="M18" s="149">
        <f t="shared" si="5"/>
        <v>-59528.4</v>
      </c>
      <c r="N18" s="150">
        <f t="shared" si="6"/>
        <v>6.8810977469719505</v>
      </c>
    </row>
    <row r="19" spans="1:14" ht="15">
      <c r="A19" s="153" t="s">
        <v>89</v>
      </c>
      <c r="B19" s="270" t="s">
        <v>125</v>
      </c>
      <c r="C19" s="144">
        <f t="shared" si="0"/>
        <v>16036.699999999999</v>
      </c>
      <c r="D19" s="145">
        <f t="shared" si="0"/>
        <v>1969.9</v>
      </c>
      <c r="E19" s="145">
        <f t="shared" si="1"/>
        <v>-14066.8</v>
      </c>
      <c r="F19" s="146">
        <f t="shared" si="2"/>
        <v>12.28369926481134</v>
      </c>
      <c r="G19" s="147">
        <v>15777.8</v>
      </c>
      <c r="H19" s="148">
        <v>1947.4</v>
      </c>
      <c r="I19" s="149">
        <f t="shared" si="3"/>
        <v>-13830.4</v>
      </c>
      <c r="J19" s="150">
        <f t="shared" si="4"/>
        <v>12.34265867231173</v>
      </c>
      <c r="K19" s="154">
        <v>258.9</v>
      </c>
      <c r="L19" s="279">
        <v>22.5</v>
      </c>
      <c r="M19" s="149">
        <f t="shared" si="5"/>
        <v>-236.39999999999998</v>
      </c>
      <c r="N19" s="150">
        <f t="shared" si="6"/>
        <v>8.690614136732329</v>
      </c>
    </row>
    <row r="20" spans="1:14" ht="15">
      <c r="A20" s="151" t="s">
        <v>90</v>
      </c>
      <c r="B20" s="270" t="s">
        <v>126</v>
      </c>
      <c r="C20" s="144">
        <f t="shared" si="0"/>
        <v>0</v>
      </c>
      <c r="D20" s="145">
        <f t="shared" si="0"/>
        <v>0</v>
      </c>
      <c r="E20" s="145">
        <f t="shared" si="1"/>
        <v>0</v>
      </c>
      <c r="F20" s="146"/>
      <c r="G20" s="147"/>
      <c r="H20" s="155"/>
      <c r="I20" s="149"/>
      <c r="J20" s="150"/>
      <c r="K20" s="154"/>
      <c r="L20" s="149"/>
      <c r="M20" s="149">
        <f t="shared" si="5"/>
        <v>0</v>
      </c>
      <c r="N20" s="150"/>
    </row>
    <row r="21" spans="1:14" ht="38.25">
      <c r="A21" s="156" t="s">
        <v>91</v>
      </c>
      <c r="B21" s="271" t="s">
        <v>127</v>
      </c>
      <c r="C21" s="144">
        <f>G21+K21</f>
        <v>36733.8</v>
      </c>
      <c r="D21" s="145">
        <f t="shared" si="0"/>
        <v>4832.400000000001</v>
      </c>
      <c r="E21" s="145">
        <f t="shared" si="1"/>
        <v>-31901.4</v>
      </c>
      <c r="F21" s="146">
        <f>D21/C21%</f>
        <v>13.155186776211556</v>
      </c>
      <c r="G21" s="157">
        <f>SUM(G22:G27)</f>
        <v>26293.5</v>
      </c>
      <c r="H21" s="149">
        <f>SUM(H22:H27)</f>
        <v>2828.1000000000004</v>
      </c>
      <c r="I21" s="149">
        <f t="shared" si="3"/>
        <v>-23465.4</v>
      </c>
      <c r="J21" s="150">
        <f t="shared" si="4"/>
        <v>10.755890239032462</v>
      </c>
      <c r="K21" s="147">
        <f>SUM(K22:K27)</f>
        <v>10440.300000000001</v>
      </c>
      <c r="L21" s="149">
        <f>SUM(L22:L27)</f>
        <v>2004.3000000000002</v>
      </c>
      <c r="M21" s="149">
        <f t="shared" si="5"/>
        <v>-8436</v>
      </c>
      <c r="N21" s="150">
        <f t="shared" si="6"/>
        <v>19.197724203327493</v>
      </c>
    </row>
    <row r="22" spans="1:14" ht="13.5" hidden="1">
      <c r="A22" s="158" t="s">
        <v>34</v>
      </c>
      <c r="B22" s="272"/>
      <c r="C22" s="159">
        <f t="shared" si="0"/>
        <v>0</v>
      </c>
      <c r="D22" s="160">
        <f t="shared" si="0"/>
        <v>0</v>
      </c>
      <c r="E22" s="160"/>
      <c r="F22" s="161"/>
      <c r="G22" s="159"/>
      <c r="H22" s="162"/>
      <c r="I22" s="160">
        <f t="shared" si="3"/>
        <v>0</v>
      </c>
      <c r="J22" s="161"/>
      <c r="K22" s="159"/>
      <c r="L22" s="160"/>
      <c r="M22" s="160">
        <f t="shared" si="5"/>
        <v>0</v>
      </c>
      <c r="N22" s="161"/>
    </row>
    <row r="23" spans="1:14" ht="25.5">
      <c r="A23" s="158" t="s">
        <v>111</v>
      </c>
      <c r="B23" s="272"/>
      <c r="C23" s="159"/>
      <c r="D23" s="160"/>
      <c r="E23" s="160"/>
      <c r="F23" s="161"/>
      <c r="G23" s="159"/>
      <c r="H23" s="162"/>
      <c r="I23" s="160"/>
      <c r="J23" s="161"/>
      <c r="K23" s="159"/>
      <c r="L23" s="160"/>
      <c r="M23" s="160"/>
      <c r="N23" s="161"/>
    </row>
    <row r="24" spans="1:14" ht="15">
      <c r="A24" s="158" t="s">
        <v>92</v>
      </c>
      <c r="B24" s="273" t="s">
        <v>128</v>
      </c>
      <c r="C24" s="159">
        <f t="shared" si="0"/>
        <v>24913.800000000003</v>
      </c>
      <c r="D24" s="160">
        <f t="shared" si="0"/>
        <v>2718.7000000000003</v>
      </c>
      <c r="E24" s="160">
        <f aca="true" t="shared" si="7" ref="E24:E40">D24-C24</f>
        <v>-22195.100000000002</v>
      </c>
      <c r="F24" s="161">
        <f>D24/C24%</f>
        <v>10.912426045003171</v>
      </c>
      <c r="G24" s="159">
        <v>19804.2</v>
      </c>
      <c r="H24" s="162">
        <v>2085.3</v>
      </c>
      <c r="I24" s="160">
        <f t="shared" si="3"/>
        <v>-17718.9</v>
      </c>
      <c r="J24" s="161">
        <f t="shared" si="4"/>
        <v>10.529584633562578</v>
      </c>
      <c r="K24" s="159">
        <v>5109.6</v>
      </c>
      <c r="L24" s="160">
        <v>633.4</v>
      </c>
      <c r="M24" s="160">
        <f t="shared" si="5"/>
        <v>-4476.200000000001</v>
      </c>
      <c r="N24" s="161">
        <f t="shared" si="6"/>
        <v>12.396273680914357</v>
      </c>
    </row>
    <row r="25" spans="1:14" ht="15">
      <c r="A25" s="163" t="s">
        <v>36</v>
      </c>
      <c r="B25" s="273" t="s">
        <v>129</v>
      </c>
      <c r="C25" s="159">
        <f t="shared" si="0"/>
        <v>8692.9</v>
      </c>
      <c r="D25" s="160">
        <f t="shared" si="0"/>
        <v>1500.1</v>
      </c>
      <c r="E25" s="160">
        <f t="shared" si="7"/>
        <v>-7192.799999999999</v>
      </c>
      <c r="F25" s="161">
        <f>D25/C25%</f>
        <v>17.25661171760862</v>
      </c>
      <c r="G25" s="159">
        <v>6179.3</v>
      </c>
      <c r="H25" s="162">
        <v>657</v>
      </c>
      <c r="I25" s="160">
        <f t="shared" si="3"/>
        <v>-5522.3</v>
      </c>
      <c r="J25" s="161">
        <f t="shared" si="4"/>
        <v>10.632272263848655</v>
      </c>
      <c r="K25" s="159">
        <v>2513.6</v>
      </c>
      <c r="L25" s="160">
        <v>843.1</v>
      </c>
      <c r="M25" s="160">
        <f t="shared" si="5"/>
        <v>-1670.5</v>
      </c>
      <c r="N25" s="161">
        <f t="shared" si="6"/>
        <v>33.54153405474221</v>
      </c>
    </row>
    <row r="26" spans="1:14" ht="25.5">
      <c r="A26" s="163" t="s">
        <v>93</v>
      </c>
      <c r="B26" s="272" t="s">
        <v>130</v>
      </c>
      <c r="C26" s="159">
        <f t="shared" si="0"/>
        <v>241.8</v>
      </c>
      <c r="D26" s="160">
        <f t="shared" si="0"/>
        <v>31.4</v>
      </c>
      <c r="E26" s="160">
        <f t="shared" si="7"/>
        <v>-210.4</v>
      </c>
      <c r="F26" s="161">
        <f>D26/C26%</f>
        <v>12.985938792390403</v>
      </c>
      <c r="G26" s="159"/>
      <c r="H26" s="162"/>
      <c r="I26" s="160">
        <f t="shared" si="3"/>
        <v>0</v>
      </c>
      <c r="J26" s="161"/>
      <c r="K26" s="164">
        <v>241.8</v>
      </c>
      <c r="L26" s="160">
        <v>31.4</v>
      </c>
      <c r="M26" s="160">
        <f t="shared" si="5"/>
        <v>-210.4</v>
      </c>
      <c r="N26" s="161">
        <f t="shared" si="6"/>
        <v>12.985938792390403</v>
      </c>
    </row>
    <row r="27" spans="1:14" ht="25.5">
      <c r="A27" s="165" t="s">
        <v>94</v>
      </c>
      <c r="B27" s="272"/>
      <c r="C27" s="159">
        <f aca="true" t="shared" si="8" ref="C27:D34">G27+K27</f>
        <v>2885.3</v>
      </c>
      <c r="D27" s="160">
        <f t="shared" si="8"/>
        <v>582.1999999999999</v>
      </c>
      <c r="E27" s="160">
        <f>D27-C27</f>
        <v>-2303.1000000000004</v>
      </c>
      <c r="F27" s="161">
        <f>D27/C27%</f>
        <v>20.178144387065466</v>
      </c>
      <c r="G27" s="159">
        <v>310</v>
      </c>
      <c r="H27" s="162">
        <v>85.8</v>
      </c>
      <c r="I27" s="160">
        <f t="shared" si="3"/>
        <v>-224.2</v>
      </c>
      <c r="J27" s="161">
        <f t="shared" si="4"/>
        <v>27.677419354838708</v>
      </c>
      <c r="K27" s="166">
        <v>2575.3</v>
      </c>
      <c r="L27" s="160">
        <v>496.4</v>
      </c>
      <c r="M27" s="160">
        <f t="shared" si="5"/>
        <v>-2078.9</v>
      </c>
      <c r="N27" s="161">
        <f t="shared" si="6"/>
        <v>19.27542422242069</v>
      </c>
    </row>
    <row r="28" spans="1:14" ht="25.5">
      <c r="A28" s="151" t="s">
        <v>39</v>
      </c>
      <c r="B28" s="268" t="s">
        <v>131</v>
      </c>
      <c r="C28" s="144">
        <f t="shared" si="8"/>
        <v>5080.5</v>
      </c>
      <c r="D28" s="145">
        <f t="shared" si="8"/>
        <v>3009.6</v>
      </c>
      <c r="E28" s="145">
        <f t="shared" si="7"/>
        <v>-2070.9</v>
      </c>
      <c r="F28" s="146">
        <f>D28/C28%</f>
        <v>59.23826395039858</v>
      </c>
      <c r="G28" s="147">
        <v>5080.5</v>
      </c>
      <c r="H28" s="155">
        <v>3009.6</v>
      </c>
      <c r="I28" s="149">
        <f t="shared" si="3"/>
        <v>-2070.9</v>
      </c>
      <c r="J28" s="150">
        <f t="shared" si="4"/>
        <v>59.23826395039858</v>
      </c>
      <c r="K28" s="167"/>
      <c r="L28" s="149"/>
      <c r="M28" s="149">
        <f t="shared" si="5"/>
        <v>0</v>
      </c>
      <c r="N28" s="150"/>
    </row>
    <row r="29" spans="1:14" ht="15">
      <c r="A29" s="151" t="s">
        <v>95</v>
      </c>
      <c r="B29" s="268"/>
      <c r="C29" s="144">
        <f t="shared" si="8"/>
        <v>3817.4</v>
      </c>
      <c r="D29" s="145">
        <f t="shared" si="8"/>
        <v>4332.2</v>
      </c>
      <c r="E29" s="145">
        <f t="shared" si="7"/>
        <v>514.7999999999997</v>
      </c>
      <c r="F29" s="146"/>
      <c r="G29" s="147"/>
      <c r="H29" s="148">
        <v>75.4</v>
      </c>
      <c r="I29" s="149">
        <f t="shared" si="3"/>
        <v>75.4</v>
      </c>
      <c r="J29" s="150"/>
      <c r="K29" s="167">
        <v>3817.4</v>
      </c>
      <c r="L29" s="149">
        <v>4256.8</v>
      </c>
      <c r="M29" s="149">
        <f t="shared" si="5"/>
        <v>439.4000000000001</v>
      </c>
      <c r="N29" s="150"/>
    </row>
    <row r="30" spans="1:14" ht="25.5">
      <c r="A30" s="168" t="s">
        <v>42</v>
      </c>
      <c r="B30" s="270" t="s">
        <v>132</v>
      </c>
      <c r="C30" s="144">
        <f t="shared" si="8"/>
        <v>423.6</v>
      </c>
      <c r="D30" s="145">
        <f t="shared" si="8"/>
        <v>3388.9</v>
      </c>
      <c r="E30" s="145">
        <f t="shared" si="7"/>
        <v>2965.3</v>
      </c>
      <c r="F30" s="146"/>
      <c r="G30" s="157">
        <f>SUM(G31:G32)</f>
        <v>423.6</v>
      </c>
      <c r="H30" s="149">
        <f>SUM(H31:H32)</f>
        <v>3150.3</v>
      </c>
      <c r="I30" s="149">
        <f t="shared" si="3"/>
        <v>2726.7000000000003</v>
      </c>
      <c r="J30" s="150"/>
      <c r="K30" s="157">
        <f>SUM(K31:K32)</f>
        <v>0</v>
      </c>
      <c r="L30" s="149">
        <f>SUM(L31:L32)</f>
        <v>238.6</v>
      </c>
      <c r="M30" s="149">
        <f t="shared" si="5"/>
        <v>238.6</v>
      </c>
      <c r="N30" s="150"/>
    </row>
    <row r="31" spans="1:14" ht="15">
      <c r="A31" s="169" t="s">
        <v>43</v>
      </c>
      <c r="B31" s="274" t="s">
        <v>133</v>
      </c>
      <c r="C31" s="170">
        <f t="shared" si="8"/>
        <v>423.6</v>
      </c>
      <c r="D31" s="171">
        <f t="shared" si="8"/>
        <v>104</v>
      </c>
      <c r="E31" s="160">
        <f t="shared" si="7"/>
        <v>-319.6</v>
      </c>
      <c r="F31" s="161"/>
      <c r="G31" s="170">
        <v>423.6</v>
      </c>
      <c r="H31" s="172">
        <v>104</v>
      </c>
      <c r="I31" s="160">
        <f t="shared" si="3"/>
        <v>-319.6</v>
      </c>
      <c r="J31" s="161"/>
      <c r="K31" s="170"/>
      <c r="L31" s="171"/>
      <c r="M31" s="160">
        <f t="shared" si="5"/>
        <v>0</v>
      </c>
      <c r="N31" s="150"/>
    </row>
    <row r="32" spans="1:14" ht="15">
      <c r="A32" s="169" t="s">
        <v>73</v>
      </c>
      <c r="B32" s="274" t="s">
        <v>134</v>
      </c>
      <c r="C32" s="173">
        <f t="shared" si="8"/>
        <v>0</v>
      </c>
      <c r="D32" s="171">
        <f t="shared" si="8"/>
        <v>3284.9</v>
      </c>
      <c r="E32" s="160">
        <f t="shared" si="7"/>
        <v>3284.9</v>
      </c>
      <c r="F32" s="161"/>
      <c r="G32" s="170"/>
      <c r="H32" s="172">
        <v>3046.3</v>
      </c>
      <c r="I32" s="160">
        <f t="shared" si="3"/>
        <v>3046.3</v>
      </c>
      <c r="J32" s="161"/>
      <c r="K32" s="170"/>
      <c r="L32" s="171">
        <v>238.6</v>
      </c>
      <c r="M32" s="160">
        <f t="shared" si="5"/>
        <v>238.6</v>
      </c>
      <c r="N32" s="150"/>
    </row>
    <row r="33" spans="1:14" ht="15">
      <c r="A33" s="168" t="s">
        <v>96</v>
      </c>
      <c r="B33" s="270" t="s">
        <v>135</v>
      </c>
      <c r="C33" s="174">
        <f t="shared" si="8"/>
        <v>783.4000000000001</v>
      </c>
      <c r="D33" s="145">
        <f t="shared" si="8"/>
        <v>377.7</v>
      </c>
      <c r="E33" s="145">
        <f t="shared" si="7"/>
        <v>-405.7000000000001</v>
      </c>
      <c r="F33" s="146">
        <f>D33/C33%</f>
        <v>48.212918049527694</v>
      </c>
      <c r="G33" s="147">
        <v>584.7</v>
      </c>
      <c r="H33" s="148">
        <v>267.9</v>
      </c>
      <c r="I33" s="149">
        <f t="shared" si="3"/>
        <v>-316.80000000000007</v>
      </c>
      <c r="J33" s="150">
        <f t="shared" si="4"/>
        <v>45.81836839404822</v>
      </c>
      <c r="K33" s="175">
        <v>198.7</v>
      </c>
      <c r="L33" s="149">
        <v>109.8</v>
      </c>
      <c r="M33" s="149">
        <f t="shared" si="5"/>
        <v>-88.89999999999999</v>
      </c>
      <c r="N33" s="150">
        <f t="shared" si="6"/>
        <v>55.259184700553604</v>
      </c>
    </row>
    <row r="34" spans="1:14" ht="15">
      <c r="A34" s="153" t="s">
        <v>46</v>
      </c>
      <c r="B34" s="270" t="s">
        <v>136</v>
      </c>
      <c r="C34" s="144">
        <f t="shared" si="8"/>
        <v>146.8</v>
      </c>
      <c r="D34" s="145">
        <f t="shared" si="8"/>
        <v>-4.4</v>
      </c>
      <c r="E34" s="145">
        <f t="shared" si="7"/>
        <v>-151.20000000000002</v>
      </c>
      <c r="F34" s="146"/>
      <c r="G34" s="147"/>
      <c r="H34" s="148"/>
      <c r="I34" s="149">
        <f t="shared" si="3"/>
        <v>0</v>
      </c>
      <c r="J34" s="150"/>
      <c r="K34" s="167">
        <v>146.8</v>
      </c>
      <c r="L34" s="149">
        <v>-4.4</v>
      </c>
      <c r="M34" s="149">
        <f t="shared" si="5"/>
        <v>-151.20000000000002</v>
      </c>
      <c r="N34" s="150"/>
    </row>
    <row r="35" spans="1:14" ht="15.75">
      <c r="A35" s="176" t="s">
        <v>74</v>
      </c>
      <c r="B35" s="275"/>
      <c r="C35" s="177">
        <f>SUM(C36:C40)</f>
        <v>4906773.899999999</v>
      </c>
      <c r="D35" s="178">
        <f>SUM(D36:D40)</f>
        <v>536200.1000000001</v>
      </c>
      <c r="E35" s="179">
        <f t="shared" si="7"/>
        <v>-4370573.799999999</v>
      </c>
      <c r="F35" s="180">
        <f>D35/C35%</f>
        <v>10.927752346608026</v>
      </c>
      <c r="G35" s="177">
        <f>SUM(G36:G40)</f>
        <v>4829747.299999999</v>
      </c>
      <c r="H35" s="181">
        <f>SUM(H36:H40)</f>
        <v>510011.7</v>
      </c>
      <c r="I35" s="179">
        <f t="shared" si="3"/>
        <v>-4319735.599999999</v>
      </c>
      <c r="J35" s="180">
        <f t="shared" si="4"/>
        <v>10.559800923746055</v>
      </c>
      <c r="K35" s="182">
        <f>SUM(K36:K40)</f>
        <v>1344328</v>
      </c>
      <c r="L35" s="178">
        <f>SUM(L36:L40)</f>
        <v>32373.8</v>
      </c>
      <c r="M35" s="179">
        <f t="shared" si="5"/>
        <v>-1311954.2</v>
      </c>
      <c r="N35" s="180">
        <f t="shared" si="6"/>
        <v>2.4081771710475417</v>
      </c>
    </row>
    <row r="36" spans="1:14" ht="15">
      <c r="A36" s="95" t="s">
        <v>75</v>
      </c>
      <c r="B36" s="276" t="s">
        <v>137</v>
      </c>
      <c r="C36" s="144">
        <f>G36+K36</f>
        <v>504737.7</v>
      </c>
      <c r="D36" s="144">
        <f>H36+L36</f>
        <v>87615.6</v>
      </c>
      <c r="E36" s="145">
        <f t="shared" si="7"/>
        <v>-417122.1</v>
      </c>
      <c r="F36" s="146">
        <f>D36/C36%</f>
        <v>17.358639943083308</v>
      </c>
      <c r="G36" s="183">
        <v>355242.7</v>
      </c>
      <c r="H36" s="184">
        <v>59207.2</v>
      </c>
      <c r="I36" s="149">
        <f t="shared" si="3"/>
        <v>-296035.5</v>
      </c>
      <c r="J36" s="150">
        <f t="shared" si="4"/>
        <v>16.66669012480763</v>
      </c>
      <c r="K36" s="183">
        <v>149495</v>
      </c>
      <c r="L36" s="185">
        <v>28408.4</v>
      </c>
      <c r="M36" s="149">
        <f t="shared" si="5"/>
        <v>-121086.6</v>
      </c>
      <c r="N36" s="150">
        <f t="shared" si="6"/>
        <v>19.00290979631426</v>
      </c>
    </row>
    <row r="37" spans="1:14" ht="15">
      <c r="A37" s="95" t="s">
        <v>97</v>
      </c>
      <c r="B37" s="276" t="s">
        <v>138</v>
      </c>
      <c r="C37" s="144">
        <f>G37+K37</f>
        <v>1510138.0999999999</v>
      </c>
      <c r="D37" s="144">
        <f>H37</f>
        <v>3119.3</v>
      </c>
      <c r="E37" s="145">
        <f t="shared" si="7"/>
        <v>-1507018.7999999998</v>
      </c>
      <c r="F37" s="146">
        <f>D37/C37%</f>
        <v>0.20655726784192785</v>
      </c>
      <c r="G37" s="183">
        <v>1508181.2</v>
      </c>
      <c r="H37" s="184">
        <v>3119.3</v>
      </c>
      <c r="I37" s="149">
        <f t="shared" si="3"/>
        <v>-1505061.9</v>
      </c>
      <c r="J37" s="150">
        <f t="shared" si="4"/>
        <v>0.20682528067582331</v>
      </c>
      <c r="K37" s="183">
        <v>1956.9</v>
      </c>
      <c r="L37" s="185"/>
      <c r="M37" s="149">
        <f t="shared" si="5"/>
        <v>-1956.9</v>
      </c>
      <c r="N37" s="150"/>
    </row>
    <row r="38" spans="1:14" ht="15">
      <c r="A38" s="95" t="s">
        <v>98</v>
      </c>
      <c r="B38" s="276" t="s">
        <v>139</v>
      </c>
      <c r="C38" s="144">
        <f>G38+K38</f>
        <v>2445347.5999999996</v>
      </c>
      <c r="D38" s="144">
        <f>H38+L38</f>
        <v>438442</v>
      </c>
      <c r="E38" s="145">
        <f t="shared" si="7"/>
        <v>-2006905.5999999996</v>
      </c>
      <c r="F38" s="146">
        <f>D38/C38%</f>
        <v>17.92963912369759</v>
      </c>
      <c r="G38" s="186">
        <v>2442589.8</v>
      </c>
      <c r="H38" s="187">
        <v>438134.4</v>
      </c>
      <c r="I38" s="149">
        <f t="shared" si="3"/>
        <v>-2004455.4</v>
      </c>
      <c r="J38" s="150">
        <f t="shared" si="4"/>
        <v>17.93728934756053</v>
      </c>
      <c r="K38" s="186">
        <v>2757.8</v>
      </c>
      <c r="L38" s="188">
        <v>307.6</v>
      </c>
      <c r="M38" s="149">
        <f t="shared" si="5"/>
        <v>-2450.2000000000003</v>
      </c>
      <c r="N38" s="150"/>
    </row>
    <row r="39" spans="1:14" ht="15">
      <c r="A39" s="189" t="s">
        <v>77</v>
      </c>
      <c r="B39" s="276"/>
      <c r="C39" s="144">
        <v>446550.5</v>
      </c>
      <c r="D39" s="145">
        <v>6064.9</v>
      </c>
      <c r="E39" s="145">
        <f t="shared" si="7"/>
        <v>-440485.6</v>
      </c>
      <c r="F39" s="146"/>
      <c r="G39" s="186">
        <v>523733.6</v>
      </c>
      <c r="H39" s="187">
        <v>9550.8</v>
      </c>
      <c r="I39" s="149">
        <f t="shared" si="3"/>
        <v>-514182.8</v>
      </c>
      <c r="J39" s="150">
        <f t="shared" si="4"/>
        <v>1.8235988678213504</v>
      </c>
      <c r="K39" s="186">
        <v>1190118.3</v>
      </c>
      <c r="L39" s="188">
        <v>2699.5</v>
      </c>
      <c r="M39" s="149">
        <f t="shared" si="5"/>
        <v>-1187418.8</v>
      </c>
      <c r="N39" s="150">
        <f t="shared" si="6"/>
        <v>0.22682619030393866</v>
      </c>
    </row>
    <row r="40" spans="1:14" ht="15">
      <c r="A40" s="189" t="s">
        <v>78</v>
      </c>
      <c r="B40" s="276" t="s">
        <v>140</v>
      </c>
      <c r="C40" s="144">
        <f>G40+K40</f>
        <v>0</v>
      </c>
      <c r="D40" s="145">
        <f>H40+L40</f>
        <v>958.3</v>
      </c>
      <c r="E40" s="145">
        <f t="shared" si="7"/>
        <v>958.3</v>
      </c>
      <c r="F40" s="146"/>
      <c r="G40" s="186"/>
      <c r="H40" s="187"/>
      <c r="I40" s="149"/>
      <c r="J40" s="150"/>
      <c r="K40" s="190"/>
      <c r="L40" s="188">
        <v>958.3</v>
      </c>
      <c r="M40" s="149">
        <f t="shared" si="5"/>
        <v>958.3</v>
      </c>
      <c r="N40" s="150"/>
    </row>
    <row r="41" spans="1:14" ht="16.5" thickBot="1">
      <c r="A41" s="191" t="s">
        <v>79</v>
      </c>
      <c r="B41" s="277"/>
      <c r="C41" s="192">
        <f>C8+C35</f>
        <v>5635417.8</v>
      </c>
      <c r="D41" s="192">
        <f>D8+D35</f>
        <v>626957.2000000001</v>
      </c>
      <c r="E41" s="193">
        <f>D41-C41</f>
        <v>-5008460.6</v>
      </c>
      <c r="F41" s="194">
        <f>D41/C41%</f>
        <v>11.12530112674166</v>
      </c>
      <c r="G41" s="192">
        <f>G8+G35</f>
        <v>5333489.999999999</v>
      </c>
      <c r="H41" s="192">
        <f>H8+H35</f>
        <v>573982.9</v>
      </c>
      <c r="I41" s="193">
        <f t="shared" si="3"/>
        <v>-4759507.099999999</v>
      </c>
      <c r="J41" s="194">
        <f t="shared" si="4"/>
        <v>10.761863245267172</v>
      </c>
      <c r="K41" s="192">
        <f>K8+K35</f>
        <v>1569229.2</v>
      </c>
      <c r="L41" s="192">
        <f>L8+L35</f>
        <v>59159.7</v>
      </c>
      <c r="M41" s="193">
        <f t="shared" si="5"/>
        <v>-1510069.5</v>
      </c>
      <c r="N41" s="194">
        <f t="shared" si="6"/>
        <v>3.7699846523375933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2015-08-11T13:22:07Z</dcterms:created>
  <dcterms:modified xsi:type="dcterms:W3CDTF">2022-05-25T07:21:09Z</dcterms:modified>
  <cp:category/>
  <cp:version/>
  <cp:contentType/>
  <cp:contentStatus/>
</cp:coreProperties>
</file>