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<sst xmlns="http://schemas.openxmlformats.org/spreadsheetml/2006/main" count="419" uniqueCount="154">
  <si>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</si>
  <si>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</si>
  <si>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</si>
  <si>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</si>
  <si>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</si>
  <si>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</si>
  <si>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</si>
  <si>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</si>
  <si>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</si>
  <si>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</si>
  <si>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</si>
  <si>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</si>
  <si>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</si>
  <si>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</si>
  <si>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</si>
  <si>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</si>
  <si>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</si>
  <si>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</si>
  <si>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</si>
  <si>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</si>
  <si>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</si>
  <si>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</si>
  <si>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</si>
  <si>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</si>
  <si>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</si>
  <si>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</si>
  <si>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</si>
  <si>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</si>
  <si>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</si>
  <si>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</si>
  <si>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</si>
  <si>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</si>
  <si>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</si>
  <si>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</si>
  <si>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</si>
  <si>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</si>
  <si>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</si>
  <si>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</si>
  <si>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</si>
  <si>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</si>
  <si>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</si>
  <si>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</si>
  <si>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</si>
  <si>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</si>
  <si>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</si>
  <si>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</si>
  <si>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</si>
  <si>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</si>
  <si>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</si>
  <si>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</si>
  <si>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</si>
  <si>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</si>
  <si>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</si>
  <si>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</si>
  <si>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</si>
  <si>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</si>
  <si>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</si>
  <si>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</si>
  <si>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</si>
  <si>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</si>
  <si>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</si>
  <si>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</si>
  <si>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</si>
  <si>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</si>
  <si>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</si>
  <si>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</si>
  <si>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</si>
  <si>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</si>
  <si>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</si>
  <si>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</si>
  <si>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</si>
  <si>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</si>
  <si>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</si>
  <si>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</si>
  <si>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</si>
  <si>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</si>
  <si>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</si>
  <si>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</si>
  <si>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</si>
  <si>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</si>
  <si>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</si>
  <si>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</si>
  <si>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</si>
  <si>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</si>
  <si>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</si>
  <si>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</si>
  <si>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</si>
  <si>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</si>
  <si>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</si>
  <si>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</si>
  <si>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</si>
  <si>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</si>
  <si>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</si>
  <si>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</si>
  <si>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</si>
  <si>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</si>
  <si>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</si>
  <si>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</si>
  <si>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</si>
  <si>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</si>
  <si>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</si>
  <si>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</si>
  <si>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</si>
  <si>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</si>
  <si>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</si>
  <si>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</si>
  <si>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</si>
  <si>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</si>
  <si>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</si>
  <si>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</si>
  <si>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</si>
  <si>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</si>
  <si>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</si>
  <si>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</si>
  <si>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</si>
  <si>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</si>
  <si>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</si>
  <si>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</si>
  <si>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</si>
  <si>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</si>
  <si>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</si>
  <si>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</si>
  <si>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</si>
  <si>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</si>
  <si>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</si>
  <si>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</si>
  <si>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</si>
  <si>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</si>
  <si>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</si>
  <si>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</si>
  <si>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</si>
  <si>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</si>
  <si>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</si>
  <si>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</si>
  <si>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</si>
  <si>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</si>
  <si>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</si>
  <si>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</si>
  <si>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</si>
  <si>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</si>
  <si>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</si>
  <si>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</si>
  <si>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НАЛОГ НА ДОХОДЫ ФИЗИЧЕСКИХ ЛИЦ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</si>
  <si>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</si>
  <si>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</si>
  <si>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</si>
  <si>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</si>
  <si>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2016 год</t>
  </si>
  <si>
    <t>1 квартал 2016 года</t>
  </si>
  <si>
    <t>Исполнение  бюджета Белокалитвинского района по доходам на 01 марта 2016 года</t>
  </si>
  <si>
    <t>2016 год</t>
  </si>
  <si>
    <t>по состоянию на 01.03.2016 года</t>
  </si>
  <si>
    <t xml:space="preserve">Информация о выполнении плановых назначений по доходам за январь-февраль 2016 года по поселениям </t>
  </si>
  <si>
    <t>по состоянию на 01.03.2016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</si>
</sst>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9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1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 wrapText="1"/>
    </xf>
    <xf numFmtId="0" fontId="0" fillId="37" borderId="25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7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37" borderId="27" xfId="0" applyNumberFormat="1" applyFont="1" applyFill="1" applyBorder="1" applyAlignment="1">
      <alignment/>
    </xf>
    <xf numFmtId="164" fontId="15" fillId="37" borderId="11" xfId="0" applyNumberFormat="1" applyFont="1" applyFill="1" applyBorder="1" applyAlignment="1">
      <alignment/>
    </xf>
    <xf numFmtId="164" fontId="15" fillId="4" borderId="10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5" fillId="4" borderId="3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7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7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7" borderId="15" xfId="0" applyNumberFormat="1" applyFont="1" applyFill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7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7" borderId="15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37" borderId="27" xfId="0" applyNumberFormat="1" applyFont="1" applyFill="1" applyBorder="1" applyAlignment="1">
      <alignment vertical="top" wrapText="1"/>
    </xf>
    <xf numFmtId="164" fontId="17" fillId="0" borderId="13" xfId="0" applyNumberFormat="1" applyFont="1" applyBorder="1" applyAlignment="1">
      <alignment vertical="top" wrapText="1"/>
    </xf>
    <xf numFmtId="164" fontId="17" fillId="37" borderId="15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164" fontId="17" fillId="0" borderId="13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37" borderId="27" xfId="0" applyNumberFormat="1" applyFont="1" applyFill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37" borderId="15" xfId="0" applyNumberFormat="1" applyFont="1" applyFill="1" applyBorder="1" applyAlignment="1">
      <alignment wrapText="1"/>
    </xf>
    <xf numFmtId="0" fontId="13" fillId="0" borderId="11" xfId="0" applyFont="1" applyBorder="1" applyAlignment="1">
      <alignment/>
    </xf>
    <xf numFmtId="164" fontId="19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31" xfId="0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5" fillId="37" borderId="32" xfId="0" applyFont="1" applyFill="1" applyBorder="1" applyAlignment="1">
      <alignment/>
    </xf>
    <xf numFmtId="164" fontId="15" fillId="37" borderId="18" xfId="0" applyNumberFormat="1" applyFont="1" applyFill="1" applyBorder="1" applyAlignment="1">
      <alignment/>
    </xf>
    <xf numFmtId="164" fontId="15" fillId="4" borderId="18" xfId="0" applyNumberFormat="1" applyFont="1" applyFill="1" applyBorder="1" applyAlignment="1">
      <alignment/>
    </xf>
    <xf numFmtId="164" fontId="15" fillId="37" borderId="33" xfId="0" applyNumberFormat="1" applyFont="1" applyFill="1" applyBorder="1" applyAlignment="1">
      <alignment/>
    </xf>
    <xf numFmtId="164" fontId="15" fillId="4" borderId="34" xfId="0" applyNumberFormat="1" applyFont="1" applyFill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right"/>
    </xf>
    <xf numFmtId="164" fontId="10" fillId="37" borderId="14" xfId="0" applyNumberFormat="1" applyFont="1" applyFill="1" applyBorder="1" applyAlignment="1" applyProtection="1">
      <alignment horizontal="right"/>
      <protection/>
    </xf>
    <xf numFmtId="164" fontId="10" fillId="37" borderId="10" xfId="0" applyNumberFormat="1" applyFont="1" applyFill="1" applyBorder="1" applyAlignment="1" applyProtection="1">
      <alignment horizontal="right"/>
      <protection/>
    </xf>
    <xf numFmtId="164" fontId="10" fillId="37" borderId="12" xfId="0" applyNumberFormat="1" applyFont="1" applyFill="1" applyBorder="1" applyAlignment="1" applyProtection="1">
      <alignment horizontal="right"/>
      <protection/>
    </xf>
    <xf numFmtId="164" fontId="10" fillId="37" borderId="15" xfId="0" applyNumberFormat="1" applyFont="1" applyFill="1" applyBorder="1" applyAlignment="1" applyProtection="1">
      <alignment horizontal="right"/>
      <protection/>
    </xf>
    <xf numFmtId="164" fontId="10" fillId="37" borderId="30" xfId="0" applyNumberFormat="1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>
      <alignment horizontal="right"/>
    </xf>
    <xf numFmtId="164" fontId="12" fillId="0" borderId="14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12" fillId="0" borderId="27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right"/>
      <protection locked="0"/>
    </xf>
    <xf numFmtId="0" fontId="17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horizontal="right"/>
    </xf>
    <xf numFmtId="164" fontId="12" fillId="0" borderId="15" xfId="0" applyNumberFormat="1" applyFont="1" applyFill="1" applyBorder="1" applyAlignment="1" applyProtection="1">
      <alignment horizontal="right"/>
      <protection/>
    </xf>
    <xf numFmtId="0" fontId="25" fillId="39" borderId="11" xfId="0" applyFont="1" applyFill="1" applyBorder="1" applyAlignment="1">
      <alignment vertical="top" wrapText="1"/>
    </xf>
    <xf numFmtId="0" fontId="12" fillId="39" borderId="11" xfId="0" applyFont="1" applyFill="1" applyBorder="1" applyAlignment="1">
      <alignment horizontal="right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2" xfId="0" applyNumberFormat="1" applyFont="1" applyFill="1" applyBorder="1" applyAlignment="1" applyProtection="1">
      <alignment horizontal="right"/>
      <protection/>
    </xf>
    <xf numFmtId="164" fontId="12" fillId="39" borderId="27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horizontal="right"/>
    </xf>
    <xf numFmtId="0" fontId="27" fillId="39" borderId="11" xfId="0" applyFont="1" applyFill="1" applyBorder="1" applyAlignment="1">
      <alignment horizontal="left" vertical="top" wrapText="1"/>
    </xf>
    <xf numFmtId="165" fontId="12" fillId="39" borderId="14" xfId="0" applyNumberFormat="1" applyFont="1" applyFill="1" applyBorder="1" applyAlignment="1">
      <alignment horizontal="right"/>
    </xf>
    <xf numFmtId="0" fontId="28" fillId="39" borderId="11" xfId="0" applyFont="1" applyFill="1" applyBorder="1" applyAlignment="1">
      <alignment wrapText="1"/>
    </xf>
    <xf numFmtId="0" fontId="12" fillId="39" borderId="14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1" xfId="0" applyNumberFormat="1" applyFont="1" applyFill="1" applyBorder="1" applyAlignment="1" applyProtection="1">
      <alignment horizontal="right"/>
      <protection/>
    </xf>
    <xf numFmtId="164" fontId="12" fillId="39" borderId="15" xfId="0" applyNumberFormat="1" applyFont="1" applyFill="1" applyBorder="1" applyAlignment="1" applyProtection="1">
      <alignment horizontal="right"/>
      <protection/>
    </xf>
    <xf numFmtId="164" fontId="12" fillId="0" borderId="15" xfId="0" applyNumberFormat="1" applyFont="1" applyBorder="1" applyAlignment="1" applyProtection="1">
      <alignment horizontal="right"/>
      <protection/>
    </xf>
    <xf numFmtId="165" fontId="12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1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>
      <alignment/>
    </xf>
    <xf numFmtId="164" fontId="10" fillId="16" borderId="15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 horizontal="right"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6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1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3" xfId="0" applyNumberFormat="1" applyFont="1" applyFill="1" applyBorder="1" applyAlignment="1" applyProtection="1">
      <alignment horizontal="right"/>
      <protection/>
    </xf>
    <xf numFmtId="164" fontId="5" fillId="34" borderId="13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0" fontId="3" fillId="9" borderId="13" xfId="0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vertical="top"/>
    </xf>
    <xf numFmtId="49" fontId="8" fillId="0" borderId="15" xfId="0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4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49" fontId="3" fillId="36" borderId="11" xfId="0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49" fontId="6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49" fontId="30" fillId="0" borderId="15" xfId="0" applyNumberFormat="1" applyFont="1" applyFill="1" applyBorder="1" applyAlignment="1">
      <alignment vertical="top" wrapText="1"/>
    </xf>
    <xf numFmtId="49" fontId="6" fillId="0" borderId="34" xfId="0" applyNumberFormat="1" applyFont="1" applyBorder="1" applyAlignment="1">
      <alignment vertical="top" wrapText="1"/>
    </xf>
    <xf numFmtId="164" fontId="3" fillId="0" borderId="40" xfId="0" applyNumberFormat="1" applyFont="1" applyFill="1" applyBorder="1" applyAlignment="1">
      <alignment horizontal="right"/>
    </xf>
    <xf numFmtId="164" fontId="5" fillId="0" borderId="41" xfId="0" applyNumberFormat="1" applyFont="1" applyFill="1" applyBorder="1" applyAlignment="1">
      <alignment horizontal="right"/>
    </xf>
    <xf numFmtId="164" fontId="5" fillId="0" borderId="41" xfId="0" applyNumberFormat="1" applyFont="1" applyBorder="1" applyAlignment="1" applyProtection="1">
      <alignment horizontal="right"/>
      <protection/>
    </xf>
    <xf numFmtId="164" fontId="3" fillId="0" borderId="42" xfId="0" applyNumberFormat="1" applyFont="1" applyBorder="1" applyAlignment="1" applyProtection="1">
      <alignment horizontal="right"/>
      <protection/>
    </xf>
    <xf numFmtId="164" fontId="3" fillId="33" borderId="43" xfId="0" applyNumberFormat="1" applyFont="1" applyFill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3" fillId="33" borderId="32" xfId="0" applyNumberFormat="1" applyFont="1" applyFill="1" applyBorder="1" applyAlignment="1" applyProtection="1">
      <alignment horizontal="right"/>
      <protection/>
    </xf>
    <xf numFmtId="164" fontId="5" fillId="34" borderId="17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0" borderId="43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43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4" borderId="40" xfId="0" applyNumberFormat="1" applyFont="1" applyFill="1" applyBorder="1" applyAlignment="1" applyProtection="1">
      <alignment horizontal="right"/>
      <protection/>
    </xf>
    <xf numFmtId="164" fontId="5" fillId="34" borderId="41" xfId="0" applyNumberFormat="1" applyFont="1" applyFill="1" applyBorder="1" applyAlignment="1" applyProtection="1">
      <alignment horizontal="right"/>
      <protection/>
    </xf>
    <xf numFmtId="164" fontId="5" fillId="34" borderId="42" xfId="0" applyNumberFormat="1" applyFont="1" applyFill="1" applyBorder="1" applyAlignment="1" applyProtection="1">
      <alignment horizontal="right"/>
      <protection/>
    </xf>
    <xf numFmtId="164" fontId="5" fillId="0" borderId="40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5" fillId="0" borderId="41" xfId="0" applyNumberFormat="1" applyFont="1" applyFill="1" applyBorder="1" applyAlignment="1" applyProtection="1">
      <alignment horizontal="right"/>
      <protection/>
    </xf>
    <xf numFmtId="164" fontId="3" fillId="0" borderId="42" xfId="0" applyNumberFormat="1" applyFont="1" applyFill="1" applyBorder="1" applyAlignment="1" applyProtection="1">
      <alignment horizontal="right"/>
      <protection/>
    </xf>
    <xf numFmtId="164" fontId="3" fillId="0" borderId="44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4" borderId="43" xfId="0" applyNumberFormat="1" applyFont="1" applyFill="1" applyBorder="1" applyAlignment="1" applyProtection="1">
      <alignment horizontal="right"/>
      <protection/>
    </xf>
    <xf numFmtId="164" fontId="5" fillId="0" borderId="32" xfId="0" applyNumberFormat="1" applyFont="1" applyFill="1" applyBorder="1" applyAlignment="1" applyProtection="1">
      <alignment horizontal="right"/>
      <protection/>
    </xf>
    <xf numFmtId="164" fontId="0" fillId="41" borderId="10" xfId="0" applyNumberFormat="1" applyFont="1" applyFill="1" applyBorder="1" applyAlignment="1">
      <alignment/>
    </xf>
    <xf numFmtId="164" fontId="17" fillId="41" borderId="10" xfId="0" applyNumberFormat="1" applyFont="1" applyFill="1" applyBorder="1" applyAlignment="1">
      <alignment/>
    </xf>
    <xf numFmtId="164" fontId="0" fillId="37" borderId="15" xfId="0" applyNumberFormat="1" applyFill="1" applyBorder="1" applyAlignment="1">
      <alignment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164" fontId="5" fillId="35" borderId="16" xfId="0" applyNumberFormat="1" applyFont="1" applyFill="1" applyBorder="1" applyAlignment="1" applyProtection="1">
      <alignment horizontal="center" vertical="center"/>
      <protection/>
    </xf>
    <xf numFmtId="164" fontId="5" fillId="35" borderId="38" xfId="0" applyNumberFormat="1" applyFont="1" applyFill="1" applyBorder="1" applyAlignment="1" applyProtection="1">
      <alignment horizontal="center" vertical="center"/>
      <protection/>
    </xf>
    <xf numFmtId="164" fontId="5" fillId="35" borderId="24" xfId="0" applyNumberFormat="1" applyFont="1" applyFill="1" applyBorder="1" applyAlignment="1" applyProtection="1">
      <alignment horizontal="center" vertical="center"/>
      <protection/>
    </xf>
    <xf numFmtId="164" fontId="5" fillId="35" borderId="28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 wrapText="1"/>
    </xf>
    <xf numFmtId="0" fontId="3" fillId="9" borderId="5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5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0" fillId="37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7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" sqref="V1:CB16384"/>
    </sheetView>
  </sheetViews>
  <sheetFormatPr defaultColWidth="9.00390625" defaultRowHeight="12.75"/>
  <cols>
    <col min="1" max="1" width="43.75390625" style="92" customWidth="1"/>
    <col min="2" max="2" width="13.875" style="61" customWidth="1"/>
    <col min="3" max="3" width="13.875" style="2" customWidth="1"/>
    <col min="4" max="4" width="13.875" style="61" customWidth="1"/>
    <col min="5" max="5" width="9.75390625" style="61" customWidth="1"/>
    <col min="6" max="8" width="13.875" style="61" hidden="1" customWidth="1"/>
    <col min="9" max="9" width="9.75390625" style="61" hidden="1" customWidth="1"/>
    <col min="10" max="12" width="13.875" style="61" customWidth="1"/>
    <col min="13" max="13" width="9.75390625" style="61" customWidth="1"/>
    <col min="14" max="16" width="13.875" style="2" hidden="1" customWidth="1"/>
    <col min="17" max="17" width="11.125" style="3" hidden="1" customWidth="1"/>
    <col min="18" max="20" width="12.375" style="2" customWidth="1"/>
    <col min="21" max="21" width="12.25390625" style="2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8.875" style="5" hidden="1" customWidth="1"/>
    <col min="26" max="26" width="13.875" style="61" hidden="1" customWidth="1"/>
    <col min="27" max="27" width="17.75390625" style="61" hidden="1" customWidth="1"/>
    <col min="28" max="28" width="10.875" style="61" hidden="1" customWidth="1"/>
    <col min="29" max="29" width="11.00390625" style="61" hidden="1" customWidth="1"/>
    <col min="30" max="31" width="11.625" style="2" hidden="1" customWidth="1"/>
    <col min="32" max="32" width="12.625" style="2" hidden="1" customWidth="1"/>
    <col min="33" max="33" width="11.625" style="2" hidden="1" customWidth="1"/>
    <col min="34" max="34" width="12.375" style="2" hidden="1" customWidth="1"/>
    <col min="35" max="35" width="13.00390625" style="2" hidden="1" customWidth="1"/>
    <col min="36" max="36" width="13.625" style="2" hidden="1" customWidth="1"/>
    <col min="37" max="37" width="8.625" style="2" hidden="1" customWidth="1"/>
    <col min="38" max="38" width="11.375" style="2" hidden="1" customWidth="1"/>
    <col min="39" max="39" width="17.00390625" style="2" hidden="1" customWidth="1"/>
    <col min="40" max="40" width="14.875" style="2" hidden="1" customWidth="1"/>
    <col min="41" max="41" width="10.00390625" style="2" hidden="1" customWidth="1"/>
    <col min="42" max="42" width="17.625" style="2" hidden="1" customWidth="1"/>
    <col min="43" max="43" width="13.00390625" style="2" hidden="1" customWidth="1"/>
    <col min="44" max="44" width="13.875" style="2" hidden="1" customWidth="1"/>
    <col min="45" max="45" width="7.75390625" style="2" hidden="1" customWidth="1"/>
    <col min="46" max="46" width="12.875" style="61" hidden="1" customWidth="1"/>
    <col min="47" max="47" width="17.75390625" style="61" hidden="1" customWidth="1"/>
    <col min="48" max="48" width="12.25390625" style="61" hidden="1" customWidth="1"/>
    <col min="49" max="49" width="8.625" style="95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1.375" style="2" hidden="1" customWidth="1"/>
    <col min="59" max="59" width="17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7.00390625" style="61" hidden="1" customWidth="1"/>
    <col min="64" max="64" width="10.75390625" style="61" hidden="1" customWidth="1"/>
    <col min="65" max="65" width="10.25390625" style="61" hidden="1" customWidth="1"/>
    <col min="66" max="66" width="11.625" style="2" hidden="1" customWidth="1"/>
    <col min="67" max="67" width="18.125" style="2" hidden="1" customWidth="1"/>
    <col min="68" max="68" width="11.125" style="2" hidden="1" customWidth="1"/>
    <col min="69" max="69" width="9.3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21.00390625" style="2" hidden="1" customWidth="1"/>
    <col min="76" max="76" width="11.125" style="2" hidden="1" customWidth="1"/>
    <col min="77" max="77" width="9.375" style="2" hidden="1" customWidth="1"/>
    <col min="78" max="78" width="13.25390625" style="61" hidden="1" customWidth="1"/>
    <col min="79" max="79" width="14.125" style="61" hidden="1" customWidth="1"/>
    <col min="80" max="80" width="11.25390625" style="61" hidden="1" customWidth="1"/>
    <col min="81" max="81" width="9.125" style="61" customWidth="1"/>
    <col min="82" max="16384" width="9.125" style="61" customWidth="1"/>
  </cols>
  <sheetData>
    <row r="1" spans="1:49" s="2" customFormat="1" ht="22.5">
      <c r="A1" s="1" t="s">
        <v>149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55" t="s">
        <v>0</v>
      </c>
      <c r="B3" s="357" t="s">
        <v>150</v>
      </c>
      <c r="C3" s="358"/>
      <c r="D3" s="358"/>
      <c r="E3" s="359"/>
      <c r="F3" s="360" t="s">
        <v>1</v>
      </c>
      <c r="G3" s="361"/>
      <c r="H3" s="361"/>
      <c r="I3" s="362"/>
      <c r="J3" s="363" t="s">
        <v>2</v>
      </c>
      <c r="K3" s="364"/>
      <c r="L3" s="364"/>
      <c r="M3" s="365"/>
      <c r="N3" s="366" t="s">
        <v>3</v>
      </c>
      <c r="O3" s="367"/>
      <c r="P3" s="367"/>
      <c r="Q3" s="367"/>
      <c r="R3" s="367" t="s">
        <v>4</v>
      </c>
      <c r="S3" s="367"/>
      <c r="T3" s="367"/>
      <c r="U3" s="367"/>
      <c r="V3" s="367" t="s">
        <v>5</v>
      </c>
      <c r="W3" s="367"/>
      <c r="X3" s="367"/>
      <c r="Y3" s="367"/>
      <c r="Z3" s="373" t="s">
        <v>6</v>
      </c>
      <c r="AA3" s="374"/>
      <c r="AB3" s="374"/>
      <c r="AC3" s="375"/>
      <c r="AD3" s="376" t="s">
        <v>7</v>
      </c>
      <c r="AE3" s="377"/>
      <c r="AF3" s="377"/>
      <c r="AG3" s="366"/>
      <c r="AH3" s="376" t="s">
        <v>8</v>
      </c>
      <c r="AI3" s="377"/>
      <c r="AJ3" s="377"/>
      <c r="AK3" s="366"/>
      <c r="AL3" s="367" t="s">
        <v>9</v>
      </c>
      <c r="AM3" s="367"/>
      <c r="AN3" s="367"/>
      <c r="AO3" s="367"/>
      <c r="AP3" s="378" t="s">
        <v>10</v>
      </c>
      <c r="AQ3" s="378"/>
      <c r="AR3" s="378"/>
      <c r="AS3" s="379"/>
      <c r="AT3" s="380" t="s">
        <v>11</v>
      </c>
      <c r="AU3" s="381"/>
      <c r="AV3" s="381"/>
      <c r="AW3" s="382"/>
      <c r="AX3" s="383" t="s">
        <v>12</v>
      </c>
      <c r="AY3" s="384"/>
      <c r="AZ3" s="384"/>
      <c r="BA3" s="385"/>
      <c r="BB3" s="383" t="s">
        <v>13</v>
      </c>
      <c r="BC3" s="384"/>
      <c r="BD3" s="384"/>
      <c r="BE3" s="384"/>
      <c r="BF3" s="383" t="s">
        <v>14</v>
      </c>
      <c r="BG3" s="384"/>
      <c r="BH3" s="384"/>
      <c r="BI3" s="385"/>
      <c r="BJ3" s="381" t="s">
        <v>15</v>
      </c>
      <c r="BK3" s="381"/>
      <c r="BL3" s="381"/>
      <c r="BM3" s="382"/>
      <c r="BN3" s="383" t="s">
        <v>16</v>
      </c>
      <c r="BO3" s="384"/>
      <c r="BP3" s="384"/>
      <c r="BQ3" s="385"/>
      <c r="BR3" s="386" t="s">
        <v>17</v>
      </c>
      <c r="BS3" s="387"/>
      <c r="BT3" s="387"/>
      <c r="BU3" s="387"/>
      <c r="BV3" s="388" t="s">
        <v>18</v>
      </c>
      <c r="BW3" s="388"/>
      <c r="BX3" s="388"/>
      <c r="BY3" s="388"/>
      <c r="BZ3" s="389" t="s">
        <v>140</v>
      </c>
      <c r="CA3" s="390"/>
      <c r="CB3" s="390"/>
    </row>
    <row r="4" spans="1:80" s="18" customFormat="1" ht="19.5" customHeight="1">
      <c r="A4" s="356"/>
      <c r="B4" s="391" t="s">
        <v>19</v>
      </c>
      <c r="C4" s="372" t="s">
        <v>20</v>
      </c>
      <c r="D4" s="394" t="s">
        <v>21</v>
      </c>
      <c r="E4" s="395"/>
      <c r="F4" s="396" t="s">
        <v>19</v>
      </c>
      <c r="G4" s="397" t="s">
        <v>20</v>
      </c>
      <c r="H4" s="361" t="s">
        <v>21</v>
      </c>
      <c r="I4" s="362"/>
      <c r="J4" s="398" t="s">
        <v>19</v>
      </c>
      <c r="K4" s="368" t="s">
        <v>20</v>
      </c>
      <c r="L4" s="369" t="s">
        <v>21</v>
      </c>
      <c r="M4" s="370"/>
      <c r="N4" s="371" t="s">
        <v>19</v>
      </c>
      <c r="O4" s="372" t="s">
        <v>20</v>
      </c>
      <c r="P4" s="367" t="s">
        <v>21</v>
      </c>
      <c r="Q4" s="367"/>
      <c r="R4" s="372" t="s">
        <v>19</v>
      </c>
      <c r="S4" s="372" t="s">
        <v>20</v>
      </c>
      <c r="T4" s="367" t="s">
        <v>21</v>
      </c>
      <c r="U4" s="367"/>
      <c r="V4" s="372" t="s">
        <v>19</v>
      </c>
      <c r="W4" s="372" t="s">
        <v>20</v>
      </c>
      <c r="X4" s="367" t="s">
        <v>21</v>
      </c>
      <c r="Y4" s="367"/>
      <c r="Z4" s="399" t="s">
        <v>19</v>
      </c>
      <c r="AA4" s="399" t="s">
        <v>20</v>
      </c>
      <c r="AB4" s="373" t="s">
        <v>21</v>
      </c>
      <c r="AC4" s="375"/>
      <c r="AD4" s="401" t="s">
        <v>19</v>
      </c>
      <c r="AE4" s="401" t="s">
        <v>20</v>
      </c>
      <c r="AF4" s="376" t="s">
        <v>21</v>
      </c>
      <c r="AG4" s="366"/>
      <c r="AH4" s="401" t="s">
        <v>19</v>
      </c>
      <c r="AI4" s="401" t="s">
        <v>20</v>
      </c>
      <c r="AJ4" s="376" t="s">
        <v>21</v>
      </c>
      <c r="AK4" s="366"/>
      <c r="AL4" s="372" t="s">
        <v>19</v>
      </c>
      <c r="AM4" s="372" t="s">
        <v>20</v>
      </c>
      <c r="AN4" s="367" t="s">
        <v>21</v>
      </c>
      <c r="AO4" s="367"/>
      <c r="AP4" s="403" t="s">
        <v>19</v>
      </c>
      <c r="AQ4" s="405" t="s">
        <v>20</v>
      </c>
      <c r="AR4" s="362" t="s">
        <v>21</v>
      </c>
      <c r="AS4" s="407"/>
      <c r="AT4" s="408" t="s">
        <v>19</v>
      </c>
      <c r="AU4" s="399" t="s">
        <v>20</v>
      </c>
      <c r="AV4" s="373" t="s">
        <v>21</v>
      </c>
      <c r="AW4" s="410"/>
      <c r="AX4" s="411" t="s">
        <v>19</v>
      </c>
      <c r="AY4" s="401" t="s">
        <v>20</v>
      </c>
      <c r="AZ4" s="376" t="s">
        <v>21</v>
      </c>
      <c r="BA4" s="413"/>
      <c r="BB4" s="411" t="s">
        <v>19</v>
      </c>
      <c r="BC4" s="401" t="s">
        <v>20</v>
      </c>
      <c r="BD4" s="376" t="s">
        <v>21</v>
      </c>
      <c r="BE4" s="377"/>
      <c r="BF4" s="411" t="s">
        <v>19</v>
      </c>
      <c r="BG4" s="401" t="s">
        <v>20</v>
      </c>
      <c r="BH4" s="376" t="s">
        <v>21</v>
      </c>
      <c r="BI4" s="413"/>
      <c r="BJ4" s="414" t="s">
        <v>19</v>
      </c>
      <c r="BK4" s="416" t="s">
        <v>20</v>
      </c>
      <c r="BL4" s="373" t="s">
        <v>21</v>
      </c>
      <c r="BM4" s="410"/>
      <c r="BN4" s="411" t="s">
        <v>19</v>
      </c>
      <c r="BO4" s="401" t="s">
        <v>20</v>
      </c>
      <c r="BP4" s="376" t="s">
        <v>21</v>
      </c>
      <c r="BQ4" s="413"/>
      <c r="BR4" s="418" t="s">
        <v>19</v>
      </c>
      <c r="BS4" s="420" t="s">
        <v>20</v>
      </c>
      <c r="BT4" s="422" t="s">
        <v>21</v>
      </c>
      <c r="BU4" s="423"/>
      <c r="BV4" s="424" t="s">
        <v>19</v>
      </c>
      <c r="BW4" s="424" t="s">
        <v>20</v>
      </c>
      <c r="BX4" s="388" t="s">
        <v>21</v>
      </c>
      <c r="BY4" s="388"/>
      <c r="BZ4" s="425" t="s">
        <v>141</v>
      </c>
      <c r="CA4" s="427" t="s">
        <v>21</v>
      </c>
      <c r="CB4" s="427"/>
    </row>
    <row r="5" spans="1:80" s="18" customFormat="1" ht="15" customHeight="1">
      <c r="A5" s="356"/>
      <c r="B5" s="392"/>
      <c r="C5" s="393"/>
      <c r="D5" s="16" t="s">
        <v>22</v>
      </c>
      <c r="E5" s="22" t="s">
        <v>23</v>
      </c>
      <c r="F5" s="396"/>
      <c r="G5" s="397"/>
      <c r="H5" s="14" t="s">
        <v>22</v>
      </c>
      <c r="I5" s="15" t="s">
        <v>23</v>
      </c>
      <c r="J5" s="398"/>
      <c r="K5" s="368"/>
      <c r="L5" s="19" t="s">
        <v>22</v>
      </c>
      <c r="M5" s="20" t="s">
        <v>23</v>
      </c>
      <c r="N5" s="371"/>
      <c r="O5" s="372"/>
      <c r="P5" s="16" t="s">
        <v>22</v>
      </c>
      <c r="Q5" s="23" t="s">
        <v>23</v>
      </c>
      <c r="R5" s="372"/>
      <c r="S5" s="372"/>
      <c r="T5" s="16" t="s">
        <v>22</v>
      </c>
      <c r="U5" s="24" t="s">
        <v>23</v>
      </c>
      <c r="V5" s="372"/>
      <c r="W5" s="372"/>
      <c r="X5" s="16" t="s">
        <v>22</v>
      </c>
      <c r="Y5" s="23" t="s">
        <v>23</v>
      </c>
      <c r="Z5" s="400"/>
      <c r="AA5" s="400"/>
      <c r="AB5" s="19" t="s">
        <v>22</v>
      </c>
      <c r="AC5" s="19" t="s">
        <v>23</v>
      </c>
      <c r="AD5" s="402"/>
      <c r="AE5" s="402"/>
      <c r="AF5" s="16" t="s">
        <v>22</v>
      </c>
      <c r="AG5" s="16" t="s">
        <v>23</v>
      </c>
      <c r="AH5" s="402"/>
      <c r="AI5" s="402"/>
      <c r="AJ5" s="16" t="s">
        <v>22</v>
      </c>
      <c r="AK5" s="16" t="s">
        <v>23</v>
      </c>
      <c r="AL5" s="372"/>
      <c r="AM5" s="372"/>
      <c r="AN5" s="16" t="s">
        <v>22</v>
      </c>
      <c r="AO5" s="16" t="s">
        <v>23</v>
      </c>
      <c r="AP5" s="404"/>
      <c r="AQ5" s="406"/>
      <c r="AR5" s="307" t="s">
        <v>22</v>
      </c>
      <c r="AS5" s="290" t="s">
        <v>23</v>
      </c>
      <c r="AT5" s="409"/>
      <c r="AU5" s="400"/>
      <c r="AV5" s="19" t="s">
        <v>22</v>
      </c>
      <c r="AW5" s="20" t="s">
        <v>23</v>
      </c>
      <c r="AX5" s="412"/>
      <c r="AY5" s="402"/>
      <c r="AZ5" s="16" t="s">
        <v>22</v>
      </c>
      <c r="BA5" s="22" t="s">
        <v>23</v>
      </c>
      <c r="BB5" s="412"/>
      <c r="BC5" s="402"/>
      <c r="BD5" s="16" t="s">
        <v>22</v>
      </c>
      <c r="BE5" s="17" t="s">
        <v>23</v>
      </c>
      <c r="BF5" s="412"/>
      <c r="BG5" s="402"/>
      <c r="BH5" s="16" t="s">
        <v>22</v>
      </c>
      <c r="BI5" s="22" t="s">
        <v>23</v>
      </c>
      <c r="BJ5" s="415"/>
      <c r="BK5" s="417"/>
      <c r="BL5" s="19" t="s">
        <v>22</v>
      </c>
      <c r="BM5" s="20" t="s">
        <v>23</v>
      </c>
      <c r="BN5" s="412"/>
      <c r="BO5" s="402"/>
      <c r="BP5" s="16" t="s">
        <v>22</v>
      </c>
      <c r="BQ5" s="22" t="s">
        <v>23</v>
      </c>
      <c r="BR5" s="419"/>
      <c r="BS5" s="421"/>
      <c r="BT5" s="24" t="s">
        <v>22</v>
      </c>
      <c r="BU5" s="21" t="s">
        <v>23</v>
      </c>
      <c r="BV5" s="424"/>
      <c r="BW5" s="424"/>
      <c r="BX5" s="24" t="s">
        <v>22</v>
      </c>
      <c r="BY5" s="24" t="s">
        <v>23</v>
      </c>
      <c r="BZ5" s="426"/>
      <c r="CA5" s="306" t="s">
        <v>22</v>
      </c>
      <c r="CB5" s="25" t="s">
        <v>23</v>
      </c>
    </row>
    <row r="6" spans="1:80" s="40" customFormat="1" ht="18.75">
      <c r="A6" s="308" t="s">
        <v>24</v>
      </c>
      <c r="B6" s="34">
        <f>B7+B8+B9+B13+B19+B22+B28+B30+B32+B35+B36</f>
        <v>413530.7</v>
      </c>
      <c r="C6" s="34">
        <f>C7+C8+C9+C13+C19+C22+C28+C30+C32+C35+C36</f>
        <v>46617.99999999999</v>
      </c>
      <c r="D6" s="27">
        <f aca="true" t="shared" si="0" ref="D6:D35">C6-B6</f>
        <v>-366912.7</v>
      </c>
      <c r="E6" s="28">
        <f aca="true" t="shared" si="1" ref="E6:E35">C6/B6%</f>
        <v>11.273165450594114</v>
      </c>
      <c r="F6" s="29">
        <f aca="true" t="shared" si="2" ref="F6:G34">J6+Z6</f>
        <v>165697</v>
      </c>
      <c r="G6" s="30">
        <f t="shared" si="2"/>
        <v>46617.99999999999</v>
      </c>
      <c r="H6" s="30">
        <f aca="true" t="shared" si="3" ref="H6:H34">G6-F6</f>
        <v>-119079</v>
      </c>
      <c r="I6" s="31">
        <f aca="true" t="shared" si="4" ref="I6:I12">G6/F6%</f>
        <v>28.134486442120252</v>
      </c>
      <c r="J6" s="37">
        <f>J7+J8+J9+J13+J19+J22+J28+J30+J32+J35+J36</f>
        <v>76753.6</v>
      </c>
      <c r="K6" s="37">
        <f>K7+K8+K9+K13+K19+K22+K28+K30+K32+K35+K36</f>
        <v>46617.99999999999</v>
      </c>
      <c r="L6" s="32">
        <f aca="true" t="shared" si="5" ref="L6:L34">K6-J6</f>
        <v>-30135.600000000013</v>
      </c>
      <c r="M6" s="33">
        <f aca="true" t="shared" si="6" ref="M6:M18">K6/J6%</f>
        <v>60.737216234808514</v>
      </c>
      <c r="N6" s="26">
        <f>N7+N8+N9+N13+N19+N22+N28+N30+N32+N35+N36</f>
        <v>21609.3</v>
      </c>
      <c r="O6" s="26">
        <f>O7+O8+O9+O13+O19+O22+O28+O30+O32+O35+O36</f>
        <v>22398.7</v>
      </c>
      <c r="P6" s="34">
        <f aca="true" t="shared" si="7" ref="P6:P19">O6-N6</f>
        <v>789.4000000000015</v>
      </c>
      <c r="Q6" s="34">
        <f aca="true" t="shared" si="8" ref="Q6:Q14">O6/N6%</f>
        <v>103.65305678573579</v>
      </c>
      <c r="R6" s="26">
        <f>R7+R8+R9+R13+R19+R22+R28+R30+R32+R35+R36</f>
        <v>22434.100000000002</v>
      </c>
      <c r="S6" s="26">
        <f>S7+S8+S9+S13+S19+S22+S28+S30+S32+S35+S36</f>
        <v>24219.300000000003</v>
      </c>
      <c r="T6" s="34">
        <f aca="true" t="shared" si="9" ref="T6:T35">S6-R6</f>
        <v>1785.2000000000007</v>
      </c>
      <c r="U6" s="34">
        <f aca="true" t="shared" si="10" ref="U6:U25">S6/R6%</f>
        <v>107.95752894031854</v>
      </c>
      <c r="V6" s="26">
        <f>V7+V8+V9+V13+V19+V22+V28+V30+V32+V35+V36</f>
        <v>32710.199999999997</v>
      </c>
      <c r="W6" s="26">
        <f>W7+W8+W9+W13+W19+W22+W28+W30+W32+W35+W36</f>
        <v>0</v>
      </c>
      <c r="X6" s="34">
        <f>SUM(X9,X7,X13,X22,X28,X35,X32)</f>
        <v>-26665.6</v>
      </c>
      <c r="Y6" s="34">
        <f>SUM(Y9,Y7,Y13,Y22,Y28,Y35,Y32)</f>
        <v>0</v>
      </c>
      <c r="Z6" s="37">
        <f>Z7+Z8+Z9+Z13+Z19+Z22+Z28+Z30+Z32+Z35+Z36</f>
        <v>88943.40000000001</v>
      </c>
      <c r="AA6" s="37">
        <f>AA7+AA8+AA9+AA13+AA19+AA22+AA28+AA30+AA32+AA35+AA36</f>
        <v>0</v>
      </c>
      <c r="AB6" s="32">
        <f>AA6-Z6</f>
        <v>-88943.40000000001</v>
      </c>
      <c r="AC6" s="32">
        <f>AA6/Z6%</f>
        <v>0</v>
      </c>
      <c r="AD6" s="26">
        <f>AD7+AD8+AD9+AD13+AD19+AD22+AD28+AD30+AD32+AD35+AD36</f>
        <v>30849.699999999997</v>
      </c>
      <c r="AE6" s="26">
        <f>AE7+AE8+AE9+AE13+AE19+AE22+AE28+AE30+AE32+AE35+AE36</f>
        <v>0</v>
      </c>
      <c r="AF6" s="34">
        <f>AE6-AD6</f>
        <v>-30849.699999999997</v>
      </c>
      <c r="AG6" s="34">
        <f>AE6/AD6%</f>
        <v>0</v>
      </c>
      <c r="AH6" s="26">
        <f>AH7+AH8+AH9+AH13+AH19+AH22+AH28+AH30+AH32+AH35+AH36</f>
        <v>27182.000000000004</v>
      </c>
      <c r="AI6" s="26">
        <f>AI7+AI8+AI9+AI13+AI19+AI22+AI28+AI30+AI32+AI35+AI36</f>
        <v>0</v>
      </c>
      <c r="AJ6" s="34">
        <f aca="true" t="shared" si="11" ref="AJ6:AJ35">AI6-AH6</f>
        <v>-27182.000000000004</v>
      </c>
      <c r="AK6" s="34">
        <f>SUM(AI7/AH7%)</f>
        <v>0</v>
      </c>
      <c r="AL6" s="26">
        <f>AL7+AL8+AL9+AL13+AL19+AL22+AL28+AL30+AL32+AL35+AL36</f>
        <v>30911.7</v>
      </c>
      <c r="AM6" s="26">
        <f>AM7+AM8+AM9+AM13+AM19+AM22+AM28+AM30+AM32+AM35+AM36</f>
        <v>0</v>
      </c>
      <c r="AN6" s="34">
        <f aca="true" t="shared" si="12" ref="AN6:AN35">AM6-AL6</f>
        <v>-30911.7</v>
      </c>
      <c r="AO6" s="34">
        <f aca="true" t="shared" si="13" ref="AO6:AO25">AM6/AL6%</f>
        <v>0</v>
      </c>
      <c r="AP6" s="291">
        <f>J6+Z6+AT6</f>
        <v>264685.3</v>
      </c>
      <c r="AQ6" s="292">
        <f>SUM(AQ9,AQ7,AQ13,AQ22,AQ28,AQ35,AQ32)+AQ30+AQ36</f>
        <v>44170.79999999999</v>
      </c>
      <c r="AR6" s="292">
        <f aca="true" t="shared" si="14" ref="AR6:AR34">AQ6-AP6</f>
        <v>-220514.5</v>
      </c>
      <c r="AS6" s="293">
        <f aca="true" t="shared" si="15" ref="AS6:AS12">AQ6/AP6%</f>
        <v>16.68804425481883</v>
      </c>
      <c r="AT6" s="37">
        <f>AT7+AT8+AT9+AT13+AT19+AT22+AT28+AT30+AT32+AT35+AT36</f>
        <v>98988.3</v>
      </c>
      <c r="AU6" s="37">
        <f>AU7+AU8+AU9+AU13+AU19+AU22+AU28+AU30+AU32+AU35+AU36</f>
        <v>0</v>
      </c>
      <c r="AV6" s="32">
        <f>AU6-AT6</f>
        <v>-98988.3</v>
      </c>
      <c r="AW6" s="38">
        <f aca="true" t="shared" si="16" ref="AW6:AW11">AU6/AT6%</f>
        <v>0</v>
      </c>
      <c r="AX6" s="26">
        <f>AX7+AX8+AX9+AX13+AX19+AX22+AX28+AX30+AX32+AX35+AX36</f>
        <v>37870.200000000004</v>
      </c>
      <c r="AY6" s="26">
        <f>AY7+AY8+AY9+AY13+AY19+AY22+AY28+AY30+AY32+AY35+AY36</f>
        <v>0</v>
      </c>
      <c r="AZ6" s="34">
        <f>AY6-AX6</f>
        <v>-37870.200000000004</v>
      </c>
      <c r="BA6" s="36">
        <f>AY6/AX6%</f>
        <v>0</v>
      </c>
      <c r="BB6" s="26">
        <f>BB7+BB8+BB9+BB13+BB19+BB22+BB28+BB30+BB32+BB35+BB36</f>
        <v>29626.000000000004</v>
      </c>
      <c r="BC6" s="26">
        <f>BC7+BC8+BC9+BC13+BC19+BC22+BC28+BC30+BC32+BC35+BC36</f>
        <v>0</v>
      </c>
      <c r="BD6" s="34">
        <f>SUM(BD9,BD7,BD13,BD22,BD28,BD35,BD32)</f>
        <v>-26218.600000000002</v>
      </c>
      <c r="BE6" s="44">
        <f aca="true" t="shared" si="17" ref="BE6:BE11">BC6/BB6%</f>
        <v>0</v>
      </c>
      <c r="BF6" s="26">
        <f>BF7+BF8+BF9+BF13+BF19+BF22+BF28+BF30+BF32+BF35+BF36</f>
        <v>31492.100000000002</v>
      </c>
      <c r="BG6" s="26">
        <f>BG7+BG8+BG9+BG13+BG19+BG22+BG28+BG30+BG32+BG35+BG36</f>
        <v>0</v>
      </c>
      <c r="BH6" s="34">
        <f>SUM(BH9,BH7,BH13,BH22,BH28,BH35,BH32)</f>
        <v>-28355.000000000004</v>
      </c>
      <c r="BI6" s="36">
        <f aca="true" t="shared" si="18" ref="BI6:BI11">BG6/BF6%</f>
        <v>0</v>
      </c>
      <c r="BJ6" s="37">
        <f>BJ7+BJ8+BJ9+BJ13+BJ19+BJ22+BJ28+BJ30+BJ32+BJ35+BJ36</f>
        <v>148845.40000000002</v>
      </c>
      <c r="BK6" s="37">
        <f>BK7+BK8+BK9+BK13+BK19+BK22+BK28+BK30+BK32+BK35+BK36</f>
        <v>0</v>
      </c>
      <c r="BL6" s="37">
        <f>SUM(BL9,BL7,BL13,BL22,BL28,BL35,BL32)</f>
        <v>-141084.40000000002</v>
      </c>
      <c r="BM6" s="33">
        <f>BK6/BJ6%</f>
        <v>0</v>
      </c>
      <c r="BN6" s="26">
        <f>BN7+BN8+BN9+BN13+BN19+BN22+BN28+BN30+BN32+BN35+BN36</f>
        <v>35716.1</v>
      </c>
      <c r="BO6" s="26">
        <f>BO7+BO8+BO9+BO13+BO19+BO22+BO28+BO30+BO32+BO35+BO36</f>
        <v>0</v>
      </c>
      <c r="BP6" s="34">
        <f>SUM(BP9,BP7,BP13,BP22,BP28,BP35,BP32)</f>
        <v>-32208.5</v>
      </c>
      <c r="BQ6" s="28">
        <f>BO6/BN6%</f>
        <v>0</v>
      </c>
      <c r="BR6" s="26">
        <f>BR7+BR8+BR9+BR13+BR19+BR22+BR28+BR30+BR32+BR35+BR36</f>
        <v>29620.200000000004</v>
      </c>
      <c r="BS6" s="26">
        <f>BS7+BS8+BS9+BS13+BS19+BS22+BS28+BS30+BS32+BS35+BS36</f>
        <v>0</v>
      </c>
      <c r="BT6" s="34">
        <f aca="true" t="shared" si="19" ref="BT6:BT19">BS6-BR6</f>
        <v>-29620.200000000004</v>
      </c>
      <c r="BU6" s="44">
        <f aca="true" t="shared" si="20" ref="BU6:BU12">BS6/BR6%</f>
        <v>0</v>
      </c>
      <c r="BV6" s="26">
        <f>BV7+BV8+BV9+BV13+BV19+BV22+BV28+BV30+BV32+BV35+BV36</f>
        <v>83509.09999999999</v>
      </c>
      <c r="BW6" s="26">
        <f>BW7+BW8+BW9+BW13+BW19+BW22+BW28+BW30+BW32+BW35+BW36</f>
        <v>0</v>
      </c>
      <c r="BX6" s="34">
        <f>SUM(BX9,BX7,BX13,BX22,BX28,BX35,BX32)</f>
        <v>-81757.4</v>
      </c>
      <c r="BY6" s="34">
        <f aca="true" t="shared" si="21" ref="BY6:BY18">BW6/BV6%</f>
        <v>0</v>
      </c>
      <c r="BZ6" s="301" t="e">
        <f>SUM(BZ9,BZ7,BZ13,BZ22,BZ28,BZ35,BZ32)+BZ30</f>
        <v>#REF!</v>
      </c>
      <c r="CA6" s="39" t="e">
        <f>C6-BZ6</f>
        <v>#REF!</v>
      </c>
      <c r="CB6" s="39" t="e">
        <f>C6/BZ6%</f>
        <v>#REF!</v>
      </c>
    </row>
    <row r="7" spans="1:80" s="40" customFormat="1" ht="18.75">
      <c r="A7" s="308" t="s">
        <v>142</v>
      </c>
      <c r="B7" s="41">
        <f>J7+Z7+AT7+BJ7</f>
        <v>283263.2</v>
      </c>
      <c r="C7" s="41">
        <f>K7+AA7+AU7+BK7</f>
        <v>30061.7</v>
      </c>
      <c r="D7" s="27">
        <f t="shared" si="0"/>
        <v>-253201.5</v>
      </c>
      <c r="E7" s="28">
        <f t="shared" si="1"/>
        <v>10.612638704921784</v>
      </c>
      <c r="F7" s="29">
        <f t="shared" si="2"/>
        <v>107090.7</v>
      </c>
      <c r="G7" s="30">
        <f t="shared" si="2"/>
        <v>30061.7</v>
      </c>
      <c r="H7" s="30">
        <f t="shared" si="3"/>
        <v>-77029</v>
      </c>
      <c r="I7" s="31">
        <f t="shared" si="4"/>
        <v>28.071251752019553</v>
      </c>
      <c r="J7" s="294">
        <f>N7+R7+V7</f>
        <v>49065.7</v>
      </c>
      <c r="K7" s="32">
        <f>SUM(O7+S7+W7)</f>
        <v>30061.7</v>
      </c>
      <c r="L7" s="32">
        <f t="shared" si="5"/>
        <v>-19003.999999999996</v>
      </c>
      <c r="M7" s="33">
        <f t="shared" si="6"/>
        <v>61.26825868172675</v>
      </c>
      <c r="N7" s="42">
        <v>9865.5</v>
      </c>
      <c r="O7" s="41">
        <v>10603.5</v>
      </c>
      <c r="P7" s="34">
        <f t="shared" si="7"/>
        <v>738</v>
      </c>
      <c r="Q7" s="34">
        <f t="shared" si="8"/>
        <v>107.4806142618215</v>
      </c>
      <c r="R7" s="41">
        <v>18725.2</v>
      </c>
      <c r="S7" s="41">
        <v>19458.2</v>
      </c>
      <c r="T7" s="34">
        <f t="shared" si="9"/>
        <v>733</v>
      </c>
      <c r="U7" s="34">
        <f t="shared" si="10"/>
        <v>103.91451092645205</v>
      </c>
      <c r="V7" s="41">
        <v>20475</v>
      </c>
      <c r="W7" s="41"/>
      <c r="X7" s="34">
        <f aca="true" t="shared" si="22" ref="X7:X35">W7-V7</f>
        <v>-20475</v>
      </c>
      <c r="Y7" s="35">
        <f aca="true" t="shared" si="23" ref="Y7:Y25">W7/V7%</f>
        <v>0</v>
      </c>
      <c r="Z7" s="32">
        <f>AD7+AH7+AL7</f>
        <v>58025</v>
      </c>
      <c r="AA7" s="32">
        <f aca="true" t="shared" si="24" ref="AA7:AA35">SUM(AE7+AI7+AM7)</f>
        <v>0</v>
      </c>
      <c r="AB7" s="32">
        <f aca="true" t="shared" si="25" ref="AB7:AB35">AA7-Z7</f>
        <v>-58025</v>
      </c>
      <c r="AC7" s="32">
        <f aca="true" t="shared" si="26" ref="AC7:AC12">AA7/Z7%</f>
        <v>0</v>
      </c>
      <c r="AD7" s="41">
        <v>17680</v>
      </c>
      <c r="AE7" s="41"/>
      <c r="AF7" s="34">
        <f aca="true" t="shared" si="27" ref="AF7:AF19">AE7-AD7</f>
        <v>-17680</v>
      </c>
      <c r="AG7" s="34">
        <f aca="true" t="shared" si="28" ref="AG7:AG12">AE7/AD7%</f>
        <v>0</v>
      </c>
      <c r="AH7" s="41">
        <v>18750</v>
      </c>
      <c r="AI7" s="41"/>
      <c r="AJ7" s="34">
        <f t="shared" si="11"/>
        <v>-18750</v>
      </c>
      <c r="AK7" s="34">
        <f aca="true" t="shared" si="29" ref="AK7:AK25">AI7/AH7%</f>
        <v>0</v>
      </c>
      <c r="AL7" s="41">
        <v>21595</v>
      </c>
      <c r="AM7" s="41"/>
      <c r="AN7" s="34">
        <f t="shared" si="12"/>
        <v>-21595</v>
      </c>
      <c r="AO7" s="34">
        <f t="shared" si="13"/>
        <v>0</v>
      </c>
      <c r="AP7" s="291">
        <f>J7+Z7+AT7</f>
        <v>172120.7</v>
      </c>
      <c r="AQ7" s="292">
        <f aca="true" t="shared" si="30" ref="AQ7:AQ21">K7+AA7+AU7</f>
        <v>30061.7</v>
      </c>
      <c r="AR7" s="292">
        <f t="shared" si="14"/>
        <v>-142059</v>
      </c>
      <c r="AS7" s="293">
        <f t="shared" si="15"/>
        <v>17.46547626171634</v>
      </c>
      <c r="AT7" s="294">
        <f aca="true" t="shared" si="31" ref="AT7:AT35">AX7+BB7+BF7</f>
        <v>65030</v>
      </c>
      <c r="AU7" s="32">
        <f aca="true" t="shared" si="32" ref="AU7:AU35">SUM(AY7+BC7+BG7)</f>
        <v>0</v>
      </c>
      <c r="AV7" s="32">
        <f>AU7-AT7</f>
        <v>-65030</v>
      </c>
      <c r="AW7" s="38">
        <f t="shared" si="16"/>
        <v>0</v>
      </c>
      <c r="AX7" s="43">
        <v>22995</v>
      </c>
      <c r="AY7" s="41"/>
      <c r="AZ7" s="34">
        <f>AY7-AX7</f>
        <v>-22995</v>
      </c>
      <c r="BA7" s="36">
        <f>AY7/AX7%</f>
        <v>0</v>
      </c>
      <c r="BB7" s="43">
        <v>20705</v>
      </c>
      <c r="BC7" s="41"/>
      <c r="BD7" s="34">
        <f aca="true" t="shared" si="33" ref="BD7:BD20">BC7-BB7</f>
        <v>-20705</v>
      </c>
      <c r="BE7" s="44">
        <f t="shared" si="17"/>
        <v>0</v>
      </c>
      <c r="BF7" s="43">
        <v>21330</v>
      </c>
      <c r="BG7" s="41"/>
      <c r="BH7" s="34">
        <f aca="true" t="shared" si="34" ref="BH7:BH20">BG7-BF7</f>
        <v>-21330</v>
      </c>
      <c r="BI7" s="36">
        <f t="shared" si="18"/>
        <v>0</v>
      </c>
      <c r="BJ7" s="37">
        <f aca="true" t="shared" si="35" ref="BJ7:BJ35">BN7+BR7+BV7</f>
        <v>111142.5</v>
      </c>
      <c r="BK7" s="37">
        <f aca="true" t="shared" si="36" ref="BK7:BK35">SUM(BO7+BS7+BW7)</f>
        <v>0</v>
      </c>
      <c r="BL7" s="32">
        <f aca="true" t="shared" si="37" ref="BL7:BL32">BK7-BJ7</f>
        <v>-111142.5</v>
      </c>
      <c r="BM7" s="33">
        <f aca="true" t="shared" si="38" ref="BM7:BM12">BK7/BJ7%</f>
        <v>0</v>
      </c>
      <c r="BN7" s="43">
        <v>21770</v>
      </c>
      <c r="BO7" s="41"/>
      <c r="BP7" s="34">
        <f aca="true" t="shared" si="39" ref="BP7:BP19">BO7-BN7</f>
        <v>-21770</v>
      </c>
      <c r="BQ7" s="36">
        <f aca="true" t="shared" si="40" ref="BQ7:BQ12">BO7/BN7%</f>
        <v>0</v>
      </c>
      <c r="BR7" s="43">
        <v>20751.5</v>
      </c>
      <c r="BS7" s="41"/>
      <c r="BT7" s="34">
        <f t="shared" si="19"/>
        <v>-20751.5</v>
      </c>
      <c r="BU7" s="44">
        <f t="shared" si="20"/>
        <v>0</v>
      </c>
      <c r="BV7" s="41">
        <v>68621</v>
      </c>
      <c r="BW7" s="41"/>
      <c r="BX7" s="34">
        <f aca="true" t="shared" si="41" ref="BX7:BX19">BW7-BV7</f>
        <v>-68621</v>
      </c>
      <c r="BY7" s="34">
        <f t="shared" si="21"/>
        <v>0</v>
      </c>
      <c r="BZ7" s="63"/>
      <c r="CA7" s="39">
        <f aca="true" t="shared" si="42" ref="CA7:CA35">C7-BZ7</f>
        <v>30061.7</v>
      </c>
      <c r="CB7" s="39" t="e">
        <f aca="true" t="shared" si="43" ref="CB7:CB35">C7/BZ7%</f>
        <v>#DIV/0!</v>
      </c>
    </row>
    <row r="8" spans="1:80" ht="18.75">
      <c r="A8" s="308" t="s">
        <v>135</v>
      </c>
      <c r="B8" s="41">
        <f>J8+Z8+AT8+BJ8</f>
        <v>36142</v>
      </c>
      <c r="C8" s="41">
        <f>K8+AA8+AU8+BK8</f>
        <v>2447.2000000000003</v>
      </c>
      <c r="D8" s="27">
        <f>C8-B8</f>
        <v>-33694.8</v>
      </c>
      <c r="E8" s="28">
        <f>C8/B8%</f>
        <v>6.771069669636434</v>
      </c>
      <c r="F8" s="29">
        <f>J8+Z8</f>
        <v>17587.1</v>
      </c>
      <c r="G8" s="30">
        <f>K8+AA8</f>
        <v>2447.2000000000003</v>
      </c>
      <c r="H8" s="30">
        <f>G8-F8</f>
        <v>-15139.899999999998</v>
      </c>
      <c r="I8" s="31">
        <f>G8/F8%</f>
        <v>13.914744329650713</v>
      </c>
      <c r="J8" s="294">
        <f>N8+R8+V8</f>
        <v>9520.5</v>
      </c>
      <c r="K8" s="32">
        <f>O8+S8+W8</f>
        <v>2447.2000000000003</v>
      </c>
      <c r="L8" s="32">
        <f>K8-J8</f>
        <v>-7073.299999999999</v>
      </c>
      <c r="M8" s="33">
        <f>K8/J8%</f>
        <v>25.704532324982935</v>
      </c>
      <c r="N8" s="42">
        <v>3468</v>
      </c>
      <c r="O8" s="41">
        <v>2439.3</v>
      </c>
      <c r="P8" s="34">
        <f>O8-N8</f>
        <v>-1028.6999999999998</v>
      </c>
      <c r="Q8" s="34">
        <f>O8/N8%</f>
        <v>70.33737024221453</v>
      </c>
      <c r="R8" s="41">
        <v>7.9</v>
      </c>
      <c r="S8" s="41">
        <v>7.9</v>
      </c>
      <c r="T8" s="34">
        <f>S8-R8</f>
        <v>0</v>
      </c>
      <c r="U8" s="34">
        <f>S8/R8%</f>
        <v>100</v>
      </c>
      <c r="V8" s="41">
        <v>6044.6</v>
      </c>
      <c r="W8" s="41"/>
      <c r="X8" s="34">
        <f>W8-V8</f>
        <v>-6044.6</v>
      </c>
      <c r="Y8" s="35">
        <f>W8/V8%</f>
        <v>0</v>
      </c>
      <c r="Z8" s="32">
        <f>AD8+AH8+AL8</f>
        <v>8066.6</v>
      </c>
      <c r="AA8" s="32">
        <f>SUM(AE8+AI8+AM8)</f>
        <v>0</v>
      </c>
      <c r="AB8" s="32">
        <f>AA8-Z8</f>
        <v>-8066.6</v>
      </c>
      <c r="AC8" s="32">
        <f>AA8/Z8%</f>
        <v>0</v>
      </c>
      <c r="AD8" s="41">
        <v>2574.4</v>
      </c>
      <c r="AE8" s="41"/>
      <c r="AF8" s="34">
        <f>AE8-AD8</f>
        <v>-2574.4</v>
      </c>
      <c r="AG8" s="34">
        <f>AE8/AD8%</f>
        <v>0</v>
      </c>
      <c r="AH8" s="41">
        <v>3555.7</v>
      </c>
      <c r="AI8" s="41"/>
      <c r="AJ8" s="34">
        <f>AI8-AH8</f>
        <v>-3555.7</v>
      </c>
      <c r="AK8" s="34">
        <f>AI8/AH8%</f>
        <v>0</v>
      </c>
      <c r="AL8" s="41">
        <v>1936.5</v>
      </c>
      <c r="AM8" s="41"/>
      <c r="AN8" s="34">
        <f>AM8-AL8</f>
        <v>-1936.5</v>
      </c>
      <c r="AO8" s="34">
        <f>AM8/AL8%</f>
        <v>0</v>
      </c>
      <c r="AP8" s="291">
        <f>J8+Z8+AT8</f>
        <v>28381</v>
      </c>
      <c r="AQ8" s="292">
        <f>K8+AA8+AU8</f>
        <v>2447.2000000000003</v>
      </c>
      <c r="AR8" s="292">
        <f>AQ8-AP8</f>
        <v>-25933.8</v>
      </c>
      <c r="AS8" s="293">
        <f>AQ8/AP8%</f>
        <v>8.622670096191115</v>
      </c>
      <c r="AT8" s="294">
        <f t="shared" si="31"/>
        <v>10793.9</v>
      </c>
      <c r="AU8" s="32">
        <f>SUM(AY8+BC8+BG8)</f>
        <v>0</v>
      </c>
      <c r="AV8" s="32">
        <f>AU8-AT8</f>
        <v>-10793.9</v>
      </c>
      <c r="AW8" s="33">
        <f>AU8/AT8%</f>
        <v>0</v>
      </c>
      <c r="AX8" s="43">
        <v>4249.4</v>
      </c>
      <c r="AY8" s="42"/>
      <c r="AZ8" s="34">
        <f>AY8-AX8</f>
        <v>-4249.4</v>
      </c>
      <c r="BA8" s="36">
        <f>AY8/AX8%</f>
        <v>0</v>
      </c>
      <c r="BB8" s="42">
        <v>3407.4</v>
      </c>
      <c r="BC8" s="42"/>
      <c r="BD8" s="34">
        <f>BC8-BB8</f>
        <v>-3407.4</v>
      </c>
      <c r="BE8" s="44">
        <f>BC8/BB8%</f>
        <v>0</v>
      </c>
      <c r="BF8" s="43">
        <v>3137.1</v>
      </c>
      <c r="BG8" s="41"/>
      <c r="BH8" s="34">
        <f>BG8-BF8</f>
        <v>-3137.1</v>
      </c>
      <c r="BI8" s="36">
        <f>BG8/BF8%</f>
        <v>0</v>
      </c>
      <c r="BJ8" s="299">
        <f>BN8+BR8+BV8</f>
        <v>7760.999999999999</v>
      </c>
      <c r="BK8" s="32">
        <f>SUM(BO8+BS8+BW8)</f>
        <v>0</v>
      </c>
      <c r="BL8" s="32">
        <f>BK8-BJ8</f>
        <v>-7760.999999999999</v>
      </c>
      <c r="BM8" s="33">
        <f>BK8/BJ8%</f>
        <v>0</v>
      </c>
      <c r="BN8" s="42">
        <v>3507.6</v>
      </c>
      <c r="BO8" s="41"/>
      <c r="BP8" s="34">
        <f>BO8-BN8</f>
        <v>-3507.6</v>
      </c>
      <c r="BQ8" s="36">
        <f>BO8/BN8%</f>
        <v>0</v>
      </c>
      <c r="BR8" s="42">
        <v>2501.7</v>
      </c>
      <c r="BS8" s="41"/>
      <c r="BT8" s="34">
        <f>BS8-BR8</f>
        <v>-2501.7</v>
      </c>
      <c r="BU8" s="44">
        <f t="shared" si="20"/>
        <v>0</v>
      </c>
      <c r="BV8" s="41">
        <v>1751.7</v>
      </c>
      <c r="BW8" s="41"/>
      <c r="BX8" s="34">
        <f>BW8-BV8</f>
        <v>-1751.7</v>
      </c>
      <c r="BY8" s="34">
        <f>BW8/BV8%</f>
        <v>0</v>
      </c>
      <c r="BZ8" s="63"/>
      <c r="CA8" s="39"/>
      <c r="CB8" s="39"/>
    </row>
    <row r="9" spans="1:80" ht="18.75">
      <c r="A9" s="308" t="s">
        <v>26</v>
      </c>
      <c r="B9" s="41">
        <f aca="true" t="shared" si="44" ref="B9:C18">J9+Z9+AT9+BJ9</f>
        <v>33289.6</v>
      </c>
      <c r="C9" s="41">
        <f t="shared" si="44"/>
        <v>6025.4</v>
      </c>
      <c r="D9" s="27">
        <f t="shared" si="0"/>
        <v>-27264.199999999997</v>
      </c>
      <c r="E9" s="28">
        <f t="shared" si="1"/>
        <v>18.099947130635396</v>
      </c>
      <c r="F9" s="29">
        <f t="shared" si="2"/>
        <v>14309.8</v>
      </c>
      <c r="G9" s="30">
        <f t="shared" si="2"/>
        <v>6025.4</v>
      </c>
      <c r="H9" s="30">
        <f t="shared" si="3"/>
        <v>-8284.4</v>
      </c>
      <c r="I9" s="31">
        <f t="shared" si="4"/>
        <v>42.106807921843775</v>
      </c>
      <c r="J9" s="62">
        <f>SUM(J10:J12)</f>
        <v>6861.5</v>
      </c>
      <c r="K9" s="32">
        <f>SUM(K10:K12)</f>
        <v>6025.4</v>
      </c>
      <c r="L9" s="32">
        <f t="shared" si="5"/>
        <v>-836.1000000000004</v>
      </c>
      <c r="M9" s="33">
        <f t="shared" si="6"/>
        <v>87.8146177949428</v>
      </c>
      <c r="N9" s="41">
        <f>N10+N11+N12</f>
        <v>5330</v>
      </c>
      <c r="O9" s="41">
        <f>O10+O11+O12</f>
        <v>5288</v>
      </c>
      <c r="P9" s="34">
        <f t="shared" si="7"/>
        <v>-42</v>
      </c>
      <c r="Q9" s="34">
        <f t="shared" si="8"/>
        <v>99.21200750469043</v>
      </c>
      <c r="R9" s="41">
        <f>SUM(R10:R12)</f>
        <v>786.5</v>
      </c>
      <c r="S9" s="41">
        <f>SUM(S10:S12)</f>
        <v>737.4000000000001</v>
      </c>
      <c r="T9" s="34">
        <f t="shared" si="9"/>
        <v>-49.09999999999991</v>
      </c>
      <c r="U9" s="34">
        <f t="shared" si="10"/>
        <v>93.75715193897013</v>
      </c>
      <c r="V9" s="41">
        <f>SUM(V10:V12)</f>
        <v>745</v>
      </c>
      <c r="W9" s="41">
        <f>SUM(W10:W12)</f>
        <v>0</v>
      </c>
      <c r="X9" s="34">
        <f t="shared" si="22"/>
        <v>-745</v>
      </c>
      <c r="Y9" s="35">
        <f t="shared" si="23"/>
        <v>0</v>
      </c>
      <c r="Z9" s="32">
        <f aca="true" t="shared" si="45" ref="Z9:Z35">AD9+AH9+AL9</f>
        <v>7448.3</v>
      </c>
      <c r="AA9" s="32">
        <f t="shared" si="24"/>
        <v>0</v>
      </c>
      <c r="AB9" s="32">
        <f t="shared" si="25"/>
        <v>-7448.3</v>
      </c>
      <c r="AC9" s="32">
        <f t="shared" si="26"/>
        <v>0</v>
      </c>
      <c r="AD9" s="41">
        <f aca="true" t="shared" si="46" ref="AD9:AM9">SUM(AD10:AD12)</f>
        <v>5792.8</v>
      </c>
      <c r="AE9" s="41">
        <f t="shared" si="46"/>
        <v>0</v>
      </c>
      <c r="AF9" s="41">
        <f t="shared" si="46"/>
        <v>-5792.8</v>
      </c>
      <c r="AG9" s="41">
        <f t="shared" si="46"/>
        <v>0</v>
      </c>
      <c r="AH9" s="41">
        <f t="shared" si="46"/>
        <v>585.5</v>
      </c>
      <c r="AI9" s="41">
        <f t="shared" si="46"/>
        <v>0</v>
      </c>
      <c r="AJ9" s="41">
        <f t="shared" si="46"/>
        <v>-585.5</v>
      </c>
      <c r="AK9" s="41">
        <f t="shared" si="46"/>
        <v>0</v>
      </c>
      <c r="AL9" s="41">
        <f t="shared" si="46"/>
        <v>1070</v>
      </c>
      <c r="AM9" s="41">
        <f t="shared" si="46"/>
        <v>0</v>
      </c>
      <c r="AN9" s="34">
        <f t="shared" si="12"/>
        <v>-1070</v>
      </c>
      <c r="AO9" s="34">
        <f t="shared" si="13"/>
        <v>0</v>
      </c>
      <c r="AP9" s="291">
        <f>J9+Z9+AT9</f>
        <v>21327.3</v>
      </c>
      <c r="AQ9" s="292">
        <f t="shared" si="30"/>
        <v>6025.4</v>
      </c>
      <c r="AR9" s="292">
        <f t="shared" si="14"/>
        <v>-15301.9</v>
      </c>
      <c r="AS9" s="293">
        <f t="shared" si="15"/>
        <v>28.25205253360716</v>
      </c>
      <c r="AT9" s="294">
        <f t="shared" si="31"/>
        <v>7017.5</v>
      </c>
      <c r="AU9" s="294">
        <f>AY9+BC9+BG9</f>
        <v>0</v>
      </c>
      <c r="AV9" s="32">
        <f aca="true" t="shared" si="47" ref="AV9:AV35">AU9-AT9</f>
        <v>-7017.5</v>
      </c>
      <c r="AW9" s="38">
        <f t="shared" si="16"/>
        <v>0</v>
      </c>
      <c r="AX9" s="43">
        <f>SUM(AX10:AX12)</f>
        <v>5820</v>
      </c>
      <c r="AY9" s="42">
        <f>SUM(AY10:AY12)</f>
        <v>0</v>
      </c>
      <c r="AZ9" s="42">
        <f>SUM(AZ10:AZ12)</f>
        <v>-5820</v>
      </c>
      <c r="BA9" s="36">
        <f aca="true" t="shared" si="48" ref="BA9:BA35">AY9/AX9%</f>
        <v>0</v>
      </c>
      <c r="BB9" s="42">
        <f>SUM(BB10:BB12)</f>
        <v>635</v>
      </c>
      <c r="BC9" s="42">
        <f>SUM(BC10:BC12)</f>
        <v>0</v>
      </c>
      <c r="BD9" s="42">
        <f>SUM(BD10:BD12)</f>
        <v>-635</v>
      </c>
      <c r="BE9" s="44">
        <f t="shared" si="17"/>
        <v>0</v>
      </c>
      <c r="BF9" s="43">
        <f>SUM(BF10:BF12)</f>
        <v>562.5</v>
      </c>
      <c r="BG9" s="43">
        <f>SUM(BG10:BG12)</f>
        <v>0</v>
      </c>
      <c r="BH9" s="34">
        <f t="shared" si="34"/>
        <v>-562.5</v>
      </c>
      <c r="BI9" s="36">
        <f t="shared" si="18"/>
        <v>0</v>
      </c>
      <c r="BJ9" s="299">
        <f t="shared" si="35"/>
        <v>11962.3</v>
      </c>
      <c r="BK9" s="32">
        <f t="shared" si="36"/>
        <v>0</v>
      </c>
      <c r="BL9" s="32">
        <f t="shared" si="37"/>
        <v>-11962.3</v>
      </c>
      <c r="BM9" s="33">
        <f t="shared" si="38"/>
        <v>0</v>
      </c>
      <c r="BN9" s="42">
        <f>SUM(BN10:BN12)</f>
        <v>5486</v>
      </c>
      <c r="BO9" s="42">
        <f>SUM(BO10:BO12)</f>
        <v>0</v>
      </c>
      <c r="BP9" s="34">
        <f t="shared" si="39"/>
        <v>-5486</v>
      </c>
      <c r="BQ9" s="57">
        <f t="shared" si="40"/>
        <v>0</v>
      </c>
      <c r="BR9" s="42">
        <f>SUM(BR10:BR12)</f>
        <v>1051.5</v>
      </c>
      <c r="BS9" s="42">
        <f>SUM(BS10:BS12)</f>
        <v>0</v>
      </c>
      <c r="BT9" s="34">
        <f t="shared" si="19"/>
        <v>-1051.5</v>
      </c>
      <c r="BU9" s="44">
        <f t="shared" si="20"/>
        <v>0</v>
      </c>
      <c r="BV9" s="41">
        <f>SUM(BV10:BV12)</f>
        <v>5424.799999999999</v>
      </c>
      <c r="BW9" s="41">
        <f>SUM(BW10:BW12)</f>
        <v>0</v>
      </c>
      <c r="BX9" s="34">
        <f t="shared" si="41"/>
        <v>-5424.799999999999</v>
      </c>
      <c r="BY9" s="34">
        <f t="shared" si="21"/>
        <v>0</v>
      </c>
      <c r="BZ9" s="63" t="e">
        <f>BZ10+BZ11+#REF!</f>
        <v>#REF!</v>
      </c>
      <c r="CA9" s="39" t="e">
        <f t="shared" si="42"/>
        <v>#REF!</v>
      </c>
      <c r="CB9" s="39" t="e">
        <f t="shared" si="43"/>
        <v>#REF!</v>
      </c>
    </row>
    <row r="10" spans="1:80" s="40" customFormat="1" ht="41.25" customHeight="1">
      <c r="A10" s="309" t="s">
        <v>28</v>
      </c>
      <c r="B10" s="45">
        <f t="shared" si="44"/>
        <v>30852.699999999997</v>
      </c>
      <c r="C10" s="45">
        <f t="shared" si="44"/>
        <v>5548.4</v>
      </c>
      <c r="D10" s="46">
        <f t="shared" si="0"/>
        <v>-25304.299999999996</v>
      </c>
      <c r="E10" s="47">
        <f t="shared" si="1"/>
        <v>17.983515219089416</v>
      </c>
      <c r="F10" s="48">
        <f t="shared" si="2"/>
        <v>13204.3</v>
      </c>
      <c r="G10" s="49">
        <f t="shared" si="2"/>
        <v>5548.4</v>
      </c>
      <c r="H10" s="49">
        <f t="shared" si="3"/>
        <v>-7655.9</v>
      </c>
      <c r="I10" s="50">
        <f t="shared" si="4"/>
        <v>42.019645115606274</v>
      </c>
      <c r="J10" s="51">
        <f aca="true" t="shared" si="49" ref="J10:J35">N10+R10+V10</f>
        <v>6031.5</v>
      </c>
      <c r="K10" s="52">
        <f aca="true" t="shared" si="50" ref="K10:K35">SUM(O10+S10+W10)</f>
        <v>5548.4</v>
      </c>
      <c r="L10" s="52">
        <f t="shared" si="5"/>
        <v>-483.10000000000036</v>
      </c>
      <c r="M10" s="53">
        <f t="shared" si="6"/>
        <v>91.99038381828733</v>
      </c>
      <c r="N10" s="54">
        <v>4875</v>
      </c>
      <c r="O10" s="45">
        <v>5076.7</v>
      </c>
      <c r="P10" s="55">
        <f t="shared" si="7"/>
        <v>201.69999999999982</v>
      </c>
      <c r="Q10" s="55">
        <f t="shared" si="8"/>
        <v>104.13743589743589</v>
      </c>
      <c r="R10" s="45">
        <v>681.5</v>
      </c>
      <c r="S10" s="45">
        <v>471.7</v>
      </c>
      <c r="T10" s="55">
        <f t="shared" si="9"/>
        <v>-209.8</v>
      </c>
      <c r="U10" s="55">
        <f t="shared" si="10"/>
        <v>69.2149669845928</v>
      </c>
      <c r="V10" s="45">
        <v>475</v>
      </c>
      <c r="W10" s="45"/>
      <c r="X10" s="55">
        <f t="shared" si="22"/>
        <v>-475</v>
      </c>
      <c r="Y10" s="56">
        <f t="shared" si="23"/>
        <v>0</v>
      </c>
      <c r="Z10" s="52">
        <f t="shared" si="45"/>
        <v>7172.8</v>
      </c>
      <c r="AA10" s="52">
        <f t="shared" si="24"/>
        <v>0</v>
      </c>
      <c r="AB10" s="52">
        <f t="shared" si="25"/>
        <v>-7172.8</v>
      </c>
      <c r="AC10" s="52">
        <f t="shared" si="26"/>
        <v>0</v>
      </c>
      <c r="AD10" s="45">
        <v>5607.8</v>
      </c>
      <c r="AE10" s="45"/>
      <c r="AF10" s="55">
        <f t="shared" si="27"/>
        <v>-5607.8</v>
      </c>
      <c r="AG10" s="55">
        <f t="shared" si="28"/>
        <v>0</v>
      </c>
      <c r="AH10" s="45">
        <v>550</v>
      </c>
      <c r="AI10" s="45"/>
      <c r="AJ10" s="55">
        <f t="shared" si="11"/>
        <v>-550</v>
      </c>
      <c r="AK10" s="55">
        <f t="shared" si="29"/>
        <v>0</v>
      </c>
      <c r="AL10" s="45">
        <v>1015</v>
      </c>
      <c r="AM10" s="45"/>
      <c r="AN10" s="55">
        <f t="shared" si="12"/>
        <v>-1015</v>
      </c>
      <c r="AO10" s="55">
        <f t="shared" si="13"/>
        <v>0</v>
      </c>
      <c r="AP10" s="295">
        <f aca="true" t="shared" si="51" ref="AP10:AQ29">J10+Z10+AT10</f>
        <v>19994.3</v>
      </c>
      <c r="AQ10" s="296">
        <f t="shared" si="30"/>
        <v>5548.4</v>
      </c>
      <c r="AR10" s="296">
        <f t="shared" si="14"/>
        <v>-14445.9</v>
      </c>
      <c r="AS10" s="297">
        <f t="shared" si="15"/>
        <v>27.749908723986337</v>
      </c>
      <c r="AT10" s="51">
        <f t="shared" si="31"/>
        <v>6790</v>
      </c>
      <c r="AU10" s="52">
        <f t="shared" si="32"/>
        <v>0</v>
      </c>
      <c r="AV10" s="52">
        <f t="shared" si="47"/>
        <v>-6790</v>
      </c>
      <c r="AW10" s="53">
        <f t="shared" si="16"/>
        <v>0</v>
      </c>
      <c r="AX10" s="58">
        <v>5640</v>
      </c>
      <c r="AY10" s="45"/>
      <c r="AZ10" s="55">
        <f aca="true" t="shared" si="52" ref="AZ10:AZ35">AY10-AX10</f>
        <v>-5640</v>
      </c>
      <c r="BA10" s="57">
        <f t="shared" si="48"/>
        <v>0</v>
      </c>
      <c r="BB10" s="58">
        <v>600</v>
      </c>
      <c r="BC10" s="45"/>
      <c r="BD10" s="55">
        <f t="shared" si="33"/>
        <v>-600</v>
      </c>
      <c r="BE10" s="59">
        <f t="shared" si="17"/>
        <v>0</v>
      </c>
      <c r="BF10" s="58">
        <v>550</v>
      </c>
      <c r="BG10" s="45"/>
      <c r="BH10" s="55">
        <f t="shared" si="34"/>
        <v>-550</v>
      </c>
      <c r="BI10" s="57">
        <f t="shared" si="18"/>
        <v>0</v>
      </c>
      <c r="BJ10" s="298">
        <f t="shared" si="35"/>
        <v>10858.4</v>
      </c>
      <c r="BK10" s="52">
        <f t="shared" si="36"/>
        <v>0</v>
      </c>
      <c r="BL10" s="52">
        <f t="shared" si="37"/>
        <v>-10858.4</v>
      </c>
      <c r="BM10" s="53">
        <f t="shared" si="38"/>
        <v>0</v>
      </c>
      <c r="BN10" s="58">
        <v>5450</v>
      </c>
      <c r="BO10" s="45"/>
      <c r="BP10" s="34">
        <f t="shared" si="39"/>
        <v>-5450</v>
      </c>
      <c r="BQ10" s="57">
        <f t="shared" si="40"/>
        <v>0</v>
      </c>
      <c r="BR10" s="58">
        <v>850</v>
      </c>
      <c r="BS10" s="45"/>
      <c r="BT10" s="55">
        <f t="shared" si="19"/>
        <v>-850</v>
      </c>
      <c r="BU10" s="59">
        <f t="shared" si="20"/>
        <v>0</v>
      </c>
      <c r="BV10" s="45">
        <v>4558.4</v>
      </c>
      <c r="BW10" s="45"/>
      <c r="BX10" s="55">
        <f t="shared" si="41"/>
        <v>-4558.4</v>
      </c>
      <c r="BY10" s="55">
        <f t="shared" si="21"/>
        <v>0</v>
      </c>
      <c r="BZ10" s="302"/>
      <c r="CA10" s="60">
        <f t="shared" si="42"/>
        <v>5548.4</v>
      </c>
      <c r="CB10" s="60" t="e">
        <f t="shared" si="43"/>
        <v>#DIV/0!</v>
      </c>
    </row>
    <row r="11" spans="1:80" s="2" customFormat="1" ht="18.75">
      <c r="A11" s="310" t="s">
        <v>29</v>
      </c>
      <c r="B11" s="45">
        <f t="shared" si="44"/>
        <v>856.9</v>
      </c>
      <c r="C11" s="45">
        <f t="shared" si="44"/>
        <v>244.8</v>
      </c>
      <c r="D11" s="46">
        <f t="shared" si="0"/>
        <v>-612.0999999999999</v>
      </c>
      <c r="E11" s="47">
        <f t="shared" si="1"/>
        <v>28.56809429338313</v>
      </c>
      <c r="F11" s="48">
        <f t="shared" si="2"/>
        <v>575.5</v>
      </c>
      <c r="G11" s="49">
        <f t="shared" si="2"/>
        <v>244.8</v>
      </c>
      <c r="H11" s="49">
        <f t="shared" si="3"/>
        <v>-330.7</v>
      </c>
      <c r="I11" s="50">
        <f t="shared" si="4"/>
        <v>42.536924413553436</v>
      </c>
      <c r="J11" s="51">
        <f t="shared" si="49"/>
        <v>375</v>
      </c>
      <c r="K11" s="52">
        <f t="shared" si="50"/>
        <v>244.8</v>
      </c>
      <c r="L11" s="52">
        <f t="shared" si="5"/>
        <v>-130.2</v>
      </c>
      <c r="M11" s="53">
        <f t="shared" si="6"/>
        <v>65.28</v>
      </c>
      <c r="N11" s="54"/>
      <c r="O11" s="45">
        <v>5.3</v>
      </c>
      <c r="P11" s="55">
        <f t="shared" si="7"/>
        <v>5.3</v>
      </c>
      <c r="Q11" s="55"/>
      <c r="R11" s="45">
        <v>105</v>
      </c>
      <c r="S11" s="45">
        <v>239.5</v>
      </c>
      <c r="T11" s="55">
        <f t="shared" si="9"/>
        <v>134.5</v>
      </c>
      <c r="U11" s="55" t="s">
        <v>49</v>
      </c>
      <c r="V11" s="45">
        <v>270</v>
      </c>
      <c r="W11" s="45"/>
      <c r="X11" s="55">
        <f t="shared" si="22"/>
        <v>-270</v>
      </c>
      <c r="Y11" s="56">
        <f t="shared" si="23"/>
        <v>0</v>
      </c>
      <c r="Z11" s="52">
        <f t="shared" si="45"/>
        <v>200.5</v>
      </c>
      <c r="AA11" s="52">
        <f t="shared" si="24"/>
        <v>0</v>
      </c>
      <c r="AB11" s="52">
        <f t="shared" si="25"/>
        <v>-200.5</v>
      </c>
      <c r="AC11" s="52">
        <f t="shared" si="26"/>
        <v>0</v>
      </c>
      <c r="AD11" s="45">
        <v>155</v>
      </c>
      <c r="AE11" s="45"/>
      <c r="AF11" s="55">
        <f t="shared" si="27"/>
        <v>-155</v>
      </c>
      <c r="AG11" s="55">
        <f t="shared" si="28"/>
        <v>0</v>
      </c>
      <c r="AH11" s="45">
        <v>20.5</v>
      </c>
      <c r="AI11" s="45"/>
      <c r="AJ11" s="55">
        <f t="shared" si="11"/>
        <v>-20.5</v>
      </c>
      <c r="AK11" s="55">
        <f t="shared" si="29"/>
        <v>0</v>
      </c>
      <c r="AL11" s="45">
        <v>25</v>
      </c>
      <c r="AM11" s="45"/>
      <c r="AN11" s="55">
        <f t="shared" si="12"/>
        <v>-25</v>
      </c>
      <c r="AO11" s="55">
        <f t="shared" si="13"/>
        <v>0</v>
      </c>
      <c r="AP11" s="295">
        <f t="shared" si="51"/>
        <v>795.5</v>
      </c>
      <c r="AQ11" s="296">
        <f t="shared" si="30"/>
        <v>244.8</v>
      </c>
      <c r="AR11" s="296">
        <f t="shared" si="14"/>
        <v>-550.7</v>
      </c>
      <c r="AS11" s="297">
        <f t="shared" si="15"/>
        <v>30.773098680075424</v>
      </c>
      <c r="AT11" s="51">
        <f t="shared" si="31"/>
        <v>220</v>
      </c>
      <c r="AU11" s="52">
        <f t="shared" si="32"/>
        <v>0</v>
      </c>
      <c r="AV11" s="52">
        <f t="shared" si="47"/>
        <v>-220</v>
      </c>
      <c r="AW11" s="53">
        <f t="shared" si="16"/>
        <v>0</v>
      </c>
      <c r="AX11" s="58">
        <v>180</v>
      </c>
      <c r="AY11" s="45"/>
      <c r="AZ11" s="55">
        <f t="shared" si="52"/>
        <v>-180</v>
      </c>
      <c r="BA11" s="57">
        <f t="shared" si="48"/>
        <v>0</v>
      </c>
      <c r="BB11" s="58">
        <v>35</v>
      </c>
      <c r="BC11" s="45"/>
      <c r="BD11" s="55">
        <f t="shared" si="33"/>
        <v>-35</v>
      </c>
      <c r="BE11" s="59">
        <f t="shared" si="17"/>
        <v>0</v>
      </c>
      <c r="BF11" s="58">
        <v>5</v>
      </c>
      <c r="BG11" s="45"/>
      <c r="BH11" s="55">
        <f t="shared" si="34"/>
        <v>-5</v>
      </c>
      <c r="BI11" s="57">
        <f t="shared" si="18"/>
        <v>0</v>
      </c>
      <c r="BJ11" s="298">
        <f t="shared" si="35"/>
        <v>61.4</v>
      </c>
      <c r="BK11" s="52">
        <f t="shared" si="36"/>
        <v>0</v>
      </c>
      <c r="BL11" s="52">
        <f t="shared" si="37"/>
        <v>-61.4</v>
      </c>
      <c r="BM11" s="53">
        <f t="shared" si="38"/>
        <v>0</v>
      </c>
      <c r="BN11" s="58">
        <v>1</v>
      </c>
      <c r="BO11" s="45"/>
      <c r="BP11" s="34">
        <f t="shared" si="39"/>
        <v>-1</v>
      </c>
      <c r="BQ11" s="57">
        <f t="shared" si="40"/>
        <v>0</v>
      </c>
      <c r="BR11" s="58">
        <v>1.5</v>
      </c>
      <c r="BS11" s="45"/>
      <c r="BT11" s="34">
        <f t="shared" si="19"/>
        <v>-1.5</v>
      </c>
      <c r="BU11" s="59">
        <f t="shared" si="20"/>
        <v>0</v>
      </c>
      <c r="BV11" s="45">
        <v>58.9</v>
      </c>
      <c r="BW11" s="45"/>
      <c r="BX11" s="55">
        <f t="shared" si="41"/>
        <v>-58.9</v>
      </c>
      <c r="BY11" s="55">
        <f t="shared" si="21"/>
        <v>0</v>
      </c>
      <c r="BZ11" s="302"/>
      <c r="CA11" s="60">
        <f t="shared" si="42"/>
        <v>244.8</v>
      </c>
      <c r="CB11" s="60" t="e">
        <f t="shared" si="43"/>
        <v>#DIV/0!</v>
      </c>
    </row>
    <row r="12" spans="1:80" ht="56.25">
      <c r="A12" s="311" t="s">
        <v>30</v>
      </c>
      <c r="B12" s="45">
        <f t="shared" si="44"/>
        <v>1580</v>
      </c>
      <c r="C12" s="45">
        <f t="shared" si="44"/>
        <v>232.2</v>
      </c>
      <c r="D12" s="46">
        <f t="shared" si="0"/>
        <v>-1347.8</v>
      </c>
      <c r="E12" s="47">
        <f t="shared" si="1"/>
        <v>14.696202531645568</v>
      </c>
      <c r="F12" s="48">
        <f t="shared" si="2"/>
        <v>530</v>
      </c>
      <c r="G12" s="49">
        <f t="shared" si="2"/>
        <v>232.2</v>
      </c>
      <c r="H12" s="49">
        <f t="shared" si="3"/>
        <v>-297.8</v>
      </c>
      <c r="I12" s="50">
        <f t="shared" si="4"/>
        <v>43.81132075471698</v>
      </c>
      <c r="J12" s="51">
        <f t="shared" si="49"/>
        <v>455</v>
      </c>
      <c r="K12" s="52">
        <f t="shared" si="50"/>
        <v>232.2</v>
      </c>
      <c r="L12" s="52">
        <f t="shared" si="5"/>
        <v>-222.8</v>
      </c>
      <c r="M12" s="53">
        <f t="shared" si="6"/>
        <v>51.03296703296703</v>
      </c>
      <c r="N12" s="54">
        <v>455</v>
      </c>
      <c r="O12" s="45">
        <v>206</v>
      </c>
      <c r="P12" s="55">
        <f t="shared" si="7"/>
        <v>-249</v>
      </c>
      <c r="Q12" s="55">
        <f t="shared" si="8"/>
        <v>45.27472527472528</v>
      </c>
      <c r="R12" s="45"/>
      <c r="S12" s="45">
        <v>26.2</v>
      </c>
      <c r="T12" s="55">
        <f t="shared" si="9"/>
        <v>26.2</v>
      </c>
      <c r="U12" s="55"/>
      <c r="V12" s="45"/>
      <c r="W12" s="45"/>
      <c r="X12" s="55">
        <f t="shared" si="22"/>
        <v>0</v>
      </c>
      <c r="Y12" s="56" t="e">
        <f t="shared" si="23"/>
        <v>#DIV/0!</v>
      </c>
      <c r="Z12" s="52">
        <f t="shared" si="45"/>
        <v>75</v>
      </c>
      <c r="AA12" s="52">
        <f t="shared" si="24"/>
        <v>0</v>
      </c>
      <c r="AB12" s="52">
        <f t="shared" si="25"/>
        <v>-75</v>
      </c>
      <c r="AC12" s="52">
        <f t="shared" si="26"/>
        <v>0</v>
      </c>
      <c r="AD12" s="45">
        <v>30</v>
      </c>
      <c r="AE12" s="45"/>
      <c r="AF12" s="55">
        <f t="shared" si="27"/>
        <v>-30</v>
      </c>
      <c r="AG12" s="55">
        <f t="shared" si="28"/>
        <v>0</v>
      </c>
      <c r="AH12" s="45">
        <v>15</v>
      </c>
      <c r="AI12" s="45"/>
      <c r="AJ12" s="55">
        <f t="shared" si="11"/>
        <v>-15</v>
      </c>
      <c r="AK12" s="55">
        <f t="shared" si="29"/>
        <v>0</v>
      </c>
      <c r="AL12" s="45">
        <v>30</v>
      </c>
      <c r="AM12" s="45"/>
      <c r="AN12" s="55">
        <f t="shared" si="12"/>
        <v>-30</v>
      </c>
      <c r="AO12" s="55">
        <f t="shared" si="13"/>
        <v>0</v>
      </c>
      <c r="AP12" s="295">
        <f t="shared" si="51"/>
        <v>537.5</v>
      </c>
      <c r="AQ12" s="296">
        <f t="shared" si="30"/>
        <v>232.2</v>
      </c>
      <c r="AR12" s="296">
        <f t="shared" si="14"/>
        <v>-305.3</v>
      </c>
      <c r="AS12" s="297">
        <f t="shared" si="15"/>
        <v>43.199999999999996</v>
      </c>
      <c r="AT12" s="51">
        <f t="shared" si="31"/>
        <v>7.5</v>
      </c>
      <c r="AU12" s="52">
        <f>SUM(AY12+BC12+BG12)</f>
        <v>0</v>
      </c>
      <c r="AV12" s="52">
        <f>AU12-AT12</f>
        <v>-7.5</v>
      </c>
      <c r="AW12" s="53">
        <f>AU12/AT12%</f>
        <v>0</v>
      </c>
      <c r="AX12" s="58"/>
      <c r="AY12" s="45"/>
      <c r="AZ12" s="55">
        <f t="shared" si="52"/>
        <v>0</v>
      </c>
      <c r="BA12" s="57"/>
      <c r="BB12" s="58"/>
      <c r="BC12" s="45"/>
      <c r="BD12" s="55">
        <f t="shared" si="33"/>
        <v>0</v>
      </c>
      <c r="BE12" s="59"/>
      <c r="BF12" s="58">
        <v>7.5</v>
      </c>
      <c r="BG12" s="45"/>
      <c r="BH12" s="55">
        <f t="shared" si="34"/>
        <v>-7.5</v>
      </c>
      <c r="BI12" s="57"/>
      <c r="BJ12" s="298">
        <f t="shared" si="35"/>
        <v>1042.5</v>
      </c>
      <c r="BK12" s="52">
        <f t="shared" si="36"/>
        <v>0</v>
      </c>
      <c r="BL12" s="52">
        <f t="shared" si="37"/>
        <v>-1042.5</v>
      </c>
      <c r="BM12" s="53">
        <f t="shared" si="38"/>
        <v>0</v>
      </c>
      <c r="BN12" s="58">
        <v>35</v>
      </c>
      <c r="BO12" s="45"/>
      <c r="BP12" s="34">
        <f t="shared" si="39"/>
        <v>-35</v>
      </c>
      <c r="BQ12" s="57">
        <f t="shared" si="40"/>
        <v>0</v>
      </c>
      <c r="BR12" s="58">
        <v>200</v>
      </c>
      <c r="BS12" s="45"/>
      <c r="BT12" s="55">
        <f t="shared" si="19"/>
        <v>-200</v>
      </c>
      <c r="BU12" s="59">
        <f t="shared" si="20"/>
        <v>0</v>
      </c>
      <c r="BV12" s="45">
        <v>807.5</v>
      </c>
      <c r="BW12" s="45"/>
      <c r="BX12" s="55">
        <f t="shared" si="41"/>
        <v>-807.5</v>
      </c>
      <c r="BY12" s="55">
        <f t="shared" si="21"/>
        <v>0</v>
      </c>
      <c r="BZ12" s="302"/>
      <c r="CA12" s="60">
        <f t="shared" si="42"/>
        <v>232.2</v>
      </c>
      <c r="CB12" s="60"/>
    </row>
    <row r="13" spans="1:80" ht="18.75">
      <c r="A13" s="308" t="s">
        <v>31</v>
      </c>
      <c r="B13" s="41">
        <f t="shared" si="44"/>
        <v>14555</v>
      </c>
      <c r="C13" s="41">
        <f t="shared" si="44"/>
        <v>1846.1999999999998</v>
      </c>
      <c r="D13" s="27">
        <f t="shared" si="0"/>
        <v>-12708.8</v>
      </c>
      <c r="E13" s="28">
        <f t="shared" si="1"/>
        <v>12.684300927516315</v>
      </c>
      <c r="F13" s="29">
        <f t="shared" si="2"/>
        <v>6574.3</v>
      </c>
      <c r="G13" s="30">
        <f t="shared" si="2"/>
        <v>1846.1999999999998</v>
      </c>
      <c r="H13" s="30">
        <f t="shared" si="3"/>
        <v>-4728.1</v>
      </c>
      <c r="I13" s="31">
        <f>G13/F13%</f>
        <v>28.08207717931947</v>
      </c>
      <c r="J13" s="294">
        <f t="shared" si="49"/>
        <v>3071.3</v>
      </c>
      <c r="K13" s="32">
        <f t="shared" si="50"/>
        <v>1846.1999999999998</v>
      </c>
      <c r="L13" s="32">
        <f t="shared" si="5"/>
        <v>-1225.1000000000004</v>
      </c>
      <c r="M13" s="33">
        <f t="shared" si="6"/>
        <v>60.11135349851853</v>
      </c>
      <c r="N13" s="42">
        <f>N14+N18</f>
        <v>268.3</v>
      </c>
      <c r="O13" s="42">
        <f>O14+O18+O15+O16+O17</f>
        <v>596.6999999999999</v>
      </c>
      <c r="P13" s="34">
        <f t="shared" si="7"/>
        <v>328.3999999999999</v>
      </c>
      <c r="Q13" s="34">
        <f t="shared" si="8"/>
        <v>222.4002981736861</v>
      </c>
      <c r="R13" s="42">
        <f>R14+R18</f>
        <v>580</v>
      </c>
      <c r="S13" s="42">
        <f>S14+S18+S15+S16+S17</f>
        <v>1249.5</v>
      </c>
      <c r="T13" s="34">
        <f t="shared" si="9"/>
        <v>669.5</v>
      </c>
      <c r="U13" s="34" t="s">
        <v>49</v>
      </c>
      <c r="V13" s="42">
        <f>SUM(V14:V18)</f>
        <v>2223</v>
      </c>
      <c r="W13" s="42">
        <f>SUM(W14:W18)</f>
        <v>0</v>
      </c>
      <c r="X13" s="34">
        <f t="shared" si="22"/>
        <v>-2223</v>
      </c>
      <c r="Y13" s="35">
        <f t="shared" si="23"/>
        <v>0</v>
      </c>
      <c r="Z13" s="32">
        <f t="shared" si="45"/>
        <v>3503</v>
      </c>
      <c r="AA13" s="32">
        <f t="shared" si="24"/>
        <v>0</v>
      </c>
      <c r="AB13" s="32">
        <f t="shared" si="25"/>
        <v>-3503</v>
      </c>
      <c r="AC13" s="32">
        <f>AA13/Z13%</f>
        <v>0</v>
      </c>
      <c r="AD13" s="42">
        <f>SUM(AD14:AD18)</f>
        <v>937.5</v>
      </c>
      <c r="AE13" s="42">
        <f>SUM(AE14:AE18)</f>
        <v>0</v>
      </c>
      <c r="AF13" s="34">
        <f t="shared" si="27"/>
        <v>-937.5</v>
      </c>
      <c r="AG13" s="34">
        <f>AE13/AD13%</f>
        <v>0</v>
      </c>
      <c r="AH13" s="42">
        <f>SUM(AH14:AH18)</f>
        <v>525</v>
      </c>
      <c r="AI13" s="42">
        <f>SUM(AI14:AI18)</f>
        <v>0</v>
      </c>
      <c r="AJ13" s="34">
        <f t="shared" si="11"/>
        <v>-525</v>
      </c>
      <c r="AK13" s="34">
        <f t="shared" si="29"/>
        <v>0</v>
      </c>
      <c r="AL13" s="41">
        <f>SUM(AL14:AL18)</f>
        <v>2040.5</v>
      </c>
      <c r="AM13" s="41">
        <f>SUM(AM14:AM18)</f>
        <v>0</v>
      </c>
      <c r="AN13" s="34">
        <f t="shared" si="12"/>
        <v>-2040.5</v>
      </c>
      <c r="AO13" s="34">
        <f t="shared" si="13"/>
        <v>0</v>
      </c>
      <c r="AP13" s="291">
        <f t="shared" si="51"/>
        <v>10365.3</v>
      </c>
      <c r="AQ13" s="292">
        <f t="shared" si="30"/>
        <v>1846.1999999999998</v>
      </c>
      <c r="AR13" s="292">
        <f t="shared" si="14"/>
        <v>-8519.099999999999</v>
      </c>
      <c r="AS13" s="293">
        <f>AQ13/AP13%</f>
        <v>17.811351335706636</v>
      </c>
      <c r="AT13" s="294">
        <f t="shared" si="31"/>
        <v>3791</v>
      </c>
      <c r="AU13" s="32">
        <f t="shared" si="32"/>
        <v>0</v>
      </c>
      <c r="AV13" s="32">
        <f t="shared" si="47"/>
        <v>-3791</v>
      </c>
      <c r="AW13" s="38">
        <f>AU13/AT13%</f>
        <v>0</v>
      </c>
      <c r="AX13" s="43">
        <f>SUM(AX14:AX18)</f>
        <v>1045</v>
      </c>
      <c r="AY13" s="42">
        <f>SUM(AY14:AY18)</f>
        <v>0</v>
      </c>
      <c r="AZ13" s="34">
        <f t="shared" si="52"/>
        <v>-1045</v>
      </c>
      <c r="BA13" s="36">
        <f t="shared" si="48"/>
        <v>0</v>
      </c>
      <c r="BB13" s="42">
        <f>SUM(BB14:BB18)</f>
        <v>665</v>
      </c>
      <c r="BC13" s="42">
        <f>SUM(BC14:BC18)</f>
        <v>0</v>
      </c>
      <c r="BD13" s="34">
        <f t="shared" si="33"/>
        <v>-665</v>
      </c>
      <c r="BE13" s="44">
        <f>BC13/BB13%</f>
        <v>0</v>
      </c>
      <c r="BF13" s="43">
        <f>SUM(BF14:BF18)</f>
        <v>2081</v>
      </c>
      <c r="BG13" s="42">
        <f>SUM(BG14:BG18)</f>
        <v>0</v>
      </c>
      <c r="BH13" s="34">
        <f t="shared" si="34"/>
        <v>-2081</v>
      </c>
      <c r="BI13" s="36">
        <f aca="true" t="shared" si="53" ref="BI13:BI18">BG13/BF13%</f>
        <v>0</v>
      </c>
      <c r="BJ13" s="299">
        <f t="shared" si="35"/>
        <v>4189.7</v>
      </c>
      <c r="BK13" s="32">
        <f t="shared" si="36"/>
        <v>0</v>
      </c>
      <c r="BL13" s="32">
        <f t="shared" si="37"/>
        <v>-4189.7</v>
      </c>
      <c r="BM13" s="33">
        <f>BK13/BJ13%</f>
        <v>0</v>
      </c>
      <c r="BN13" s="42">
        <f>SUM(BN14:BN18)</f>
        <v>720</v>
      </c>
      <c r="BO13" s="42">
        <f>SUM(BO14:BO18)</f>
        <v>0</v>
      </c>
      <c r="BP13" s="34">
        <f t="shared" si="39"/>
        <v>-720</v>
      </c>
      <c r="BQ13" s="57">
        <f>BO13/BN13%</f>
        <v>0</v>
      </c>
      <c r="BR13" s="42">
        <f>SUM(BR14:BR18)</f>
        <v>815</v>
      </c>
      <c r="BS13" s="42">
        <f>SUM(BS14:BS18)</f>
        <v>0</v>
      </c>
      <c r="BT13" s="34">
        <f t="shared" si="19"/>
        <v>-815</v>
      </c>
      <c r="BU13" s="44">
        <f>BS13/BR13%</f>
        <v>0</v>
      </c>
      <c r="BV13" s="41">
        <f>SUM(BV14:BV18)</f>
        <v>2654.7</v>
      </c>
      <c r="BW13" s="41">
        <f>SUM(BW14:BW18)</f>
        <v>0</v>
      </c>
      <c r="BX13" s="34">
        <f t="shared" si="41"/>
        <v>-2654.7</v>
      </c>
      <c r="BY13" s="34">
        <f t="shared" si="21"/>
        <v>0</v>
      </c>
      <c r="BZ13" s="63">
        <f>SUM(BZ14:BZ18)</f>
        <v>0</v>
      </c>
      <c r="CA13" s="39">
        <f t="shared" si="42"/>
        <v>1846.1999999999998</v>
      </c>
      <c r="CB13" s="39" t="e">
        <f t="shared" si="43"/>
        <v>#DIV/0!</v>
      </c>
    </row>
    <row r="14" spans="1:80" ht="56.25">
      <c r="A14" s="309" t="s">
        <v>32</v>
      </c>
      <c r="B14" s="45">
        <f t="shared" si="44"/>
        <v>9022.7</v>
      </c>
      <c r="C14" s="45">
        <f t="shared" si="44"/>
        <v>1177.8</v>
      </c>
      <c r="D14" s="46">
        <f t="shared" si="0"/>
        <v>-7844.900000000001</v>
      </c>
      <c r="E14" s="47">
        <f t="shared" si="1"/>
        <v>13.053742227936205</v>
      </c>
      <c r="F14" s="48">
        <f t="shared" si="2"/>
        <v>3828</v>
      </c>
      <c r="G14" s="49">
        <f t="shared" si="2"/>
        <v>1177.8</v>
      </c>
      <c r="H14" s="49">
        <f t="shared" si="3"/>
        <v>-2650.2</v>
      </c>
      <c r="I14" s="50">
        <f>G14/F14%</f>
        <v>30.768025078369902</v>
      </c>
      <c r="J14" s="51">
        <f t="shared" si="49"/>
        <v>1710.5</v>
      </c>
      <c r="K14" s="52">
        <f t="shared" si="50"/>
        <v>1177.8</v>
      </c>
      <c r="L14" s="52">
        <f t="shared" si="5"/>
        <v>-532.7</v>
      </c>
      <c r="M14" s="53">
        <f t="shared" si="6"/>
        <v>68.85705933937444</v>
      </c>
      <c r="N14" s="54">
        <v>240.5</v>
      </c>
      <c r="O14" s="45">
        <v>425.7</v>
      </c>
      <c r="P14" s="55">
        <f t="shared" si="7"/>
        <v>185.2</v>
      </c>
      <c r="Q14" s="55">
        <f t="shared" si="8"/>
        <v>177.00623700623703</v>
      </c>
      <c r="R14" s="45">
        <v>555</v>
      </c>
      <c r="S14" s="45">
        <v>752.1</v>
      </c>
      <c r="T14" s="55">
        <f t="shared" si="9"/>
        <v>197.10000000000002</v>
      </c>
      <c r="U14" s="55">
        <f t="shared" si="10"/>
        <v>135.51351351351352</v>
      </c>
      <c r="V14" s="45">
        <v>915</v>
      </c>
      <c r="W14" s="45"/>
      <c r="X14" s="55">
        <f t="shared" si="22"/>
        <v>-915</v>
      </c>
      <c r="Y14" s="56">
        <f t="shared" si="23"/>
        <v>0</v>
      </c>
      <c r="Z14" s="52">
        <f t="shared" si="45"/>
        <v>2117.5</v>
      </c>
      <c r="AA14" s="52">
        <f t="shared" si="24"/>
        <v>0</v>
      </c>
      <c r="AB14" s="52">
        <f t="shared" si="25"/>
        <v>-2117.5</v>
      </c>
      <c r="AC14" s="52">
        <f>AA14/Z14%</f>
        <v>0</v>
      </c>
      <c r="AD14" s="45">
        <v>907.5</v>
      </c>
      <c r="AE14" s="45"/>
      <c r="AF14" s="55">
        <f t="shared" si="27"/>
        <v>-907.5</v>
      </c>
      <c r="AG14" s="55">
        <f>AE14/AD14%</f>
        <v>0</v>
      </c>
      <c r="AH14" s="45">
        <v>500</v>
      </c>
      <c r="AI14" s="45"/>
      <c r="AJ14" s="55">
        <f t="shared" si="11"/>
        <v>-500</v>
      </c>
      <c r="AK14" s="55">
        <f t="shared" si="29"/>
        <v>0</v>
      </c>
      <c r="AL14" s="45">
        <v>710</v>
      </c>
      <c r="AM14" s="45"/>
      <c r="AN14" s="55">
        <f t="shared" si="12"/>
        <v>-710</v>
      </c>
      <c r="AO14" s="55">
        <f t="shared" si="13"/>
        <v>0</v>
      </c>
      <c r="AP14" s="295">
        <f t="shared" si="51"/>
        <v>6233</v>
      </c>
      <c r="AQ14" s="296">
        <f t="shared" si="30"/>
        <v>1177.8</v>
      </c>
      <c r="AR14" s="296">
        <f t="shared" si="14"/>
        <v>-5055.2</v>
      </c>
      <c r="AS14" s="297">
        <f>AQ14/AP14%</f>
        <v>18.89619765762875</v>
      </c>
      <c r="AT14" s="51">
        <f t="shared" si="31"/>
        <v>2405</v>
      </c>
      <c r="AU14" s="52">
        <f t="shared" si="32"/>
        <v>0</v>
      </c>
      <c r="AV14" s="52">
        <f t="shared" si="47"/>
        <v>-2405</v>
      </c>
      <c r="AW14" s="53">
        <f>AU14/AT14%</f>
        <v>0</v>
      </c>
      <c r="AX14" s="58">
        <v>1015</v>
      </c>
      <c r="AY14" s="45"/>
      <c r="AZ14" s="55">
        <f t="shared" si="52"/>
        <v>-1015</v>
      </c>
      <c r="BA14" s="57">
        <f t="shared" si="48"/>
        <v>0</v>
      </c>
      <c r="BB14" s="58">
        <v>640</v>
      </c>
      <c r="BC14" s="45"/>
      <c r="BD14" s="55">
        <f t="shared" si="33"/>
        <v>-640</v>
      </c>
      <c r="BE14" s="59">
        <f>BC14/BB14%</f>
        <v>0</v>
      </c>
      <c r="BF14" s="58">
        <v>750</v>
      </c>
      <c r="BG14" s="45"/>
      <c r="BH14" s="55">
        <f t="shared" si="34"/>
        <v>-750</v>
      </c>
      <c r="BI14" s="57">
        <f t="shared" si="53"/>
        <v>0</v>
      </c>
      <c r="BJ14" s="298">
        <f t="shared" si="35"/>
        <v>2789.7</v>
      </c>
      <c r="BK14" s="52">
        <f t="shared" si="36"/>
        <v>0</v>
      </c>
      <c r="BL14" s="52">
        <f t="shared" si="37"/>
        <v>-2789.7</v>
      </c>
      <c r="BM14" s="53">
        <f>BK14/BJ14%</f>
        <v>0</v>
      </c>
      <c r="BN14" s="58">
        <v>690</v>
      </c>
      <c r="BO14" s="45"/>
      <c r="BP14" s="34">
        <f t="shared" si="39"/>
        <v>-690</v>
      </c>
      <c r="BQ14" s="57">
        <f>BO14/BN14%</f>
        <v>0</v>
      </c>
      <c r="BR14" s="58">
        <v>790</v>
      </c>
      <c r="BS14" s="45"/>
      <c r="BT14" s="55">
        <f t="shared" si="19"/>
        <v>-790</v>
      </c>
      <c r="BU14" s="59">
        <f>BS14/BR14%</f>
        <v>0</v>
      </c>
      <c r="BV14" s="45">
        <v>1309.7</v>
      </c>
      <c r="BW14" s="45"/>
      <c r="BX14" s="55">
        <f t="shared" si="41"/>
        <v>-1309.7</v>
      </c>
      <c r="BY14" s="55">
        <f t="shared" si="21"/>
        <v>0</v>
      </c>
      <c r="BZ14" s="302"/>
      <c r="CA14" s="60">
        <f t="shared" si="42"/>
        <v>1177.8</v>
      </c>
      <c r="CB14" s="60" t="e">
        <f t="shared" si="43"/>
        <v>#DIV/0!</v>
      </c>
    </row>
    <row r="15" spans="1:80" s="40" customFormat="1" ht="168.75">
      <c r="A15" s="312" t="s">
        <v>143</v>
      </c>
      <c r="B15" s="45">
        <f t="shared" si="44"/>
        <v>89.1</v>
      </c>
      <c r="C15" s="45">
        <f t="shared" si="44"/>
        <v>487</v>
      </c>
      <c r="D15" s="46">
        <f t="shared" si="0"/>
        <v>397.9</v>
      </c>
      <c r="E15" s="47">
        <f t="shared" si="1"/>
        <v>546.5768799102133</v>
      </c>
      <c r="F15" s="48"/>
      <c r="G15" s="49"/>
      <c r="H15" s="49"/>
      <c r="I15" s="50"/>
      <c r="J15" s="51">
        <f t="shared" si="49"/>
        <v>20</v>
      </c>
      <c r="K15" s="52">
        <f t="shared" si="50"/>
        <v>487</v>
      </c>
      <c r="L15" s="52">
        <f t="shared" si="5"/>
        <v>467</v>
      </c>
      <c r="M15" s="53" t="s">
        <v>49</v>
      </c>
      <c r="N15" s="54"/>
      <c r="O15" s="45"/>
      <c r="P15" s="55"/>
      <c r="Q15" s="55"/>
      <c r="R15" s="45"/>
      <c r="S15" s="45">
        <v>487</v>
      </c>
      <c r="T15" s="55"/>
      <c r="U15" s="55"/>
      <c r="V15" s="45">
        <v>20</v>
      </c>
      <c r="W15" s="45"/>
      <c r="X15" s="55">
        <f t="shared" si="22"/>
        <v>-20</v>
      </c>
      <c r="Y15" s="56">
        <f t="shared" si="23"/>
        <v>0</v>
      </c>
      <c r="Z15" s="52">
        <f t="shared" si="45"/>
        <v>22.5</v>
      </c>
      <c r="AA15" s="52"/>
      <c r="AB15" s="52"/>
      <c r="AC15" s="52"/>
      <c r="AD15" s="45"/>
      <c r="AE15" s="45"/>
      <c r="AF15" s="55"/>
      <c r="AG15" s="55"/>
      <c r="AH15" s="45"/>
      <c r="AI15" s="45"/>
      <c r="AJ15" s="55"/>
      <c r="AK15" s="55"/>
      <c r="AL15" s="45">
        <v>22.5</v>
      </c>
      <c r="AM15" s="45"/>
      <c r="AN15" s="55">
        <f t="shared" si="12"/>
        <v>-22.5</v>
      </c>
      <c r="AO15" s="55">
        <f t="shared" si="13"/>
        <v>0</v>
      </c>
      <c r="AP15" s="295"/>
      <c r="AQ15" s="296"/>
      <c r="AR15" s="296"/>
      <c r="AS15" s="297"/>
      <c r="AT15" s="51">
        <f t="shared" si="31"/>
        <v>22.5</v>
      </c>
      <c r="AU15" s="52"/>
      <c r="AV15" s="52"/>
      <c r="AW15" s="53"/>
      <c r="AX15" s="58"/>
      <c r="AY15" s="45"/>
      <c r="AZ15" s="55"/>
      <c r="BA15" s="57"/>
      <c r="BB15" s="58"/>
      <c r="BC15" s="45"/>
      <c r="BD15" s="55"/>
      <c r="BE15" s="59"/>
      <c r="BF15" s="58">
        <v>22.5</v>
      </c>
      <c r="BG15" s="45"/>
      <c r="BH15" s="55">
        <f t="shared" si="34"/>
        <v>-22.5</v>
      </c>
      <c r="BI15" s="57">
        <f t="shared" si="53"/>
        <v>0</v>
      </c>
      <c r="BJ15" s="298">
        <f t="shared" si="35"/>
        <v>24.1</v>
      </c>
      <c r="BK15" s="52"/>
      <c r="BL15" s="52"/>
      <c r="BM15" s="53"/>
      <c r="BN15" s="58"/>
      <c r="BO15" s="45"/>
      <c r="BP15" s="34"/>
      <c r="BQ15" s="57"/>
      <c r="BR15" s="58"/>
      <c r="BS15" s="45"/>
      <c r="BT15" s="55"/>
      <c r="BU15" s="59"/>
      <c r="BV15" s="45">
        <v>24.1</v>
      </c>
      <c r="BW15" s="45"/>
      <c r="BX15" s="55">
        <f t="shared" si="41"/>
        <v>-24.1</v>
      </c>
      <c r="BY15" s="55">
        <f t="shared" si="21"/>
        <v>0</v>
      </c>
      <c r="BZ15" s="302"/>
      <c r="CA15" s="60"/>
      <c r="CB15" s="60"/>
    </row>
    <row r="16" spans="1:80" ht="93.75">
      <c r="A16" s="313" t="s">
        <v>144</v>
      </c>
      <c r="B16" s="45">
        <f t="shared" si="44"/>
        <v>5076.7</v>
      </c>
      <c r="C16" s="45">
        <f t="shared" si="44"/>
        <v>166</v>
      </c>
      <c r="D16" s="46">
        <f t="shared" si="0"/>
        <v>-4910.7</v>
      </c>
      <c r="E16" s="47">
        <f t="shared" si="1"/>
        <v>3.2698406445131685</v>
      </c>
      <c r="F16" s="48"/>
      <c r="G16" s="49"/>
      <c r="H16" s="49"/>
      <c r="I16" s="50"/>
      <c r="J16" s="51">
        <f t="shared" si="49"/>
        <v>1250</v>
      </c>
      <c r="K16" s="52">
        <f t="shared" si="50"/>
        <v>166</v>
      </c>
      <c r="L16" s="52">
        <f t="shared" si="5"/>
        <v>-1084</v>
      </c>
      <c r="M16" s="53">
        <f t="shared" si="6"/>
        <v>13.28</v>
      </c>
      <c r="N16" s="54"/>
      <c r="O16" s="45">
        <v>165.6</v>
      </c>
      <c r="P16" s="55"/>
      <c r="Q16" s="55"/>
      <c r="R16" s="45"/>
      <c r="S16" s="45">
        <v>0.4</v>
      </c>
      <c r="T16" s="55"/>
      <c r="U16" s="55"/>
      <c r="V16" s="45">
        <v>1250</v>
      </c>
      <c r="W16" s="45"/>
      <c r="X16" s="55">
        <f t="shared" si="22"/>
        <v>-1250</v>
      </c>
      <c r="Y16" s="56">
        <f>W16/V16%</f>
        <v>0</v>
      </c>
      <c r="Z16" s="52">
        <f t="shared" si="45"/>
        <v>1270</v>
      </c>
      <c r="AA16" s="52"/>
      <c r="AB16" s="52"/>
      <c r="AC16" s="52"/>
      <c r="AD16" s="45"/>
      <c r="AE16" s="45"/>
      <c r="AF16" s="55"/>
      <c r="AG16" s="55"/>
      <c r="AH16" s="45"/>
      <c r="AI16" s="45"/>
      <c r="AJ16" s="55"/>
      <c r="AK16" s="55"/>
      <c r="AL16" s="45">
        <v>1270</v>
      </c>
      <c r="AM16" s="45"/>
      <c r="AN16" s="55">
        <f t="shared" si="12"/>
        <v>-1270</v>
      </c>
      <c r="AO16" s="55">
        <f t="shared" si="13"/>
        <v>0</v>
      </c>
      <c r="AP16" s="295"/>
      <c r="AQ16" s="296"/>
      <c r="AR16" s="296"/>
      <c r="AS16" s="297"/>
      <c r="AT16" s="51">
        <f t="shared" si="31"/>
        <v>1270</v>
      </c>
      <c r="AU16" s="52"/>
      <c r="AV16" s="52"/>
      <c r="AW16" s="53"/>
      <c r="AX16" s="58"/>
      <c r="AY16" s="45"/>
      <c r="AZ16" s="55"/>
      <c r="BA16" s="57"/>
      <c r="BB16" s="58"/>
      <c r="BC16" s="45"/>
      <c r="BD16" s="55"/>
      <c r="BE16" s="59"/>
      <c r="BF16" s="58">
        <v>1270</v>
      </c>
      <c r="BG16" s="45"/>
      <c r="BH16" s="55">
        <f t="shared" si="34"/>
        <v>-1270</v>
      </c>
      <c r="BI16" s="57">
        <f t="shared" si="53"/>
        <v>0</v>
      </c>
      <c r="BJ16" s="298">
        <f t="shared" si="35"/>
        <v>1286.7</v>
      </c>
      <c r="BK16" s="52"/>
      <c r="BL16" s="52"/>
      <c r="BM16" s="53"/>
      <c r="BN16" s="58"/>
      <c r="BO16" s="45"/>
      <c r="BP16" s="34"/>
      <c r="BQ16" s="57"/>
      <c r="BR16" s="58"/>
      <c r="BS16" s="45"/>
      <c r="BT16" s="55"/>
      <c r="BU16" s="59"/>
      <c r="BV16" s="45">
        <v>1286.7</v>
      </c>
      <c r="BW16" s="45"/>
      <c r="BX16" s="55">
        <f t="shared" si="41"/>
        <v>-1286.7</v>
      </c>
      <c r="BY16" s="55">
        <f t="shared" si="21"/>
        <v>0</v>
      </c>
      <c r="BZ16" s="302"/>
      <c r="CA16" s="60"/>
      <c r="CB16" s="60"/>
    </row>
    <row r="17" spans="1:80" ht="39" customHeight="1">
      <c r="A17" s="314" t="s">
        <v>145</v>
      </c>
      <c r="B17" s="45">
        <f t="shared" si="44"/>
        <v>33.7</v>
      </c>
      <c r="C17" s="45">
        <f t="shared" si="44"/>
        <v>0.4</v>
      </c>
      <c r="D17" s="46">
        <f t="shared" si="0"/>
        <v>-33.300000000000004</v>
      </c>
      <c r="E17" s="47">
        <f t="shared" si="1"/>
        <v>1.1869436201780414</v>
      </c>
      <c r="F17" s="48"/>
      <c r="G17" s="49"/>
      <c r="H17" s="49"/>
      <c r="I17" s="50"/>
      <c r="J17" s="51">
        <f t="shared" si="49"/>
        <v>8</v>
      </c>
      <c r="K17" s="52">
        <f t="shared" si="50"/>
        <v>0.4</v>
      </c>
      <c r="L17" s="52">
        <f t="shared" si="5"/>
        <v>-7.6</v>
      </c>
      <c r="M17" s="53">
        <f t="shared" si="6"/>
        <v>5</v>
      </c>
      <c r="N17" s="54"/>
      <c r="O17" s="45">
        <v>0.4</v>
      </c>
      <c r="P17" s="55"/>
      <c r="Q17" s="55"/>
      <c r="R17" s="45"/>
      <c r="S17" s="45"/>
      <c r="T17" s="55"/>
      <c r="U17" s="55"/>
      <c r="V17" s="45">
        <v>8</v>
      </c>
      <c r="W17" s="45"/>
      <c r="X17" s="55">
        <f t="shared" si="22"/>
        <v>-8</v>
      </c>
      <c r="Y17" s="56">
        <f t="shared" si="23"/>
        <v>0</v>
      </c>
      <c r="Z17" s="52">
        <f t="shared" si="45"/>
        <v>8</v>
      </c>
      <c r="AA17" s="52"/>
      <c r="AB17" s="52"/>
      <c r="AC17" s="52"/>
      <c r="AD17" s="45"/>
      <c r="AE17" s="45"/>
      <c r="AF17" s="55"/>
      <c r="AG17" s="55"/>
      <c r="AH17" s="45"/>
      <c r="AI17" s="45"/>
      <c r="AJ17" s="55"/>
      <c r="AK17" s="55"/>
      <c r="AL17" s="45">
        <v>8</v>
      </c>
      <c r="AM17" s="45"/>
      <c r="AN17" s="55">
        <f t="shared" si="12"/>
        <v>-8</v>
      </c>
      <c r="AO17" s="55">
        <f t="shared" si="13"/>
        <v>0</v>
      </c>
      <c r="AP17" s="295"/>
      <c r="AQ17" s="296"/>
      <c r="AR17" s="296"/>
      <c r="AS17" s="297"/>
      <c r="AT17" s="51">
        <f t="shared" si="31"/>
        <v>8.5</v>
      </c>
      <c r="AU17" s="52"/>
      <c r="AV17" s="52"/>
      <c r="AW17" s="53"/>
      <c r="AX17" s="58"/>
      <c r="AY17" s="45"/>
      <c r="AZ17" s="55"/>
      <c r="BA17" s="57"/>
      <c r="BB17" s="58"/>
      <c r="BC17" s="45"/>
      <c r="BD17" s="55"/>
      <c r="BE17" s="59"/>
      <c r="BF17" s="58">
        <v>8.5</v>
      </c>
      <c r="BG17" s="45"/>
      <c r="BH17" s="55">
        <f t="shared" si="34"/>
        <v>-8.5</v>
      </c>
      <c r="BI17" s="57">
        <f t="shared" si="53"/>
        <v>0</v>
      </c>
      <c r="BJ17" s="298">
        <f t="shared" si="35"/>
        <v>9.2</v>
      </c>
      <c r="BK17" s="52"/>
      <c r="BL17" s="52"/>
      <c r="BM17" s="53"/>
      <c r="BN17" s="58"/>
      <c r="BO17" s="45"/>
      <c r="BP17" s="34"/>
      <c r="BQ17" s="57"/>
      <c r="BR17" s="58"/>
      <c r="BS17" s="45"/>
      <c r="BT17" s="55"/>
      <c r="BU17" s="59"/>
      <c r="BV17" s="45">
        <v>9.2</v>
      </c>
      <c r="BW17" s="45"/>
      <c r="BX17" s="55">
        <f t="shared" si="41"/>
        <v>-9.2</v>
      </c>
      <c r="BY17" s="55">
        <f t="shared" si="21"/>
        <v>0</v>
      </c>
      <c r="BZ17" s="302"/>
      <c r="CA17" s="60"/>
      <c r="CB17" s="60"/>
    </row>
    <row r="18" spans="1:80" ht="37.5">
      <c r="A18" s="315" t="s">
        <v>33</v>
      </c>
      <c r="B18" s="45">
        <f t="shared" si="44"/>
        <v>332.8</v>
      </c>
      <c r="C18" s="45">
        <f t="shared" si="44"/>
        <v>15</v>
      </c>
      <c r="D18" s="46">
        <f t="shared" si="0"/>
        <v>-317.8</v>
      </c>
      <c r="E18" s="47">
        <f t="shared" si="1"/>
        <v>4.507211538461538</v>
      </c>
      <c r="F18" s="48">
        <f t="shared" si="2"/>
        <v>167.8</v>
      </c>
      <c r="G18" s="49">
        <f t="shared" si="2"/>
        <v>15</v>
      </c>
      <c r="H18" s="49">
        <f t="shared" si="3"/>
        <v>-152.8</v>
      </c>
      <c r="I18" s="50">
        <f>G18/F18%</f>
        <v>8.939213349225268</v>
      </c>
      <c r="J18" s="51">
        <f t="shared" si="49"/>
        <v>82.8</v>
      </c>
      <c r="K18" s="52">
        <f t="shared" si="50"/>
        <v>15</v>
      </c>
      <c r="L18" s="52">
        <f t="shared" si="5"/>
        <v>-67.8</v>
      </c>
      <c r="M18" s="53">
        <f t="shared" si="6"/>
        <v>18.115942028985508</v>
      </c>
      <c r="N18" s="54">
        <v>27.8</v>
      </c>
      <c r="O18" s="45">
        <v>5</v>
      </c>
      <c r="P18" s="55">
        <f t="shared" si="7"/>
        <v>-22.8</v>
      </c>
      <c r="Q18" s="55">
        <f>O18/N18%</f>
        <v>17.985611510791365</v>
      </c>
      <c r="R18" s="45">
        <v>25</v>
      </c>
      <c r="S18" s="45">
        <v>10</v>
      </c>
      <c r="T18" s="55">
        <f t="shared" si="9"/>
        <v>-15</v>
      </c>
      <c r="U18" s="55">
        <f t="shared" si="10"/>
        <v>40</v>
      </c>
      <c r="V18" s="45">
        <v>30</v>
      </c>
      <c r="W18" s="45"/>
      <c r="X18" s="55">
        <f t="shared" si="22"/>
        <v>-30</v>
      </c>
      <c r="Y18" s="56">
        <f t="shared" si="23"/>
        <v>0</v>
      </c>
      <c r="Z18" s="52">
        <f t="shared" si="45"/>
        <v>85</v>
      </c>
      <c r="AA18" s="52">
        <f t="shared" si="24"/>
        <v>0</v>
      </c>
      <c r="AB18" s="52">
        <f t="shared" si="25"/>
        <v>-85</v>
      </c>
      <c r="AC18" s="52">
        <f>AA18/Z18%</f>
        <v>0</v>
      </c>
      <c r="AD18" s="45">
        <v>30</v>
      </c>
      <c r="AE18" s="45"/>
      <c r="AF18" s="55">
        <f t="shared" si="27"/>
        <v>-30</v>
      </c>
      <c r="AG18" s="55">
        <f>AE18/AD18%</f>
        <v>0</v>
      </c>
      <c r="AH18" s="45">
        <v>25</v>
      </c>
      <c r="AI18" s="45"/>
      <c r="AJ18" s="55">
        <f t="shared" si="11"/>
        <v>-25</v>
      </c>
      <c r="AK18" s="55">
        <f t="shared" si="29"/>
        <v>0</v>
      </c>
      <c r="AL18" s="45">
        <v>30</v>
      </c>
      <c r="AM18" s="45"/>
      <c r="AN18" s="55">
        <f t="shared" si="12"/>
        <v>-30</v>
      </c>
      <c r="AO18" s="55">
        <f t="shared" si="13"/>
        <v>0</v>
      </c>
      <c r="AP18" s="295">
        <f t="shared" si="51"/>
        <v>252.8</v>
      </c>
      <c r="AQ18" s="296">
        <f t="shared" si="30"/>
        <v>15</v>
      </c>
      <c r="AR18" s="296">
        <f t="shared" si="14"/>
        <v>-237.8</v>
      </c>
      <c r="AS18" s="297">
        <f>AQ18/AP18%</f>
        <v>5.9335443037974684</v>
      </c>
      <c r="AT18" s="51">
        <f t="shared" si="31"/>
        <v>85</v>
      </c>
      <c r="AU18" s="52">
        <f t="shared" si="32"/>
        <v>0</v>
      </c>
      <c r="AV18" s="52">
        <f t="shared" si="47"/>
        <v>-85</v>
      </c>
      <c r="AW18" s="53">
        <f>AU18/AT18%</f>
        <v>0</v>
      </c>
      <c r="AX18" s="58">
        <v>30</v>
      </c>
      <c r="AY18" s="45"/>
      <c r="AZ18" s="55">
        <f t="shared" si="52"/>
        <v>-30</v>
      </c>
      <c r="BA18" s="57">
        <f t="shared" si="48"/>
        <v>0</v>
      </c>
      <c r="BB18" s="58">
        <v>25</v>
      </c>
      <c r="BC18" s="45"/>
      <c r="BD18" s="55">
        <f t="shared" si="33"/>
        <v>-25</v>
      </c>
      <c r="BE18" s="59">
        <f>BC18/BB18%</f>
        <v>0</v>
      </c>
      <c r="BF18" s="58">
        <v>30</v>
      </c>
      <c r="BG18" s="45"/>
      <c r="BH18" s="55">
        <f t="shared" si="34"/>
        <v>-30</v>
      </c>
      <c r="BI18" s="57">
        <f t="shared" si="53"/>
        <v>0</v>
      </c>
      <c r="BJ18" s="298">
        <f t="shared" si="35"/>
        <v>80</v>
      </c>
      <c r="BK18" s="52">
        <f t="shared" si="36"/>
        <v>0</v>
      </c>
      <c r="BL18" s="52">
        <f t="shared" si="37"/>
        <v>-80</v>
      </c>
      <c r="BM18" s="53">
        <f>BK18/BJ18%</f>
        <v>0</v>
      </c>
      <c r="BN18" s="58">
        <v>30</v>
      </c>
      <c r="BO18" s="45"/>
      <c r="BP18" s="34">
        <f t="shared" si="39"/>
        <v>-30</v>
      </c>
      <c r="BQ18" s="57">
        <f>BO18/BN18%</f>
        <v>0</v>
      </c>
      <c r="BR18" s="58">
        <v>25</v>
      </c>
      <c r="BS18" s="45"/>
      <c r="BT18" s="55">
        <f t="shared" si="19"/>
        <v>-25</v>
      </c>
      <c r="BU18" s="59">
        <f>BS18/BR18%</f>
        <v>0</v>
      </c>
      <c r="BV18" s="45">
        <v>25</v>
      </c>
      <c r="BW18" s="45"/>
      <c r="BX18" s="55">
        <f t="shared" si="41"/>
        <v>-25</v>
      </c>
      <c r="BY18" s="55">
        <f t="shared" si="21"/>
        <v>0</v>
      </c>
      <c r="BZ18" s="302"/>
      <c r="CA18" s="60">
        <f t="shared" si="42"/>
        <v>15</v>
      </c>
      <c r="CB18" s="60" t="e">
        <f t="shared" si="43"/>
        <v>#DIV/0!</v>
      </c>
    </row>
    <row r="19" spans="1:80" ht="47.25" customHeight="1" hidden="1">
      <c r="A19" s="316" t="s">
        <v>34</v>
      </c>
      <c r="B19" s="42">
        <f>SUM(B20:B21)</f>
        <v>0</v>
      </c>
      <c r="C19" s="41">
        <f>SUM(C20:C21)</f>
        <v>0</v>
      </c>
      <c r="D19" s="27">
        <f t="shared" si="0"/>
        <v>0</v>
      </c>
      <c r="E19" s="47"/>
      <c r="F19" s="48">
        <f t="shared" si="2"/>
        <v>0</v>
      </c>
      <c r="G19" s="49">
        <f t="shared" si="2"/>
        <v>0</v>
      </c>
      <c r="H19" s="49">
        <f t="shared" si="3"/>
        <v>0</v>
      </c>
      <c r="I19" s="50"/>
      <c r="J19" s="294">
        <f t="shared" si="49"/>
        <v>0</v>
      </c>
      <c r="K19" s="32">
        <f t="shared" si="50"/>
        <v>0</v>
      </c>
      <c r="L19" s="32">
        <f t="shared" si="5"/>
        <v>0</v>
      </c>
      <c r="M19" s="33"/>
      <c r="N19" s="42">
        <f>SUM(N20:N21)</f>
        <v>0</v>
      </c>
      <c r="O19" s="41">
        <f>SUM(O20:O21)</f>
        <v>0</v>
      </c>
      <c r="P19" s="34">
        <f t="shared" si="7"/>
        <v>0</v>
      </c>
      <c r="Q19" s="55"/>
      <c r="R19" s="41">
        <f>SUM(R20:R21)</f>
        <v>0</v>
      </c>
      <c r="S19" s="41">
        <f>SUM(S20:S21)</f>
        <v>0</v>
      </c>
      <c r="T19" s="55">
        <f t="shared" si="9"/>
        <v>0</v>
      </c>
      <c r="U19" s="55" t="e">
        <f t="shared" si="10"/>
        <v>#DIV/0!</v>
      </c>
      <c r="V19" s="41">
        <f>SUM(V20:V21)</f>
        <v>0</v>
      </c>
      <c r="W19" s="41">
        <f>SUM(W20:W21)</f>
        <v>0</v>
      </c>
      <c r="X19" s="55">
        <f t="shared" si="22"/>
        <v>0</v>
      </c>
      <c r="Y19" s="56" t="e">
        <f t="shared" si="23"/>
        <v>#DIV/0!</v>
      </c>
      <c r="Z19" s="32">
        <f t="shared" si="45"/>
        <v>0</v>
      </c>
      <c r="AA19" s="32">
        <f t="shared" si="24"/>
        <v>0</v>
      </c>
      <c r="AB19" s="32">
        <f t="shared" si="25"/>
        <v>0</v>
      </c>
      <c r="AC19" s="32"/>
      <c r="AD19" s="41">
        <f>SUM(AD20:AD21)</f>
        <v>0</v>
      </c>
      <c r="AE19" s="41">
        <f>SUM(AE20:AE21)</f>
        <v>0</v>
      </c>
      <c r="AF19" s="34">
        <f t="shared" si="27"/>
        <v>0</v>
      </c>
      <c r="AG19" s="55"/>
      <c r="AH19" s="41">
        <f>SUM(AH20:AH21)</f>
        <v>0</v>
      </c>
      <c r="AI19" s="41">
        <f>SUM(AI20:AI21)</f>
        <v>0</v>
      </c>
      <c r="AJ19" s="34">
        <f t="shared" si="11"/>
        <v>0</v>
      </c>
      <c r="AK19" s="34" t="e">
        <f t="shared" si="29"/>
        <v>#DIV/0!</v>
      </c>
      <c r="AL19" s="41">
        <f>SUM(AL20:AL21)</f>
        <v>0</v>
      </c>
      <c r="AM19" s="41">
        <f>SUM(AM20:AM21)</f>
        <v>0</v>
      </c>
      <c r="AN19" s="55">
        <f t="shared" si="12"/>
        <v>0</v>
      </c>
      <c r="AO19" s="55" t="e">
        <f t="shared" si="13"/>
        <v>#DIV/0!</v>
      </c>
      <c r="AP19" s="291">
        <f t="shared" si="51"/>
        <v>0</v>
      </c>
      <c r="AQ19" s="292">
        <f t="shared" si="30"/>
        <v>0</v>
      </c>
      <c r="AR19" s="292">
        <f t="shared" si="14"/>
        <v>0</v>
      </c>
      <c r="AS19" s="293"/>
      <c r="AT19" s="51">
        <f t="shared" si="31"/>
        <v>0</v>
      </c>
      <c r="AU19" s="299">
        <f>AY19+BC19+BG19</f>
        <v>0</v>
      </c>
      <c r="AV19" s="32">
        <f t="shared" si="47"/>
        <v>0</v>
      </c>
      <c r="AW19" s="38"/>
      <c r="AX19" s="43">
        <f>SUM(AX20:AX21)</f>
        <v>0</v>
      </c>
      <c r="AY19" s="41">
        <f>SUM(AY20:AY21)</f>
        <v>0</v>
      </c>
      <c r="AZ19" s="55">
        <f t="shared" si="52"/>
        <v>0</v>
      </c>
      <c r="BA19" s="57" t="e">
        <f t="shared" si="48"/>
        <v>#DIV/0!</v>
      </c>
      <c r="BB19" s="43">
        <f>SUM(BB20:BB21)</f>
        <v>0</v>
      </c>
      <c r="BC19" s="41">
        <f>SUM(BC20:BC21)</f>
        <v>0</v>
      </c>
      <c r="BD19" s="34">
        <f t="shared" si="33"/>
        <v>0</v>
      </c>
      <c r="BE19" s="59"/>
      <c r="BF19" s="43">
        <f>SUM(BF20:BF21)</f>
        <v>0</v>
      </c>
      <c r="BG19" s="43">
        <f>SUM(BG20:BG21)</f>
        <v>0</v>
      </c>
      <c r="BH19" s="34">
        <f t="shared" si="34"/>
        <v>0</v>
      </c>
      <c r="BI19" s="57"/>
      <c r="BJ19" s="299">
        <f t="shared" si="35"/>
        <v>0</v>
      </c>
      <c r="BK19" s="32">
        <f t="shared" si="36"/>
        <v>0</v>
      </c>
      <c r="BL19" s="32">
        <f t="shared" si="37"/>
        <v>0</v>
      </c>
      <c r="BM19" s="33"/>
      <c r="BN19" s="43">
        <f>SUM(BN20:BN21)</f>
        <v>0</v>
      </c>
      <c r="BO19" s="41">
        <f>SUM(BO20:BO21)</f>
        <v>0</v>
      </c>
      <c r="BP19" s="34">
        <f t="shared" si="39"/>
        <v>0</v>
      </c>
      <c r="BQ19" s="57"/>
      <c r="BR19" s="43">
        <f>SUM(BR20:BR21)</f>
        <v>0</v>
      </c>
      <c r="BS19" s="41">
        <f>SUM(BS20:BS21)</f>
        <v>0</v>
      </c>
      <c r="BT19" s="34">
        <f t="shared" si="19"/>
        <v>0</v>
      </c>
      <c r="BU19" s="59"/>
      <c r="BV19" s="41">
        <f>SUM(BV20:BV21)</f>
        <v>0</v>
      </c>
      <c r="BW19" s="41">
        <f>SUM(BW20:BW21)</f>
        <v>0</v>
      </c>
      <c r="BX19" s="34">
        <f t="shared" si="41"/>
        <v>0</v>
      </c>
      <c r="BY19" s="55"/>
      <c r="BZ19" s="63">
        <f>SUM(BZ20:BZ21)</f>
        <v>0</v>
      </c>
      <c r="CA19" s="60">
        <f t="shared" si="42"/>
        <v>0</v>
      </c>
      <c r="CB19" s="60" t="e">
        <f t="shared" si="43"/>
        <v>#DIV/0!</v>
      </c>
    </row>
    <row r="20" spans="1:80" ht="93.75" customHeight="1" hidden="1">
      <c r="A20" s="315" t="s">
        <v>35</v>
      </c>
      <c r="B20" s="54"/>
      <c r="C20" s="45"/>
      <c r="D20" s="46">
        <f t="shared" si="0"/>
        <v>0</v>
      </c>
      <c r="E20" s="47"/>
      <c r="F20" s="48">
        <f t="shared" si="2"/>
        <v>0</v>
      </c>
      <c r="G20" s="49">
        <f t="shared" si="2"/>
        <v>0</v>
      </c>
      <c r="H20" s="49">
        <f t="shared" si="3"/>
        <v>0</v>
      </c>
      <c r="I20" s="50"/>
      <c r="J20" s="51">
        <f t="shared" si="49"/>
        <v>0</v>
      </c>
      <c r="K20" s="52">
        <f t="shared" si="50"/>
        <v>0</v>
      </c>
      <c r="L20" s="52">
        <f t="shared" si="5"/>
        <v>0</v>
      </c>
      <c r="M20" s="53"/>
      <c r="N20" s="54"/>
      <c r="O20" s="45"/>
      <c r="P20" s="55">
        <f>O20-N20</f>
        <v>0</v>
      </c>
      <c r="Q20" s="55"/>
      <c r="R20" s="45"/>
      <c r="S20" s="45"/>
      <c r="T20" s="55">
        <f t="shared" si="9"/>
        <v>0</v>
      </c>
      <c r="U20" s="55" t="e">
        <f t="shared" si="10"/>
        <v>#DIV/0!</v>
      </c>
      <c r="V20" s="45"/>
      <c r="W20" s="45"/>
      <c r="X20" s="55">
        <f t="shared" si="22"/>
        <v>0</v>
      </c>
      <c r="Y20" s="56" t="e">
        <f t="shared" si="23"/>
        <v>#DIV/0!</v>
      </c>
      <c r="Z20" s="52">
        <f t="shared" si="45"/>
        <v>0</v>
      </c>
      <c r="AA20" s="52">
        <f t="shared" si="24"/>
        <v>0</v>
      </c>
      <c r="AB20" s="52">
        <f t="shared" si="25"/>
        <v>0</v>
      </c>
      <c r="AC20" s="52"/>
      <c r="AD20" s="45"/>
      <c r="AE20" s="45"/>
      <c r="AF20" s="55">
        <f>AE20-AD20</f>
        <v>0</v>
      </c>
      <c r="AG20" s="55"/>
      <c r="AH20" s="45"/>
      <c r="AI20" s="45"/>
      <c r="AJ20" s="34">
        <f t="shared" si="11"/>
        <v>0</v>
      </c>
      <c r="AK20" s="34" t="e">
        <f t="shared" si="29"/>
        <v>#DIV/0!</v>
      </c>
      <c r="AL20" s="45"/>
      <c r="AM20" s="45"/>
      <c r="AN20" s="55">
        <f t="shared" si="12"/>
        <v>0</v>
      </c>
      <c r="AO20" s="55" t="e">
        <f t="shared" si="13"/>
        <v>#DIV/0!</v>
      </c>
      <c r="AP20" s="295">
        <f t="shared" si="51"/>
        <v>0</v>
      </c>
      <c r="AQ20" s="296">
        <f t="shared" si="30"/>
        <v>0</v>
      </c>
      <c r="AR20" s="296">
        <f t="shared" si="14"/>
        <v>0</v>
      </c>
      <c r="AS20" s="297"/>
      <c r="AT20" s="51">
        <f t="shared" si="31"/>
        <v>0</v>
      </c>
      <c r="AU20" s="52">
        <f t="shared" si="32"/>
        <v>0</v>
      </c>
      <c r="AV20" s="52">
        <f t="shared" si="47"/>
        <v>0</v>
      </c>
      <c r="AW20" s="53"/>
      <c r="AX20" s="58"/>
      <c r="AY20" s="45"/>
      <c r="AZ20" s="55">
        <f t="shared" si="52"/>
        <v>0</v>
      </c>
      <c r="BA20" s="57" t="e">
        <f t="shared" si="48"/>
        <v>#DIV/0!</v>
      </c>
      <c r="BB20" s="58"/>
      <c r="BC20" s="45">
        <v>0</v>
      </c>
      <c r="BD20" s="55">
        <f t="shared" si="33"/>
        <v>0</v>
      </c>
      <c r="BE20" s="59"/>
      <c r="BF20" s="58"/>
      <c r="BG20" s="45"/>
      <c r="BH20" s="55">
        <f t="shared" si="34"/>
        <v>0</v>
      </c>
      <c r="BI20" s="57" t="e">
        <f>BG20/BF20%</f>
        <v>#DIV/0!</v>
      </c>
      <c r="BJ20" s="298">
        <f t="shared" si="35"/>
        <v>0</v>
      </c>
      <c r="BK20" s="52">
        <f t="shared" si="36"/>
        <v>0</v>
      </c>
      <c r="BL20" s="52">
        <f t="shared" si="37"/>
        <v>0</v>
      </c>
      <c r="BM20" s="53"/>
      <c r="BN20" s="58"/>
      <c r="BO20" s="45"/>
      <c r="BP20" s="55">
        <f>BO20-BN20</f>
        <v>0</v>
      </c>
      <c r="BQ20" s="57"/>
      <c r="BR20" s="58"/>
      <c r="BS20" s="45"/>
      <c r="BT20" s="55">
        <f>BS20-BR20</f>
        <v>0</v>
      </c>
      <c r="BU20" s="59"/>
      <c r="BV20" s="45"/>
      <c r="BW20" s="45"/>
      <c r="BX20" s="55">
        <f>BW20-BV20</f>
        <v>0</v>
      </c>
      <c r="BY20" s="55"/>
      <c r="BZ20" s="302"/>
      <c r="CA20" s="60">
        <f t="shared" si="42"/>
        <v>0</v>
      </c>
      <c r="CB20" s="60" t="e">
        <f t="shared" si="43"/>
        <v>#DIV/0!</v>
      </c>
    </row>
    <row r="21" spans="1:80" s="40" customFormat="1" ht="18.75" customHeight="1" hidden="1">
      <c r="A21" s="317" t="s">
        <v>36</v>
      </c>
      <c r="B21" s="54"/>
      <c r="C21" s="45"/>
      <c r="D21" s="46">
        <f t="shared" si="0"/>
        <v>0</v>
      </c>
      <c r="E21" s="47"/>
      <c r="F21" s="48">
        <f t="shared" si="2"/>
        <v>0</v>
      </c>
      <c r="G21" s="49">
        <f t="shared" si="2"/>
        <v>0</v>
      </c>
      <c r="H21" s="49">
        <f t="shared" si="3"/>
        <v>0</v>
      </c>
      <c r="I21" s="50"/>
      <c r="J21" s="51">
        <f t="shared" si="49"/>
        <v>0</v>
      </c>
      <c r="K21" s="52">
        <f t="shared" si="50"/>
        <v>0</v>
      </c>
      <c r="L21" s="52">
        <f t="shared" si="5"/>
        <v>0</v>
      </c>
      <c r="M21" s="53"/>
      <c r="N21" s="54"/>
      <c r="O21" s="45"/>
      <c r="P21" s="55"/>
      <c r="Q21" s="55"/>
      <c r="R21" s="45"/>
      <c r="S21" s="45"/>
      <c r="T21" s="55">
        <f t="shared" si="9"/>
        <v>0</v>
      </c>
      <c r="U21" s="55" t="e">
        <f t="shared" si="10"/>
        <v>#DIV/0!</v>
      </c>
      <c r="V21" s="45"/>
      <c r="W21" s="45"/>
      <c r="X21" s="55">
        <f t="shared" si="22"/>
        <v>0</v>
      </c>
      <c r="Y21" s="56" t="e">
        <f t="shared" si="23"/>
        <v>#DIV/0!</v>
      </c>
      <c r="Z21" s="52">
        <f t="shared" si="45"/>
        <v>0</v>
      </c>
      <c r="AA21" s="52">
        <f t="shared" si="24"/>
        <v>0</v>
      </c>
      <c r="AB21" s="52">
        <f t="shared" si="25"/>
        <v>0</v>
      </c>
      <c r="AC21" s="52"/>
      <c r="AD21" s="45"/>
      <c r="AE21" s="45"/>
      <c r="AF21" s="55">
        <f>AE21-AD21</f>
        <v>0</v>
      </c>
      <c r="AG21" s="55"/>
      <c r="AH21" s="45"/>
      <c r="AI21" s="45"/>
      <c r="AJ21" s="34">
        <f t="shared" si="11"/>
        <v>0</v>
      </c>
      <c r="AK21" s="34" t="e">
        <f t="shared" si="29"/>
        <v>#DIV/0!</v>
      </c>
      <c r="AL21" s="45"/>
      <c r="AM21" s="45"/>
      <c r="AN21" s="55">
        <f t="shared" si="12"/>
        <v>0</v>
      </c>
      <c r="AO21" s="55" t="e">
        <f t="shared" si="13"/>
        <v>#DIV/0!</v>
      </c>
      <c r="AP21" s="295">
        <f t="shared" si="51"/>
        <v>0</v>
      </c>
      <c r="AQ21" s="296">
        <f t="shared" si="30"/>
        <v>0</v>
      </c>
      <c r="AR21" s="296">
        <f t="shared" si="14"/>
        <v>0</v>
      </c>
      <c r="AS21" s="297"/>
      <c r="AT21" s="51">
        <f t="shared" si="31"/>
        <v>0</v>
      </c>
      <c r="AU21" s="52">
        <f t="shared" si="32"/>
        <v>0</v>
      </c>
      <c r="AV21" s="52">
        <f t="shared" si="47"/>
        <v>0</v>
      </c>
      <c r="AW21" s="53"/>
      <c r="AX21" s="58"/>
      <c r="AY21" s="45"/>
      <c r="AZ21" s="55">
        <f t="shared" si="52"/>
        <v>0</v>
      </c>
      <c r="BA21" s="57" t="e">
        <f t="shared" si="48"/>
        <v>#DIV/0!</v>
      </c>
      <c r="BB21" s="58"/>
      <c r="BC21" s="45"/>
      <c r="BD21" s="55"/>
      <c r="BE21" s="59"/>
      <c r="BF21" s="58"/>
      <c r="BG21" s="45"/>
      <c r="BH21" s="55"/>
      <c r="BI21" s="57"/>
      <c r="BJ21" s="298">
        <f t="shared" si="35"/>
        <v>0</v>
      </c>
      <c r="BK21" s="52">
        <f t="shared" si="36"/>
        <v>0</v>
      </c>
      <c r="BL21" s="52">
        <f t="shared" si="37"/>
        <v>0</v>
      </c>
      <c r="BM21" s="53"/>
      <c r="BN21" s="58"/>
      <c r="BO21" s="45"/>
      <c r="BP21" s="55"/>
      <c r="BQ21" s="57"/>
      <c r="BR21" s="58"/>
      <c r="BS21" s="45"/>
      <c r="BT21" s="55"/>
      <c r="BU21" s="59"/>
      <c r="BV21" s="45"/>
      <c r="BW21" s="45"/>
      <c r="BX21" s="55"/>
      <c r="BY21" s="55"/>
      <c r="BZ21" s="302"/>
      <c r="CA21" s="60">
        <f t="shared" si="42"/>
        <v>0</v>
      </c>
      <c r="CB21" s="60" t="e">
        <f t="shared" si="43"/>
        <v>#DIV/0!</v>
      </c>
    </row>
    <row r="22" spans="1:80" ht="51.75" customHeight="1">
      <c r="A22" s="316" t="s">
        <v>37</v>
      </c>
      <c r="B22" s="42">
        <f>B23+B24+B25+B26+B27</f>
        <v>38516.4</v>
      </c>
      <c r="C22" s="41">
        <f>C23+C24+C25+C26+C27</f>
        <v>2864.1</v>
      </c>
      <c r="D22" s="27">
        <f t="shared" si="0"/>
        <v>-35652.3</v>
      </c>
      <c r="E22" s="28">
        <f t="shared" si="1"/>
        <v>7.436053213695984</v>
      </c>
      <c r="F22" s="29">
        <f t="shared" si="2"/>
        <v>16341.2</v>
      </c>
      <c r="G22" s="30">
        <f t="shared" si="2"/>
        <v>2864.1</v>
      </c>
      <c r="H22" s="30">
        <f t="shared" si="3"/>
        <v>-13477.1</v>
      </c>
      <c r="I22" s="31">
        <f>G22/F22%</f>
        <v>17.526864612145985</v>
      </c>
      <c r="J22" s="294">
        <f t="shared" si="49"/>
        <v>6319.1</v>
      </c>
      <c r="K22" s="32">
        <f>SUM(O22+S22+W22)</f>
        <v>2864.1</v>
      </c>
      <c r="L22" s="32">
        <f t="shared" si="5"/>
        <v>-3455.0000000000005</v>
      </c>
      <c r="M22" s="33">
        <f>K22/J22%</f>
        <v>45.3244924118941</v>
      </c>
      <c r="N22" s="42">
        <f>N23+N24+N25+N26+N27</f>
        <v>1837.2</v>
      </c>
      <c r="O22" s="41">
        <f>O23+O24+O25+O26+O27</f>
        <v>1202.3</v>
      </c>
      <c r="P22" s="34">
        <f aca="true" t="shared" si="54" ref="P22:P35">O22-N22</f>
        <v>-634.9000000000001</v>
      </c>
      <c r="Q22" s="34">
        <f>O22/N22%</f>
        <v>65.44197692140213</v>
      </c>
      <c r="R22" s="41">
        <f>R23+R24+R25+R26+R27</f>
        <v>1877.2</v>
      </c>
      <c r="S22" s="41">
        <f>S23+S24+S25+S26+S27</f>
        <v>1661.8</v>
      </c>
      <c r="T22" s="34">
        <f t="shared" si="9"/>
        <v>-215.4000000000001</v>
      </c>
      <c r="U22" s="34">
        <f t="shared" si="10"/>
        <v>88.52546345621137</v>
      </c>
      <c r="V22" s="41">
        <f>V23+V24+V25+V26+V27</f>
        <v>2604.7</v>
      </c>
      <c r="W22" s="41">
        <f>W23+W24+W25+W26</f>
        <v>0</v>
      </c>
      <c r="X22" s="34">
        <f t="shared" si="22"/>
        <v>-2604.7</v>
      </c>
      <c r="Y22" s="35">
        <f t="shared" si="23"/>
        <v>0</v>
      </c>
      <c r="Z22" s="32">
        <f t="shared" si="45"/>
        <v>10022.1</v>
      </c>
      <c r="AA22" s="32">
        <f t="shared" si="24"/>
        <v>0</v>
      </c>
      <c r="AB22" s="32">
        <f t="shared" si="25"/>
        <v>-10022.1</v>
      </c>
      <c r="AC22" s="32">
        <f>AA22/Z22%</f>
        <v>0</v>
      </c>
      <c r="AD22" s="41">
        <f>AD23+AD24+AD25+AD26+AD27</f>
        <v>3027.3</v>
      </c>
      <c r="AE22" s="41">
        <f>AE23+AE24+AE25+AE26</f>
        <v>0</v>
      </c>
      <c r="AF22" s="34">
        <f aca="true" t="shared" si="55" ref="AF22:AF35">AE22-AD22</f>
        <v>-3027.3</v>
      </c>
      <c r="AG22" s="34">
        <f aca="true" t="shared" si="56" ref="AG22:AG29">AE22/AD22%</f>
        <v>0</v>
      </c>
      <c r="AH22" s="41">
        <f>AH23+AH24+AH25+AH26+AH27</f>
        <v>3137.4</v>
      </c>
      <c r="AI22" s="41">
        <f>AI23+AI24+AI25+AI26</f>
        <v>0</v>
      </c>
      <c r="AJ22" s="34">
        <f t="shared" si="11"/>
        <v>-3137.4</v>
      </c>
      <c r="AK22" s="34">
        <f t="shared" si="29"/>
        <v>0</v>
      </c>
      <c r="AL22" s="41">
        <f>AL23+AL24+AL25+AL26+AL27</f>
        <v>3857.4</v>
      </c>
      <c r="AM22" s="41">
        <f>AM23+AM24+AM25+AM26</f>
        <v>0</v>
      </c>
      <c r="AN22" s="34">
        <f t="shared" si="12"/>
        <v>-3857.4</v>
      </c>
      <c r="AO22" s="34">
        <f t="shared" si="13"/>
        <v>0</v>
      </c>
      <c r="AP22" s="291">
        <f t="shared" si="51"/>
        <v>26693.300000000003</v>
      </c>
      <c r="AQ22" s="292">
        <f t="shared" si="51"/>
        <v>2864.1</v>
      </c>
      <c r="AR22" s="292">
        <f t="shared" si="14"/>
        <v>-23829.200000000004</v>
      </c>
      <c r="AS22" s="293">
        <f>AQ22/AP22%</f>
        <v>10.72965875332012</v>
      </c>
      <c r="AT22" s="294">
        <f t="shared" si="31"/>
        <v>10352.1</v>
      </c>
      <c r="AU22" s="32">
        <f t="shared" si="32"/>
        <v>0</v>
      </c>
      <c r="AV22" s="32">
        <f t="shared" si="47"/>
        <v>-10352.1</v>
      </c>
      <c r="AW22" s="38">
        <f>AU22/AT22%</f>
        <v>0</v>
      </c>
      <c r="AX22" s="43">
        <f>AX23+AX24+AX25+AX26+AX27</f>
        <v>3177.3</v>
      </c>
      <c r="AY22" s="41">
        <f>AY23+AY24+AY25+AY26</f>
        <v>0</v>
      </c>
      <c r="AZ22" s="34">
        <f t="shared" si="52"/>
        <v>-3177.3</v>
      </c>
      <c r="BA22" s="36">
        <f t="shared" si="48"/>
        <v>0</v>
      </c>
      <c r="BB22" s="43">
        <f>BB23+BB24+BB25+BB26+BB27</f>
        <v>3277.4</v>
      </c>
      <c r="BC22" s="41">
        <f>BC23+BC24+BC25+BC26</f>
        <v>0</v>
      </c>
      <c r="BD22" s="34">
        <f>BC22-BB22</f>
        <v>-3277.4</v>
      </c>
      <c r="BE22" s="44">
        <f>BC22/BB22%</f>
        <v>0</v>
      </c>
      <c r="BF22" s="43">
        <f>BF23+BF24+BF25+BF26+BF27</f>
        <v>3897.4</v>
      </c>
      <c r="BG22" s="41">
        <f>BG23+BG24+BG25+BG26</f>
        <v>0</v>
      </c>
      <c r="BH22" s="34">
        <f>BG22-BF22</f>
        <v>-3897.4</v>
      </c>
      <c r="BI22" s="36">
        <f>BG22/BF22%</f>
        <v>0</v>
      </c>
      <c r="BJ22" s="299">
        <f t="shared" si="35"/>
        <v>11823.100000000002</v>
      </c>
      <c r="BK22" s="32">
        <f t="shared" si="36"/>
        <v>0</v>
      </c>
      <c r="BL22" s="32">
        <f t="shared" si="37"/>
        <v>-11823.100000000002</v>
      </c>
      <c r="BM22" s="33">
        <f>BK22/BJ22%</f>
        <v>0</v>
      </c>
      <c r="BN22" s="43">
        <f>BN23+BN24+BN25+BN26+BN27</f>
        <v>3527.3</v>
      </c>
      <c r="BO22" s="41">
        <f>BO23+BO24+BO25+BO26</f>
        <v>0</v>
      </c>
      <c r="BP22" s="34">
        <f>BO22-BN22</f>
        <v>-3527.3</v>
      </c>
      <c r="BQ22" s="57">
        <f>BO22/BN22%</f>
        <v>0</v>
      </c>
      <c r="BR22" s="43">
        <f>BR23+BR24+BR25+BR26+BR27</f>
        <v>3927.4</v>
      </c>
      <c r="BS22" s="41">
        <f>BS23+BS24+BS25+BS26</f>
        <v>0</v>
      </c>
      <c r="BT22" s="34">
        <f>BS22-BR22</f>
        <v>-3927.4</v>
      </c>
      <c r="BU22" s="44">
        <f>BS22/BR22%</f>
        <v>0</v>
      </c>
      <c r="BV22" s="41">
        <f>BV23+BV24+BV25+BV26+BV27</f>
        <v>4368.400000000001</v>
      </c>
      <c r="BW22" s="41">
        <f>BW23+BW24+BW25+BW26</f>
        <v>0</v>
      </c>
      <c r="BX22" s="34">
        <f>BW22-BV22</f>
        <v>-4368.400000000001</v>
      </c>
      <c r="BY22" s="34">
        <f>BW22/BV22%</f>
        <v>0</v>
      </c>
      <c r="BZ22" s="63">
        <f>BZ23+BZ24+BZ25+BZ26</f>
        <v>0</v>
      </c>
      <c r="CA22" s="39">
        <f t="shared" si="42"/>
        <v>2864.1</v>
      </c>
      <c r="CB22" s="39" t="e">
        <f t="shared" si="43"/>
        <v>#DIV/0!</v>
      </c>
    </row>
    <row r="23" spans="1:80" s="68" customFormat="1" ht="39" customHeight="1" hidden="1">
      <c r="A23" s="318" t="s">
        <v>38</v>
      </c>
      <c r="B23" s="65"/>
      <c r="C23" s="64"/>
      <c r="D23" s="46">
        <f t="shared" si="0"/>
        <v>0</v>
      </c>
      <c r="E23" s="47"/>
      <c r="F23" s="48">
        <f t="shared" si="2"/>
        <v>0</v>
      </c>
      <c r="G23" s="49">
        <f t="shared" si="2"/>
        <v>0</v>
      </c>
      <c r="H23" s="49">
        <f t="shared" si="3"/>
        <v>0</v>
      </c>
      <c r="I23" s="50"/>
      <c r="J23" s="51">
        <f t="shared" si="49"/>
        <v>0</v>
      </c>
      <c r="K23" s="52">
        <f t="shared" si="50"/>
        <v>0</v>
      </c>
      <c r="L23" s="52">
        <f t="shared" si="5"/>
        <v>0</v>
      </c>
      <c r="M23" s="53"/>
      <c r="N23" s="65"/>
      <c r="O23" s="64"/>
      <c r="P23" s="34">
        <f t="shared" si="54"/>
        <v>0</v>
      </c>
      <c r="Q23" s="34"/>
      <c r="R23" s="64"/>
      <c r="S23" s="64"/>
      <c r="T23" s="55">
        <f t="shared" si="9"/>
        <v>0</v>
      </c>
      <c r="U23" s="55" t="e">
        <f t="shared" si="10"/>
        <v>#DIV/0!</v>
      </c>
      <c r="V23" s="64"/>
      <c r="W23" s="64"/>
      <c r="X23" s="55">
        <f t="shared" si="22"/>
        <v>0</v>
      </c>
      <c r="Y23" s="56" t="e">
        <f t="shared" si="23"/>
        <v>#DIV/0!</v>
      </c>
      <c r="Z23" s="52">
        <f t="shared" si="45"/>
        <v>0</v>
      </c>
      <c r="AA23" s="52">
        <f t="shared" si="24"/>
        <v>0</v>
      </c>
      <c r="AB23" s="52">
        <f t="shared" si="25"/>
        <v>0</v>
      </c>
      <c r="AC23" s="52"/>
      <c r="AD23" s="64"/>
      <c r="AE23" s="64"/>
      <c r="AF23" s="34">
        <f t="shared" si="55"/>
        <v>0</v>
      </c>
      <c r="AG23" s="34" t="e">
        <f t="shared" si="56"/>
        <v>#DIV/0!</v>
      </c>
      <c r="AH23" s="64"/>
      <c r="AI23" s="64"/>
      <c r="AJ23" s="34">
        <f t="shared" si="11"/>
        <v>0</v>
      </c>
      <c r="AK23" s="34" t="e">
        <f t="shared" si="29"/>
        <v>#DIV/0!</v>
      </c>
      <c r="AL23" s="64"/>
      <c r="AM23" s="64"/>
      <c r="AN23" s="55">
        <f t="shared" si="12"/>
        <v>0</v>
      </c>
      <c r="AO23" s="55" t="e">
        <f t="shared" si="13"/>
        <v>#DIV/0!</v>
      </c>
      <c r="AP23" s="291">
        <f t="shared" si="51"/>
        <v>0</v>
      </c>
      <c r="AQ23" s="296">
        <f t="shared" si="51"/>
        <v>0</v>
      </c>
      <c r="AR23" s="296">
        <f t="shared" si="14"/>
        <v>0</v>
      </c>
      <c r="AS23" s="297"/>
      <c r="AT23" s="51">
        <f t="shared" si="31"/>
        <v>0</v>
      </c>
      <c r="AU23" s="52">
        <f t="shared" si="32"/>
        <v>0</v>
      </c>
      <c r="AV23" s="52">
        <f t="shared" si="47"/>
        <v>0</v>
      </c>
      <c r="AW23" s="53"/>
      <c r="AX23" s="66"/>
      <c r="AY23" s="64"/>
      <c r="AZ23" s="55">
        <f t="shared" si="52"/>
        <v>0</v>
      </c>
      <c r="BA23" s="57" t="e">
        <f t="shared" si="48"/>
        <v>#DIV/0!</v>
      </c>
      <c r="BB23" s="66"/>
      <c r="BC23" s="64"/>
      <c r="BD23" s="55"/>
      <c r="BE23" s="59"/>
      <c r="BF23" s="66"/>
      <c r="BG23" s="64"/>
      <c r="BH23" s="55"/>
      <c r="BI23" s="36"/>
      <c r="BJ23" s="298">
        <f t="shared" si="35"/>
        <v>0</v>
      </c>
      <c r="BK23" s="52">
        <f t="shared" si="36"/>
        <v>0</v>
      </c>
      <c r="BL23" s="52">
        <f t="shared" si="37"/>
        <v>0</v>
      </c>
      <c r="BM23" s="53"/>
      <c r="BN23" s="66"/>
      <c r="BO23" s="64"/>
      <c r="BP23" s="55"/>
      <c r="BQ23" s="57"/>
      <c r="BR23" s="66"/>
      <c r="BS23" s="64"/>
      <c r="BT23" s="55"/>
      <c r="BU23" s="44"/>
      <c r="BV23" s="64"/>
      <c r="BW23" s="64"/>
      <c r="BX23" s="55"/>
      <c r="BY23" s="34" t="e">
        <f>BW23/BV23%</f>
        <v>#DIV/0!</v>
      </c>
      <c r="BZ23" s="303"/>
      <c r="CA23" s="60">
        <f t="shared" si="42"/>
        <v>0</v>
      </c>
      <c r="CB23" s="60" t="e">
        <f t="shared" si="43"/>
        <v>#DIV/0!</v>
      </c>
    </row>
    <row r="24" spans="1:80" s="2" customFormat="1" ht="37.5">
      <c r="A24" s="318" t="s">
        <v>39</v>
      </c>
      <c r="B24" s="54">
        <f aca="true" t="shared" si="57" ref="B24:C27">J24+Z24+AT24+BJ24</f>
        <v>30310.7</v>
      </c>
      <c r="C24" s="45">
        <f t="shared" si="57"/>
        <v>1566.3</v>
      </c>
      <c r="D24" s="67">
        <f t="shared" si="0"/>
        <v>-28744.4</v>
      </c>
      <c r="E24" s="47">
        <f t="shared" si="1"/>
        <v>5.167482110277888</v>
      </c>
      <c r="F24" s="48">
        <f t="shared" si="2"/>
        <v>12200</v>
      </c>
      <c r="G24" s="49">
        <f t="shared" si="2"/>
        <v>1566.3</v>
      </c>
      <c r="H24" s="49">
        <f t="shared" si="3"/>
        <v>-10633.7</v>
      </c>
      <c r="I24" s="50">
        <f aca="true" t="shared" si="58" ref="I24:I31">G24/F24%</f>
        <v>12.838524590163933</v>
      </c>
      <c r="J24" s="51">
        <f t="shared" si="49"/>
        <v>4210</v>
      </c>
      <c r="K24" s="52">
        <f t="shared" si="50"/>
        <v>1566.3</v>
      </c>
      <c r="L24" s="52">
        <f t="shared" si="5"/>
        <v>-2643.7</v>
      </c>
      <c r="M24" s="53">
        <f aca="true" t="shared" si="59" ref="M24:M35">K24/J24%</f>
        <v>37.204275534441805</v>
      </c>
      <c r="N24" s="54">
        <v>1160</v>
      </c>
      <c r="O24" s="45">
        <v>830.3</v>
      </c>
      <c r="P24" s="55">
        <f t="shared" si="54"/>
        <v>-329.70000000000005</v>
      </c>
      <c r="Q24" s="55">
        <f>O24/N24%</f>
        <v>71.57758620689656</v>
      </c>
      <c r="R24" s="45">
        <v>1200</v>
      </c>
      <c r="S24" s="45">
        <v>736</v>
      </c>
      <c r="T24" s="55">
        <f t="shared" si="9"/>
        <v>-464</v>
      </c>
      <c r="U24" s="55">
        <f t="shared" si="10"/>
        <v>61.333333333333336</v>
      </c>
      <c r="V24" s="45">
        <v>1850</v>
      </c>
      <c r="W24" s="45"/>
      <c r="X24" s="55">
        <f t="shared" si="22"/>
        <v>-1850</v>
      </c>
      <c r="Y24" s="56">
        <f t="shared" si="23"/>
        <v>0</v>
      </c>
      <c r="Z24" s="52">
        <f t="shared" si="45"/>
        <v>7990</v>
      </c>
      <c r="AA24" s="52">
        <f t="shared" si="24"/>
        <v>0</v>
      </c>
      <c r="AB24" s="52">
        <f t="shared" si="25"/>
        <v>-7990</v>
      </c>
      <c r="AC24" s="52">
        <f>AA24/Z24%</f>
        <v>0</v>
      </c>
      <c r="AD24" s="45">
        <v>2350</v>
      </c>
      <c r="AE24" s="45"/>
      <c r="AF24" s="55">
        <f t="shared" si="55"/>
        <v>-2350</v>
      </c>
      <c r="AG24" s="55">
        <f t="shared" si="56"/>
        <v>0</v>
      </c>
      <c r="AH24" s="45">
        <v>2460</v>
      </c>
      <c r="AI24" s="45"/>
      <c r="AJ24" s="55">
        <f t="shared" si="11"/>
        <v>-2460</v>
      </c>
      <c r="AK24" s="55">
        <f t="shared" si="29"/>
        <v>0</v>
      </c>
      <c r="AL24" s="45">
        <v>3180</v>
      </c>
      <c r="AM24" s="45"/>
      <c r="AN24" s="55">
        <f t="shared" si="12"/>
        <v>-3180</v>
      </c>
      <c r="AO24" s="55">
        <f t="shared" si="13"/>
        <v>0</v>
      </c>
      <c r="AP24" s="295">
        <f t="shared" si="51"/>
        <v>20520</v>
      </c>
      <c r="AQ24" s="296">
        <f t="shared" si="51"/>
        <v>1566.3</v>
      </c>
      <c r="AR24" s="296">
        <f t="shared" si="14"/>
        <v>-18953.7</v>
      </c>
      <c r="AS24" s="297">
        <f aca="true" t="shared" si="60" ref="AS24:AS35">AQ24/AP24%</f>
        <v>7.633040935672515</v>
      </c>
      <c r="AT24" s="51">
        <f t="shared" si="31"/>
        <v>8320</v>
      </c>
      <c r="AU24" s="52">
        <f t="shared" si="32"/>
        <v>0</v>
      </c>
      <c r="AV24" s="52">
        <f t="shared" si="47"/>
        <v>-8320</v>
      </c>
      <c r="AW24" s="53">
        <f>AU24/AT24%</f>
        <v>0</v>
      </c>
      <c r="AX24" s="58">
        <v>2500</v>
      </c>
      <c r="AY24" s="45"/>
      <c r="AZ24" s="55">
        <f t="shared" si="52"/>
        <v>-2500</v>
      </c>
      <c r="BA24" s="57">
        <f t="shared" si="48"/>
        <v>0</v>
      </c>
      <c r="BB24" s="58">
        <v>2600</v>
      </c>
      <c r="BC24" s="45"/>
      <c r="BD24" s="55">
        <f>BC24-BB24</f>
        <v>-2600</v>
      </c>
      <c r="BE24" s="59">
        <f>BC24/BB24%</f>
        <v>0</v>
      </c>
      <c r="BF24" s="58">
        <v>3220</v>
      </c>
      <c r="BG24" s="45"/>
      <c r="BH24" s="55">
        <f>BG24-BF24</f>
        <v>-3220</v>
      </c>
      <c r="BI24" s="57">
        <f>BG24/BF24%</f>
        <v>0</v>
      </c>
      <c r="BJ24" s="298">
        <f t="shared" si="35"/>
        <v>9790.7</v>
      </c>
      <c r="BK24" s="52">
        <f t="shared" si="36"/>
        <v>0</v>
      </c>
      <c r="BL24" s="52">
        <f t="shared" si="37"/>
        <v>-9790.7</v>
      </c>
      <c r="BM24" s="53">
        <f>BK24/BJ24%</f>
        <v>0</v>
      </c>
      <c r="BN24" s="58">
        <v>2850</v>
      </c>
      <c r="BO24" s="45"/>
      <c r="BP24" s="34">
        <f>BO24-BN24</f>
        <v>-2850</v>
      </c>
      <c r="BQ24" s="57">
        <f>BO24/BN24%</f>
        <v>0</v>
      </c>
      <c r="BR24" s="58">
        <v>3250</v>
      </c>
      <c r="BS24" s="45"/>
      <c r="BT24" s="55">
        <f>BS24-BR24</f>
        <v>-3250</v>
      </c>
      <c r="BU24" s="59">
        <f>BS24/BR24%</f>
        <v>0</v>
      </c>
      <c r="BV24" s="45">
        <v>3690.7</v>
      </c>
      <c r="BW24" s="45"/>
      <c r="BX24" s="55">
        <f>BW24-BV24</f>
        <v>-3690.7</v>
      </c>
      <c r="BY24" s="34">
        <f>BW24/BV24%</f>
        <v>0</v>
      </c>
      <c r="BZ24" s="302"/>
      <c r="CA24" s="60">
        <f t="shared" si="42"/>
        <v>1566.3</v>
      </c>
      <c r="CB24" s="60" t="e">
        <f t="shared" si="43"/>
        <v>#DIV/0!</v>
      </c>
    </row>
    <row r="25" spans="1:80" ht="37.5">
      <c r="A25" s="315" t="s">
        <v>40</v>
      </c>
      <c r="B25" s="54">
        <f t="shared" si="57"/>
        <v>7875.599999999999</v>
      </c>
      <c r="C25" s="45">
        <f t="shared" si="57"/>
        <v>1190.3</v>
      </c>
      <c r="D25" s="55">
        <f t="shared" si="0"/>
        <v>-6685.299999999999</v>
      </c>
      <c r="E25" s="47">
        <f t="shared" si="1"/>
        <v>15.113769109655136</v>
      </c>
      <c r="F25" s="48">
        <f t="shared" si="2"/>
        <v>3937.5</v>
      </c>
      <c r="G25" s="49">
        <f t="shared" si="2"/>
        <v>1190.3</v>
      </c>
      <c r="H25" s="49">
        <f t="shared" si="3"/>
        <v>-2747.2</v>
      </c>
      <c r="I25" s="50">
        <f t="shared" si="58"/>
        <v>30.22984126984127</v>
      </c>
      <c r="J25" s="51">
        <f t="shared" si="49"/>
        <v>1968.6000000000001</v>
      </c>
      <c r="K25" s="52">
        <f t="shared" si="50"/>
        <v>1190.3</v>
      </c>
      <c r="L25" s="52">
        <f t="shared" si="5"/>
        <v>-778.3000000000002</v>
      </c>
      <c r="M25" s="53">
        <f t="shared" si="59"/>
        <v>60.464289342680075</v>
      </c>
      <c r="N25" s="69">
        <v>656.2</v>
      </c>
      <c r="O25" s="70">
        <v>279.8</v>
      </c>
      <c r="P25" s="55">
        <f t="shared" si="54"/>
        <v>-376.40000000000003</v>
      </c>
      <c r="Q25" s="55">
        <f>O25/N25%</f>
        <v>42.63943919536727</v>
      </c>
      <c r="R25" s="70">
        <v>656.2</v>
      </c>
      <c r="S25" s="70">
        <v>910.5</v>
      </c>
      <c r="T25" s="55">
        <f t="shared" si="9"/>
        <v>254.29999999999995</v>
      </c>
      <c r="U25" s="55">
        <f t="shared" si="10"/>
        <v>138.75342883267297</v>
      </c>
      <c r="V25" s="70">
        <v>656.2</v>
      </c>
      <c r="W25" s="70"/>
      <c r="X25" s="55">
        <f t="shared" si="22"/>
        <v>-656.2</v>
      </c>
      <c r="Y25" s="56">
        <f t="shared" si="23"/>
        <v>0</v>
      </c>
      <c r="Z25" s="52">
        <f t="shared" si="45"/>
        <v>1968.8999999999999</v>
      </c>
      <c r="AA25" s="52">
        <f t="shared" si="24"/>
        <v>0</v>
      </c>
      <c r="AB25" s="52">
        <f t="shared" si="25"/>
        <v>-1968.8999999999999</v>
      </c>
      <c r="AC25" s="52">
        <f>AA25/Z25%</f>
        <v>0</v>
      </c>
      <c r="AD25" s="70">
        <v>656.3</v>
      </c>
      <c r="AE25" s="70"/>
      <c r="AF25" s="55">
        <f t="shared" si="55"/>
        <v>-656.3</v>
      </c>
      <c r="AG25" s="55">
        <f t="shared" si="56"/>
        <v>0</v>
      </c>
      <c r="AH25" s="70">
        <v>656.3</v>
      </c>
      <c r="AI25" s="70"/>
      <c r="AJ25" s="55">
        <f t="shared" si="11"/>
        <v>-656.3</v>
      </c>
      <c r="AK25" s="55">
        <f t="shared" si="29"/>
        <v>0</v>
      </c>
      <c r="AL25" s="70">
        <v>656.3</v>
      </c>
      <c r="AM25" s="70"/>
      <c r="AN25" s="55">
        <f t="shared" si="12"/>
        <v>-656.3</v>
      </c>
      <c r="AO25" s="55">
        <f t="shared" si="13"/>
        <v>0</v>
      </c>
      <c r="AP25" s="295">
        <f t="shared" si="51"/>
        <v>5906.4</v>
      </c>
      <c r="AQ25" s="296">
        <f t="shared" si="51"/>
        <v>1190.3</v>
      </c>
      <c r="AR25" s="296">
        <f t="shared" si="14"/>
        <v>-4716.099999999999</v>
      </c>
      <c r="AS25" s="297">
        <f t="shared" si="60"/>
        <v>20.152715698225656</v>
      </c>
      <c r="AT25" s="51">
        <f t="shared" si="31"/>
        <v>1968.8999999999999</v>
      </c>
      <c r="AU25" s="52">
        <f t="shared" si="32"/>
        <v>0</v>
      </c>
      <c r="AV25" s="52">
        <f t="shared" si="47"/>
        <v>-1968.8999999999999</v>
      </c>
      <c r="AW25" s="53">
        <f>AU25/AT25%</f>
        <v>0</v>
      </c>
      <c r="AX25" s="71">
        <v>656.3</v>
      </c>
      <c r="AY25" s="70"/>
      <c r="AZ25" s="55">
        <f t="shared" si="52"/>
        <v>-656.3</v>
      </c>
      <c r="BA25" s="57">
        <f t="shared" si="48"/>
        <v>0</v>
      </c>
      <c r="BB25" s="71">
        <v>656.3</v>
      </c>
      <c r="BC25" s="70"/>
      <c r="BD25" s="55">
        <f>BC25-BB25</f>
        <v>-656.3</v>
      </c>
      <c r="BE25" s="59">
        <f>BC25/BB25%</f>
        <v>0</v>
      </c>
      <c r="BF25" s="71">
        <v>656.3</v>
      </c>
      <c r="BG25" s="70"/>
      <c r="BH25" s="55">
        <f>BG25-BF25</f>
        <v>-656.3</v>
      </c>
      <c r="BI25" s="57">
        <f>BG25/BF25%</f>
        <v>0</v>
      </c>
      <c r="BJ25" s="298">
        <f t="shared" si="35"/>
        <v>1969.1999999999998</v>
      </c>
      <c r="BK25" s="52">
        <f t="shared" si="36"/>
        <v>0</v>
      </c>
      <c r="BL25" s="52">
        <f t="shared" si="37"/>
        <v>-1969.1999999999998</v>
      </c>
      <c r="BM25" s="53">
        <f>BK25/BJ25%</f>
        <v>0</v>
      </c>
      <c r="BN25" s="71">
        <v>656.3</v>
      </c>
      <c r="BO25" s="70"/>
      <c r="BP25" s="34">
        <f>BO25-BN25</f>
        <v>-656.3</v>
      </c>
      <c r="BQ25" s="57">
        <f>BO25/BN25%</f>
        <v>0</v>
      </c>
      <c r="BR25" s="71">
        <v>656.3</v>
      </c>
      <c r="BS25" s="70"/>
      <c r="BT25" s="55">
        <f>BS25-BR25</f>
        <v>-656.3</v>
      </c>
      <c r="BU25" s="59">
        <f>BS25/BR25%</f>
        <v>0</v>
      </c>
      <c r="BV25" s="70">
        <v>656.6</v>
      </c>
      <c r="BW25" s="70"/>
      <c r="BX25" s="55">
        <f>BW25-BV25</f>
        <v>-656.6</v>
      </c>
      <c r="BY25" s="55">
        <f aca="true" t="shared" si="61" ref="BY25:BY35">BW25/BV25%</f>
        <v>0</v>
      </c>
      <c r="BZ25" s="304"/>
      <c r="CA25" s="60">
        <f t="shared" si="42"/>
        <v>1190.3</v>
      </c>
      <c r="CB25" s="60" t="e">
        <f t="shared" si="43"/>
        <v>#DIV/0!</v>
      </c>
    </row>
    <row r="26" spans="1:80" s="40" customFormat="1" ht="37.5">
      <c r="A26" s="319" t="s">
        <v>41</v>
      </c>
      <c r="B26" s="54">
        <f t="shared" si="57"/>
        <v>77.5</v>
      </c>
      <c r="C26" s="45">
        <f t="shared" si="57"/>
        <v>72.7</v>
      </c>
      <c r="D26" s="46">
        <f t="shared" si="0"/>
        <v>-4.799999999999997</v>
      </c>
      <c r="E26" s="47">
        <f t="shared" si="1"/>
        <v>93.80645161290323</v>
      </c>
      <c r="F26" s="48">
        <f t="shared" si="2"/>
        <v>77.5</v>
      </c>
      <c r="G26" s="49">
        <f t="shared" si="2"/>
        <v>72.7</v>
      </c>
      <c r="H26" s="49">
        <f t="shared" si="3"/>
        <v>-4.799999999999997</v>
      </c>
      <c r="I26" s="50">
        <f t="shared" si="58"/>
        <v>93.80645161290323</v>
      </c>
      <c r="J26" s="51">
        <f t="shared" si="49"/>
        <v>77.5</v>
      </c>
      <c r="K26" s="52">
        <f t="shared" si="50"/>
        <v>72.7</v>
      </c>
      <c r="L26" s="52">
        <f t="shared" si="5"/>
        <v>-4.799999999999997</v>
      </c>
      <c r="M26" s="53">
        <f t="shared" si="59"/>
        <v>93.80645161290323</v>
      </c>
      <c r="N26" s="69"/>
      <c r="O26" s="70">
        <v>72.7</v>
      </c>
      <c r="P26" s="55">
        <f t="shared" si="54"/>
        <v>72.7</v>
      </c>
      <c r="Q26" s="55"/>
      <c r="R26" s="70"/>
      <c r="S26" s="70"/>
      <c r="T26" s="55">
        <f t="shared" si="9"/>
        <v>0</v>
      </c>
      <c r="U26" s="55"/>
      <c r="V26" s="70">
        <v>77.5</v>
      </c>
      <c r="W26" s="70"/>
      <c r="X26" s="55">
        <f t="shared" si="22"/>
        <v>-77.5</v>
      </c>
      <c r="Y26" s="56"/>
      <c r="Z26" s="52">
        <f t="shared" si="45"/>
        <v>0</v>
      </c>
      <c r="AA26" s="52">
        <f t="shared" si="24"/>
        <v>0</v>
      </c>
      <c r="AB26" s="52">
        <f t="shared" si="25"/>
        <v>0</v>
      </c>
      <c r="AC26" s="52"/>
      <c r="AD26" s="70"/>
      <c r="AE26" s="70"/>
      <c r="AF26" s="55">
        <f t="shared" si="55"/>
        <v>0</v>
      </c>
      <c r="AG26" s="55"/>
      <c r="AH26" s="70"/>
      <c r="AI26" s="70"/>
      <c r="AJ26" s="55">
        <f t="shared" si="11"/>
        <v>0</v>
      </c>
      <c r="AK26" s="55"/>
      <c r="AL26" s="70"/>
      <c r="AM26" s="70"/>
      <c r="AN26" s="55">
        <f t="shared" si="12"/>
        <v>0</v>
      </c>
      <c r="AO26" s="55"/>
      <c r="AP26" s="295">
        <f t="shared" si="51"/>
        <v>77.5</v>
      </c>
      <c r="AQ26" s="296">
        <f t="shared" si="51"/>
        <v>72.7</v>
      </c>
      <c r="AR26" s="296">
        <f t="shared" si="14"/>
        <v>-4.799999999999997</v>
      </c>
      <c r="AS26" s="297">
        <f t="shared" si="60"/>
        <v>93.80645161290323</v>
      </c>
      <c r="AT26" s="51">
        <f t="shared" si="31"/>
        <v>0</v>
      </c>
      <c r="AU26" s="52">
        <f t="shared" si="32"/>
        <v>0</v>
      </c>
      <c r="AV26" s="52">
        <f t="shared" si="47"/>
        <v>0</v>
      </c>
      <c r="AW26" s="53"/>
      <c r="AX26" s="71"/>
      <c r="AY26" s="70">
        <v>0</v>
      </c>
      <c r="AZ26" s="55">
        <f t="shared" si="52"/>
        <v>0</v>
      </c>
      <c r="BA26" s="57"/>
      <c r="BB26" s="71"/>
      <c r="BC26" s="70"/>
      <c r="BD26" s="55">
        <f>BC26-BB26</f>
        <v>0</v>
      </c>
      <c r="BE26" s="59"/>
      <c r="BF26" s="71"/>
      <c r="BG26" s="70">
        <v>0</v>
      </c>
      <c r="BH26" s="55">
        <f>BG26-BF26</f>
        <v>0</v>
      </c>
      <c r="BI26" s="57"/>
      <c r="BJ26" s="298">
        <f t="shared" si="35"/>
        <v>0</v>
      </c>
      <c r="BK26" s="52">
        <f t="shared" si="36"/>
        <v>0</v>
      </c>
      <c r="BL26" s="52">
        <f t="shared" si="37"/>
        <v>0</v>
      </c>
      <c r="BM26" s="53"/>
      <c r="BN26" s="71"/>
      <c r="BO26" s="70"/>
      <c r="BP26" s="34">
        <f>BO26-BN26</f>
        <v>0</v>
      </c>
      <c r="BQ26" s="57"/>
      <c r="BR26" s="71"/>
      <c r="BS26" s="70"/>
      <c r="BT26" s="55">
        <f>BS26-BR26</f>
        <v>0</v>
      </c>
      <c r="BU26" s="59"/>
      <c r="BV26" s="70"/>
      <c r="BW26" s="70"/>
      <c r="BX26" s="55">
        <f>BW26-BV26</f>
        <v>0</v>
      </c>
      <c r="BY26" s="55" t="e">
        <f t="shared" si="61"/>
        <v>#DIV/0!</v>
      </c>
      <c r="BZ26" s="304"/>
      <c r="CA26" s="60">
        <f t="shared" si="42"/>
        <v>72.7</v>
      </c>
      <c r="CB26" s="60" t="e">
        <f t="shared" si="43"/>
        <v>#DIV/0!</v>
      </c>
    </row>
    <row r="27" spans="1:80" ht="187.5">
      <c r="A27" s="320" t="s">
        <v>146</v>
      </c>
      <c r="B27" s="54">
        <f t="shared" si="57"/>
        <v>252.60000000000002</v>
      </c>
      <c r="C27" s="45">
        <f t="shared" si="57"/>
        <v>34.8</v>
      </c>
      <c r="D27" s="46">
        <f t="shared" si="0"/>
        <v>-217.8</v>
      </c>
      <c r="E27" s="47">
        <f t="shared" si="1"/>
        <v>13.77672209026128</v>
      </c>
      <c r="F27" s="48"/>
      <c r="G27" s="49"/>
      <c r="H27" s="49"/>
      <c r="I27" s="50"/>
      <c r="J27" s="462">
        <f t="shared" si="49"/>
        <v>63</v>
      </c>
      <c r="K27" s="52">
        <f>O27+S27+W27</f>
        <v>34.8</v>
      </c>
      <c r="L27" s="52">
        <f t="shared" si="5"/>
        <v>-28.200000000000003</v>
      </c>
      <c r="M27" s="53">
        <f t="shared" si="59"/>
        <v>55.238095238095234</v>
      </c>
      <c r="N27" s="69">
        <v>21</v>
      </c>
      <c r="O27" s="70">
        <v>19.5</v>
      </c>
      <c r="P27" s="55"/>
      <c r="Q27" s="55"/>
      <c r="R27" s="70">
        <v>21</v>
      </c>
      <c r="S27" s="70">
        <v>15.3</v>
      </c>
      <c r="T27" s="55">
        <f>S27-R27</f>
        <v>-5.699999999999999</v>
      </c>
      <c r="U27" s="55">
        <f>S27/R27%</f>
        <v>72.85714285714286</v>
      </c>
      <c r="V27" s="70">
        <v>21</v>
      </c>
      <c r="W27" s="70"/>
      <c r="X27" s="55"/>
      <c r="Y27" s="56"/>
      <c r="Z27" s="52">
        <f t="shared" si="45"/>
        <v>63.2</v>
      </c>
      <c r="AA27" s="52"/>
      <c r="AB27" s="52"/>
      <c r="AC27" s="52"/>
      <c r="AD27" s="70">
        <v>21</v>
      </c>
      <c r="AE27" s="70"/>
      <c r="AF27" s="55"/>
      <c r="AG27" s="55"/>
      <c r="AH27" s="70">
        <v>21.1</v>
      </c>
      <c r="AI27" s="70"/>
      <c r="AJ27" s="55"/>
      <c r="AK27" s="55"/>
      <c r="AL27" s="70">
        <v>21.1</v>
      </c>
      <c r="AM27" s="70"/>
      <c r="AN27" s="55"/>
      <c r="AO27" s="55"/>
      <c r="AP27" s="295">
        <f t="shared" si="51"/>
        <v>189.4</v>
      </c>
      <c r="AQ27" s="296"/>
      <c r="AR27" s="296"/>
      <c r="AS27" s="297"/>
      <c r="AT27" s="51">
        <f t="shared" si="31"/>
        <v>63.2</v>
      </c>
      <c r="AU27" s="52"/>
      <c r="AV27" s="52"/>
      <c r="AW27" s="53"/>
      <c r="AX27" s="71">
        <v>21</v>
      </c>
      <c r="AY27" s="70"/>
      <c r="AZ27" s="55"/>
      <c r="BA27" s="57"/>
      <c r="BB27" s="71">
        <v>21.1</v>
      </c>
      <c r="BC27" s="70"/>
      <c r="BD27" s="55"/>
      <c r="BE27" s="59"/>
      <c r="BF27" s="71">
        <v>21.1</v>
      </c>
      <c r="BG27" s="70"/>
      <c r="BH27" s="55"/>
      <c r="BI27" s="57"/>
      <c r="BJ27" s="298">
        <f t="shared" si="35"/>
        <v>63.2</v>
      </c>
      <c r="BK27" s="52"/>
      <c r="BL27" s="52"/>
      <c r="BM27" s="53"/>
      <c r="BN27" s="71">
        <v>21</v>
      </c>
      <c r="BO27" s="69"/>
      <c r="BP27" s="34"/>
      <c r="BQ27" s="57"/>
      <c r="BR27" s="71">
        <v>21.1</v>
      </c>
      <c r="BS27" s="70"/>
      <c r="BT27" s="55"/>
      <c r="BU27" s="59"/>
      <c r="BV27" s="70">
        <v>21.1</v>
      </c>
      <c r="BW27" s="70"/>
      <c r="BX27" s="55"/>
      <c r="BY27" s="55"/>
      <c r="BZ27" s="304"/>
      <c r="CA27" s="60"/>
      <c r="CB27" s="60"/>
    </row>
    <row r="28" spans="1:80" s="40" customFormat="1" ht="31.5">
      <c r="A28" s="321" t="s">
        <v>42</v>
      </c>
      <c r="B28" s="72">
        <f>B29</f>
        <v>1281.7</v>
      </c>
      <c r="C28" s="72">
        <f>C29</f>
        <v>997.5</v>
      </c>
      <c r="D28" s="27">
        <f t="shared" si="0"/>
        <v>-284.20000000000005</v>
      </c>
      <c r="E28" s="28">
        <f t="shared" si="1"/>
        <v>77.82632441288914</v>
      </c>
      <c r="F28" s="29">
        <f t="shared" si="2"/>
        <v>1281.7</v>
      </c>
      <c r="G28" s="30">
        <f t="shared" si="2"/>
        <v>997.5</v>
      </c>
      <c r="H28" s="30">
        <f t="shared" si="3"/>
        <v>-284.20000000000005</v>
      </c>
      <c r="I28" s="31">
        <f t="shared" si="58"/>
        <v>77.82632441288914</v>
      </c>
      <c r="J28" s="294">
        <f t="shared" si="49"/>
        <v>734.2</v>
      </c>
      <c r="K28" s="32">
        <f t="shared" si="50"/>
        <v>997.5</v>
      </c>
      <c r="L28" s="32">
        <f t="shared" si="5"/>
        <v>263.29999999999995</v>
      </c>
      <c r="M28" s="33">
        <f t="shared" si="59"/>
        <v>135.8621628983928</v>
      </c>
      <c r="N28" s="73">
        <f>N29</f>
        <v>682.7</v>
      </c>
      <c r="O28" s="72">
        <f>O29</f>
        <v>773.4</v>
      </c>
      <c r="P28" s="34">
        <f t="shared" si="54"/>
        <v>90.69999999999993</v>
      </c>
      <c r="Q28" s="34">
        <f aca="true" t="shared" si="62" ref="Q28:Q35">O28/N28%</f>
        <v>113.28548410722131</v>
      </c>
      <c r="R28" s="72">
        <f>R29</f>
        <v>48.5</v>
      </c>
      <c r="S28" s="72">
        <f>S29</f>
        <v>224.1</v>
      </c>
      <c r="T28" s="34">
        <f t="shared" si="9"/>
        <v>175.6</v>
      </c>
      <c r="U28" s="34" t="s">
        <v>49</v>
      </c>
      <c r="V28" s="72">
        <f>V29</f>
        <v>3</v>
      </c>
      <c r="W28" s="72">
        <f>W29</f>
        <v>0</v>
      </c>
      <c r="X28" s="34">
        <f t="shared" si="22"/>
        <v>-3</v>
      </c>
      <c r="Y28" s="35">
        <f>W28/V28%</f>
        <v>0</v>
      </c>
      <c r="Z28" s="32">
        <f t="shared" si="45"/>
        <v>547.5</v>
      </c>
      <c r="AA28" s="32">
        <f t="shared" si="24"/>
        <v>0</v>
      </c>
      <c r="AB28" s="32">
        <f t="shared" si="25"/>
        <v>-547.5</v>
      </c>
      <c r="AC28" s="32">
        <f aca="true" t="shared" si="63" ref="AC28:AC35">AA28/Z28%</f>
        <v>0</v>
      </c>
      <c r="AD28" s="72">
        <f>AD29</f>
        <v>547.5</v>
      </c>
      <c r="AE28" s="72">
        <f>AE29</f>
        <v>0</v>
      </c>
      <c r="AF28" s="55">
        <f t="shared" si="55"/>
        <v>-547.5</v>
      </c>
      <c r="AG28" s="55">
        <f t="shared" si="56"/>
        <v>0</v>
      </c>
      <c r="AH28" s="72">
        <f>AH29</f>
        <v>0</v>
      </c>
      <c r="AI28" s="72">
        <f>AI29</f>
        <v>0</v>
      </c>
      <c r="AJ28" s="34">
        <f t="shared" si="11"/>
        <v>0</v>
      </c>
      <c r="AK28" s="34" t="e">
        <f>AI28/AH28%</f>
        <v>#DIV/0!</v>
      </c>
      <c r="AL28" s="72">
        <f>AL29</f>
        <v>0</v>
      </c>
      <c r="AM28" s="72">
        <f>AM29</f>
        <v>0</v>
      </c>
      <c r="AN28" s="34">
        <f t="shared" si="12"/>
        <v>0</v>
      </c>
      <c r="AO28" s="34" t="e">
        <f>AM28/AL28%</f>
        <v>#DIV/0!</v>
      </c>
      <c r="AP28" s="291">
        <f t="shared" si="51"/>
        <v>1281.7</v>
      </c>
      <c r="AQ28" s="292">
        <f t="shared" si="51"/>
        <v>997.5</v>
      </c>
      <c r="AR28" s="292">
        <f t="shared" si="14"/>
        <v>-284.20000000000005</v>
      </c>
      <c r="AS28" s="293">
        <f t="shared" si="60"/>
        <v>77.82632441288914</v>
      </c>
      <c r="AT28" s="294">
        <f t="shared" si="31"/>
        <v>0</v>
      </c>
      <c r="AU28" s="32">
        <f t="shared" si="32"/>
        <v>0</v>
      </c>
      <c r="AV28" s="32">
        <f t="shared" si="47"/>
        <v>0</v>
      </c>
      <c r="AW28" s="38" t="e">
        <f>AU28/AT28%</f>
        <v>#DIV/0!</v>
      </c>
      <c r="AX28" s="74">
        <f>AX29</f>
        <v>0</v>
      </c>
      <c r="AY28" s="72">
        <f>AY29</f>
        <v>0</v>
      </c>
      <c r="AZ28" s="34">
        <f t="shared" si="52"/>
        <v>0</v>
      </c>
      <c r="BA28" s="36" t="e">
        <f t="shared" si="48"/>
        <v>#DIV/0!</v>
      </c>
      <c r="BB28" s="74">
        <f>BB29</f>
        <v>0</v>
      </c>
      <c r="BC28" s="72">
        <f>BC29</f>
        <v>0</v>
      </c>
      <c r="BD28" s="34">
        <f aca="true" t="shared" si="64" ref="BD28:BD34">BC28-BB28</f>
        <v>0</v>
      </c>
      <c r="BE28" s="44" t="e">
        <f>BC28/BB28%</f>
        <v>#DIV/0!</v>
      </c>
      <c r="BF28" s="74">
        <f>BF29</f>
        <v>0</v>
      </c>
      <c r="BG28" s="72">
        <f>BG29</f>
        <v>0</v>
      </c>
      <c r="BH28" s="72">
        <f>BH29</f>
        <v>0</v>
      </c>
      <c r="BI28" s="36" t="e">
        <f>BG28/BF28%</f>
        <v>#DIV/0!</v>
      </c>
      <c r="BJ28" s="299">
        <f t="shared" si="35"/>
        <v>0</v>
      </c>
      <c r="BK28" s="32">
        <f t="shared" si="36"/>
        <v>0</v>
      </c>
      <c r="BL28" s="32">
        <f t="shared" si="37"/>
        <v>0</v>
      </c>
      <c r="BM28" s="33" t="e">
        <f aca="true" t="shared" si="65" ref="BM28:BM35">BK28/BJ28%</f>
        <v>#DIV/0!</v>
      </c>
      <c r="BN28" s="74">
        <f>BN29</f>
        <v>0</v>
      </c>
      <c r="BO28" s="74">
        <f>BO29</f>
        <v>0</v>
      </c>
      <c r="BP28" s="34">
        <f>BO28-BN28</f>
        <v>0</v>
      </c>
      <c r="BQ28" s="57" t="e">
        <f>BO28/BN28%</f>
        <v>#DIV/0!</v>
      </c>
      <c r="BR28" s="74">
        <f>BR29</f>
        <v>0</v>
      </c>
      <c r="BS28" s="72">
        <f>BS29</f>
        <v>0</v>
      </c>
      <c r="BT28" s="72">
        <f>BT29</f>
        <v>0</v>
      </c>
      <c r="BU28" s="44" t="e">
        <f>BS28/BR28%</f>
        <v>#DIV/0!</v>
      </c>
      <c r="BV28" s="72">
        <f>BV29</f>
        <v>0</v>
      </c>
      <c r="BW28" s="72">
        <f>BW29</f>
        <v>0</v>
      </c>
      <c r="BX28" s="55">
        <f>BW28-BV28</f>
        <v>0</v>
      </c>
      <c r="BY28" s="55" t="e">
        <f t="shared" si="61"/>
        <v>#DIV/0!</v>
      </c>
      <c r="BZ28" s="305">
        <f>BZ29</f>
        <v>0</v>
      </c>
      <c r="CA28" s="39">
        <f t="shared" si="42"/>
        <v>997.5</v>
      </c>
      <c r="CB28" s="39" t="e">
        <f t="shared" si="43"/>
        <v>#DIV/0!</v>
      </c>
    </row>
    <row r="29" spans="1:80" ht="37.5">
      <c r="A29" s="319" t="s">
        <v>43</v>
      </c>
      <c r="B29" s="45">
        <f>J29+Z29+AT29+BJ29</f>
        <v>1281.7</v>
      </c>
      <c r="C29" s="45">
        <f>K29+AA29+AU29+BK29</f>
        <v>997.5</v>
      </c>
      <c r="D29" s="46">
        <f t="shared" si="0"/>
        <v>-284.20000000000005</v>
      </c>
      <c r="E29" s="47">
        <f t="shared" si="1"/>
        <v>77.82632441288914</v>
      </c>
      <c r="F29" s="48">
        <f t="shared" si="2"/>
        <v>1281.7</v>
      </c>
      <c r="G29" s="49">
        <f t="shared" si="2"/>
        <v>997.5</v>
      </c>
      <c r="H29" s="49">
        <f t="shared" si="3"/>
        <v>-284.20000000000005</v>
      </c>
      <c r="I29" s="50">
        <f t="shared" si="58"/>
        <v>77.82632441288914</v>
      </c>
      <c r="J29" s="51">
        <f t="shared" si="49"/>
        <v>734.2</v>
      </c>
      <c r="K29" s="52">
        <f t="shared" si="50"/>
        <v>997.5</v>
      </c>
      <c r="L29" s="52">
        <f t="shared" si="5"/>
        <v>263.29999999999995</v>
      </c>
      <c r="M29" s="53">
        <f t="shared" si="59"/>
        <v>135.8621628983928</v>
      </c>
      <c r="N29" s="69">
        <v>682.7</v>
      </c>
      <c r="O29" s="70">
        <v>773.4</v>
      </c>
      <c r="P29" s="55">
        <f t="shared" si="54"/>
        <v>90.69999999999993</v>
      </c>
      <c r="Q29" s="55">
        <f t="shared" si="62"/>
        <v>113.28548410722131</v>
      </c>
      <c r="R29" s="70">
        <v>48.5</v>
      </c>
      <c r="S29" s="70">
        <v>224.1</v>
      </c>
      <c r="T29" s="55">
        <f t="shared" si="9"/>
        <v>175.6</v>
      </c>
      <c r="U29" s="55" t="s">
        <v>49</v>
      </c>
      <c r="V29" s="70">
        <v>3</v>
      </c>
      <c r="W29" s="70"/>
      <c r="X29" s="55">
        <f t="shared" si="22"/>
        <v>-3</v>
      </c>
      <c r="Y29" s="56">
        <f>W29/V29%</f>
        <v>0</v>
      </c>
      <c r="Z29" s="52">
        <f t="shared" si="45"/>
        <v>547.5</v>
      </c>
      <c r="AA29" s="52">
        <f t="shared" si="24"/>
        <v>0</v>
      </c>
      <c r="AB29" s="52">
        <f t="shared" si="25"/>
        <v>-547.5</v>
      </c>
      <c r="AC29" s="52">
        <f t="shared" si="63"/>
        <v>0</v>
      </c>
      <c r="AD29" s="70">
        <v>547.5</v>
      </c>
      <c r="AE29" s="70"/>
      <c r="AF29" s="55">
        <f t="shared" si="55"/>
        <v>-547.5</v>
      </c>
      <c r="AG29" s="55">
        <f t="shared" si="56"/>
        <v>0</v>
      </c>
      <c r="AH29" s="70"/>
      <c r="AI29" s="70"/>
      <c r="AJ29" s="55">
        <f t="shared" si="11"/>
        <v>0</v>
      </c>
      <c r="AK29" s="55" t="e">
        <f>AI29/AH29%</f>
        <v>#DIV/0!</v>
      </c>
      <c r="AL29" s="70"/>
      <c r="AM29" s="70"/>
      <c r="AN29" s="55">
        <f t="shared" si="12"/>
        <v>0</v>
      </c>
      <c r="AO29" s="55" t="e">
        <f>AM29/AL29%</f>
        <v>#DIV/0!</v>
      </c>
      <c r="AP29" s="295">
        <f t="shared" si="51"/>
        <v>1281.7</v>
      </c>
      <c r="AQ29" s="296">
        <f t="shared" si="51"/>
        <v>997.5</v>
      </c>
      <c r="AR29" s="296">
        <f t="shared" si="14"/>
        <v>-284.20000000000005</v>
      </c>
      <c r="AS29" s="297">
        <f t="shared" si="60"/>
        <v>77.82632441288914</v>
      </c>
      <c r="AT29" s="51">
        <f t="shared" si="31"/>
        <v>0</v>
      </c>
      <c r="AU29" s="52">
        <f t="shared" si="32"/>
        <v>0</v>
      </c>
      <c r="AV29" s="52">
        <f t="shared" si="47"/>
        <v>0</v>
      </c>
      <c r="AW29" s="53" t="e">
        <f>AU29/AT29%</f>
        <v>#DIV/0!</v>
      </c>
      <c r="AX29" s="71"/>
      <c r="AY29" s="70"/>
      <c r="AZ29" s="55">
        <f t="shared" si="52"/>
        <v>0</v>
      </c>
      <c r="BA29" s="57" t="e">
        <f t="shared" si="48"/>
        <v>#DIV/0!</v>
      </c>
      <c r="BB29" s="71"/>
      <c r="BC29" s="70"/>
      <c r="BD29" s="55">
        <f t="shared" si="64"/>
        <v>0</v>
      </c>
      <c r="BE29" s="59" t="e">
        <f>BC29/BB29%</f>
        <v>#DIV/0!</v>
      </c>
      <c r="BF29" s="71"/>
      <c r="BG29" s="70"/>
      <c r="BH29" s="55">
        <f aca="true" t="shared" si="66" ref="BH29:BH34">BG29-BF29</f>
        <v>0</v>
      </c>
      <c r="BI29" s="57" t="e">
        <f>BG29/BF29%</f>
        <v>#DIV/0!</v>
      </c>
      <c r="BJ29" s="298">
        <f>BN29+BR29+BV29</f>
        <v>0</v>
      </c>
      <c r="BK29" s="52">
        <f>SUM(BO29+BS29+BW29)</f>
        <v>0</v>
      </c>
      <c r="BL29" s="52">
        <f t="shared" si="37"/>
        <v>0</v>
      </c>
      <c r="BM29" s="53" t="e">
        <f t="shared" si="65"/>
        <v>#DIV/0!</v>
      </c>
      <c r="BN29" s="71"/>
      <c r="BO29" s="70"/>
      <c r="BP29" s="34">
        <f>BO29-BN29</f>
        <v>0</v>
      </c>
      <c r="BQ29" s="57" t="e">
        <f>BO29/BN29%</f>
        <v>#DIV/0!</v>
      </c>
      <c r="BR29" s="71"/>
      <c r="BS29" s="70"/>
      <c r="BT29" s="55">
        <f aca="true" t="shared" si="67" ref="BT29:BT35">BS29-BR29</f>
        <v>0</v>
      </c>
      <c r="BU29" s="59" t="e">
        <f>BS29/BR29%</f>
        <v>#DIV/0!</v>
      </c>
      <c r="BV29" s="70"/>
      <c r="BW29" s="70"/>
      <c r="BX29" s="55">
        <f>BW29-BV29</f>
        <v>0</v>
      </c>
      <c r="BY29" s="55" t="e">
        <f t="shared" si="61"/>
        <v>#DIV/0!</v>
      </c>
      <c r="BZ29" s="304"/>
      <c r="CA29" s="60">
        <f t="shared" si="42"/>
        <v>997.5</v>
      </c>
      <c r="CB29" s="60" t="e">
        <f t="shared" si="43"/>
        <v>#DIV/0!</v>
      </c>
    </row>
    <row r="30" spans="1:80" s="75" customFormat="1" ht="47.25">
      <c r="A30" s="321" t="s">
        <v>44</v>
      </c>
      <c r="B30" s="73">
        <f>B31</f>
        <v>0</v>
      </c>
      <c r="C30" s="73">
        <f>C31</f>
        <v>249.60000000000002</v>
      </c>
      <c r="D30" s="27">
        <f t="shared" si="0"/>
        <v>249.60000000000002</v>
      </c>
      <c r="E30" s="28"/>
      <c r="F30" s="29">
        <f t="shared" si="2"/>
        <v>0</v>
      </c>
      <c r="G30" s="30">
        <f t="shared" si="2"/>
        <v>249.60000000000002</v>
      </c>
      <c r="H30" s="30">
        <f t="shared" si="3"/>
        <v>249.60000000000002</v>
      </c>
      <c r="I30" s="31" t="e">
        <f t="shared" si="58"/>
        <v>#DIV/0!</v>
      </c>
      <c r="J30" s="294">
        <f t="shared" si="49"/>
        <v>0</v>
      </c>
      <c r="K30" s="32">
        <f t="shared" si="50"/>
        <v>249.60000000000002</v>
      </c>
      <c r="L30" s="32">
        <f t="shared" si="5"/>
        <v>249.60000000000002</v>
      </c>
      <c r="M30" s="33"/>
      <c r="N30" s="73">
        <f>N31</f>
        <v>0</v>
      </c>
      <c r="O30" s="73">
        <f>O31</f>
        <v>211.4</v>
      </c>
      <c r="P30" s="55">
        <f t="shared" si="54"/>
        <v>211.4</v>
      </c>
      <c r="Q30" s="55"/>
      <c r="R30" s="73">
        <f>R31</f>
        <v>0</v>
      </c>
      <c r="S30" s="73">
        <f>S31</f>
        <v>38.2</v>
      </c>
      <c r="T30" s="34">
        <f t="shared" si="9"/>
        <v>38.2</v>
      </c>
      <c r="U30" s="34"/>
      <c r="V30" s="73">
        <f>V31</f>
        <v>0</v>
      </c>
      <c r="W30" s="73">
        <f>W31</f>
        <v>0</v>
      </c>
      <c r="X30" s="55">
        <f t="shared" si="22"/>
        <v>0</v>
      </c>
      <c r="Y30" s="56"/>
      <c r="Z30" s="32">
        <f t="shared" si="45"/>
        <v>0</v>
      </c>
      <c r="AA30" s="32">
        <f t="shared" si="24"/>
        <v>0</v>
      </c>
      <c r="AB30" s="32">
        <f t="shared" si="25"/>
        <v>0</v>
      </c>
      <c r="AC30" s="32" t="s">
        <v>45</v>
      </c>
      <c r="AD30" s="73">
        <f>AD31</f>
        <v>0</v>
      </c>
      <c r="AE30" s="73">
        <f>AE31</f>
        <v>0</v>
      </c>
      <c r="AF30" s="34">
        <f t="shared" si="55"/>
        <v>0</v>
      </c>
      <c r="AG30" s="34"/>
      <c r="AH30" s="73">
        <f>AH31</f>
        <v>0</v>
      </c>
      <c r="AI30" s="73">
        <f>AI31</f>
        <v>0</v>
      </c>
      <c r="AJ30" s="34">
        <f t="shared" si="11"/>
        <v>0</v>
      </c>
      <c r="AK30" s="34"/>
      <c r="AL30" s="72">
        <f>AL31</f>
        <v>0</v>
      </c>
      <c r="AM30" s="72">
        <f>AM31</f>
        <v>0</v>
      </c>
      <c r="AN30" s="34">
        <f t="shared" si="12"/>
        <v>0</v>
      </c>
      <c r="AO30" s="34"/>
      <c r="AP30" s="291">
        <f>J30+Z30+AT30</f>
        <v>0</v>
      </c>
      <c r="AQ30" s="300">
        <f>AQ31</f>
        <v>249.60000000000002</v>
      </c>
      <c r="AR30" s="292">
        <f t="shared" si="14"/>
        <v>249.60000000000002</v>
      </c>
      <c r="AS30" s="293" t="e">
        <f t="shared" si="60"/>
        <v>#DIV/0!</v>
      </c>
      <c r="AT30" s="294">
        <f t="shared" si="31"/>
        <v>0</v>
      </c>
      <c r="AU30" s="32">
        <f t="shared" si="32"/>
        <v>0</v>
      </c>
      <c r="AV30" s="32">
        <f t="shared" si="47"/>
        <v>0</v>
      </c>
      <c r="AW30" s="38"/>
      <c r="AX30" s="74">
        <f>AX31</f>
        <v>0</v>
      </c>
      <c r="AY30" s="73">
        <f>AY31</f>
        <v>0</v>
      </c>
      <c r="AZ30" s="34">
        <f t="shared" si="52"/>
        <v>0</v>
      </c>
      <c r="BA30" s="36"/>
      <c r="BB30" s="73">
        <f>BB31</f>
        <v>0</v>
      </c>
      <c r="BC30" s="73">
        <f>BC31</f>
        <v>0</v>
      </c>
      <c r="BD30" s="55">
        <f t="shared" si="64"/>
        <v>0</v>
      </c>
      <c r="BE30" s="59"/>
      <c r="BF30" s="74">
        <f>BF31</f>
        <v>0</v>
      </c>
      <c r="BG30" s="73">
        <f>BG31</f>
        <v>0</v>
      </c>
      <c r="BH30" s="55">
        <f t="shared" si="66"/>
        <v>0</v>
      </c>
      <c r="BI30" s="57" t="e">
        <f>BG30/BF30%</f>
        <v>#DIV/0!</v>
      </c>
      <c r="BJ30" s="299">
        <f t="shared" si="35"/>
        <v>0</v>
      </c>
      <c r="BK30" s="32">
        <f t="shared" si="36"/>
        <v>0</v>
      </c>
      <c r="BL30" s="32">
        <f t="shared" si="37"/>
        <v>0</v>
      </c>
      <c r="BM30" s="33" t="e">
        <f t="shared" si="65"/>
        <v>#DIV/0!</v>
      </c>
      <c r="BN30" s="73">
        <f>BN31</f>
        <v>0</v>
      </c>
      <c r="BO30" s="73">
        <f>BO31</f>
        <v>0</v>
      </c>
      <c r="BP30" s="34">
        <f aca="true" t="shared" si="68" ref="BP30:BP35">BO30-BN30</f>
        <v>0</v>
      </c>
      <c r="BQ30" s="57"/>
      <c r="BR30" s="73">
        <f>BR31</f>
        <v>0</v>
      </c>
      <c r="BS30" s="73">
        <f>BS31</f>
        <v>0</v>
      </c>
      <c r="BT30" s="34">
        <f t="shared" si="67"/>
        <v>0</v>
      </c>
      <c r="BU30" s="59" t="e">
        <f aca="true" t="shared" si="69" ref="BU30:BU35">BS30/BR30%</f>
        <v>#DIV/0!</v>
      </c>
      <c r="BV30" s="72">
        <f>BV31</f>
        <v>0</v>
      </c>
      <c r="BW30" s="72">
        <f>BW31</f>
        <v>0</v>
      </c>
      <c r="BX30" s="34">
        <f aca="true" t="shared" si="70" ref="BX30:BX35">BW30-BV30</f>
        <v>0</v>
      </c>
      <c r="BY30" s="34" t="e">
        <f t="shared" si="61"/>
        <v>#DIV/0!</v>
      </c>
      <c r="BZ30" s="305">
        <f>BZ31</f>
        <v>0</v>
      </c>
      <c r="CA30" s="39">
        <f t="shared" si="42"/>
        <v>249.60000000000002</v>
      </c>
      <c r="CB30" s="39" t="e">
        <f t="shared" si="43"/>
        <v>#DIV/0!</v>
      </c>
    </row>
    <row r="31" spans="1:80" s="2" customFormat="1" ht="37.5">
      <c r="A31" s="322" t="s">
        <v>46</v>
      </c>
      <c r="B31" s="45">
        <f>J31+Z31+AT31+BJ31</f>
        <v>0</v>
      </c>
      <c r="C31" s="45">
        <f>K31+AA31+AU31+BK31</f>
        <v>249.60000000000002</v>
      </c>
      <c r="D31" s="46">
        <f t="shared" si="0"/>
        <v>249.60000000000002</v>
      </c>
      <c r="E31" s="47"/>
      <c r="F31" s="48">
        <f t="shared" si="2"/>
        <v>0</v>
      </c>
      <c r="G31" s="49">
        <f t="shared" si="2"/>
        <v>249.60000000000002</v>
      </c>
      <c r="H31" s="49">
        <f t="shared" si="3"/>
        <v>249.60000000000002</v>
      </c>
      <c r="I31" s="50" t="e">
        <f t="shared" si="58"/>
        <v>#DIV/0!</v>
      </c>
      <c r="J31" s="51">
        <f t="shared" si="49"/>
        <v>0</v>
      </c>
      <c r="K31" s="52">
        <f t="shared" si="50"/>
        <v>249.60000000000002</v>
      </c>
      <c r="L31" s="52">
        <f t="shared" si="5"/>
        <v>249.60000000000002</v>
      </c>
      <c r="M31" s="53"/>
      <c r="N31" s="69"/>
      <c r="O31" s="70">
        <v>211.4</v>
      </c>
      <c r="P31" s="55">
        <f t="shared" si="54"/>
        <v>211.4</v>
      </c>
      <c r="Q31" s="55"/>
      <c r="R31" s="70"/>
      <c r="S31" s="70">
        <v>38.2</v>
      </c>
      <c r="T31" s="55">
        <f t="shared" si="9"/>
        <v>38.2</v>
      </c>
      <c r="U31" s="55"/>
      <c r="V31" s="70"/>
      <c r="W31" s="70"/>
      <c r="X31" s="55">
        <f t="shared" si="22"/>
        <v>0</v>
      </c>
      <c r="Y31" s="56"/>
      <c r="Z31" s="52">
        <f t="shared" si="45"/>
        <v>0</v>
      </c>
      <c r="AA31" s="52">
        <f t="shared" si="24"/>
        <v>0</v>
      </c>
      <c r="AB31" s="52">
        <f t="shared" si="25"/>
        <v>0</v>
      </c>
      <c r="AC31" s="52" t="s">
        <v>45</v>
      </c>
      <c r="AD31" s="70"/>
      <c r="AE31" s="70"/>
      <c r="AF31" s="55">
        <f t="shared" si="55"/>
        <v>0</v>
      </c>
      <c r="AG31" s="55"/>
      <c r="AH31" s="70"/>
      <c r="AI31" s="70"/>
      <c r="AJ31" s="55">
        <f t="shared" si="11"/>
        <v>0</v>
      </c>
      <c r="AK31" s="55"/>
      <c r="AL31" s="70"/>
      <c r="AM31" s="70"/>
      <c r="AN31" s="55">
        <f t="shared" si="12"/>
        <v>0</v>
      </c>
      <c r="AO31" s="55"/>
      <c r="AP31" s="291">
        <f>J31+Z31+AT31</f>
        <v>0</v>
      </c>
      <c r="AQ31" s="296">
        <f aca="true" t="shared" si="71" ref="AP31:AQ35">K31+AA31+AU31</f>
        <v>249.60000000000002</v>
      </c>
      <c r="AR31" s="296">
        <f t="shared" si="14"/>
        <v>249.60000000000002</v>
      </c>
      <c r="AS31" s="297" t="e">
        <f t="shared" si="60"/>
        <v>#DIV/0!</v>
      </c>
      <c r="AT31" s="51">
        <f t="shared" si="31"/>
        <v>0</v>
      </c>
      <c r="AU31" s="52">
        <f t="shared" si="32"/>
        <v>0</v>
      </c>
      <c r="AV31" s="52">
        <f t="shared" si="47"/>
        <v>0</v>
      </c>
      <c r="AW31" s="53"/>
      <c r="AX31" s="71"/>
      <c r="AY31" s="70"/>
      <c r="AZ31" s="55">
        <f t="shared" si="52"/>
        <v>0</v>
      </c>
      <c r="BA31" s="57"/>
      <c r="BB31" s="71"/>
      <c r="BC31" s="70"/>
      <c r="BD31" s="55">
        <f t="shared" si="64"/>
        <v>0</v>
      </c>
      <c r="BE31" s="59"/>
      <c r="BF31" s="71"/>
      <c r="BG31" s="70"/>
      <c r="BH31" s="55">
        <f t="shared" si="66"/>
        <v>0</v>
      </c>
      <c r="BI31" s="57" t="e">
        <f>BG31/BF31%</f>
        <v>#DIV/0!</v>
      </c>
      <c r="BJ31" s="298">
        <f t="shared" si="35"/>
        <v>0</v>
      </c>
      <c r="BK31" s="52">
        <f t="shared" si="36"/>
        <v>0</v>
      </c>
      <c r="BL31" s="52">
        <f t="shared" si="37"/>
        <v>0</v>
      </c>
      <c r="BM31" s="53" t="e">
        <f t="shared" si="65"/>
        <v>#DIV/0!</v>
      </c>
      <c r="BN31" s="71"/>
      <c r="BO31" s="70"/>
      <c r="BP31" s="34">
        <f t="shared" si="68"/>
        <v>0</v>
      </c>
      <c r="BQ31" s="57"/>
      <c r="BR31" s="71"/>
      <c r="BS31" s="70"/>
      <c r="BT31" s="34">
        <f t="shared" si="67"/>
        <v>0</v>
      </c>
      <c r="BU31" s="59" t="e">
        <f t="shared" si="69"/>
        <v>#DIV/0!</v>
      </c>
      <c r="BV31" s="70"/>
      <c r="BW31" s="70"/>
      <c r="BX31" s="55">
        <f t="shared" si="70"/>
        <v>0</v>
      </c>
      <c r="BY31" s="55" t="e">
        <f t="shared" si="61"/>
        <v>#DIV/0!</v>
      </c>
      <c r="BZ31" s="304"/>
      <c r="CA31" s="60">
        <f t="shared" si="42"/>
        <v>249.60000000000002</v>
      </c>
      <c r="CB31" s="60" t="e">
        <f t="shared" si="43"/>
        <v>#DIV/0!</v>
      </c>
    </row>
    <row r="32" spans="1:80" ht="47.25">
      <c r="A32" s="323" t="s">
        <v>47</v>
      </c>
      <c r="B32" s="73">
        <f>B34+B33</f>
        <v>86</v>
      </c>
      <c r="C32" s="73">
        <f>C34+C33</f>
        <v>1320.6999999999998</v>
      </c>
      <c r="D32" s="34">
        <f t="shared" si="0"/>
        <v>1234.6999999999998</v>
      </c>
      <c r="E32" s="28" t="s">
        <v>49</v>
      </c>
      <c r="F32" s="29">
        <f t="shared" si="2"/>
        <v>42.8</v>
      </c>
      <c r="G32" s="30">
        <f t="shared" si="2"/>
        <v>1320.7</v>
      </c>
      <c r="H32" s="30">
        <f t="shared" si="3"/>
        <v>1277.9</v>
      </c>
      <c r="I32" s="31">
        <f>G32/F32%</f>
        <v>3085.747663551402</v>
      </c>
      <c r="J32" s="294">
        <f t="shared" si="49"/>
        <v>21.299999999999997</v>
      </c>
      <c r="K32" s="32">
        <f t="shared" si="50"/>
        <v>1320.7</v>
      </c>
      <c r="L32" s="32">
        <f t="shared" si="5"/>
        <v>1299.4</v>
      </c>
      <c r="M32" s="33" t="s">
        <v>49</v>
      </c>
      <c r="N32" s="73">
        <f>N34+N33</f>
        <v>7.1</v>
      </c>
      <c r="O32" s="73">
        <f>O34+O33</f>
        <v>940.5</v>
      </c>
      <c r="P32" s="34">
        <f t="shared" si="54"/>
        <v>933.4</v>
      </c>
      <c r="Q32" s="34">
        <f t="shared" si="62"/>
        <v>13246.478873239437</v>
      </c>
      <c r="R32" s="73">
        <f>R34+R33</f>
        <v>7.1</v>
      </c>
      <c r="S32" s="73">
        <f>S34+S33</f>
        <v>380.2</v>
      </c>
      <c r="T32" s="34">
        <f t="shared" si="9"/>
        <v>373.09999999999997</v>
      </c>
      <c r="U32" s="34" t="s">
        <v>49</v>
      </c>
      <c r="V32" s="73">
        <f>V34+V33</f>
        <v>7.1</v>
      </c>
      <c r="W32" s="73">
        <f>W34+W33</f>
        <v>0</v>
      </c>
      <c r="X32" s="34">
        <f t="shared" si="22"/>
        <v>-7.1</v>
      </c>
      <c r="Y32" s="35"/>
      <c r="Z32" s="32">
        <f t="shared" si="45"/>
        <v>21.5</v>
      </c>
      <c r="AA32" s="32">
        <f t="shared" si="24"/>
        <v>0</v>
      </c>
      <c r="AB32" s="32">
        <f t="shared" si="25"/>
        <v>-21.5</v>
      </c>
      <c r="AC32" s="32">
        <f t="shared" si="63"/>
        <v>0</v>
      </c>
      <c r="AD32" s="73">
        <f>AD34+AD33</f>
        <v>7.1</v>
      </c>
      <c r="AE32" s="73">
        <f>AE34+AE33</f>
        <v>0</v>
      </c>
      <c r="AF32" s="34">
        <f t="shared" si="55"/>
        <v>-7.1</v>
      </c>
      <c r="AG32" s="34">
        <f>AE32/AD32%</f>
        <v>0</v>
      </c>
      <c r="AH32" s="73">
        <f>AH34+AH33</f>
        <v>7.2</v>
      </c>
      <c r="AI32" s="73">
        <f>AI34+AI33</f>
        <v>0</v>
      </c>
      <c r="AJ32" s="34">
        <f t="shared" si="11"/>
        <v>-7.2</v>
      </c>
      <c r="AK32" s="34"/>
      <c r="AL32" s="72">
        <f>AL34+AL33</f>
        <v>7.2</v>
      </c>
      <c r="AM32" s="72">
        <f>AM34+AM33</f>
        <v>0</v>
      </c>
      <c r="AN32" s="34">
        <f t="shared" si="12"/>
        <v>-7.2</v>
      </c>
      <c r="AO32" s="34">
        <f>AM32/AL32%</f>
        <v>0</v>
      </c>
      <c r="AP32" s="291">
        <f t="shared" si="71"/>
        <v>64.4</v>
      </c>
      <c r="AQ32" s="292">
        <f t="shared" si="71"/>
        <v>1320.7</v>
      </c>
      <c r="AR32" s="292">
        <f t="shared" si="14"/>
        <v>1256.3</v>
      </c>
      <c r="AS32" s="293">
        <f t="shared" si="60"/>
        <v>2050.776397515528</v>
      </c>
      <c r="AT32" s="294">
        <f t="shared" si="31"/>
        <v>21.6</v>
      </c>
      <c r="AU32" s="32">
        <f t="shared" si="32"/>
        <v>0</v>
      </c>
      <c r="AV32" s="32">
        <f t="shared" si="47"/>
        <v>-21.6</v>
      </c>
      <c r="AW32" s="38">
        <f>AU32/AT32%</f>
        <v>0</v>
      </c>
      <c r="AX32" s="74">
        <f>AX34+AX33</f>
        <v>7.2</v>
      </c>
      <c r="AY32" s="73">
        <f>AY34+AY33</f>
        <v>0</v>
      </c>
      <c r="AZ32" s="34">
        <f t="shared" si="52"/>
        <v>-7.2</v>
      </c>
      <c r="BA32" s="57">
        <f t="shared" si="48"/>
        <v>0</v>
      </c>
      <c r="BB32" s="73">
        <f>BB34+BB33</f>
        <v>7.2</v>
      </c>
      <c r="BC32" s="73">
        <f>BC34+BC33</f>
        <v>0</v>
      </c>
      <c r="BD32" s="34">
        <f t="shared" si="64"/>
        <v>-7.2</v>
      </c>
      <c r="BE32" s="44">
        <f>BC32/BB32%</f>
        <v>0</v>
      </c>
      <c r="BF32" s="74">
        <f>BF34+BF33</f>
        <v>7.2</v>
      </c>
      <c r="BG32" s="73">
        <f>BG34+BG33</f>
        <v>0</v>
      </c>
      <c r="BH32" s="34">
        <f t="shared" si="66"/>
        <v>-7.2</v>
      </c>
      <c r="BI32" s="36">
        <f>BG32/BF32%</f>
        <v>0</v>
      </c>
      <c r="BJ32" s="299">
        <f t="shared" si="35"/>
        <v>21.6</v>
      </c>
      <c r="BK32" s="32">
        <f t="shared" si="36"/>
        <v>0</v>
      </c>
      <c r="BL32" s="32">
        <f t="shared" si="37"/>
        <v>-21.6</v>
      </c>
      <c r="BM32" s="53">
        <f t="shared" si="65"/>
        <v>0</v>
      </c>
      <c r="BN32" s="73">
        <f>BN34+BN33</f>
        <v>7.2</v>
      </c>
      <c r="BO32" s="73">
        <f>BO34+BO33</f>
        <v>0</v>
      </c>
      <c r="BP32" s="34">
        <f t="shared" si="68"/>
        <v>-7.2</v>
      </c>
      <c r="BQ32" s="57"/>
      <c r="BR32" s="73">
        <f>BR34+BR33</f>
        <v>7.2</v>
      </c>
      <c r="BS32" s="73">
        <f>BS34+BS33</f>
        <v>0</v>
      </c>
      <c r="BT32" s="34">
        <f t="shared" si="67"/>
        <v>-7.2</v>
      </c>
      <c r="BU32" s="59">
        <f t="shared" si="69"/>
        <v>0</v>
      </c>
      <c r="BV32" s="72">
        <f>BV34+BV33</f>
        <v>7.2</v>
      </c>
      <c r="BW32" s="72">
        <f>BW34+BW33</f>
        <v>0</v>
      </c>
      <c r="BX32" s="34">
        <f t="shared" si="70"/>
        <v>-7.2</v>
      </c>
      <c r="BY32" s="34">
        <f t="shared" si="61"/>
        <v>0</v>
      </c>
      <c r="BZ32" s="305">
        <f>BZ34+BZ33</f>
        <v>0</v>
      </c>
      <c r="CA32" s="39">
        <f t="shared" si="42"/>
        <v>1320.6999999999998</v>
      </c>
      <c r="CB32" s="39" t="e">
        <f t="shared" si="43"/>
        <v>#DIV/0!</v>
      </c>
    </row>
    <row r="33" spans="1:80" s="40" customFormat="1" ht="18.75">
      <c r="A33" s="309" t="s">
        <v>48</v>
      </c>
      <c r="B33" s="45">
        <f aca="true" t="shared" si="72" ref="B33:C35">J33+Z33+AT33+BJ33</f>
        <v>86</v>
      </c>
      <c r="C33" s="45">
        <f t="shared" si="72"/>
        <v>31.6</v>
      </c>
      <c r="D33" s="55">
        <f t="shared" si="0"/>
        <v>-54.4</v>
      </c>
      <c r="E33" s="47">
        <f t="shared" si="1"/>
        <v>36.74418604651163</v>
      </c>
      <c r="F33" s="48">
        <f t="shared" si="2"/>
        <v>42.8</v>
      </c>
      <c r="G33" s="49">
        <f t="shared" si="2"/>
        <v>31.6</v>
      </c>
      <c r="H33" s="49">
        <f t="shared" si="3"/>
        <v>-11.199999999999996</v>
      </c>
      <c r="I33" s="50">
        <f>G33/F33%</f>
        <v>73.83177570093459</v>
      </c>
      <c r="J33" s="51">
        <f t="shared" si="49"/>
        <v>21.299999999999997</v>
      </c>
      <c r="K33" s="52">
        <f t="shared" si="50"/>
        <v>31.6</v>
      </c>
      <c r="L33" s="52">
        <f t="shared" si="5"/>
        <v>10.300000000000004</v>
      </c>
      <c r="M33" s="53">
        <f t="shared" si="59"/>
        <v>148.35680751173712</v>
      </c>
      <c r="N33" s="69">
        <v>7.1</v>
      </c>
      <c r="O33" s="70">
        <v>15.9</v>
      </c>
      <c r="P33" s="55">
        <f t="shared" si="54"/>
        <v>8.8</v>
      </c>
      <c r="Q33" s="55">
        <f t="shared" si="62"/>
        <v>223.943661971831</v>
      </c>
      <c r="R33" s="70">
        <v>7.1</v>
      </c>
      <c r="S33" s="70">
        <v>15.7</v>
      </c>
      <c r="T33" s="55">
        <f t="shared" si="9"/>
        <v>8.6</v>
      </c>
      <c r="U33" s="55" t="s">
        <v>49</v>
      </c>
      <c r="V33" s="70">
        <v>7.1</v>
      </c>
      <c r="W33" s="70"/>
      <c r="X33" s="55">
        <f t="shared" si="22"/>
        <v>-7.1</v>
      </c>
      <c r="Y33" s="56"/>
      <c r="Z33" s="52">
        <f t="shared" si="45"/>
        <v>21.5</v>
      </c>
      <c r="AA33" s="52">
        <f t="shared" si="24"/>
        <v>0</v>
      </c>
      <c r="AB33" s="52">
        <f t="shared" si="25"/>
        <v>-21.5</v>
      </c>
      <c r="AC33" s="52">
        <f t="shared" si="63"/>
        <v>0</v>
      </c>
      <c r="AD33" s="70">
        <v>7.1</v>
      </c>
      <c r="AE33" s="70"/>
      <c r="AF33" s="55">
        <f t="shared" si="55"/>
        <v>-7.1</v>
      </c>
      <c r="AG33" s="55">
        <f>AE33/AD33%</f>
        <v>0</v>
      </c>
      <c r="AH33" s="70">
        <v>7.2</v>
      </c>
      <c r="AI33" s="70"/>
      <c r="AJ33" s="55">
        <f t="shared" si="11"/>
        <v>-7.2</v>
      </c>
      <c r="AK33" s="55"/>
      <c r="AL33" s="70">
        <v>7.2</v>
      </c>
      <c r="AM33" s="70"/>
      <c r="AN33" s="55">
        <f t="shared" si="12"/>
        <v>-7.2</v>
      </c>
      <c r="AO33" s="55">
        <f>AM33/AL33%</f>
        <v>0</v>
      </c>
      <c r="AP33" s="295">
        <f t="shared" si="71"/>
        <v>64.4</v>
      </c>
      <c r="AQ33" s="296">
        <f t="shared" si="71"/>
        <v>31.6</v>
      </c>
      <c r="AR33" s="296">
        <f t="shared" si="14"/>
        <v>-32.800000000000004</v>
      </c>
      <c r="AS33" s="297">
        <f t="shared" si="60"/>
        <v>49.068322981366464</v>
      </c>
      <c r="AT33" s="51">
        <f t="shared" si="31"/>
        <v>21.6</v>
      </c>
      <c r="AU33" s="52">
        <f t="shared" si="32"/>
        <v>0</v>
      </c>
      <c r="AV33" s="52">
        <f t="shared" si="47"/>
        <v>-21.6</v>
      </c>
      <c r="AW33" s="76" t="s">
        <v>49</v>
      </c>
      <c r="AX33" s="71">
        <v>7.2</v>
      </c>
      <c r="AY33" s="70"/>
      <c r="AZ33" s="55">
        <f t="shared" si="52"/>
        <v>-7.2</v>
      </c>
      <c r="BA33" s="57">
        <f t="shared" si="48"/>
        <v>0</v>
      </c>
      <c r="BB33" s="71">
        <v>7.2</v>
      </c>
      <c r="BC33" s="70"/>
      <c r="BD33" s="55">
        <f t="shared" si="64"/>
        <v>-7.2</v>
      </c>
      <c r="BE33" s="59"/>
      <c r="BF33" s="71">
        <v>7.2</v>
      </c>
      <c r="BG33" s="70"/>
      <c r="BH33" s="55">
        <f t="shared" si="66"/>
        <v>-7.2</v>
      </c>
      <c r="BI33" s="57"/>
      <c r="BJ33" s="298">
        <f t="shared" si="35"/>
        <v>21.6</v>
      </c>
      <c r="BK33" s="52">
        <f t="shared" si="36"/>
        <v>0</v>
      </c>
      <c r="BL33" s="52">
        <f>BK33-BJ33</f>
        <v>-21.6</v>
      </c>
      <c r="BM33" s="53">
        <f t="shared" si="65"/>
        <v>0</v>
      </c>
      <c r="BN33" s="71">
        <v>7.2</v>
      </c>
      <c r="BO33" s="70"/>
      <c r="BP33" s="34">
        <f t="shared" si="68"/>
        <v>-7.2</v>
      </c>
      <c r="BQ33" s="57"/>
      <c r="BR33" s="71">
        <v>7.2</v>
      </c>
      <c r="BS33" s="70"/>
      <c r="BT33" s="55">
        <f t="shared" si="67"/>
        <v>-7.2</v>
      </c>
      <c r="BU33" s="59">
        <f t="shared" si="69"/>
        <v>0</v>
      </c>
      <c r="BV33" s="70">
        <v>7.2</v>
      </c>
      <c r="BW33" s="70"/>
      <c r="BX33" s="55">
        <f t="shared" si="70"/>
        <v>-7.2</v>
      </c>
      <c r="BY33" s="55">
        <f t="shared" si="61"/>
        <v>0</v>
      </c>
      <c r="BZ33" s="304"/>
      <c r="CA33" s="60">
        <f t="shared" si="42"/>
        <v>31.6</v>
      </c>
      <c r="CB33" s="60" t="e">
        <f t="shared" si="43"/>
        <v>#DIV/0!</v>
      </c>
    </row>
    <row r="34" spans="1:80" s="82" customFormat="1" ht="37.5">
      <c r="A34" s="322" t="s">
        <v>50</v>
      </c>
      <c r="B34" s="45">
        <f t="shared" si="72"/>
        <v>0</v>
      </c>
      <c r="C34" s="45">
        <f t="shared" si="72"/>
        <v>1289.1</v>
      </c>
      <c r="D34" s="46">
        <f t="shared" si="0"/>
        <v>1289.1</v>
      </c>
      <c r="E34" s="47"/>
      <c r="F34" s="48">
        <f t="shared" si="2"/>
        <v>0</v>
      </c>
      <c r="G34" s="49">
        <f t="shared" si="2"/>
        <v>1289.1</v>
      </c>
      <c r="H34" s="49">
        <f t="shared" si="3"/>
        <v>1289.1</v>
      </c>
      <c r="I34" s="50" t="e">
        <f>G34/F34%</f>
        <v>#DIV/0!</v>
      </c>
      <c r="J34" s="51">
        <f t="shared" si="49"/>
        <v>0</v>
      </c>
      <c r="K34" s="52">
        <f t="shared" si="50"/>
        <v>1289.1</v>
      </c>
      <c r="L34" s="52">
        <f t="shared" si="5"/>
        <v>1289.1</v>
      </c>
      <c r="M34" s="53"/>
      <c r="N34" s="69"/>
      <c r="O34" s="70">
        <v>924.6</v>
      </c>
      <c r="P34" s="34">
        <f t="shared" si="54"/>
        <v>924.6</v>
      </c>
      <c r="Q34" s="55"/>
      <c r="R34" s="70"/>
      <c r="S34" s="70">
        <v>364.5</v>
      </c>
      <c r="T34" s="55">
        <f t="shared" si="9"/>
        <v>364.5</v>
      </c>
      <c r="U34" s="55"/>
      <c r="V34" s="70"/>
      <c r="W34" s="70"/>
      <c r="X34" s="55">
        <f t="shared" si="22"/>
        <v>0</v>
      </c>
      <c r="Y34" s="56"/>
      <c r="Z34" s="52">
        <f t="shared" si="45"/>
        <v>0</v>
      </c>
      <c r="AA34" s="32">
        <f t="shared" si="24"/>
        <v>0</v>
      </c>
      <c r="AB34" s="52">
        <f t="shared" si="25"/>
        <v>0</v>
      </c>
      <c r="AC34" s="52" t="e">
        <f t="shared" si="63"/>
        <v>#DIV/0!</v>
      </c>
      <c r="AD34" s="70"/>
      <c r="AE34" s="70"/>
      <c r="AF34" s="55">
        <f t="shared" si="55"/>
        <v>0</v>
      </c>
      <c r="AG34" s="55" t="e">
        <f>AE34/AD34%</f>
        <v>#DIV/0!</v>
      </c>
      <c r="AH34" s="70"/>
      <c r="AI34" s="70"/>
      <c r="AJ34" s="55">
        <f t="shared" si="11"/>
        <v>0</v>
      </c>
      <c r="AK34" s="55"/>
      <c r="AL34" s="70"/>
      <c r="AM34" s="70"/>
      <c r="AN34" s="55">
        <f t="shared" si="12"/>
        <v>0</v>
      </c>
      <c r="AO34" s="55" t="e">
        <f>AM34/AL34%</f>
        <v>#DIV/0!</v>
      </c>
      <c r="AP34" s="295">
        <f t="shared" si="71"/>
        <v>0</v>
      </c>
      <c r="AQ34" s="296">
        <f t="shared" si="71"/>
        <v>1289.1</v>
      </c>
      <c r="AR34" s="296">
        <f t="shared" si="14"/>
        <v>1289.1</v>
      </c>
      <c r="AS34" s="297" t="e">
        <f t="shared" si="60"/>
        <v>#DIV/0!</v>
      </c>
      <c r="AT34" s="51">
        <f t="shared" si="31"/>
        <v>0</v>
      </c>
      <c r="AU34" s="52">
        <f t="shared" si="32"/>
        <v>0</v>
      </c>
      <c r="AV34" s="52">
        <f t="shared" si="47"/>
        <v>0</v>
      </c>
      <c r="AW34" s="76" t="e">
        <f>AU34/AT34%</f>
        <v>#DIV/0!</v>
      </c>
      <c r="AX34" s="71"/>
      <c r="AY34" s="70"/>
      <c r="AZ34" s="55">
        <f t="shared" si="52"/>
        <v>0</v>
      </c>
      <c r="BA34" s="57" t="e">
        <f t="shared" si="48"/>
        <v>#DIV/0!</v>
      </c>
      <c r="BB34" s="71"/>
      <c r="BC34" s="70"/>
      <c r="BD34" s="55">
        <f t="shared" si="64"/>
        <v>0</v>
      </c>
      <c r="BE34" s="59" t="e">
        <f>BC34/BB34%</f>
        <v>#DIV/0!</v>
      </c>
      <c r="BF34" s="71"/>
      <c r="BG34" s="70"/>
      <c r="BH34" s="55">
        <f t="shared" si="66"/>
        <v>0</v>
      </c>
      <c r="BI34" s="57" t="e">
        <f>BG34/BF34%</f>
        <v>#DIV/0!</v>
      </c>
      <c r="BJ34" s="298">
        <f t="shared" si="35"/>
        <v>0</v>
      </c>
      <c r="BK34" s="52">
        <f t="shared" si="36"/>
        <v>0</v>
      </c>
      <c r="BL34" s="52">
        <f>BK34-BJ34</f>
        <v>0</v>
      </c>
      <c r="BM34" s="53" t="e">
        <f t="shared" si="65"/>
        <v>#DIV/0!</v>
      </c>
      <c r="BN34" s="71"/>
      <c r="BO34" s="70"/>
      <c r="BP34" s="34">
        <f t="shared" si="68"/>
        <v>0</v>
      </c>
      <c r="BQ34" s="57"/>
      <c r="BR34" s="71"/>
      <c r="BS34" s="70"/>
      <c r="BT34" s="55">
        <f t="shared" si="67"/>
        <v>0</v>
      </c>
      <c r="BU34" s="59" t="e">
        <f t="shared" si="69"/>
        <v>#DIV/0!</v>
      </c>
      <c r="BV34" s="70"/>
      <c r="BW34" s="70"/>
      <c r="BX34" s="55">
        <f t="shared" si="70"/>
        <v>0</v>
      </c>
      <c r="BY34" s="55" t="e">
        <f t="shared" si="61"/>
        <v>#DIV/0!</v>
      </c>
      <c r="BZ34" s="304"/>
      <c r="CA34" s="60">
        <f t="shared" si="42"/>
        <v>1289.1</v>
      </c>
      <c r="CB34" s="60" t="e">
        <f t="shared" si="43"/>
        <v>#DIV/0!</v>
      </c>
    </row>
    <row r="35" spans="1:80" ht="32.25" thickBot="1">
      <c r="A35" s="323" t="s">
        <v>51</v>
      </c>
      <c r="B35" s="41">
        <f t="shared" si="72"/>
        <v>6396.8</v>
      </c>
      <c r="C35" s="41">
        <f t="shared" si="72"/>
        <v>805.6</v>
      </c>
      <c r="D35" s="27">
        <f t="shared" si="0"/>
        <v>-5591.2</v>
      </c>
      <c r="E35" s="28">
        <f t="shared" si="1"/>
        <v>12.593796898449224</v>
      </c>
      <c r="F35" s="29">
        <f>J35+Z35</f>
        <v>2469.4</v>
      </c>
      <c r="G35" s="30">
        <f>K35+AA35</f>
        <v>805.6</v>
      </c>
      <c r="H35" s="30">
        <f>G35-F35</f>
        <v>-1663.8000000000002</v>
      </c>
      <c r="I35" s="31">
        <f>G35/F35%</f>
        <v>32.623309305904264</v>
      </c>
      <c r="J35" s="294">
        <f t="shared" si="49"/>
        <v>1160</v>
      </c>
      <c r="K35" s="32">
        <f t="shared" si="50"/>
        <v>805.6</v>
      </c>
      <c r="L35" s="32">
        <f>K35-J35</f>
        <v>-354.4</v>
      </c>
      <c r="M35" s="33">
        <f t="shared" si="59"/>
        <v>69.44827586206897</v>
      </c>
      <c r="N35" s="73">
        <v>150.5</v>
      </c>
      <c r="O35" s="72">
        <v>343.6</v>
      </c>
      <c r="P35" s="34">
        <f t="shared" si="54"/>
        <v>193.10000000000002</v>
      </c>
      <c r="Q35" s="34">
        <f t="shared" si="62"/>
        <v>228.3056478405316</v>
      </c>
      <c r="R35" s="72">
        <v>401.7</v>
      </c>
      <c r="S35" s="72">
        <v>462</v>
      </c>
      <c r="T35" s="34">
        <f t="shared" si="9"/>
        <v>60.30000000000001</v>
      </c>
      <c r="U35" s="34">
        <f>S35/R35%</f>
        <v>115.01120238984318</v>
      </c>
      <c r="V35" s="72">
        <v>607.8</v>
      </c>
      <c r="W35" s="72"/>
      <c r="X35" s="34">
        <f t="shared" si="22"/>
        <v>-607.8</v>
      </c>
      <c r="Y35" s="35">
        <f>W35/V35%</f>
        <v>0</v>
      </c>
      <c r="Z35" s="32">
        <f t="shared" si="45"/>
        <v>1309.4</v>
      </c>
      <c r="AA35" s="32">
        <f t="shared" si="24"/>
        <v>0</v>
      </c>
      <c r="AB35" s="32">
        <f t="shared" si="25"/>
        <v>-1309.4</v>
      </c>
      <c r="AC35" s="32">
        <f t="shared" si="63"/>
        <v>0</v>
      </c>
      <c r="AD35" s="72">
        <v>283.1</v>
      </c>
      <c r="AE35" s="72"/>
      <c r="AF35" s="34">
        <f t="shared" si="55"/>
        <v>-283.1</v>
      </c>
      <c r="AG35" s="34">
        <f>AE35/AD35%</f>
        <v>0</v>
      </c>
      <c r="AH35" s="72">
        <v>621.2</v>
      </c>
      <c r="AI35" s="72"/>
      <c r="AJ35" s="34">
        <f t="shared" si="11"/>
        <v>-621.2</v>
      </c>
      <c r="AK35" s="34">
        <f>AI35/AH35%</f>
        <v>0</v>
      </c>
      <c r="AL35" s="72">
        <v>405.1</v>
      </c>
      <c r="AM35" s="72"/>
      <c r="AN35" s="34">
        <f t="shared" si="12"/>
        <v>-405.1</v>
      </c>
      <c r="AO35" s="34">
        <f>AM35/AL35%</f>
        <v>0</v>
      </c>
      <c r="AP35" s="291">
        <f t="shared" si="71"/>
        <v>4451.6</v>
      </c>
      <c r="AQ35" s="292">
        <f>K35+AA35+AU35</f>
        <v>805.6</v>
      </c>
      <c r="AR35" s="292">
        <f>AQ35-AP35</f>
        <v>-3646.0000000000005</v>
      </c>
      <c r="AS35" s="293">
        <f t="shared" si="60"/>
        <v>18.0968640488813</v>
      </c>
      <c r="AT35" s="294">
        <f t="shared" si="31"/>
        <v>1982.1999999999998</v>
      </c>
      <c r="AU35" s="32">
        <f t="shared" si="32"/>
        <v>0</v>
      </c>
      <c r="AV35" s="32">
        <f t="shared" si="47"/>
        <v>-1982.1999999999998</v>
      </c>
      <c r="AW35" s="38">
        <f>AU35/AT35%</f>
        <v>0</v>
      </c>
      <c r="AX35" s="74">
        <v>576.3</v>
      </c>
      <c r="AY35" s="72"/>
      <c r="AZ35" s="34">
        <f t="shared" si="52"/>
        <v>-576.3</v>
      </c>
      <c r="BA35" s="36">
        <f t="shared" si="48"/>
        <v>0</v>
      </c>
      <c r="BB35" s="77">
        <v>929</v>
      </c>
      <c r="BC35" s="72"/>
      <c r="BD35" s="34">
        <f>BC35-BB35</f>
        <v>-929</v>
      </c>
      <c r="BE35" s="44">
        <f>BC35/BB35%</f>
        <v>0</v>
      </c>
      <c r="BF35" s="78">
        <v>476.9</v>
      </c>
      <c r="BG35" s="79"/>
      <c r="BH35" s="80">
        <f>BG35-BF35</f>
        <v>-476.9</v>
      </c>
      <c r="BI35" s="81">
        <f>BG35/BF35%</f>
        <v>0</v>
      </c>
      <c r="BJ35" s="299">
        <f t="shared" si="35"/>
        <v>1945.2</v>
      </c>
      <c r="BK35" s="32">
        <f t="shared" si="36"/>
        <v>0</v>
      </c>
      <c r="BL35" s="32">
        <f>BK35-BJ35</f>
        <v>-1945.2</v>
      </c>
      <c r="BM35" s="33">
        <f t="shared" si="65"/>
        <v>0</v>
      </c>
      <c r="BN35" s="74">
        <v>698</v>
      </c>
      <c r="BO35" s="72"/>
      <c r="BP35" s="34">
        <f t="shared" si="68"/>
        <v>-698</v>
      </c>
      <c r="BQ35" s="57">
        <f>BO35/BN35%</f>
        <v>0</v>
      </c>
      <c r="BR35" s="74">
        <v>565.9</v>
      </c>
      <c r="BS35" s="72"/>
      <c r="BT35" s="34">
        <f t="shared" si="67"/>
        <v>-565.9</v>
      </c>
      <c r="BU35" s="59">
        <f t="shared" si="69"/>
        <v>0</v>
      </c>
      <c r="BV35" s="72">
        <v>681.3</v>
      </c>
      <c r="BW35" s="72"/>
      <c r="BX35" s="34">
        <f t="shared" si="70"/>
        <v>-681.3</v>
      </c>
      <c r="BY35" s="34">
        <f t="shared" si="61"/>
        <v>0</v>
      </c>
      <c r="BZ35" s="305"/>
      <c r="CA35" s="39">
        <f t="shared" si="42"/>
        <v>805.6</v>
      </c>
      <c r="CB35" s="39" t="e">
        <f t="shared" si="43"/>
        <v>#DIV/0!</v>
      </c>
    </row>
    <row r="36" spans="1:80" ht="19.5" thickBot="1">
      <c r="A36" s="324" t="s">
        <v>52</v>
      </c>
      <c r="B36" s="325">
        <f>J36+Z36+AT36+BJ36</f>
        <v>0</v>
      </c>
      <c r="C36" s="326">
        <f>K36+AA36+AU36+BK36</f>
        <v>0</v>
      </c>
      <c r="D36" s="327">
        <f>C36-B36</f>
        <v>0</v>
      </c>
      <c r="E36" s="328"/>
      <c r="F36" s="329">
        <f>J36+Z36</f>
        <v>0</v>
      </c>
      <c r="G36" s="330">
        <f>K36+AA36</f>
        <v>0</v>
      </c>
      <c r="H36" s="330">
        <f>G36-F36</f>
        <v>0</v>
      </c>
      <c r="I36" s="331"/>
      <c r="J36" s="332">
        <f>N36+R36+V36</f>
        <v>0</v>
      </c>
      <c r="K36" s="333">
        <f>SUM(O36+S36+W36)</f>
        <v>0</v>
      </c>
      <c r="L36" s="333">
        <f>K36-J36</f>
        <v>0</v>
      </c>
      <c r="M36" s="334"/>
      <c r="N36" s="335"/>
      <c r="O36" s="79"/>
      <c r="P36" s="336">
        <f>O36-N36</f>
        <v>0</v>
      </c>
      <c r="Q36" s="337"/>
      <c r="R36" s="79"/>
      <c r="S36" s="79"/>
      <c r="T36" s="336">
        <f>S36-R36</f>
        <v>0</v>
      </c>
      <c r="U36" s="80"/>
      <c r="V36" s="79"/>
      <c r="W36" s="79"/>
      <c r="X36" s="80">
        <f>W36-V36</f>
        <v>0</v>
      </c>
      <c r="Y36" s="337"/>
      <c r="Z36" s="333">
        <f>AD36+AH36+AL36</f>
        <v>0</v>
      </c>
      <c r="AA36" s="333">
        <f>SUM(AE36+AI36+AM36)</f>
        <v>0</v>
      </c>
      <c r="AB36" s="333">
        <f>AA36-Z36</f>
        <v>0</v>
      </c>
      <c r="AC36" s="333"/>
      <c r="AD36" s="79"/>
      <c r="AE36" s="79"/>
      <c r="AF36" s="336">
        <f>AE36-AD36</f>
        <v>0</v>
      </c>
      <c r="AG36" s="80"/>
      <c r="AH36" s="79"/>
      <c r="AI36" s="79"/>
      <c r="AJ36" s="336">
        <f>AI36-AH36</f>
        <v>0</v>
      </c>
      <c r="AK36" s="80"/>
      <c r="AL36" s="72"/>
      <c r="AM36" s="72"/>
      <c r="AN36" s="34">
        <f>AM36-AL36</f>
        <v>0</v>
      </c>
      <c r="AO36" s="55"/>
      <c r="AP36" s="338">
        <f>J36+Z36+AT36</f>
        <v>0</v>
      </c>
      <c r="AQ36" s="339">
        <f>K36+AA36+AU36</f>
        <v>0</v>
      </c>
      <c r="AR36" s="339">
        <f>AQ36-AP36</f>
        <v>0</v>
      </c>
      <c r="AS36" s="340"/>
      <c r="AT36" s="341">
        <f>AX36+BB36+BF36</f>
        <v>0</v>
      </c>
      <c r="AU36" s="342">
        <f>SUM(AY36+BC36+BG36)</f>
        <v>0</v>
      </c>
      <c r="AV36" s="342">
        <f>AU36-AT36</f>
        <v>0</v>
      </c>
      <c r="AW36" s="343"/>
      <c r="AX36" s="344"/>
      <c r="AY36" s="345"/>
      <c r="AZ36" s="346">
        <f>AY36-AX36</f>
        <v>0</v>
      </c>
      <c r="BA36" s="347"/>
      <c r="BB36" s="78"/>
      <c r="BC36" s="345"/>
      <c r="BD36" s="336">
        <f>BC36-BB36</f>
        <v>0</v>
      </c>
      <c r="BE36" s="348"/>
      <c r="BF36" s="78"/>
      <c r="BG36" s="79"/>
      <c r="BH36" s="336">
        <f>BG36-BF36</f>
        <v>0</v>
      </c>
      <c r="BI36" s="349"/>
      <c r="BJ36" s="350">
        <f>BN36+BR36+BV36</f>
        <v>0</v>
      </c>
      <c r="BK36" s="333">
        <f>SUM(BO36+BS36+BW36)</f>
        <v>0</v>
      </c>
      <c r="BL36" s="333">
        <f>BK36-BJ36</f>
        <v>0</v>
      </c>
      <c r="BM36" s="334"/>
      <c r="BN36" s="78"/>
      <c r="BO36" s="79"/>
      <c r="BP36" s="336">
        <f>BO36-BN36</f>
        <v>0</v>
      </c>
      <c r="BQ36" s="57"/>
      <c r="BR36" s="78"/>
      <c r="BS36" s="79"/>
      <c r="BT36" s="336">
        <f>BS36-BR36</f>
        <v>0</v>
      </c>
      <c r="BU36" s="351"/>
      <c r="BV36" s="72"/>
      <c r="BW36" s="72"/>
      <c r="BX36" s="34">
        <f>BW36-BV36</f>
        <v>0</v>
      </c>
      <c r="BY36" s="55"/>
      <c r="BZ36" s="305"/>
      <c r="CA36" s="60">
        <f>C36-BZ36</f>
        <v>0</v>
      </c>
      <c r="CB36" s="60" t="e">
        <f>C36/BZ36%</f>
        <v>#DIV/0!</v>
      </c>
    </row>
    <row r="37" spans="1:69" ht="20.25">
      <c r="A37" s="83"/>
      <c r="B37" s="84"/>
      <c r="C37" s="85"/>
      <c r="D37" s="84"/>
      <c r="E37" s="84"/>
      <c r="F37" s="84"/>
      <c r="G37" s="84"/>
      <c r="H37" s="84"/>
      <c r="I37" s="84"/>
      <c r="J37" s="84"/>
      <c r="K37" s="84"/>
      <c r="L37" s="84"/>
      <c r="M37" s="86"/>
      <c r="N37" s="87"/>
      <c r="O37" s="87"/>
      <c r="P37" s="87"/>
      <c r="Q37" s="88"/>
      <c r="R37" s="87"/>
      <c r="S37" s="87"/>
      <c r="T37" s="87"/>
      <c r="U37" s="89"/>
      <c r="V37" s="87"/>
      <c r="W37" s="87"/>
      <c r="X37" s="87"/>
      <c r="Y37" s="90"/>
      <c r="Z37" s="84"/>
      <c r="AA37" s="84"/>
      <c r="AB37" s="84"/>
      <c r="AC37" s="84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4"/>
      <c r="AU37" s="84"/>
      <c r="AV37" s="84"/>
      <c r="AW37" s="91"/>
      <c r="AX37" s="85"/>
      <c r="AY37" s="85"/>
      <c r="AZ37" s="85"/>
      <c r="BA37" s="85"/>
      <c r="BB37" s="85"/>
      <c r="BC37" s="85" t="s">
        <v>53</v>
      </c>
      <c r="BD37" s="85"/>
      <c r="BE37" s="85"/>
      <c r="BF37" s="85"/>
      <c r="BG37" s="85"/>
      <c r="BH37" s="85"/>
      <c r="BI37" s="85"/>
      <c r="BJ37" s="85"/>
      <c r="BK37" s="84"/>
      <c r="BL37" s="84"/>
      <c r="BM37" s="84"/>
      <c r="BN37" s="85"/>
      <c r="BO37" s="85"/>
      <c r="BP37" s="85"/>
      <c r="BQ37" s="85"/>
    </row>
    <row r="38" spans="2:69" ht="20.25">
      <c r="B38" s="84"/>
      <c r="C38" s="85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5"/>
      <c r="P38" s="85"/>
      <c r="R38" s="85"/>
      <c r="S38" s="85"/>
      <c r="T38" s="85"/>
      <c r="V38" s="85"/>
      <c r="W38" s="85"/>
      <c r="X38" s="85"/>
      <c r="Z38" s="84"/>
      <c r="AA38" s="84"/>
      <c r="AB38" s="84"/>
      <c r="AC38" s="84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4"/>
      <c r="AU38" s="84"/>
      <c r="AV38" s="84"/>
      <c r="AW38" s="91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4"/>
      <c r="BL38" s="84"/>
      <c r="BM38" s="84"/>
      <c r="BN38" s="85"/>
      <c r="BO38" s="85"/>
      <c r="BP38" s="85"/>
      <c r="BQ38" s="85"/>
    </row>
    <row r="39" spans="2:69" ht="20.25">
      <c r="B39" s="84"/>
      <c r="C39" s="9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5"/>
      <c r="P39" s="85"/>
      <c r="R39" s="85"/>
      <c r="S39" s="85"/>
      <c r="T39" s="85"/>
      <c r="V39" s="85"/>
      <c r="W39" s="85"/>
      <c r="X39" s="85"/>
      <c r="Z39" s="84"/>
      <c r="AA39" s="84"/>
      <c r="AB39" s="84"/>
      <c r="AC39" s="84"/>
      <c r="AD39" s="85"/>
      <c r="AE39" s="94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4"/>
      <c r="AU39" s="84"/>
      <c r="AV39" s="84"/>
      <c r="AW39" s="91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4"/>
      <c r="BL39" s="84"/>
      <c r="BM39" s="84"/>
      <c r="BN39" s="85"/>
      <c r="BO39" s="85"/>
      <c r="BP39" s="85"/>
      <c r="BQ39" s="85"/>
    </row>
    <row r="40" spans="2:69" ht="20.25">
      <c r="B40" s="84"/>
      <c r="C40" s="9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5"/>
      <c r="P40" s="85"/>
      <c r="R40" s="85"/>
      <c r="S40" s="85"/>
      <c r="T40" s="85"/>
      <c r="V40" s="85"/>
      <c r="W40" s="85"/>
      <c r="X40" s="85"/>
      <c r="Z40" s="84"/>
      <c r="AA40" s="84"/>
      <c r="AB40" s="84"/>
      <c r="AC40" s="84"/>
      <c r="AD40" s="85"/>
      <c r="AE40" s="94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4"/>
      <c r="AU40" s="84"/>
      <c r="AV40" s="84"/>
      <c r="AW40" s="91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4"/>
      <c r="BL40" s="84"/>
      <c r="BM40" s="84"/>
      <c r="BN40" s="85"/>
      <c r="BO40" s="85"/>
      <c r="BP40" s="85"/>
      <c r="BQ40" s="85"/>
    </row>
    <row r="41" spans="2:69" ht="20.25">
      <c r="B41" s="84"/>
      <c r="C41" s="9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R41" s="85"/>
      <c r="S41" s="85"/>
      <c r="T41" s="85"/>
      <c r="V41" s="85"/>
      <c r="W41" s="85"/>
      <c r="X41" s="85"/>
      <c r="Z41" s="84"/>
      <c r="AA41" s="84"/>
      <c r="AB41" s="84"/>
      <c r="AC41" s="84"/>
      <c r="AD41" s="85"/>
      <c r="AE41" s="94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4"/>
      <c r="AU41" s="84"/>
      <c r="AV41" s="84"/>
      <c r="AW41" s="91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4"/>
      <c r="BL41" s="84"/>
      <c r="BM41" s="84"/>
      <c r="BN41" s="85"/>
      <c r="BO41" s="85"/>
      <c r="BP41" s="85"/>
      <c r="BQ41" s="85"/>
    </row>
    <row r="42" spans="2:69" ht="20.25">
      <c r="B42" s="84"/>
      <c r="C42" s="85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5"/>
      <c r="P42" s="85"/>
      <c r="R42" s="85"/>
      <c r="S42" s="85"/>
      <c r="T42" s="85"/>
      <c r="V42" s="85"/>
      <c r="W42" s="85"/>
      <c r="X42" s="85"/>
      <c r="Z42" s="84"/>
      <c r="AA42" s="84"/>
      <c r="AB42" s="84"/>
      <c r="AC42" s="84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4"/>
      <c r="AU42" s="84"/>
      <c r="AV42" s="84"/>
      <c r="AW42" s="91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4"/>
      <c r="BL42" s="84"/>
      <c r="BM42" s="84"/>
      <c r="BN42" s="85"/>
      <c r="BO42" s="85"/>
      <c r="BP42" s="85"/>
      <c r="BQ42" s="85"/>
    </row>
    <row r="43" spans="2:69" ht="20.25">
      <c r="B43" s="84"/>
      <c r="C43" s="85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85"/>
      <c r="P43" s="85"/>
      <c r="R43" s="85"/>
      <c r="S43" s="85"/>
      <c r="T43" s="85"/>
      <c r="V43" s="85"/>
      <c r="W43" s="85"/>
      <c r="X43" s="85"/>
      <c r="Z43" s="84"/>
      <c r="AA43" s="84"/>
      <c r="AB43" s="84"/>
      <c r="AC43" s="84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4"/>
      <c r="AU43" s="84"/>
      <c r="AV43" s="84"/>
      <c r="AW43" s="91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4"/>
      <c r="BL43" s="84"/>
      <c r="BM43" s="84"/>
      <c r="BN43" s="85"/>
      <c r="BO43" s="85"/>
      <c r="BP43" s="85"/>
      <c r="BQ43" s="85"/>
    </row>
    <row r="44" spans="2:69" ht="20.25">
      <c r="B44" s="84"/>
      <c r="C44" s="85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5"/>
      <c r="P44" s="85"/>
      <c r="R44" s="85"/>
      <c r="S44" s="85"/>
      <c r="T44" s="85"/>
      <c r="V44" s="85"/>
      <c r="W44" s="85"/>
      <c r="X44" s="85"/>
      <c r="Z44" s="84"/>
      <c r="AA44" s="84"/>
      <c r="AB44" s="84"/>
      <c r="AC44" s="84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4"/>
      <c r="AU44" s="84"/>
      <c r="AV44" s="84"/>
      <c r="AW44" s="91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4"/>
      <c r="BL44" s="84"/>
      <c r="BM44" s="84"/>
      <c r="BN44" s="85"/>
      <c r="BO44" s="85"/>
      <c r="BP44" s="85"/>
      <c r="BQ44" s="85"/>
    </row>
    <row r="45" spans="2:69" ht="20.25">
      <c r="B45" s="84"/>
      <c r="C45" s="85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85"/>
      <c r="P45" s="85"/>
      <c r="R45" s="85"/>
      <c r="S45" s="85"/>
      <c r="T45" s="85"/>
      <c r="V45" s="85"/>
      <c r="W45" s="85"/>
      <c r="X45" s="85"/>
      <c r="Z45" s="84"/>
      <c r="AA45" s="84"/>
      <c r="AB45" s="84"/>
      <c r="AC45" s="84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4"/>
      <c r="AU45" s="84"/>
      <c r="AV45" s="84"/>
      <c r="AW45" s="91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4"/>
      <c r="BL45" s="84"/>
      <c r="BM45" s="84"/>
      <c r="BN45" s="85"/>
      <c r="BO45" s="85"/>
      <c r="BP45" s="85"/>
      <c r="BQ45" s="85"/>
    </row>
    <row r="46" spans="2:69" ht="20.25">
      <c r="B46" s="84"/>
      <c r="C46" s="85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5"/>
      <c r="P46" s="85"/>
      <c r="R46" s="85"/>
      <c r="S46" s="85"/>
      <c r="T46" s="85"/>
      <c r="V46" s="85"/>
      <c r="W46" s="85"/>
      <c r="X46" s="85"/>
      <c r="Z46" s="84"/>
      <c r="AA46" s="84"/>
      <c r="AB46" s="84"/>
      <c r="AC46" s="84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4"/>
      <c r="AU46" s="84"/>
      <c r="AV46" s="84"/>
      <c r="AW46" s="91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4"/>
      <c r="BL46" s="84"/>
      <c r="BM46" s="84"/>
      <c r="BN46" s="85"/>
      <c r="BO46" s="85"/>
      <c r="BP46" s="85"/>
      <c r="BQ46" s="85"/>
    </row>
    <row r="47" spans="2:69" ht="20.25">
      <c r="B47" s="84"/>
      <c r="C47" s="85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5"/>
      <c r="O47" s="85"/>
      <c r="P47" s="85"/>
      <c r="R47" s="85"/>
      <c r="S47" s="85"/>
      <c r="T47" s="85"/>
      <c r="V47" s="85"/>
      <c r="W47" s="85"/>
      <c r="X47" s="85"/>
      <c r="Z47" s="84"/>
      <c r="AA47" s="84"/>
      <c r="AB47" s="84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4"/>
      <c r="AU47" s="84"/>
      <c r="AV47" s="84"/>
      <c r="AW47" s="91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4"/>
      <c r="BL47" s="84"/>
      <c r="BM47" s="84"/>
      <c r="BN47" s="85"/>
      <c r="BO47" s="85"/>
      <c r="BP47" s="85"/>
      <c r="BQ47" s="85"/>
    </row>
    <row r="48" spans="2:69" ht="20.25">
      <c r="B48" s="84"/>
      <c r="C48" s="85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85"/>
      <c r="P48" s="85"/>
      <c r="R48" s="85"/>
      <c r="S48" s="85"/>
      <c r="T48" s="85"/>
      <c r="V48" s="85"/>
      <c r="W48" s="85"/>
      <c r="X48" s="85"/>
      <c r="Z48" s="84"/>
      <c r="AA48" s="84"/>
      <c r="AB48" s="84"/>
      <c r="AC48" s="84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4"/>
      <c r="AU48" s="84"/>
      <c r="AV48" s="84"/>
      <c r="AW48" s="91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4"/>
      <c r="BL48" s="84"/>
      <c r="BM48" s="84"/>
      <c r="BN48" s="85"/>
      <c r="BO48" s="85"/>
      <c r="BP48" s="85"/>
      <c r="BQ48" s="85"/>
    </row>
    <row r="49" spans="2:69" ht="20.25">
      <c r="B49" s="84"/>
      <c r="C49" s="85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85"/>
      <c r="P49" s="85"/>
      <c r="R49" s="85"/>
      <c r="S49" s="85"/>
      <c r="T49" s="85"/>
      <c r="V49" s="85"/>
      <c r="W49" s="85"/>
      <c r="X49" s="85"/>
      <c r="Z49" s="84"/>
      <c r="AA49" s="84"/>
      <c r="AB49" s="84"/>
      <c r="AC49" s="84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4"/>
      <c r="AU49" s="84"/>
      <c r="AV49" s="84"/>
      <c r="AW49" s="91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4"/>
      <c r="BL49" s="84"/>
      <c r="BM49" s="84"/>
      <c r="BN49" s="85"/>
      <c r="BO49" s="85"/>
      <c r="BP49" s="85"/>
      <c r="BQ49" s="85"/>
    </row>
    <row r="50" spans="2:69" ht="20.25">
      <c r="B50" s="84"/>
      <c r="C50" s="85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85"/>
      <c r="P50" s="85"/>
      <c r="R50" s="85"/>
      <c r="S50" s="85"/>
      <c r="T50" s="85"/>
      <c r="V50" s="85"/>
      <c r="W50" s="85"/>
      <c r="X50" s="85"/>
      <c r="Z50" s="84"/>
      <c r="AA50" s="84"/>
      <c r="AB50" s="84"/>
      <c r="AC50" s="84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4"/>
      <c r="AU50" s="84"/>
      <c r="AV50" s="84"/>
      <c r="AW50" s="91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4"/>
      <c r="BL50" s="84"/>
      <c r="BM50" s="84"/>
      <c r="BN50" s="85"/>
      <c r="BO50" s="85"/>
      <c r="BP50" s="85"/>
      <c r="BQ50" s="85"/>
    </row>
    <row r="51" spans="2:69" ht="20.25">
      <c r="B51" s="84"/>
      <c r="C51" s="85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5"/>
      <c r="P51" s="85"/>
      <c r="R51" s="85"/>
      <c r="S51" s="85"/>
      <c r="T51" s="85"/>
      <c r="V51" s="85"/>
      <c r="W51" s="85"/>
      <c r="X51" s="85"/>
      <c r="Z51" s="84"/>
      <c r="AA51" s="84"/>
      <c r="AB51" s="84"/>
      <c r="AC51" s="84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4"/>
      <c r="AU51" s="84"/>
      <c r="AV51" s="84"/>
      <c r="AW51" s="91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4"/>
      <c r="BL51" s="84"/>
      <c r="BM51" s="84"/>
      <c r="BN51" s="85"/>
      <c r="BO51" s="85"/>
      <c r="BP51" s="85"/>
      <c r="BQ51" s="85"/>
    </row>
    <row r="52" spans="2:69" ht="20.25">
      <c r="B52" s="84"/>
      <c r="C52" s="85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85"/>
      <c r="P52" s="85"/>
      <c r="R52" s="85"/>
      <c r="S52" s="85"/>
      <c r="T52" s="85"/>
      <c r="V52" s="85"/>
      <c r="W52" s="85"/>
      <c r="X52" s="85"/>
      <c r="Z52" s="84"/>
      <c r="AA52" s="84"/>
      <c r="AB52" s="84"/>
      <c r="AC52" s="84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4"/>
      <c r="AU52" s="84"/>
      <c r="AV52" s="84"/>
      <c r="AW52" s="91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4"/>
      <c r="BL52" s="84"/>
      <c r="BM52" s="84"/>
      <c r="BN52" s="85"/>
      <c r="BO52" s="85"/>
      <c r="BP52" s="85"/>
      <c r="BQ52" s="85"/>
    </row>
    <row r="53" spans="2:69" ht="20.25">
      <c r="B53" s="84"/>
      <c r="C53" s="85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85"/>
      <c r="P53" s="85"/>
      <c r="R53" s="85"/>
      <c r="S53" s="85"/>
      <c r="T53" s="85"/>
      <c r="V53" s="85"/>
      <c r="W53" s="85"/>
      <c r="X53" s="85"/>
      <c r="Z53" s="84"/>
      <c r="AA53" s="84"/>
      <c r="AB53" s="84"/>
      <c r="AC53" s="84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4"/>
      <c r="AU53" s="84"/>
      <c r="AV53" s="84"/>
      <c r="AW53" s="91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4"/>
      <c r="BL53" s="84"/>
      <c r="BM53" s="84"/>
      <c r="BN53" s="85"/>
      <c r="BO53" s="85"/>
      <c r="BP53" s="85"/>
      <c r="BQ53" s="85"/>
    </row>
    <row r="54" spans="2:69" ht="20.25">
      <c r="B54" s="84"/>
      <c r="C54" s="85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5"/>
      <c r="P54" s="85"/>
      <c r="R54" s="85"/>
      <c r="S54" s="85"/>
      <c r="T54" s="85"/>
      <c r="V54" s="85"/>
      <c r="W54" s="85"/>
      <c r="X54" s="85"/>
      <c r="Z54" s="84"/>
      <c r="AA54" s="84"/>
      <c r="AB54" s="84"/>
      <c r="AC54" s="84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4"/>
      <c r="AU54" s="84"/>
      <c r="AV54" s="84"/>
      <c r="AW54" s="91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4"/>
      <c r="BL54" s="84"/>
      <c r="BM54" s="84"/>
      <c r="BN54" s="85"/>
      <c r="BO54" s="85"/>
      <c r="BP54" s="85"/>
      <c r="BQ54" s="85"/>
    </row>
    <row r="55" spans="2:69" ht="20.25">
      <c r="B55" s="84"/>
      <c r="C55" s="85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  <c r="O55" s="85"/>
      <c r="P55" s="85"/>
      <c r="R55" s="85"/>
      <c r="S55" s="85"/>
      <c r="T55" s="85"/>
      <c r="V55" s="85"/>
      <c r="W55" s="85"/>
      <c r="X55" s="85"/>
      <c r="Z55" s="84"/>
      <c r="AA55" s="84"/>
      <c r="AB55" s="84"/>
      <c r="AC55" s="84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4"/>
      <c r="AU55" s="84"/>
      <c r="AV55" s="84"/>
      <c r="AW55" s="91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4"/>
      <c r="BL55" s="84"/>
      <c r="BM55" s="84"/>
      <c r="BN55" s="85"/>
      <c r="BO55" s="85"/>
      <c r="BP55" s="85"/>
      <c r="BQ55" s="85"/>
    </row>
    <row r="56" spans="2:69" ht="20.25">
      <c r="B56" s="84"/>
      <c r="C56" s="85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5"/>
      <c r="P56" s="85"/>
      <c r="R56" s="85"/>
      <c r="S56" s="85"/>
      <c r="T56" s="85"/>
      <c r="V56" s="85"/>
      <c r="W56" s="85"/>
      <c r="X56" s="85"/>
      <c r="Z56" s="84"/>
      <c r="AA56" s="84"/>
      <c r="AB56" s="84"/>
      <c r="AC56" s="84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4"/>
      <c r="AU56" s="84"/>
      <c r="AV56" s="84"/>
      <c r="AW56" s="91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4"/>
      <c r="BL56" s="84"/>
      <c r="BM56" s="84"/>
      <c r="BN56" s="85"/>
      <c r="BO56" s="85"/>
      <c r="BP56" s="85"/>
      <c r="BQ56" s="85"/>
    </row>
    <row r="57" spans="2:69" ht="20.25">
      <c r="B57" s="84"/>
      <c r="C57" s="85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5"/>
      <c r="P57" s="85"/>
      <c r="R57" s="85"/>
      <c r="S57" s="85"/>
      <c r="T57" s="85"/>
      <c r="V57" s="85"/>
      <c r="W57" s="85"/>
      <c r="X57" s="85"/>
      <c r="Z57" s="84"/>
      <c r="AA57" s="84"/>
      <c r="AB57" s="84"/>
      <c r="AC57" s="84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4"/>
      <c r="AU57" s="84"/>
      <c r="AV57" s="84"/>
      <c r="AW57" s="91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4"/>
      <c r="BL57" s="84"/>
      <c r="BM57" s="84"/>
      <c r="BN57" s="85"/>
      <c r="BO57" s="85"/>
      <c r="BP57" s="85"/>
      <c r="BQ57" s="85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X31" sqref="AX3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6" max="36" width="10.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96"/>
      <c r="C1" s="97"/>
      <c r="D1" s="97" t="s">
        <v>152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8"/>
      <c r="W1" s="99"/>
      <c r="X1" s="99"/>
      <c r="Y1" s="99"/>
      <c r="Z1" s="97"/>
      <c r="AA1" s="97"/>
      <c r="AF1" s="97"/>
      <c r="AG1" s="97"/>
      <c r="AL1" s="97"/>
      <c r="AM1" s="97"/>
      <c r="AR1" s="97"/>
      <c r="AS1" s="97"/>
      <c r="AX1" s="97"/>
      <c r="AY1" s="97"/>
      <c r="BD1" s="97"/>
      <c r="BE1" s="97"/>
      <c r="BJ1" s="97"/>
      <c r="BK1" s="97"/>
      <c r="BP1" s="97"/>
      <c r="BQ1" s="97"/>
      <c r="BV1" s="97"/>
      <c r="BW1" s="97"/>
      <c r="CB1" s="97"/>
    </row>
    <row r="2" spans="4:80" ht="15.75">
      <c r="D2" s="437" t="s">
        <v>54</v>
      </c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101"/>
      <c r="S2" s="101"/>
      <c r="T2" s="101"/>
      <c r="U2" s="100"/>
      <c r="Z2" s="101"/>
      <c r="AA2" s="100"/>
      <c r="AF2" s="101"/>
      <c r="AG2" s="100"/>
      <c r="AL2" s="101"/>
      <c r="AM2" s="100"/>
      <c r="AR2" s="101"/>
      <c r="AS2" s="100"/>
      <c r="AX2" s="101"/>
      <c r="AY2" s="100"/>
      <c r="BD2" s="101"/>
      <c r="BE2" s="100"/>
      <c r="BJ2" s="101"/>
      <c r="BK2" s="100"/>
      <c r="BP2" s="101"/>
      <c r="BQ2" s="100"/>
      <c r="BV2" s="101"/>
      <c r="BW2" s="100"/>
      <c r="CB2" s="101"/>
    </row>
    <row r="3" spans="1:80" ht="12.75">
      <c r="A3" s="102" t="s">
        <v>151</v>
      </c>
      <c r="B3" s="102"/>
      <c r="C3" s="103"/>
      <c r="D3" s="103"/>
      <c r="E3" s="103"/>
      <c r="F3" s="104"/>
      <c r="G3" s="104"/>
      <c r="H3" s="104"/>
      <c r="I3" s="103"/>
      <c r="J3" s="104"/>
      <c r="K3" s="103"/>
      <c r="L3" s="104"/>
      <c r="M3" s="104"/>
      <c r="N3" s="104"/>
      <c r="O3" s="103"/>
      <c r="P3" s="104"/>
      <c r="Q3" s="103"/>
      <c r="R3" s="104"/>
      <c r="S3" s="104"/>
      <c r="T3" s="104"/>
      <c r="U3" s="103"/>
      <c r="V3" s="104"/>
      <c r="W3" s="103"/>
      <c r="X3" s="104"/>
      <c r="Y3" s="104"/>
      <c r="Z3" s="104"/>
      <c r="AA3" s="103"/>
      <c r="AB3" s="104"/>
      <c r="AC3" s="103"/>
      <c r="AD3" s="104"/>
      <c r="AE3" s="104"/>
      <c r="AF3" s="104"/>
      <c r="AG3" s="103"/>
      <c r="AH3" s="104"/>
      <c r="AI3" s="103"/>
      <c r="AJ3" s="104"/>
      <c r="AK3" s="104"/>
      <c r="AL3" s="104"/>
      <c r="AM3" s="103"/>
      <c r="AN3" s="104"/>
      <c r="AO3" s="103"/>
      <c r="AP3" s="104"/>
      <c r="AQ3" s="104"/>
      <c r="AR3" s="104"/>
      <c r="AS3" s="103"/>
      <c r="AT3" s="104"/>
      <c r="AU3" s="103"/>
      <c r="AV3" s="104"/>
      <c r="AW3" s="104"/>
      <c r="AX3" s="104"/>
      <c r="AY3" s="103"/>
      <c r="AZ3" s="104"/>
      <c r="BA3" s="103"/>
      <c r="BB3" s="104"/>
      <c r="BC3" s="104"/>
      <c r="BD3" s="104"/>
      <c r="BE3" s="103"/>
      <c r="BF3" s="105"/>
      <c r="BG3" s="105"/>
      <c r="BH3" s="105"/>
      <c r="BI3" s="105"/>
      <c r="BJ3" s="104"/>
      <c r="BK3" s="103"/>
      <c r="BL3" s="104"/>
      <c r="BM3" s="103"/>
      <c r="BN3" s="104"/>
      <c r="BO3" s="104"/>
      <c r="BP3" s="104"/>
      <c r="BQ3" s="103"/>
      <c r="BR3" s="104"/>
      <c r="BS3" s="103"/>
      <c r="BT3" s="104"/>
      <c r="BU3" s="104"/>
      <c r="BV3" s="104"/>
      <c r="BW3" s="103"/>
      <c r="BX3" s="104"/>
      <c r="BY3" s="103"/>
      <c r="BZ3" s="103"/>
      <c r="CA3" s="103"/>
      <c r="CB3" s="104"/>
    </row>
    <row r="4" spans="1:80" ht="13.5" thickBot="1">
      <c r="A4" s="106"/>
      <c r="B4" s="102"/>
      <c r="C4" s="103"/>
      <c r="D4" s="103"/>
      <c r="E4" s="103"/>
      <c r="F4" s="104"/>
      <c r="G4" s="104"/>
      <c r="H4" s="104"/>
      <c r="I4" s="103"/>
      <c r="J4" s="104"/>
      <c r="K4" s="103"/>
      <c r="L4" s="104"/>
      <c r="M4" s="104"/>
      <c r="N4" s="104"/>
      <c r="O4" s="103"/>
      <c r="P4" s="104"/>
      <c r="Q4" s="103"/>
      <c r="R4" s="104"/>
      <c r="S4" s="104"/>
      <c r="T4" s="104"/>
      <c r="U4" s="103"/>
      <c r="V4" s="104"/>
      <c r="W4" s="103"/>
      <c r="X4" s="104"/>
      <c r="Y4" s="104"/>
      <c r="Z4" s="104"/>
      <c r="AA4" s="103"/>
      <c r="AB4" s="104"/>
      <c r="AC4" s="103"/>
      <c r="AD4" s="104"/>
      <c r="AE4" s="104"/>
      <c r="AF4" s="104"/>
      <c r="AG4" s="103"/>
      <c r="AH4" s="104"/>
      <c r="AI4" s="103"/>
      <c r="AJ4" s="104"/>
      <c r="AK4" s="104"/>
      <c r="AL4" s="104"/>
      <c r="AM4" s="103"/>
      <c r="AN4" s="104"/>
      <c r="AO4" s="103"/>
      <c r="AP4" s="104"/>
      <c r="AQ4" s="104"/>
      <c r="AR4" s="104"/>
      <c r="AS4" s="103"/>
      <c r="AT4" s="104"/>
      <c r="AU4" s="103"/>
      <c r="AV4" s="104"/>
      <c r="AW4" s="104"/>
      <c r="AX4" s="104"/>
      <c r="AY4" s="103"/>
      <c r="AZ4" s="104"/>
      <c r="BA4" s="103"/>
      <c r="BB4" s="104"/>
      <c r="BC4" s="104"/>
      <c r="BD4" s="104"/>
      <c r="BE4" s="103"/>
      <c r="BF4" s="105"/>
      <c r="BG4" s="105"/>
      <c r="BH4" s="105"/>
      <c r="BI4" s="105"/>
      <c r="BJ4" s="104"/>
      <c r="BK4" s="103"/>
      <c r="BL4" s="104"/>
      <c r="BM4" s="103"/>
      <c r="BN4" s="104"/>
      <c r="BO4" s="104"/>
      <c r="BP4" s="104"/>
      <c r="BQ4" s="103"/>
      <c r="BR4" s="104"/>
      <c r="BS4" s="103"/>
      <c r="BT4" s="104"/>
      <c r="BU4" s="104"/>
      <c r="BV4" s="104"/>
      <c r="BW4" s="103"/>
      <c r="BX4" s="104"/>
      <c r="BY4" s="103"/>
      <c r="BZ4" s="103"/>
      <c r="CA4" s="103"/>
      <c r="CB4" s="104"/>
    </row>
    <row r="5" spans="1:80" ht="16.5" customHeight="1" thickBot="1">
      <c r="A5" s="107" t="s">
        <v>0</v>
      </c>
      <c r="B5" s="108"/>
      <c r="C5" s="433" t="s">
        <v>55</v>
      </c>
      <c r="D5" s="434"/>
      <c r="E5" s="434"/>
      <c r="F5" s="434"/>
      <c r="G5" s="434"/>
      <c r="H5" s="438"/>
      <c r="I5" s="433" t="s">
        <v>56</v>
      </c>
      <c r="J5" s="434"/>
      <c r="K5" s="434"/>
      <c r="L5" s="434"/>
      <c r="M5" s="435"/>
      <c r="N5" s="109"/>
      <c r="O5" s="433" t="s">
        <v>57</v>
      </c>
      <c r="P5" s="434"/>
      <c r="Q5" s="434"/>
      <c r="R5" s="434"/>
      <c r="S5" s="435"/>
      <c r="T5" s="109"/>
      <c r="U5" s="433" t="s">
        <v>58</v>
      </c>
      <c r="V5" s="434"/>
      <c r="W5" s="434"/>
      <c r="X5" s="434"/>
      <c r="Y5" s="435"/>
      <c r="Z5" s="109"/>
      <c r="AA5" s="433" t="s">
        <v>59</v>
      </c>
      <c r="AB5" s="434"/>
      <c r="AC5" s="434"/>
      <c r="AD5" s="434"/>
      <c r="AE5" s="435"/>
      <c r="AF5" s="109"/>
      <c r="AG5" s="433" t="s">
        <v>60</v>
      </c>
      <c r="AH5" s="434"/>
      <c r="AI5" s="434"/>
      <c r="AJ5" s="434"/>
      <c r="AK5" s="435"/>
      <c r="AL5" s="109"/>
      <c r="AM5" s="433" t="s">
        <v>61</v>
      </c>
      <c r="AN5" s="434"/>
      <c r="AO5" s="434"/>
      <c r="AP5" s="434"/>
      <c r="AQ5" s="435"/>
      <c r="AR5" s="109"/>
      <c r="AS5" s="433" t="s">
        <v>62</v>
      </c>
      <c r="AT5" s="434"/>
      <c r="AU5" s="434"/>
      <c r="AV5" s="434"/>
      <c r="AW5" s="435"/>
      <c r="AX5" s="109"/>
      <c r="AY5" s="433" t="s">
        <v>63</v>
      </c>
      <c r="AZ5" s="434"/>
      <c r="BA5" s="434"/>
      <c r="BB5" s="434"/>
      <c r="BC5" s="435"/>
      <c r="BD5" s="109"/>
      <c r="BE5" s="433" t="s">
        <v>64</v>
      </c>
      <c r="BF5" s="434"/>
      <c r="BG5" s="434"/>
      <c r="BH5" s="434"/>
      <c r="BI5" s="435"/>
      <c r="BJ5" s="109"/>
      <c r="BK5" s="433" t="s">
        <v>65</v>
      </c>
      <c r="BL5" s="434"/>
      <c r="BM5" s="434"/>
      <c r="BN5" s="434"/>
      <c r="BO5" s="435"/>
      <c r="BP5" s="109"/>
      <c r="BQ5" s="433" t="s">
        <v>66</v>
      </c>
      <c r="BR5" s="434"/>
      <c r="BS5" s="434"/>
      <c r="BT5" s="434"/>
      <c r="BU5" s="435"/>
      <c r="BV5" s="109"/>
      <c r="BW5" s="433" t="s">
        <v>67</v>
      </c>
      <c r="BX5" s="434"/>
      <c r="BY5" s="434"/>
      <c r="BZ5" s="436"/>
      <c r="CA5" s="436"/>
      <c r="CB5" s="110"/>
    </row>
    <row r="6" spans="1:80" ht="25.5" customHeight="1">
      <c r="A6" s="111"/>
      <c r="B6" s="112"/>
      <c r="C6" s="114" t="s">
        <v>147</v>
      </c>
      <c r="D6" s="428" t="s">
        <v>148</v>
      </c>
      <c r="E6" s="429"/>
      <c r="F6" s="430" t="s">
        <v>136</v>
      </c>
      <c r="G6" s="431"/>
      <c r="H6" s="113" t="s">
        <v>68</v>
      </c>
      <c r="I6" s="114" t="s">
        <v>147</v>
      </c>
      <c r="J6" s="428" t="s">
        <v>148</v>
      </c>
      <c r="K6" s="429"/>
      <c r="L6" s="430" t="s">
        <v>136</v>
      </c>
      <c r="M6" s="431"/>
      <c r="N6" s="113" t="s">
        <v>68</v>
      </c>
      <c r="O6" s="114" t="s">
        <v>147</v>
      </c>
      <c r="P6" s="428" t="s">
        <v>148</v>
      </c>
      <c r="Q6" s="429"/>
      <c r="R6" s="430" t="s">
        <v>136</v>
      </c>
      <c r="S6" s="431"/>
      <c r="T6" s="113" t="s">
        <v>68</v>
      </c>
      <c r="U6" s="114" t="s">
        <v>147</v>
      </c>
      <c r="V6" s="428" t="s">
        <v>148</v>
      </c>
      <c r="W6" s="429"/>
      <c r="X6" s="430" t="s">
        <v>136</v>
      </c>
      <c r="Y6" s="431"/>
      <c r="Z6" s="113" t="s">
        <v>68</v>
      </c>
      <c r="AA6" s="114" t="s">
        <v>147</v>
      </c>
      <c r="AB6" s="428" t="s">
        <v>148</v>
      </c>
      <c r="AC6" s="429"/>
      <c r="AD6" s="430" t="s">
        <v>136</v>
      </c>
      <c r="AE6" s="431"/>
      <c r="AF6" s="113" t="s">
        <v>68</v>
      </c>
      <c r="AG6" s="114" t="s">
        <v>147</v>
      </c>
      <c r="AH6" s="428" t="s">
        <v>148</v>
      </c>
      <c r="AI6" s="429"/>
      <c r="AJ6" s="430" t="s">
        <v>136</v>
      </c>
      <c r="AK6" s="431"/>
      <c r="AL6" s="113" t="s">
        <v>68</v>
      </c>
      <c r="AM6" s="114" t="s">
        <v>147</v>
      </c>
      <c r="AN6" s="428" t="s">
        <v>148</v>
      </c>
      <c r="AO6" s="429"/>
      <c r="AP6" s="430" t="s">
        <v>136</v>
      </c>
      <c r="AQ6" s="431"/>
      <c r="AR6" s="113" t="s">
        <v>68</v>
      </c>
      <c r="AS6" s="114" t="s">
        <v>147</v>
      </c>
      <c r="AT6" s="428" t="s">
        <v>148</v>
      </c>
      <c r="AU6" s="429"/>
      <c r="AV6" s="430" t="s">
        <v>136</v>
      </c>
      <c r="AW6" s="431"/>
      <c r="AX6" s="113" t="s">
        <v>68</v>
      </c>
      <c r="AY6" s="114" t="s">
        <v>147</v>
      </c>
      <c r="AZ6" s="428" t="s">
        <v>148</v>
      </c>
      <c r="BA6" s="429"/>
      <c r="BB6" s="430" t="s">
        <v>136</v>
      </c>
      <c r="BC6" s="431"/>
      <c r="BD6" s="113" t="s">
        <v>68</v>
      </c>
      <c r="BE6" s="114" t="s">
        <v>147</v>
      </c>
      <c r="BF6" s="428" t="s">
        <v>148</v>
      </c>
      <c r="BG6" s="429"/>
      <c r="BH6" s="430" t="s">
        <v>136</v>
      </c>
      <c r="BI6" s="431"/>
      <c r="BJ6" s="113" t="s">
        <v>68</v>
      </c>
      <c r="BK6" s="114" t="s">
        <v>147</v>
      </c>
      <c r="BL6" s="428" t="s">
        <v>148</v>
      </c>
      <c r="BM6" s="429"/>
      <c r="BN6" s="430" t="s">
        <v>136</v>
      </c>
      <c r="BO6" s="431"/>
      <c r="BP6" s="113" t="s">
        <v>68</v>
      </c>
      <c r="BQ6" s="114" t="s">
        <v>147</v>
      </c>
      <c r="BR6" s="428" t="s">
        <v>148</v>
      </c>
      <c r="BS6" s="429"/>
      <c r="BT6" s="430" t="s">
        <v>136</v>
      </c>
      <c r="BU6" s="431"/>
      <c r="BV6" s="113" t="s">
        <v>68</v>
      </c>
      <c r="BW6" s="114" t="s">
        <v>147</v>
      </c>
      <c r="BX6" s="428" t="s">
        <v>148</v>
      </c>
      <c r="BY6" s="429"/>
      <c r="BZ6" s="432" t="s">
        <v>136</v>
      </c>
      <c r="CA6" s="432"/>
      <c r="CB6" s="115" t="s">
        <v>68</v>
      </c>
    </row>
    <row r="7" spans="1:80" ht="25.5" customHeight="1">
      <c r="A7" s="116"/>
      <c r="B7" s="117"/>
      <c r="C7" s="123" t="s">
        <v>19</v>
      </c>
      <c r="D7" s="118" t="s">
        <v>19</v>
      </c>
      <c r="E7" s="118" t="s">
        <v>20</v>
      </c>
      <c r="F7" s="119" t="s">
        <v>69</v>
      </c>
      <c r="G7" s="121" t="s">
        <v>23</v>
      </c>
      <c r="H7" s="122" t="s">
        <v>70</v>
      </c>
      <c r="I7" s="120" t="s">
        <v>19</v>
      </c>
      <c r="J7" s="118" t="s">
        <v>19</v>
      </c>
      <c r="K7" s="118" t="s">
        <v>20</v>
      </c>
      <c r="L7" s="119" t="s">
        <v>69</v>
      </c>
      <c r="M7" s="121" t="s">
        <v>23</v>
      </c>
      <c r="N7" s="122" t="s">
        <v>70</v>
      </c>
      <c r="O7" s="123" t="s">
        <v>19</v>
      </c>
      <c r="P7" s="118" t="s">
        <v>19</v>
      </c>
      <c r="Q7" s="118" t="s">
        <v>20</v>
      </c>
      <c r="R7" s="119" t="s">
        <v>69</v>
      </c>
      <c r="S7" s="121" t="s">
        <v>23</v>
      </c>
      <c r="T7" s="122" t="s">
        <v>70</v>
      </c>
      <c r="U7" s="123" t="s">
        <v>19</v>
      </c>
      <c r="V7" s="118" t="s">
        <v>19</v>
      </c>
      <c r="W7" s="118" t="s">
        <v>20</v>
      </c>
      <c r="X7" s="119" t="s">
        <v>69</v>
      </c>
      <c r="Y7" s="121" t="s">
        <v>23</v>
      </c>
      <c r="Z7" s="122" t="s">
        <v>70</v>
      </c>
      <c r="AA7" s="123" t="s">
        <v>19</v>
      </c>
      <c r="AB7" s="118" t="s">
        <v>19</v>
      </c>
      <c r="AC7" s="118" t="s">
        <v>20</v>
      </c>
      <c r="AD7" s="119" t="s">
        <v>69</v>
      </c>
      <c r="AE7" s="121" t="s">
        <v>23</v>
      </c>
      <c r="AF7" s="122" t="s">
        <v>70</v>
      </c>
      <c r="AG7" s="123" t="s">
        <v>19</v>
      </c>
      <c r="AH7" s="118" t="s">
        <v>19</v>
      </c>
      <c r="AI7" s="118" t="s">
        <v>20</v>
      </c>
      <c r="AJ7" s="119" t="s">
        <v>69</v>
      </c>
      <c r="AK7" s="121" t="s">
        <v>23</v>
      </c>
      <c r="AL7" s="122" t="s">
        <v>70</v>
      </c>
      <c r="AM7" s="123" t="s">
        <v>19</v>
      </c>
      <c r="AN7" s="118" t="s">
        <v>19</v>
      </c>
      <c r="AO7" s="118" t="s">
        <v>20</v>
      </c>
      <c r="AP7" s="119" t="s">
        <v>69</v>
      </c>
      <c r="AQ7" s="121" t="s">
        <v>23</v>
      </c>
      <c r="AR7" s="122" t="s">
        <v>70</v>
      </c>
      <c r="AS7" s="123" t="s">
        <v>19</v>
      </c>
      <c r="AT7" s="118" t="s">
        <v>19</v>
      </c>
      <c r="AU7" s="118" t="s">
        <v>20</v>
      </c>
      <c r="AV7" s="119" t="s">
        <v>69</v>
      </c>
      <c r="AW7" s="121" t="s">
        <v>23</v>
      </c>
      <c r="AX7" s="122" t="s">
        <v>70</v>
      </c>
      <c r="AY7" s="123" t="s">
        <v>19</v>
      </c>
      <c r="AZ7" s="118" t="s">
        <v>19</v>
      </c>
      <c r="BA7" s="118" t="s">
        <v>20</v>
      </c>
      <c r="BB7" s="119" t="s">
        <v>69</v>
      </c>
      <c r="BC7" s="121" t="s">
        <v>23</v>
      </c>
      <c r="BD7" s="122" t="s">
        <v>70</v>
      </c>
      <c r="BE7" s="123" t="s">
        <v>19</v>
      </c>
      <c r="BF7" s="118" t="s">
        <v>19</v>
      </c>
      <c r="BG7" s="118" t="s">
        <v>20</v>
      </c>
      <c r="BH7" s="119" t="s">
        <v>69</v>
      </c>
      <c r="BI7" s="121" t="s">
        <v>23</v>
      </c>
      <c r="BJ7" s="122" t="s">
        <v>70</v>
      </c>
      <c r="BK7" s="123" t="s">
        <v>19</v>
      </c>
      <c r="BL7" s="118" t="s">
        <v>19</v>
      </c>
      <c r="BM7" s="118" t="s">
        <v>20</v>
      </c>
      <c r="BN7" s="119" t="s">
        <v>69</v>
      </c>
      <c r="BO7" s="121" t="s">
        <v>23</v>
      </c>
      <c r="BP7" s="122" t="s">
        <v>70</v>
      </c>
      <c r="BQ7" s="123" t="s">
        <v>19</v>
      </c>
      <c r="BR7" s="118" t="s">
        <v>19</v>
      </c>
      <c r="BS7" s="118" t="s">
        <v>20</v>
      </c>
      <c r="BT7" s="119" t="s">
        <v>69</v>
      </c>
      <c r="BU7" s="121" t="s">
        <v>23</v>
      </c>
      <c r="BV7" s="122" t="s">
        <v>70</v>
      </c>
      <c r="BW7" s="123" t="s">
        <v>19</v>
      </c>
      <c r="BX7" s="118" t="s">
        <v>19</v>
      </c>
      <c r="BY7" s="118" t="s">
        <v>20</v>
      </c>
      <c r="BZ7" s="119" t="s">
        <v>69</v>
      </c>
      <c r="CA7" s="119" t="s">
        <v>23</v>
      </c>
      <c r="CB7" s="124" t="s">
        <v>70</v>
      </c>
    </row>
    <row r="8" spans="1:80" ht="12.75">
      <c r="A8" s="125" t="s">
        <v>71</v>
      </c>
      <c r="B8" s="126"/>
      <c r="C8" s="131">
        <f>SUM(C9:C17)</f>
        <v>103010.4</v>
      </c>
      <c r="D8" s="127">
        <f>SUM(D9:D17)</f>
        <v>21132.899999999998</v>
      </c>
      <c r="E8" s="128">
        <f>SUM(E9:E17)</f>
        <v>12964</v>
      </c>
      <c r="F8" s="127">
        <f>E8-D8</f>
        <v>-8168.899999999998</v>
      </c>
      <c r="G8" s="129">
        <f aca="true" t="shared" si="0" ref="G8:G32">E8/D8%</f>
        <v>61.345106445400305</v>
      </c>
      <c r="H8" s="130">
        <f aca="true" t="shared" si="1" ref="H8:H14">E8/C8%</f>
        <v>12.585137034707175</v>
      </c>
      <c r="I8" s="128">
        <f>SUM(I9:I17)</f>
        <v>3943.3999999999996</v>
      </c>
      <c r="J8" s="127">
        <f>SUM(J9:J17)</f>
        <v>626.4</v>
      </c>
      <c r="K8" s="128">
        <f>SUM(K9:K17)</f>
        <v>416.59999999999997</v>
      </c>
      <c r="L8" s="127">
        <f aca="true" t="shared" si="2" ref="L8:L31">K8-J8</f>
        <v>-209.8</v>
      </c>
      <c r="M8" s="129">
        <f aca="true" t="shared" si="3" ref="M8:M15">K8/J8%</f>
        <v>66.50702426564496</v>
      </c>
      <c r="N8" s="130">
        <f>K8/I8%</f>
        <v>10.564487498098087</v>
      </c>
      <c r="O8" s="131">
        <f>SUM(O9:O17)</f>
        <v>5224.8</v>
      </c>
      <c r="P8" s="127">
        <f>SUM(P9:P17)</f>
        <v>911.1999999999999</v>
      </c>
      <c r="Q8" s="128">
        <f>SUM(Q9:Q17)</f>
        <v>538.8</v>
      </c>
      <c r="R8" s="127">
        <f aca="true" t="shared" si="4" ref="R8:R31">Q8-P8</f>
        <v>-372.4</v>
      </c>
      <c r="S8" s="129">
        <f aca="true" t="shared" si="5" ref="S8:S15">Q8/P8%</f>
        <v>59.130816505706754</v>
      </c>
      <c r="T8" s="130">
        <f>Q8/O8%</f>
        <v>10.312356453835552</v>
      </c>
      <c r="U8" s="131">
        <f>SUM(U9:U17)</f>
        <v>9260.5</v>
      </c>
      <c r="V8" s="127">
        <f>SUM(V9:V17)</f>
        <v>1572.8</v>
      </c>
      <c r="W8" s="128">
        <f>SUM(W9:W17)</f>
        <v>998</v>
      </c>
      <c r="X8" s="127">
        <f aca="true" t="shared" si="6" ref="X8:X31">W8-V8</f>
        <v>-574.8</v>
      </c>
      <c r="Y8" s="129">
        <f aca="true" t="shared" si="7" ref="Y8:Y15">W8/V8%</f>
        <v>63.45371312309258</v>
      </c>
      <c r="Z8" s="130">
        <f>W8/U8%</f>
        <v>10.77695588791102</v>
      </c>
      <c r="AA8" s="131">
        <f>SUM(AA9:AA17)</f>
        <v>5828.999999999999</v>
      </c>
      <c r="AB8" s="127">
        <f>SUM(AB9:AB17)</f>
        <v>529.3000000000001</v>
      </c>
      <c r="AC8" s="128">
        <f>SUM(AC9:AC17)</f>
        <v>241.10000000000002</v>
      </c>
      <c r="AD8" s="127">
        <f aca="true" t="shared" si="8" ref="AD8:AD31">AC8-AB8</f>
        <v>-288.20000000000005</v>
      </c>
      <c r="AE8" s="129">
        <f aca="true" t="shared" si="9" ref="AE8:AE15">AC8/AB8%</f>
        <v>45.550727375779324</v>
      </c>
      <c r="AF8" s="130">
        <f>AC8/AA8%</f>
        <v>4.136215474352377</v>
      </c>
      <c r="AG8" s="131">
        <f>SUM(AG9:AG17)</f>
        <v>4494.3</v>
      </c>
      <c r="AH8" s="127">
        <f>SUM(AH9:AH17)</f>
        <v>496.79999999999995</v>
      </c>
      <c r="AI8" s="128">
        <f>SUM(AI9:AI17)</f>
        <v>367.90000000000003</v>
      </c>
      <c r="AJ8" s="127">
        <f aca="true" t="shared" si="10" ref="AJ8:AJ31">AI8-AH8</f>
        <v>-128.89999999999992</v>
      </c>
      <c r="AK8" s="129">
        <f aca="true" t="shared" si="11" ref="AK8:AK15">AI8/AH8%</f>
        <v>74.05394524959743</v>
      </c>
      <c r="AL8" s="130">
        <f>AI8/AG8%</f>
        <v>8.185924393120175</v>
      </c>
      <c r="AM8" s="131">
        <f>SUM(AM9:AM17)</f>
        <v>3827.3</v>
      </c>
      <c r="AN8" s="127">
        <f>SUM(AN9:AN17)</f>
        <v>455.9</v>
      </c>
      <c r="AO8" s="128">
        <f>SUM(AO9:AO17)</f>
        <v>336.40000000000003</v>
      </c>
      <c r="AP8" s="127">
        <f aca="true" t="shared" si="12" ref="AP8:AP31">AO8-AN8</f>
        <v>-119.49999999999994</v>
      </c>
      <c r="AQ8" s="129">
        <f aca="true" t="shared" si="13" ref="AQ8:AQ15">AO8/AN8%</f>
        <v>73.78811142794473</v>
      </c>
      <c r="AR8" s="130">
        <f>AO8/AM8%</f>
        <v>8.789486060669402</v>
      </c>
      <c r="AS8" s="131">
        <f>SUM(AS9:AS17)</f>
        <v>4156.7</v>
      </c>
      <c r="AT8" s="127">
        <f>SUM(AT9:AT17)</f>
        <v>450.20000000000005</v>
      </c>
      <c r="AU8" s="128">
        <f>SUM(AU9:AU17)</f>
        <v>248.3</v>
      </c>
      <c r="AV8" s="127">
        <f aca="true" t="shared" si="14" ref="AV8:AV31">AU8-AT8</f>
        <v>-201.90000000000003</v>
      </c>
      <c r="AW8" s="129">
        <f aca="true" t="shared" si="15" ref="AW8:AW15">AU8/AT8%</f>
        <v>55.15326521545979</v>
      </c>
      <c r="AX8" s="130">
        <f>AU8/AS8%</f>
        <v>5.973488584694589</v>
      </c>
      <c r="AY8" s="131">
        <f>SUM(AY9:AY17)</f>
        <v>8660.9</v>
      </c>
      <c r="AZ8" s="127">
        <f>SUM(AZ9:AZ17)</f>
        <v>1104.5</v>
      </c>
      <c r="BA8" s="128">
        <f>SUM(BA9:BA17)</f>
        <v>490.19999999999993</v>
      </c>
      <c r="BB8" s="127">
        <f aca="true" t="shared" si="16" ref="BB8:BB29">BA8-AZ8</f>
        <v>-614.3000000000001</v>
      </c>
      <c r="BC8" s="129">
        <f aca="true" t="shared" si="17" ref="BC8:BC15">BA8/AZ8%</f>
        <v>44.38207333635128</v>
      </c>
      <c r="BD8" s="130">
        <f>BA8/AY8%</f>
        <v>5.659919869759493</v>
      </c>
      <c r="BE8" s="131">
        <f>SUM(BE9:BE17)</f>
        <v>2178.6000000000004</v>
      </c>
      <c r="BF8" s="127">
        <f>SUM(BF9:BF17)</f>
        <v>311.5</v>
      </c>
      <c r="BG8" s="128">
        <f>SUM(BG9:BG17)</f>
        <v>158.79999999999998</v>
      </c>
      <c r="BH8" s="127">
        <f aca="true" t="shared" si="18" ref="BH8:BH30">BG8-BF8</f>
        <v>-152.70000000000002</v>
      </c>
      <c r="BI8" s="129">
        <f aca="true" t="shared" si="19" ref="BI8:BI15">BG8/BF8%</f>
        <v>50.97913322632423</v>
      </c>
      <c r="BJ8" s="130">
        <f>BG8/BE8%</f>
        <v>7.28908473331497</v>
      </c>
      <c r="BK8" s="131">
        <f>SUM(BK9:BK17)</f>
        <v>5131.100000000001</v>
      </c>
      <c r="BL8" s="127">
        <f>SUM(BL9:BL17)</f>
        <v>652.4</v>
      </c>
      <c r="BM8" s="128">
        <f>SUM(BM9:BM17)</f>
        <v>403.79999999999995</v>
      </c>
      <c r="BN8" s="127">
        <f aca="true" t="shared" si="20" ref="BN8:BN30">BM8-BL8</f>
        <v>-248.60000000000002</v>
      </c>
      <c r="BO8" s="129">
        <f aca="true" t="shared" si="21" ref="BO8:BO15">BM8/BL8%</f>
        <v>61.89454322501532</v>
      </c>
      <c r="BP8" s="130">
        <f>BM8/BK8%</f>
        <v>7.869657578297049</v>
      </c>
      <c r="BQ8" s="131">
        <f>SUM(BQ9:BQ17)</f>
        <v>11028.199999999999</v>
      </c>
      <c r="BR8" s="127">
        <f>SUM(BR9:BR17)</f>
        <v>1868.2</v>
      </c>
      <c r="BS8" s="128">
        <f>SUM(BS9:BS17)</f>
        <v>1238.3000000000002</v>
      </c>
      <c r="BT8" s="127">
        <f>BS8-BR8</f>
        <v>-629.8999999999999</v>
      </c>
      <c r="BU8" s="129">
        <f aca="true" t="shared" si="22" ref="BU8:BU15">BS8/BR8%</f>
        <v>66.28305320629484</v>
      </c>
      <c r="BV8" s="130">
        <f>BS8/BQ8%</f>
        <v>11.228486969768415</v>
      </c>
      <c r="BW8" s="131">
        <f>C8+I8+O8+U8+AA8+AG8+AM8+AS8+AY8+BE8+BK8+BQ8</f>
        <v>166745.2</v>
      </c>
      <c r="BX8" s="127">
        <f>D8+J8+P8+V8+AB8+AH8+AN8+AT8+AZ8+BF8+BL8+BR8</f>
        <v>30112.100000000002</v>
      </c>
      <c r="BY8" s="127">
        <f>E8+K8+Q8+W8+AC8+AI8+AO8+AU8+BA8+BG8+BM8+BS8</f>
        <v>18402.199999999997</v>
      </c>
      <c r="BZ8" s="127">
        <f>BY8-BX8</f>
        <v>-11709.900000000005</v>
      </c>
      <c r="CA8" s="127">
        <f>BY8/BX8%</f>
        <v>61.11231033371965</v>
      </c>
      <c r="CB8" s="132">
        <f>BY8/BW8%</f>
        <v>11.036119780359492</v>
      </c>
    </row>
    <row r="9" spans="1:80" ht="12.75">
      <c r="A9" s="133" t="s">
        <v>25</v>
      </c>
      <c r="B9" s="134"/>
      <c r="C9" s="141">
        <v>47016.8</v>
      </c>
      <c r="D9" s="135">
        <v>9588.4</v>
      </c>
      <c r="E9" s="138">
        <v>5035.2</v>
      </c>
      <c r="F9" s="136">
        <f aca="true" t="shared" si="23" ref="F9:F30">E9-D9</f>
        <v>-4553.2</v>
      </c>
      <c r="G9" s="129">
        <f t="shared" si="0"/>
        <v>52.51345375662258</v>
      </c>
      <c r="H9" s="140">
        <f t="shared" si="1"/>
        <v>10.709363461571183</v>
      </c>
      <c r="I9" s="137">
        <v>1044.5</v>
      </c>
      <c r="J9" s="135">
        <v>200</v>
      </c>
      <c r="K9" s="138">
        <v>88.1</v>
      </c>
      <c r="L9" s="136">
        <f t="shared" si="2"/>
        <v>-111.9</v>
      </c>
      <c r="M9" s="139">
        <f t="shared" si="3"/>
        <v>44.05</v>
      </c>
      <c r="N9" s="140">
        <f>K9/I9%</f>
        <v>8.434657730971756</v>
      </c>
      <c r="O9" s="141">
        <v>1740.3</v>
      </c>
      <c r="P9" s="135">
        <v>319.1</v>
      </c>
      <c r="Q9" s="138">
        <v>181.4</v>
      </c>
      <c r="R9" s="136">
        <f t="shared" si="4"/>
        <v>-137.70000000000002</v>
      </c>
      <c r="S9" s="139">
        <f>Q9/P9%</f>
        <v>56.84738326543403</v>
      </c>
      <c r="T9" s="140">
        <f>Q9/O9%</f>
        <v>10.423490202838591</v>
      </c>
      <c r="U9" s="141">
        <v>5590.4</v>
      </c>
      <c r="V9" s="135">
        <v>1239.8</v>
      </c>
      <c r="W9" s="138">
        <v>965.6</v>
      </c>
      <c r="X9" s="136">
        <f t="shared" si="6"/>
        <v>-274.19999999999993</v>
      </c>
      <c r="Y9" s="139">
        <f t="shared" si="7"/>
        <v>77.88352960154864</v>
      </c>
      <c r="Z9" s="140">
        <f>W9/U9%</f>
        <v>17.27246708643389</v>
      </c>
      <c r="AA9" s="141">
        <v>1518.5</v>
      </c>
      <c r="AB9" s="135">
        <v>180.7</v>
      </c>
      <c r="AC9" s="138">
        <v>88.7</v>
      </c>
      <c r="AD9" s="136">
        <f t="shared" si="8"/>
        <v>-91.99999999999999</v>
      </c>
      <c r="AE9" s="139">
        <f t="shared" si="9"/>
        <v>49.0868843386829</v>
      </c>
      <c r="AF9" s="140">
        <f>AC9/AA9%</f>
        <v>5.84129074744814</v>
      </c>
      <c r="AG9" s="141">
        <v>1861.8</v>
      </c>
      <c r="AH9" s="135">
        <v>372.4</v>
      </c>
      <c r="AI9" s="138">
        <v>146.4</v>
      </c>
      <c r="AJ9" s="136">
        <f t="shared" si="10"/>
        <v>-225.99999999999997</v>
      </c>
      <c r="AK9" s="139">
        <f t="shared" si="11"/>
        <v>39.31256713211601</v>
      </c>
      <c r="AL9" s="140">
        <f>AI9/AG9%</f>
        <v>7.863358040605866</v>
      </c>
      <c r="AM9" s="141">
        <v>822.3</v>
      </c>
      <c r="AN9" s="135">
        <v>131.5</v>
      </c>
      <c r="AO9" s="138">
        <v>44.5</v>
      </c>
      <c r="AP9" s="136">
        <f t="shared" si="12"/>
        <v>-87</v>
      </c>
      <c r="AQ9" s="139">
        <f t="shared" si="13"/>
        <v>33.840304182509506</v>
      </c>
      <c r="AR9" s="140">
        <f>AO9/AM9%</f>
        <v>5.411650249300743</v>
      </c>
      <c r="AS9" s="141">
        <v>1040.4</v>
      </c>
      <c r="AT9" s="135">
        <v>200</v>
      </c>
      <c r="AU9" s="138">
        <v>116.3</v>
      </c>
      <c r="AV9" s="136">
        <f t="shared" si="14"/>
        <v>-83.7</v>
      </c>
      <c r="AW9" s="139">
        <f t="shared" si="15"/>
        <v>58.15</v>
      </c>
      <c r="AX9" s="140">
        <f>AU9/AS9%</f>
        <v>11.178392925797768</v>
      </c>
      <c r="AY9" s="141">
        <v>3399.3</v>
      </c>
      <c r="AZ9" s="135">
        <v>335</v>
      </c>
      <c r="BA9" s="138">
        <v>192.7</v>
      </c>
      <c r="BB9" s="136">
        <f t="shared" si="16"/>
        <v>-142.3</v>
      </c>
      <c r="BC9" s="139">
        <f t="shared" si="17"/>
        <v>57.52238805970149</v>
      </c>
      <c r="BD9" s="140">
        <f>BA9/AY9%</f>
        <v>5.668814167622745</v>
      </c>
      <c r="BE9" s="141">
        <v>539</v>
      </c>
      <c r="BF9" s="135">
        <v>109.2</v>
      </c>
      <c r="BG9" s="138">
        <v>53.6</v>
      </c>
      <c r="BH9" s="136">
        <f t="shared" si="18"/>
        <v>-55.6</v>
      </c>
      <c r="BI9" s="139">
        <f t="shared" si="19"/>
        <v>49.08424908424908</v>
      </c>
      <c r="BJ9" s="140">
        <f>BG9/BE9%</f>
        <v>9.944341372912803</v>
      </c>
      <c r="BK9" s="141">
        <v>1492</v>
      </c>
      <c r="BL9" s="135">
        <v>225</v>
      </c>
      <c r="BM9" s="138">
        <v>134.1</v>
      </c>
      <c r="BN9" s="136">
        <f t="shared" si="20"/>
        <v>-90.9</v>
      </c>
      <c r="BO9" s="139">
        <f t="shared" si="21"/>
        <v>59.599999999999994</v>
      </c>
      <c r="BP9" s="140">
        <f>BM9/BK9%</f>
        <v>8.987935656836461</v>
      </c>
      <c r="BQ9" s="141">
        <v>3192.4</v>
      </c>
      <c r="BR9" s="135">
        <v>502</v>
      </c>
      <c r="BS9" s="138">
        <v>285.3</v>
      </c>
      <c r="BT9" s="136">
        <f>BS9-BR9</f>
        <v>-216.7</v>
      </c>
      <c r="BU9" s="139">
        <f t="shared" si="22"/>
        <v>56.83266932270917</v>
      </c>
      <c r="BV9" s="140">
        <f>BS9/BQ9%</f>
        <v>8.936850018794638</v>
      </c>
      <c r="BW9" s="142">
        <f aca="true" t="shared" si="24" ref="BW9:BY16">C9+I9+O9+U9+AA9+AG9+AM9+AS9+AY9+BE9+BK9+BQ9</f>
        <v>69257.70000000001</v>
      </c>
      <c r="BX9" s="352">
        <f t="shared" si="24"/>
        <v>13403.1</v>
      </c>
      <c r="BY9" s="352">
        <f t="shared" si="24"/>
        <v>7331.900000000001</v>
      </c>
      <c r="BZ9" s="136">
        <f>BY9-BX9</f>
        <v>-6071.2</v>
      </c>
      <c r="CA9" s="136">
        <f>BY9/BX9%</f>
        <v>54.703016466339875</v>
      </c>
      <c r="CB9" s="144">
        <f>BY9/BW9%</f>
        <v>10.586404111023032</v>
      </c>
    </row>
    <row r="10" spans="1:80" ht="16.5" customHeight="1">
      <c r="A10" s="133" t="s">
        <v>137</v>
      </c>
      <c r="B10" s="134"/>
      <c r="C10" s="141">
        <v>2052.2</v>
      </c>
      <c r="D10" s="135">
        <v>513</v>
      </c>
      <c r="E10" s="138">
        <v>139</v>
      </c>
      <c r="F10" s="136">
        <f t="shared" si="23"/>
        <v>-374</v>
      </c>
      <c r="G10" s="129">
        <f t="shared" si="0"/>
        <v>27.09551656920078</v>
      </c>
      <c r="H10" s="140"/>
      <c r="I10" s="137">
        <v>46.2</v>
      </c>
      <c r="J10" s="135">
        <v>11.5</v>
      </c>
      <c r="K10" s="138">
        <v>3.1</v>
      </c>
      <c r="L10" s="136">
        <f t="shared" si="2"/>
        <v>-8.4</v>
      </c>
      <c r="M10" s="139">
        <f t="shared" si="3"/>
        <v>26.956521739130434</v>
      </c>
      <c r="N10" s="140">
        <f>K10/I10%</f>
        <v>6.7099567099567095</v>
      </c>
      <c r="O10" s="141">
        <v>530.1</v>
      </c>
      <c r="P10" s="135">
        <v>125.7</v>
      </c>
      <c r="Q10" s="138">
        <v>35.9</v>
      </c>
      <c r="R10" s="136">
        <f t="shared" si="4"/>
        <v>-89.80000000000001</v>
      </c>
      <c r="S10" s="139">
        <f>Q10/P10%</f>
        <v>28.56006364359586</v>
      </c>
      <c r="T10" s="140">
        <f>Q10/O10%</f>
        <v>6.772307111865685</v>
      </c>
      <c r="U10" s="141"/>
      <c r="V10" s="135"/>
      <c r="W10" s="138"/>
      <c r="X10" s="136"/>
      <c r="Y10" s="139"/>
      <c r="Z10" s="140"/>
      <c r="AA10" s="141"/>
      <c r="AB10" s="135"/>
      <c r="AC10" s="138"/>
      <c r="AD10" s="136"/>
      <c r="AE10" s="139"/>
      <c r="AF10" s="140"/>
      <c r="AG10" s="141"/>
      <c r="AH10" s="135"/>
      <c r="AI10" s="138"/>
      <c r="AJ10" s="136">
        <f t="shared" si="10"/>
        <v>0</v>
      </c>
      <c r="AK10" s="139"/>
      <c r="AL10" s="140"/>
      <c r="AM10" s="141"/>
      <c r="AN10" s="135"/>
      <c r="AO10" s="138"/>
      <c r="AP10" s="136"/>
      <c r="AQ10" s="139"/>
      <c r="AR10" s="140"/>
      <c r="AS10" s="141">
        <v>270.8</v>
      </c>
      <c r="AT10" s="135">
        <v>48.5</v>
      </c>
      <c r="AU10" s="138">
        <v>18.3</v>
      </c>
      <c r="AV10" s="136">
        <f t="shared" si="14"/>
        <v>-30.2</v>
      </c>
      <c r="AW10" s="139">
        <f t="shared" si="15"/>
        <v>37.7319587628866</v>
      </c>
      <c r="AX10" s="140">
        <f>AU10/AS10%</f>
        <v>6.757754800590842</v>
      </c>
      <c r="AY10" s="141">
        <v>193.2</v>
      </c>
      <c r="AZ10" s="135">
        <v>45.6</v>
      </c>
      <c r="BA10" s="138">
        <v>13.1</v>
      </c>
      <c r="BB10" s="136">
        <f t="shared" si="16"/>
        <v>-32.5</v>
      </c>
      <c r="BC10" s="139">
        <f t="shared" si="17"/>
        <v>28.728070175438596</v>
      </c>
      <c r="BD10" s="140">
        <f>BA10/AY10%</f>
        <v>6.780538302277432</v>
      </c>
      <c r="BE10" s="141"/>
      <c r="BF10" s="135"/>
      <c r="BG10" s="138"/>
      <c r="BH10" s="136"/>
      <c r="BI10" s="139"/>
      <c r="BJ10" s="140"/>
      <c r="BK10" s="141">
        <v>607.8</v>
      </c>
      <c r="BL10" s="135">
        <v>151.9</v>
      </c>
      <c r="BM10" s="138">
        <v>41</v>
      </c>
      <c r="BN10" s="136"/>
      <c r="BO10" s="139"/>
      <c r="BP10" s="140"/>
      <c r="BQ10" s="141">
        <v>774.6</v>
      </c>
      <c r="BR10" s="135">
        <v>187.8</v>
      </c>
      <c r="BS10" s="138">
        <v>52.5</v>
      </c>
      <c r="BT10" s="136"/>
      <c r="BU10" s="139"/>
      <c r="BV10" s="140"/>
      <c r="BW10" s="142">
        <f t="shared" si="24"/>
        <v>4474.9</v>
      </c>
      <c r="BX10" s="352">
        <f t="shared" si="24"/>
        <v>1084</v>
      </c>
      <c r="BY10" s="352">
        <f t="shared" si="24"/>
        <v>302.9</v>
      </c>
      <c r="BZ10" s="136">
        <f>BY10-BX10</f>
        <v>-781.1</v>
      </c>
      <c r="CA10" s="136">
        <f>BY10/BX10%</f>
        <v>27.94280442804428</v>
      </c>
      <c r="CB10" s="144">
        <f>BY10/BW10%</f>
        <v>6.768866343381975</v>
      </c>
    </row>
    <row r="11" spans="1:80" ht="22.5" customHeight="1" hidden="1">
      <c r="A11" s="145" t="s">
        <v>27</v>
      </c>
      <c r="B11" s="134"/>
      <c r="C11" s="141"/>
      <c r="D11" s="135"/>
      <c r="E11" s="138"/>
      <c r="F11" s="136">
        <f t="shared" si="23"/>
        <v>0</v>
      </c>
      <c r="G11" s="129" t="e">
        <f t="shared" si="0"/>
        <v>#DIV/0!</v>
      </c>
      <c r="H11" s="140" t="e">
        <f t="shared" si="1"/>
        <v>#DIV/0!</v>
      </c>
      <c r="I11" s="137"/>
      <c r="J11" s="135"/>
      <c r="K11" s="138"/>
      <c r="L11" s="136">
        <f t="shared" si="2"/>
        <v>0</v>
      </c>
      <c r="M11" s="139" t="e">
        <f t="shared" si="3"/>
        <v>#DIV/0!</v>
      </c>
      <c r="N11" s="140" t="e">
        <f aca="true" t="shared" si="25" ref="N11:N32">K11/I11%</f>
        <v>#DIV/0!</v>
      </c>
      <c r="O11" s="141"/>
      <c r="P11" s="135"/>
      <c r="Q11" s="138"/>
      <c r="R11" s="136">
        <f t="shared" si="4"/>
        <v>0</v>
      </c>
      <c r="S11" s="139" t="e">
        <f t="shared" si="5"/>
        <v>#DIV/0!</v>
      </c>
      <c r="T11" s="140" t="e">
        <f aca="true" t="shared" si="26" ref="T11:T32">Q11/O11%</f>
        <v>#DIV/0!</v>
      </c>
      <c r="U11" s="141"/>
      <c r="V11" s="135"/>
      <c r="W11" s="138"/>
      <c r="X11" s="136">
        <f t="shared" si="6"/>
        <v>0</v>
      </c>
      <c r="Y11" s="139"/>
      <c r="Z11" s="140"/>
      <c r="AA11" s="141"/>
      <c r="AB11" s="135"/>
      <c r="AC11" s="138"/>
      <c r="AD11" s="136">
        <f t="shared" si="8"/>
        <v>0</v>
      </c>
      <c r="AE11" s="139"/>
      <c r="AF11" s="140" t="e">
        <f aca="true" t="shared" si="27" ref="AF11:AF32">AC11/AA11%</f>
        <v>#DIV/0!</v>
      </c>
      <c r="AG11" s="141"/>
      <c r="AH11" s="135"/>
      <c r="AI11" s="138"/>
      <c r="AJ11" s="136">
        <f t="shared" si="10"/>
        <v>0</v>
      </c>
      <c r="AK11" s="139" t="e">
        <f t="shared" si="11"/>
        <v>#DIV/0!</v>
      </c>
      <c r="AL11" s="140" t="e">
        <f aca="true" t="shared" si="28" ref="AL11:AL32">AI11/AG11%</f>
        <v>#DIV/0!</v>
      </c>
      <c r="AM11" s="141"/>
      <c r="AN11" s="135"/>
      <c r="AO11" s="138"/>
      <c r="AP11" s="136">
        <f t="shared" si="12"/>
        <v>0</v>
      </c>
      <c r="AQ11" s="139" t="e">
        <f t="shared" si="13"/>
        <v>#DIV/0!</v>
      </c>
      <c r="AR11" s="140" t="e">
        <f aca="true" t="shared" si="29" ref="AR11:AR32">AO11/AM11%</f>
        <v>#DIV/0!</v>
      </c>
      <c r="AS11" s="141"/>
      <c r="AT11" s="135"/>
      <c r="AU11" s="138"/>
      <c r="AV11" s="136">
        <f t="shared" si="14"/>
        <v>0</v>
      </c>
      <c r="AW11" s="139" t="e">
        <f t="shared" si="15"/>
        <v>#DIV/0!</v>
      </c>
      <c r="AX11" s="140" t="e">
        <f aca="true" t="shared" si="30" ref="AX11:AX32">AU11/AS11%</f>
        <v>#DIV/0!</v>
      </c>
      <c r="AY11" s="141"/>
      <c r="AZ11" s="135"/>
      <c r="BA11" s="138"/>
      <c r="BB11" s="136">
        <f t="shared" si="16"/>
        <v>0</v>
      </c>
      <c r="BC11" s="139" t="e">
        <f t="shared" si="17"/>
        <v>#DIV/0!</v>
      </c>
      <c r="BD11" s="140" t="e">
        <f aca="true" t="shared" si="31" ref="BD11:BD32">BA11/AY11%</f>
        <v>#DIV/0!</v>
      </c>
      <c r="BE11" s="141"/>
      <c r="BF11" s="135"/>
      <c r="BG11" s="138"/>
      <c r="BH11" s="136">
        <f t="shared" si="18"/>
        <v>0</v>
      </c>
      <c r="BI11" s="139"/>
      <c r="BJ11" s="140" t="e">
        <f aca="true" t="shared" si="32" ref="BJ11:BJ32">BG11/BE11%</f>
        <v>#DIV/0!</v>
      </c>
      <c r="BK11" s="141"/>
      <c r="BL11" s="135"/>
      <c r="BM11" s="138"/>
      <c r="BN11" s="136">
        <f t="shared" si="20"/>
        <v>0</v>
      </c>
      <c r="BO11" s="139" t="e">
        <f t="shared" si="21"/>
        <v>#DIV/0!</v>
      </c>
      <c r="BP11" s="140" t="e">
        <f aca="true" t="shared" si="33" ref="BP11:BP32">BM11/BK11%</f>
        <v>#DIV/0!</v>
      </c>
      <c r="BQ11" s="141"/>
      <c r="BR11" s="135"/>
      <c r="BS11" s="138"/>
      <c r="BT11" s="136">
        <f aca="true" t="shared" si="34" ref="BT11:BT26">BS11-BR11</f>
        <v>0</v>
      </c>
      <c r="BU11" s="139" t="e">
        <f>BS11/BR11%</f>
        <v>#DIV/0!</v>
      </c>
      <c r="BV11" s="140" t="e">
        <f aca="true" t="shared" si="35" ref="BV11:BV32">BS11/BQ11%</f>
        <v>#DIV/0!</v>
      </c>
      <c r="BW11" s="142">
        <f t="shared" si="24"/>
        <v>0</v>
      </c>
      <c r="BX11" s="352">
        <f t="shared" si="24"/>
        <v>0</v>
      </c>
      <c r="BY11" s="352">
        <f t="shared" si="24"/>
        <v>0</v>
      </c>
      <c r="BZ11" s="136">
        <f aca="true" t="shared" si="36" ref="BZ11:BZ26">BY11-BX11</f>
        <v>0</v>
      </c>
      <c r="CA11" s="136" t="e">
        <f aca="true" t="shared" si="37" ref="CA11:CA26">BY11/BX11%</f>
        <v>#DIV/0!</v>
      </c>
      <c r="CB11" s="144" t="e">
        <f aca="true" t="shared" si="38" ref="CB11:CB32">BY11/BW11%</f>
        <v>#DIV/0!</v>
      </c>
    </row>
    <row r="12" spans="1:80" ht="12.75">
      <c r="A12" s="133" t="s">
        <v>29</v>
      </c>
      <c r="B12" s="146"/>
      <c r="C12" s="150">
        <v>62</v>
      </c>
      <c r="D12" s="147">
        <v>14.6</v>
      </c>
      <c r="E12" s="149"/>
      <c r="F12" s="136">
        <f t="shared" si="23"/>
        <v>-14.6</v>
      </c>
      <c r="G12" s="129">
        <f t="shared" si="0"/>
        <v>0</v>
      </c>
      <c r="H12" s="140">
        <f>E12/C12%</f>
        <v>0</v>
      </c>
      <c r="I12" s="148">
        <v>70</v>
      </c>
      <c r="J12" s="147">
        <v>35</v>
      </c>
      <c r="K12" s="149"/>
      <c r="L12" s="136">
        <f t="shared" si="2"/>
        <v>-35</v>
      </c>
      <c r="M12" s="139">
        <f t="shared" si="3"/>
        <v>0</v>
      </c>
      <c r="N12" s="140">
        <f t="shared" si="25"/>
        <v>0</v>
      </c>
      <c r="O12" s="150">
        <v>2.2</v>
      </c>
      <c r="P12" s="147"/>
      <c r="Q12" s="149"/>
      <c r="R12" s="136">
        <f t="shared" si="4"/>
        <v>0</v>
      </c>
      <c r="S12" s="139"/>
      <c r="T12" s="140"/>
      <c r="U12" s="150">
        <v>68</v>
      </c>
      <c r="V12" s="147">
        <v>68</v>
      </c>
      <c r="W12" s="149"/>
      <c r="X12" s="136">
        <f t="shared" si="6"/>
        <v>-68</v>
      </c>
      <c r="Y12" s="139"/>
      <c r="Z12" s="140"/>
      <c r="AA12" s="150">
        <v>63.3</v>
      </c>
      <c r="AB12" s="147">
        <v>37.7</v>
      </c>
      <c r="AC12" s="149"/>
      <c r="AD12" s="136">
        <f t="shared" si="8"/>
        <v>-37.7</v>
      </c>
      <c r="AE12" s="139">
        <f t="shared" si="9"/>
        <v>0</v>
      </c>
      <c r="AF12" s="140">
        <f t="shared" si="27"/>
        <v>0</v>
      </c>
      <c r="AG12" s="150">
        <v>89</v>
      </c>
      <c r="AH12" s="147"/>
      <c r="AI12" s="149"/>
      <c r="AJ12" s="136">
        <f t="shared" si="10"/>
        <v>0</v>
      </c>
      <c r="AK12" s="139"/>
      <c r="AL12" s="140">
        <f t="shared" si="28"/>
        <v>0</v>
      </c>
      <c r="AM12" s="150">
        <v>103.7</v>
      </c>
      <c r="AN12" s="147">
        <v>103.7</v>
      </c>
      <c r="AO12" s="149">
        <v>140.3</v>
      </c>
      <c r="AP12" s="136">
        <f t="shared" si="12"/>
        <v>36.60000000000001</v>
      </c>
      <c r="AQ12" s="139">
        <f t="shared" si="13"/>
        <v>135.29411764705884</v>
      </c>
      <c r="AR12" s="140">
        <f t="shared" si="29"/>
        <v>135.29411764705884</v>
      </c>
      <c r="AS12" s="150">
        <v>200</v>
      </c>
      <c r="AT12" s="147">
        <v>100</v>
      </c>
      <c r="AU12" s="149"/>
      <c r="AV12" s="136">
        <f t="shared" si="14"/>
        <v>-100</v>
      </c>
      <c r="AW12" s="139">
        <f t="shared" si="15"/>
        <v>0</v>
      </c>
      <c r="AX12" s="140">
        <f t="shared" si="30"/>
        <v>0</v>
      </c>
      <c r="AY12" s="150">
        <v>184.8</v>
      </c>
      <c r="AZ12" s="147">
        <v>150</v>
      </c>
      <c r="BA12" s="149">
        <v>99.8</v>
      </c>
      <c r="BB12" s="136">
        <f t="shared" si="16"/>
        <v>-50.2</v>
      </c>
      <c r="BC12" s="139">
        <f t="shared" si="17"/>
        <v>66.53333333333333</v>
      </c>
      <c r="BD12" s="140">
        <f t="shared" si="31"/>
        <v>54.004329004329</v>
      </c>
      <c r="BE12" s="150">
        <v>17.9</v>
      </c>
      <c r="BF12" s="147">
        <v>17.9</v>
      </c>
      <c r="BG12" s="149"/>
      <c r="BH12" s="136">
        <f t="shared" si="18"/>
        <v>-17.9</v>
      </c>
      <c r="BI12" s="139"/>
      <c r="BJ12" s="140">
        <f t="shared" si="32"/>
        <v>0</v>
      </c>
      <c r="BK12" s="150">
        <v>40</v>
      </c>
      <c r="BL12" s="147">
        <v>30</v>
      </c>
      <c r="BM12" s="149">
        <v>4.7</v>
      </c>
      <c r="BN12" s="136">
        <f t="shared" si="20"/>
        <v>-25.3</v>
      </c>
      <c r="BO12" s="139">
        <f t="shared" si="21"/>
        <v>15.666666666666668</v>
      </c>
      <c r="BP12" s="140">
        <f t="shared" si="33"/>
        <v>11.75</v>
      </c>
      <c r="BQ12" s="150"/>
      <c r="BR12" s="147"/>
      <c r="BS12" s="149"/>
      <c r="BT12" s="136">
        <f t="shared" si="34"/>
        <v>0</v>
      </c>
      <c r="BU12" s="139"/>
      <c r="BV12" s="140"/>
      <c r="BW12" s="142">
        <f t="shared" si="24"/>
        <v>900.9</v>
      </c>
      <c r="BX12" s="352">
        <f t="shared" si="24"/>
        <v>556.9</v>
      </c>
      <c r="BY12" s="352">
        <f t="shared" si="24"/>
        <v>244.8</v>
      </c>
      <c r="BZ12" s="136">
        <f t="shared" si="36"/>
        <v>-312.09999999999997</v>
      </c>
      <c r="CA12" s="136">
        <f t="shared" si="37"/>
        <v>43.95762255342073</v>
      </c>
      <c r="CB12" s="144">
        <f t="shared" si="38"/>
        <v>27.172827172827173</v>
      </c>
    </row>
    <row r="13" spans="1:80" ht="12.75">
      <c r="A13" s="151" t="s">
        <v>72</v>
      </c>
      <c r="B13" s="146"/>
      <c r="C13" s="150">
        <v>7598</v>
      </c>
      <c r="D13" s="147">
        <v>236.4</v>
      </c>
      <c r="E13" s="149">
        <v>114.9</v>
      </c>
      <c r="F13" s="136">
        <f t="shared" si="23"/>
        <v>-121.5</v>
      </c>
      <c r="G13" s="129">
        <f t="shared" si="0"/>
        <v>48.60406091370559</v>
      </c>
      <c r="H13" s="140">
        <f t="shared" si="1"/>
        <v>1.5122400631745196</v>
      </c>
      <c r="I13" s="148">
        <v>100</v>
      </c>
      <c r="J13" s="147">
        <v>5</v>
      </c>
      <c r="K13" s="149">
        <v>1</v>
      </c>
      <c r="L13" s="136">
        <f t="shared" si="2"/>
        <v>-4</v>
      </c>
      <c r="M13" s="139">
        <f t="shared" si="3"/>
        <v>20</v>
      </c>
      <c r="N13" s="140">
        <f t="shared" si="25"/>
        <v>1</v>
      </c>
      <c r="O13" s="150">
        <v>240.9</v>
      </c>
      <c r="P13" s="147">
        <v>15</v>
      </c>
      <c r="Q13" s="149">
        <v>2.7</v>
      </c>
      <c r="R13" s="136">
        <f t="shared" si="4"/>
        <v>-12.3</v>
      </c>
      <c r="S13" s="139">
        <f t="shared" si="5"/>
        <v>18.000000000000004</v>
      </c>
      <c r="T13" s="140">
        <f t="shared" si="26"/>
        <v>1.1207970112079702</v>
      </c>
      <c r="U13" s="150">
        <v>68.5</v>
      </c>
      <c r="V13" s="147">
        <v>2</v>
      </c>
      <c r="W13" s="149">
        <v>1.3</v>
      </c>
      <c r="X13" s="136">
        <f t="shared" si="6"/>
        <v>-0.7</v>
      </c>
      <c r="Y13" s="139">
        <f>W13/V13%</f>
        <v>65</v>
      </c>
      <c r="Z13" s="140">
        <f>W13/U13%</f>
        <v>1.897810218978102</v>
      </c>
      <c r="AA13" s="150">
        <v>32</v>
      </c>
      <c r="AB13" s="147">
        <v>0.8</v>
      </c>
      <c r="AC13" s="149">
        <v>0.1</v>
      </c>
      <c r="AD13" s="136">
        <f t="shared" si="8"/>
        <v>-0.7000000000000001</v>
      </c>
      <c r="AE13" s="139">
        <f t="shared" si="9"/>
        <v>12.5</v>
      </c>
      <c r="AF13" s="140">
        <f t="shared" si="27"/>
        <v>0.3125</v>
      </c>
      <c r="AG13" s="150">
        <v>366.1</v>
      </c>
      <c r="AH13" s="147">
        <v>4</v>
      </c>
      <c r="AI13" s="149">
        <v>3</v>
      </c>
      <c r="AJ13" s="136">
        <f t="shared" si="10"/>
        <v>-1</v>
      </c>
      <c r="AK13" s="139">
        <f t="shared" si="11"/>
        <v>75</v>
      </c>
      <c r="AL13" s="140">
        <f t="shared" si="28"/>
        <v>0.8194482381862879</v>
      </c>
      <c r="AM13" s="150">
        <v>87.3</v>
      </c>
      <c r="AN13" s="147">
        <v>12</v>
      </c>
      <c r="AO13" s="149">
        <v>12.1</v>
      </c>
      <c r="AP13" s="136">
        <f t="shared" si="12"/>
        <v>0.09999999999999964</v>
      </c>
      <c r="AQ13" s="139">
        <f t="shared" si="13"/>
        <v>100.83333333333333</v>
      </c>
      <c r="AR13" s="140">
        <f t="shared" si="29"/>
        <v>13.860252004581902</v>
      </c>
      <c r="AS13" s="150">
        <v>84.2</v>
      </c>
      <c r="AT13" s="147">
        <v>10</v>
      </c>
      <c r="AU13" s="149">
        <v>0.3</v>
      </c>
      <c r="AV13" s="136">
        <f t="shared" si="14"/>
        <v>-9.7</v>
      </c>
      <c r="AW13" s="139">
        <f t="shared" si="15"/>
        <v>2.9999999999999996</v>
      </c>
      <c r="AX13" s="140">
        <f t="shared" si="30"/>
        <v>0.3562945368171021</v>
      </c>
      <c r="AY13" s="150">
        <v>1575.9</v>
      </c>
      <c r="AZ13" s="147">
        <v>98.5</v>
      </c>
      <c r="BA13" s="149">
        <v>17</v>
      </c>
      <c r="BB13" s="136">
        <f t="shared" si="16"/>
        <v>-81.5</v>
      </c>
      <c r="BC13" s="139">
        <f t="shared" si="17"/>
        <v>17.258883248730964</v>
      </c>
      <c r="BD13" s="140">
        <f t="shared" si="31"/>
        <v>1.0787486515641855</v>
      </c>
      <c r="BE13" s="150">
        <v>26.6</v>
      </c>
      <c r="BF13" s="147">
        <v>1.5</v>
      </c>
      <c r="BG13" s="149">
        <v>1</v>
      </c>
      <c r="BH13" s="136">
        <f t="shared" si="18"/>
        <v>-0.5</v>
      </c>
      <c r="BI13" s="139">
        <f t="shared" si="19"/>
        <v>66.66666666666667</v>
      </c>
      <c r="BJ13" s="140">
        <f t="shared" si="32"/>
        <v>3.7593984962406015</v>
      </c>
      <c r="BK13" s="150">
        <v>285.3</v>
      </c>
      <c r="BL13" s="147">
        <v>1</v>
      </c>
      <c r="BM13" s="149">
        <v>1.9</v>
      </c>
      <c r="BN13" s="136">
        <f t="shared" si="20"/>
        <v>0.8999999999999999</v>
      </c>
      <c r="BO13" s="139">
        <f t="shared" si="21"/>
        <v>190</v>
      </c>
      <c r="BP13" s="140">
        <f t="shared" si="33"/>
        <v>0.6659656501927794</v>
      </c>
      <c r="BQ13" s="150">
        <v>848.7</v>
      </c>
      <c r="BR13" s="147">
        <v>37.9</v>
      </c>
      <c r="BS13" s="149">
        <v>4.7</v>
      </c>
      <c r="BT13" s="136">
        <f t="shared" si="34"/>
        <v>-33.199999999999996</v>
      </c>
      <c r="BU13" s="139">
        <f t="shared" si="22"/>
        <v>12.401055408970977</v>
      </c>
      <c r="BV13" s="140">
        <f t="shared" si="35"/>
        <v>0.553788146577118</v>
      </c>
      <c r="BW13" s="142">
        <f t="shared" si="24"/>
        <v>11313.5</v>
      </c>
      <c r="BX13" s="352">
        <f t="shared" si="24"/>
        <v>424.09999999999997</v>
      </c>
      <c r="BY13" s="352">
        <f t="shared" si="24"/>
        <v>160</v>
      </c>
      <c r="BZ13" s="136">
        <f t="shared" si="36"/>
        <v>-264.09999999999997</v>
      </c>
      <c r="CA13" s="136">
        <f t="shared" si="37"/>
        <v>37.7269511907569</v>
      </c>
      <c r="CB13" s="144">
        <f t="shared" si="38"/>
        <v>1.4142396252264993</v>
      </c>
    </row>
    <row r="14" spans="1:80" ht="15.75" customHeight="1">
      <c r="A14" s="152" t="s">
        <v>73</v>
      </c>
      <c r="B14" s="153"/>
      <c r="C14" s="157">
        <v>38432.5</v>
      </c>
      <c r="D14" s="154">
        <v>8831.2</v>
      </c>
      <c r="E14" s="156">
        <v>5501.1</v>
      </c>
      <c r="F14" s="136">
        <f t="shared" si="23"/>
        <v>-3330.1000000000004</v>
      </c>
      <c r="G14" s="129">
        <f t="shared" si="0"/>
        <v>62.29164779418425</v>
      </c>
      <c r="H14" s="140">
        <f t="shared" si="1"/>
        <v>14.31366681844793</v>
      </c>
      <c r="I14" s="155">
        <v>2524</v>
      </c>
      <c r="J14" s="154">
        <v>360</v>
      </c>
      <c r="K14" s="156">
        <v>315.3</v>
      </c>
      <c r="L14" s="136">
        <f t="shared" si="2"/>
        <v>-44.69999999999999</v>
      </c>
      <c r="M14" s="139">
        <f t="shared" si="3"/>
        <v>87.58333333333333</v>
      </c>
      <c r="N14" s="140">
        <f t="shared" si="25"/>
        <v>12.492076069730588</v>
      </c>
      <c r="O14" s="157">
        <v>2120.7</v>
      </c>
      <c r="P14" s="154">
        <v>280.5</v>
      </c>
      <c r="Q14" s="156">
        <v>184.9</v>
      </c>
      <c r="R14" s="136">
        <f t="shared" si="4"/>
        <v>-95.6</v>
      </c>
      <c r="S14" s="139">
        <f t="shared" si="5"/>
        <v>65.91800356506239</v>
      </c>
      <c r="T14" s="140">
        <f t="shared" si="26"/>
        <v>8.718819257792239</v>
      </c>
      <c r="U14" s="157">
        <v>3430.5</v>
      </c>
      <c r="V14" s="154">
        <v>255.6</v>
      </c>
      <c r="W14" s="156">
        <v>19.6</v>
      </c>
      <c r="X14" s="136">
        <f t="shared" si="6"/>
        <v>-236</v>
      </c>
      <c r="Y14" s="139">
        <f t="shared" si="7"/>
        <v>7.668231611893584</v>
      </c>
      <c r="Z14" s="140">
        <f>W14/U14%</f>
        <v>0.5713452849438858</v>
      </c>
      <c r="AA14" s="157">
        <v>3963.4</v>
      </c>
      <c r="AB14" s="154">
        <v>251.3</v>
      </c>
      <c r="AC14" s="156">
        <v>144.5</v>
      </c>
      <c r="AD14" s="136">
        <f t="shared" si="8"/>
        <v>-106.80000000000001</v>
      </c>
      <c r="AE14" s="139">
        <f t="shared" si="9"/>
        <v>57.50099482690012</v>
      </c>
      <c r="AF14" s="140">
        <f t="shared" si="27"/>
        <v>3.645859615481657</v>
      </c>
      <c r="AG14" s="157">
        <v>1742.2</v>
      </c>
      <c r="AH14" s="154">
        <v>17</v>
      </c>
      <c r="AI14" s="156">
        <v>148.2</v>
      </c>
      <c r="AJ14" s="136">
        <f t="shared" si="10"/>
        <v>131.2</v>
      </c>
      <c r="AK14" s="139">
        <f t="shared" si="11"/>
        <v>871.7647058823528</v>
      </c>
      <c r="AL14" s="140">
        <f t="shared" si="28"/>
        <v>8.50648605211801</v>
      </c>
      <c r="AM14" s="157">
        <v>2704</v>
      </c>
      <c r="AN14" s="154">
        <v>183.7</v>
      </c>
      <c r="AO14" s="156">
        <v>128.7</v>
      </c>
      <c r="AP14" s="136">
        <f t="shared" si="12"/>
        <v>-55</v>
      </c>
      <c r="AQ14" s="139">
        <f t="shared" si="13"/>
        <v>70.05988023952095</v>
      </c>
      <c r="AR14" s="140">
        <f t="shared" si="29"/>
        <v>4.759615384615384</v>
      </c>
      <c r="AS14" s="157">
        <v>2456</v>
      </c>
      <c r="AT14" s="154">
        <v>66</v>
      </c>
      <c r="AU14" s="156">
        <v>111</v>
      </c>
      <c r="AV14" s="136">
        <f t="shared" si="14"/>
        <v>45</v>
      </c>
      <c r="AW14" s="139">
        <f t="shared" si="15"/>
        <v>168.1818181818182</v>
      </c>
      <c r="AX14" s="140">
        <f t="shared" si="30"/>
        <v>4.519543973941368</v>
      </c>
      <c r="AY14" s="157">
        <v>3275.1</v>
      </c>
      <c r="AZ14" s="154">
        <v>474</v>
      </c>
      <c r="BA14" s="156">
        <v>141.1</v>
      </c>
      <c r="BB14" s="136">
        <f t="shared" si="16"/>
        <v>-332.9</v>
      </c>
      <c r="BC14" s="139">
        <f t="shared" si="17"/>
        <v>29.767932489451475</v>
      </c>
      <c r="BD14" s="140">
        <f t="shared" si="31"/>
        <v>4.308265396476443</v>
      </c>
      <c r="BE14" s="157">
        <v>1498.8</v>
      </c>
      <c r="BF14" s="154">
        <v>164.5</v>
      </c>
      <c r="BG14" s="156">
        <v>96.5</v>
      </c>
      <c r="BH14" s="136">
        <f t="shared" si="18"/>
        <v>-68</v>
      </c>
      <c r="BI14" s="139">
        <f t="shared" si="19"/>
        <v>58.66261398176292</v>
      </c>
      <c r="BJ14" s="140">
        <f t="shared" si="32"/>
        <v>6.4384841206298375</v>
      </c>
      <c r="BK14" s="157">
        <v>2139.6</v>
      </c>
      <c r="BL14" s="154">
        <v>103</v>
      </c>
      <c r="BM14" s="156">
        <v>168.7</v>
      </c>
      <c r="BN14" s="136">
        <f t="shared" si="20"/>
        <v>65.69999999999999</v>
      </c>
      <c r="BO14" s="139">
        <f t="shared" si="21"/>
        <v>163.78640776699027</v>
      </c>
      <c r="BP14" s="140">
        <f t="shared" si="33"/>
        <v>7.884651336698448</v>
      </c>
      <c r="BQ14" s="157">
        <v>4676.2</v>
      </c>
      <c r="BR14" s="154">
        <v>894.7</v>
      </c>
      <c r="BS14" s="156">
        <v>722.2</v>
      </c>
      <c r="BT14" s="136">
        <f t="shared" si="34"/>
        <v>-172.5</v>
      </c>
      <c r="BU14" s="139">
        <f t="shared" si="22"/>
        <v>80.719794344473</v>
      </c>
      <c r="BV14" s="140">
        <f t="shared" si="35"/>
        <v>15.444164064838972</v>
      </c>
      <c r="BW14" s="142">
        <f t="shared" si="24"/>
        <v>68963</v>
      </c>
      <c r="BX14" s="352">
        <f t="shared" si="24"/>
        <v>11881.500000000002</v>
      </c>
      <c r="BY14" s="352">
        <f t="shared" si="24"/>
        <v>7681.8</v>
      </c>
      <c r="BZ14" s="136">
        <f t="shared" si="36"/>
        <v>-4199.700000000002</v>
      </c>
      <c r="CA14" s="136">
        <f t="shared" si="37"/>
        <v>64.65345284686276</v>
      </c>
      <c r="CB14" s="144">
        <f t="shared" si="38"/>
        <v>11.139016574104955</v>
      </c>
    </row>
    <row r="15" spans="1:80" ht="26.25" customHeight="1">
      <c r="A15" s="158" t="s">
        <v>74</v>
      </c>
      <c r="B15" s="159"/>
      <c r="C15" s="157"/>
      <c r="D15" s="160"/>
      <c r="E15" s="161"/>
      <c r="F15" s="136">
        <f t="shared" si="23"/>
        <v>0</v>
      </c>
      <c r="G15" s="129"/>
      <c r="H15" s="140"/>
      <c r="I15" s="155">
        <v>34.2</v>
      </c>
      <c r="J15" s="160">
        <v>7</v>
      </c>
      <c r="K15" s="161">
        <v>5.4</v>
      </c>
      <c r="L15" s="136">
        <f t="shared" si="2"/>
        <v>-1.5999999999999996</v>
      </c>
      <c r="M15" s="139">
        <f t="shared" si="3"/>
        <v>77.14285714285714</v>
      </c>
      <c r="N15" s="140">
        <f t="shared" si="25"/>
        <v>15.789473684210526</v>
      </c>
      <c r="O15" s="157">
        <v>120.3</v>
      </c>
      <c r="P15" s="160">
        <v>19</v>
      </c>
      <c r="Q15" s="161">
        <v>10.6</v>
      </c>
      <c r="R15" s="136">
        <f t="shared" si="4"/>
        <v>-8.4</v>
      </c>
      <c r="S15" s="139">
        <f t="shared" si="5"/>
        <v>55.78947368421052</v>
      </c>
      <c r="T15" s="140">
        <f t="shared" si="26"/>
        <v>8.81130507065669</v>
      </c>
      <c r="U15" s="157">
        <v>25</v>
      </c>
      <c r="V15" s="160">
        <v>1.2</v>
      </c>
      <c r="W15" s="161">
        <v>4.4</v>
      </c>
      <c r="X15" s="136">
        <f t="shared" si="6"/>
        <v>3.2</v>
      </c>
      <c r="Y15" s="139">
        <f t="shared" si="7"/>
        <v>366.6666666666667</v>
      </c>
      <c r="Z15" s="140">
        <f>W15/U15%</f>
        <v>17.6</v>
      </c>
      <c r="AA15" s="157">
        <v>44.9</v>
      </c>
      <c r="AB15" s="160">
        <v>13.6</v>
      </c>
      <c r="AC15" s="161">
        <v>3.8</v>
      </c>
      <c r="AD15" s="136">
        <f t="shared" si="8"/>
        <v>-9.8</v>
      </c>
      <c r="AE15" s="139">
        <f t="shared" si="9"/>
        <v>27.941176470588232</v>
      </c>
      <c r="AF15" s="140">
        <f t="shared" si="27"/>
        <v>8.463251670378618</v>
      </c>
      <c r="AG15" s="157">
        <v>74.9</v>
      </c>
      <c r="AH15" s="160">
        <v>18.7</v>
      </c>
      <c r="AI15" s="161">
        <v>10.8</v>
      </c>
      <c r="AJ15" s="136">
        <f t="shared" si="10"/>
        <v>-7.899999999999999</v>
      </c>
      <c r="AK15" s="139">
        <f t="shared" si="11"/>
        <v>57.75401069518717</v>
      </c>
      <c r="AL15" s="140">
        <f t="shared" si="28"/>
        <v>14.419225634178904</v>
      </c>
      <c r="AM15" s="157">
        <v>60</v>
      </c>
      <c r="AN15" s="160">
        <v>15</v>
      </c>
      <c r="AO15" s="161">
        <v>1.6</v>
      </c>
      <c r="AP15" s="136">
        <f t="shared" si="12"/>
        <v>-13.4</v>
      </c>
      <c r="AQ15" s="139">
        <f t="shared" si="13"/>
        <v>10.666666666666668</v>
      </c>
      <c r="AR15" s="140">
        <f t="shared" si="29"/>
        <v>2.666666666666667</v>
      </c>
      <c r="AS15" s="157">
        <v>39.1</v>
      </c>
      <c r="AT15" s="160">
        <v>9.1</v>
      </c>
      <c r="AU15" s="161">
        <v>0.4</v>
      </c>
      <c r="AV15" s="136">
        <f t="shared" si="14"/>
        <v>-8.7</v>
      </c>
      <c r="AW15" s="139">
        <f t="shared" si="15"/>
        <v>4.395604395604396</v>
      </c>
      <c r="AX15" s="140">
        <f t="shared" si="30"/>
        <v>1.0230179028132993</v>
      </c>
      <c r="AY15" s="157">
        <v>12.8</v>
      </c>
      <c r="AZ15" s="160">
        <v>1.4</v>
      </c>
      <c r="BA15" s="161">
        <v>1.4</v>
      </c>
      <c r="BB15" s="136">
        <f t="shared" si="16"/>
        <v>0</v>
      </c>
      <c r="BC15" s="139">
        <f t="shared" si="17"/>
        <v>100</v>
      </c>
      <c r="BD15" s="140">
        <f t="shared" si="31"/>
        <v>10.937499999999998</v>
      </c>
      <c r="BE15" s="157">
        <v>36.9</v>
      </c>
      <c r="BF15" s="160">
        <v>6</v>
      </c>
      <c r="BG15" s="161">
        <v>1</v>
      </c>
      <c r="BH15" s="136">
        <f t="shared" si="18"/>
        <v>-5</v>
      </c>
      <c r="BI15" s="139">
        <f t="shared" si="19"/>
        <v>16.666666666666668</v>
      </c>
      <c r="BJ15" s="140">
        <f t="shared" si="32"/>
        <v>2.710027100271003</v>
      </c>
      <c r="BK15" s="157">
        <v>83.6</v>
      </c>
      <c r="BL15" s="160">
        <v>20.9</v>
      </c>
      <c r="BM15" s="161">
        <v>9.3</v>
      </c>
      <c r="BN15" s="136">
        <f t="shared" si="20"/>
        <v>-11.599999999999998</v>
      </c>
      <c r="BO15" s="139">
        <f t="shared" si="21"/>
        <v>44.4976076555024</v>
      </c>
      <c r="BP15" s="140">
        <f t="shared" si="33"/>
        <v>11.1244019138756</v>
      </c>
      <c r="BQ15" s="157">
        <v>110</v>
      </c>
      <c r="BR15" s="160">
        <v>30.5</v>
      </c>
      <c r="BS15" s="161">
        <v>17.7</v>
      </c>
      <c r="BT15" s="136">
        <f t="shared" si="34"/>
        <v>-12.8</v>
      </c>
      <c r="BU15" s="139">
        <f t="shared" si="22"/>
        <v>58.0327868852459</v>
      </c>
      <c r="BV15" s="140">
        <f t="shared" si="35"/>
        <v>16.09090909090909</v>
      </c>
      <c r="BW15" s="142">
        <f t="shared" si="24"/>
        <v>641.7</v>
      </c>
      <c r="BX15" s="352">
        <f t="shared" si="24"/>
        <v>142.4</v>
      </c>
      <c r="BY15" s="352">
        <f t="shared" si="24"/>
        <v>66.4</v>
      </c>
      <c r="BZ15" s="136">
        <f t="shared" si="36"/>
        <v>-76</v>
      </c>
      <c r="CA15" s="136">
        <f t="shared" si="37"/>
        <v>46.62921348314607</v>
      </c>
      <c r="CB15" s="144">
        <f t="shared" si="38"/>
        <v>10.347514414835592</v>
      </c>
    </row>
    <row r="16" spans="1:80" ht="22.5" customHeight="1">
      <c r="A16" s="158" t="s">
        <v>75</v>
      </c>
      <c r="B16" s="159"/>
      <c r="C16" s="157"/>
      <c r="D16" s="160"/>
      <c r="E16" s="162"/>
      <c r="F16" s="136">
        <f t="shared" si="23"/>
        <v>0</v>
      </c>
      <c r="G16" s="129"/>
      <c r="H16" s="140"/>
      <c r="I16" s="155"/>
      <c r="J16" s="160"/>
      <c r="K16" s="162"/>
      <c r="L16" s="136">
        <f t="shared" si="2"/>
        <v>0</v>
      </c>
      <c r="M16" s="139"/>
      <c r="N16" s="140"/>
      <c r="O16" s="157"/>
      <c r="P16" s="160"/>
      <c r="Q16" s="162"/>
      <c r="R16" s="136">
        <f t="shared" si="4"/>
        <v>0</v>
      </c>
      <c r="S16" s="139"/>
      <c r="T16" s="140"/>
      <c r="U16" s="157"/>
      <c r="V16" s="160"/>
      <c r="W16" s="162"/>
      <c r="X16" s="136">
        <f t="shared" si="6"/>
        <v>0</v>
      </c>
      <c r="Y16" s="139"/>
      <c r="Z16" s="140"/>
      <c r="AA16" s="157"/>
      <c r="AB16" s="160"/>
      <c r="AC16" s="162"/>
      <c r="AD16" s="136">
        <f t="shared" si="8"/>
        <v>0</v>
      </c>
      <c r="AE16" s="139"/>
      <c r="AF16" s="140"/>
      <c r="AG16" s="157"/>
      <c r="AH16" s="160"/>
      <c r="AI16" s="162"/>
      <c r="AJ16" s="136">
        <f t="shared" si="10"/>
        <v>0</v>
      </c>
      <c r="AK16" s="139"/>
      <c r="AL16" s="140"/>
      <c r="AM16" s="157"/>
      <c r="AN16" s="160"/>
      <c r="AO16" s="162"/>
      <c r="AP16" s="136">
        <f t="shared" si="12"/>
        <v>0</v>
      </c>
      <c r="AQ16" s="139"/>
      <c r="AR16" s="140"/>
      <c r="AS16" s="157"/>
      <c r="AT16" s="160"/>
      <c r="AU16" s="162"/>
      <c r="AV16" s="136">
        <f t="shared" si="14"/>
        <v>0</v>
      </c>
      <c r="AW16" s="139"/>
      <c r="AX16" s="140"/>
      <c r="AY16" s="157"/>
      <c r="AZ16" s="160"/>
      <c r="BA16" s="162"/>
      <c r="BB16" s="136">
        <f t="shared" si="16"/>
        <v>0</v>
      </c>
      <c r="BC16" s="139"/>
      <c r="BD16" s="140"/>
      <c r="BE16" s="157"/>
      <c r="BF16" s="160"/>
      <c r="BG16" s="162"/>
      <c r="BH16" s="136">
        <f t="shared" si="18"/>
        <v>0</v>
      </c>
      <c r="BI16" s="139"/>
      <c r="BJ16" s="140"/>
      <c r="BK16" s="157"/>
      <c r="BL16" s="160"/>
      <c r="BM16" s="162"/>
      <c r="BN16" s="136">
        <f t="shared" si="20"/>
        <v>0</v>
      </c>
      <c r="BO16" s="139"/>
      <c r="BP16" s="140"/>
      <c r="BQ16" s="157"/>
      <c r="BR16" s="160"/>
      <c r="BS16" s="162"/>
      <c r="BT16" s="136">
        <f t="shared" si="34"/>
        <v>0</v>
      </c>
      <c r="BU16" s="139"/>
      <c r="BV16" s="140"/>
      <c r="BW16" s="142">
        <f t="shared" si="24"/>
        <v>0</v>
      </c>
      <c r="BX16" s="352">
        <f t="shared" si="24"/>
        <v>0</v>
      </c>
      <c r="BY16" s="352">
        <f t="shared" si="24"/>
        <v>0</v>
      </c>
      <c r="BZ16" s="136">
        <f t="shared" si="36"/>
        <v>0</v>
      </c>
      <c r="CA16" s="136"/>
      <c r="CB16" s="144"/>
    </row>
    <row r="17" spans="1:80" ht="14.25" customHeight="1">
      <c r="A17" s="163" t="s">
        <v>76</v>
      </c>
      <c r="B17" s="164"/>
      <c r="C17" s="168">
        <f>SUM(C18:C26)</f>
        <v>7848.9</v>
      </c>
      <c r="D17" s="165">
        <f>SUM(D18:D26)</f>
        <v>1949.3000000000002</v>
      </c>
      <c r="E17" s="165">
        <f>SUM(E18:E26)</f>
        <v>2173.8</v>
      </c>
      <c r="F17" s="166">
        <f t="shared" si="23"/>
        <v>224.5</v>
      </c>
      <c r="G17" s="129">
        <f t="shared" si="0"/>
        <v>111.51695480428872</v>
      </c>
      <c r="H17" s="130">
        <f>E17/C17%</f>
        <v>27.695600657416968</v>
      </c>
      <c r="I17" s="168">
        <f>SUM(I18:I26)</f>
        <v>124.5</v>
      </c>
      <c r="J17" s="165">
        <f>SUM(J18:J26)</f>
        <v>7.9</v>
      </c>
      <c r="K17" s="165">
        <f>SUM(K18:K26)</f>
        <v>3.7</v>
      </c>
      <c r="L17" s="166">
        <f t="shared" si="2"/>
        <v>-4.2</v>
      </c>
      <c r="M17" s="167">
        <f>K17/J17%</f>
        <v>46.835443037974684</v>
      </c>
      <c r="N17" s="130">
        <f t="shared" si="25"/>
        <v>2.9718875502008033</v>
      </c>
      <c r="O17" s="168">
        <f>SUM(O18:O26)</f>
        <v>470.3</v>
      </c>
      <c r="P17" s="165">
        <f>SUM(P18:P26)</f>
        <v>151.9</v>
      </c>
      <c r="Q17" s="165">
        <f>SUM(Q18:Q26)</f>
        <v>123.3</v>
      </c>
      <c r="R17" s="166">
        <f t="shared" si="4"/>
        <v>-28.60000000000001</v>
      </c>
      <c r="S17" s="167">
        <f>Q17/P17%</f>
        <v>81.17182356813693</v>
      </c>
      <c r="T17" s="130">
        <f t="shared" si="26"/>
        <v>26.21730810121199</v>
      </c>
      <c r="U17" s="168">
        <f>SUM(U18:U26)</f>
        <v>78.1</v>
      </c>
      <c r="V17" s="165">
        <f>SUM(V18:V26)</f>
        <v>6.2</v>
      </c>
      <c r="W17" s="165">
        <f>SUM(W18:W26)</f>
        <v>7.1000000000000005</v>
      </c>
      <c r="X17" s="166">
        <f t="shared" si="6"/>
        <v>0.9000000000000004</v>
      </c>
      <c r="Y17" s="167">
        <f>W17/V17%</f>
        <v>114.51612903225808</v>
      </c>
      <c r="Z17" s="130">
        <f>W17/U17%</f>
        <v>9.090909090909092</v>
      </c>
      <c r="AA17" s="168">
        <f>SUM(AA18:AA26)</f>
        <v>206.9</v>
      </c>
      <c r="AB17" s="165">
        <f>SUM(AB18:AB26)</f>
        <v>45.2</v>
      </c>
      <c r="AC17" s="165">
        <f>SUM(AC18:AC26)</f>
        <v>4</v>
      </c>
      <c r="AD17" s="166">
        <f t="shared" si="8"/>
        <v>-41.2</v>
      </c>
      <c r="AE17" s="167">
        <f>AC17/AB17%</f>
        <v>8.849557522123893</v>
      </c>
      <c r="AF17" s="130">
        <f t="shared" si="27"/>
        <v>1.9333011116481393</v>
      </c>
      <c r="AG17" s="168">
        <f>SUM(AG18:AG26)</f>
        <v>360.29999999999995</v>
      </c>
      <c r="AH17" s="165">
        <f>SUM(AH18:AH26)</f>
        <v>84.7</v>
      </c>
      <c r="AI17" s="165">
        <f>SUM(AI18:AI26)</f>
        <v>59.5</v>
      </c>
      <c r="AJ17" s="166">
        <f t="shared" si="10"/>
        <v>-25.200000000000003</v>
      </c>
      <c r="AK17" s="167">
        <f>AI17/AH17%</f>
        <v>70.24793388429752</v>
      </c>
      <c r="AL17" s="130">
        <f t="shared" si="28"/>
        <v>16.514016097696366</v>
      </c>
      <c r="AM17" s="168">
        <f>SUM(AM18:AM26)</f>
        <v>50</v>
      </c>
      <c r="AN17" s="165">
        <f>SUM(AN18:AN26)</f>
        <v>10</v>
      </c>
      <c r="AO17" s="165">
        <f>SUM(AO18:AO26)</f>
        <v>9.2</v>
      </c>
      <c r="AP17" s="166">
        <f t="shared" si="12"/>
        <v>-0.8000000000000007</v>
      </c>
      <c r="AQ17" s="167">
        <f>AO17/AN17%</f>
        <v>91.99999999999999</v>
      </c>
      <c r="AR17" s="130">
        <f t="shared" si="29"/>
        <v>18.4</v>
      </c>
      <c r="AS17" s="168">
        <f>SUM(AS18:AS26)</f>
        <v>66.2</v>
      </c>
      <c r="AT17" s="165">
        <f>SUM(AT18:AT26)</f>
        <v>16.6</v>
      </c>
      <c r="AU17" s="165">
        <f>SUM(AU18:AU26)</f>
        <v>2</v>
      </c>
      <c r="AV17" s="166">
        <f t="shared" si="14"/>
        <v>-14.600000000000001</v>
      </c>
      <c r="AW17" s="167">
        <f>AU17/AT17%</f>
        <v>12.048192771084336</v>
      </c>
      <c r="AX17" s="130">
        <f t="shared" si="30"/>
        <v>3.021148036253776</v>
      </c>
      <c r="AY17" s="168">
        <f>SUM(AY18:AY26)</f>
        <v>19.8</v>
      </c>
      <c r="AZ17" s="165">
        <f>SUM(AZ18:AZ26)</f>
        <v>0</v>
      </c>
      <c r="BA17" s="165">
        <f>SUM(BA18:BA26)</f>
        <v>25.1</v>
      </c>
      <c r="BB17" s="166">
        <f t="shared" si="16"/>
        <v>25.1</v>
      </c>
      <c r="BC17" s="167"/>
      <c r="BD17" s="130">
        <f t="shared" si="31"/>
        <v>126.76767676767678</v>
      </c>
      <c r="BE17" s="168">
        <f>SUM(BE18:BE26)</f>
        <v>59.4</v>
      </c>
      <c r="BF17" s="165">
        <f>SUM(BF18:BF26)</f>
        <v>12.4</v>
      </c>
      <c r="BG17" s="165">
        <f>SUM(BG18:BG26)</f>
        <v>6.7</v>
      </c>
      <c r="BH17" s="166">
        <f t="shared" si="18"/>
        <v>-5.7</v>
      </c>
      <c r="BI17" s="167">
        <f>BG17/BF17%</f>
        <v>54.03225806451613</v>
      </c>
      <c r="BJ17" s="130">
        <f t="shared" si="32"/>
        <v>11.27946127946128</v>
      </c>
      <c r="BK17" s="168">
        <f>SUM(BK18:BK26)</f>
        <v>482.79999999999995</v>
      </c>
      <c r="BL17" s="165">
        <f>SUM(BL18:BL26)</f>
        <v>120.6</v>
      </c>
      <c r="BM17" s="165">
        <f>SUM(BM18:BM26)</f>
        <v>44.099999999999994</v>
      </c>
      <c r="BN17" s="166">
        <f t="shared" si="20"/>
        <v>-76.5</v>
      </c>
      <c r="BO17" s="167">
        <f>BM17/BL17%</f>
        <v>36.56716417910447</v>
      </c>
      <c r="BP17" s="130">
        <f t="shared" si="33"/>
        <v>9.134217067108533</v>
      </c>
      <c r="BQ17" s="168">
        <f>SUM(BQ18:BQ26)</f>
        <v>1426.3</v>
      </c>
      <c r="BR17" s="165">
        <f>SUM(BR18:BR26)</f>
        <v>215.3</v>
      </c>
      <c r="BS17" s="165">
        <f>SUM(BS18:BS26)</f>
        <v>155.9</v>
      </c>
      <c r="BT17" s="166">
        <f t="shared" si="34"/>
        <v>-59.400000000000006</v>
      </c>
      <c r="BU17" s="167">
        <f>BS17/BR17%</f>
        <v>72.4105898745936</v>
      </c>
      <c r="BV17" s="130">
        <f t="shared" si="35"/>
        <v>10.930379303091916</v>
      </c>
      <c r="BW17" s="131">
        <f>C17+I17+O17+U17+AA17+AG17+AM17+AS17+AY17+BE17+BK17+BQ17</f>
        <v>11193.499999999996</v>
      </c>
      <c r="BX17" s="169">
        <f>D17+J17+P17+V17+AB17+AH17+AN17+AT17+AZ17+BF17+BL17+BR17</f>
        <v>2620.1</v>
      </c>
      <c r="BY17" s="169">
        <f>E17+K17+Q17+W17+AC17+AI17+AO17+AU17+BA17+BG17+BM17+BS17</f>
        <v>2614.3999999999996</v>
      </c>
      <c r="BZ17" s="166">
        <f t="shared" si="36"/>
        <v>-5.700000000000273</v>
      </c>
      <c r="CA17" s="166">
        <f t="shared" si="37"/>
        <v>99.78245105148658</v>
      </c>
      <c r="CB17" s="132">
        <f t="shared" si="38"/>
        <v>23.35641220351097</v>
      </c>
    </row>
    <row r="18" spans="1:80" ht="16.5" customHeight="1">
      <c r="A18" s="170" t="s">
        <v>77</v>
      </c>
      <c r="B18" s="171"/>
      <c r="C18" s="175">
        <v>4801.6</v>
      </c>
      <c r="D18" s="172">
        <v>1200.4</v>
      </c>
      <c r="E18" s="174">
        <v>600</v>
      </c>
      <c r="F18" s="136">
        <f t="shared" si="23"/>
        <v>-600.4000000000001</v>
      </c>
      <c r="G18" s="129">
        <f t="shared" si="0"/>
        <v>49.98333888703765</v>
      </c>
      <c r="H18" s="140">
        <f>E18/C18%</f>
        <v>12.495834721759412</v>
      </c>
      <c r="I18" s="173">
        <v>88.3</v>
      </c>
      <c r="J18" s="172"/>
      <c r="K18" s="174"/>
      <c r="L18" s="136">
        <f t="shared" si="2"/>
        <v>0</v>
      </c>
      <c r="M18" s="139"/>
      <c r="N18" s="130">
        <f t="shared" si="25"/>
        <v>0</v>
      </c>
      <c r="O18" s="175">
        <v>102</v>
      </c>
      <c r="P18" s="172">
        <v>25.5</v>
      </c>
      <c r="Q18" s="174">
        <v>66.1</v>
      </c>
      <c r="R18" s="136">
        <f t="shared" si="4"/>
        <v>40.599999999999994</v>
      </c>
      <c r="S18" s="139">
        <f>Q18/P18%</f>
        <v>259.2156862745098</v>
      </c>
      <c r="T18" s="140">
        <f t="shared" si="26"/>
        <v>64.80392156862744</v>
      </c>
      <c r="U18" s="175">
        <v>25</v>
      </c>
      <c r="V18" s="172">
        <v>6.2</v>
      </c>
      <c r="W18" s="174">
        <v>6.2</v>
      </c>
      <c r="X18" s="136">
        <f t="shared" si="6"/>
        <v>0</v>
      </c>
      <c r="Y18" s="139">
        <f>W18/V18%</f>
        <v>100</v>
      </c>
      <c r="Z18" s="140">
        <f>W18/U18%</f>
        <v>24.8</v>
      </c>
      <c r="AA18" s="175"/>
      <c r="AB18" s="172"/>
      <c r="AC18" s="174"/>
      <c r="AD18" s="136">
        <f t="shared" si="8"/>
        <v>0</v>
      </c>
      <c r="AE18" s="139"/>
      <c r="AF18" s="140"/>
      <c r="AG18" s="175"/>
      <c r="AH18" s="172"/>
      <c r="AI18" s="174"/>
      <c r="AJ18" s="136">
        <f t="shared" si="10"/>
        <v>0</v>
      </c>
      <c r="AK18" s="139"/>
      <c r="AL18" s="140"/>
      <c r="AM18" s="175"/>
      <c r="AN18" s="172"/>
      <c r="AO18" s="174"/>
      <c r="AP18" s="136">
        <f t="shared" si="12"/>
        <v>0</v>
      </c>
      <c r="AQ18" s="139"/>
      <c r="AR18" s="140"/>
      <c r="AS18" s="175">
        <v>58.2</v>
      </c>
      <c r="AT18" s="172">
        <v>14.6</v>
      </c>
      <c r="AU18" s="174"/>
      <c r="AV18" s="136">
        <f t="shared" si="14"/>
        <v>-14.6</v>
      </c>
      <c r="AW18" s="139">
        <f>AU18/AT18%</f>
        <v>0</v>
      </c>
      <c r="AX18" s="140">
        <f t="shared" si="30"/>
        <v>0</v>
      </c>
      <c r="AY18" s="175">
        <v>2.1</v>
      </c>
      <c r="AZ18" s="172"/>
      <c r="BA18" s="174"/>
      <c r="BB18" s="136">
        <f t="shared" si="16"/>
        <v>0</v>
      </c>
      <c r="BC18" s="139"/>
      <c r="BD18" s="140"/>
      <c r="BE18" s="175">
        <v>1</v>
      </c>
      <c r="BF18" s="172"/>
      <c r="BG18" s="174"/>
      <c r="BH18" s="136">
        <f t="shared" si="18"/>
        <v>0</v>
      </c>
      <c r="BI18" s="139"/>
      <c r="BJ18" s="140"/>
      <c r="BK18" s="175">
        <v>17.8</v>
      </c>
      <c r="BL18" s="172">
        <v>4.4</v>
      </c>
      <c r="BM18" s="174"/>
      <c r="BN18" s="136">
        <f t="shared" si="20"/>
        <v>-4.4</v>
      </c>
      <c r="BO18" s="139">
        <f>BM18/BL18%</f>
        <v>0</v>
      </c>
      <c r="BP18" s="140">
        <f t="shared" si="33"/>
        <v>0</v>
      </c>
      <c r="BQ18" s="175">
        <v>167.5</v>
      </c>
      <c r="BR18" s="172">
        <v>24.5</v>
      </c>
      <c r="BS18" s="174">
        <v>9.9</v>
      </c>
      <c r="BT18" s="136">
        <f t="shared" si="34"/>
        <v>-14.6</v>
      </c>
      <c r="BU18" s="139">
        <f>BS18/BR18%</f>
        <v>40.40816326530612</v>
      </c>
      <c r="BV18" s="140">
        <f t="shared" si="35"/>
        <v>5.91044776119403</v>
      </c>
      <c r="BW18" s="142">
        <f>C18+I18+O18+U18+AA18+AG18+AM18+AS18+AY18+BE18+BK18+BQ18</f>
        <v>5263.500000000001</v>
      </c>
      <c r="BX18" s="143">
        <f aca="true" t="shared" si="39" ref="BX18:BY32">D18+J18+P18+V18+AB18+AH18+AN18+AT18+AZ18+BF18+BL18+BR18</f>
        <v>1275.6000000000001</v>
      </c>
      <c r="BY18" s="143">
        <f t="shared" si="39"/>
        <v>682.2</v>
      </c>
      <c r="BZ18" s="136">
        <f t="shared" si="36"/>
        <v>-593.4000000000001</v>
      </c>
      <c r="CA18" s="136">
        <f t="shared" si="37"/>
        <v>53.480714957666976</v>
      </c>
      <c r="CB18" s="144">
        <f t="shared" si="38"/>
        <v>12.960957537760043</v>
      </c>
    </row>
    <row r="19" spans="1:80" ht="15.75" customHeight="1">
      <c r="A19" s="176" t="s">
        <v>40</v>
      </c>
      <c r="B19" s="177"/>
      <c r="C19" s="175">
        <v>1274.6</v>
      </c>
      <c r="D19" s="178">
        <v>318.7</v>
      </c>
      <c r="E19" s="179">
        <v>280.6</v>
      </c>
      <c r="F19" s="136">
        <f t="shared" si="23"/>
        <v>-38.099999999999966</v>
      </c>
      <c r="G19" s="129">
        <f t="shared" si="0"/>
        <v>88.04518355820522</v>
      </c>
      <c r="H19" s="140">
        <f>E19/C19%</f>
        <v>22.01474972540405</v>
      </c>
      <c r="I19" s="173"/>
      <c r="J19" s="178"/>
      <c r="K19" s="179"/>
      <c r="L19" s="136">
        <f t="shared" si="2"/>
        <v>0</v>
      </c>
      <c r="M19" s="139"/>
      <c r="N19" s="130"/>
      <c r="O19" s="175">
        <v>169.1</v>
      </c>
      <c r="P19" s="178">
        <v>82.6</v>
      </c>
      <c r="Q19" s="179"/>
      <c r="R19" s="136">
        <f t="shared" si="4"/>
        <v>-82.6</v>
      </c>
      <c r="S19" s="139">
        <f>Q19/P19%</f>
        <v>0</v>
      </c>
      <c r="T19" s="140">
        <f>Q19/O19%</f>
        <v>0</v>
      </c>
      <c r="U19" s="175"/>
      <c r="V19" s="178"/>
      <c r="W19" s="179"/>
      <c r="X19" s="136">
        <f t="shared" si="6"/>
        <v>0</v>
      </c>
      <c r="Y19" s="139"/>
      <c r="Z19" s="140"/>
      <c r="AA19" s="175">
        <v>180.9</v>
      </c>
      <c r="AB19" s="178">
        <v>45.2</v>
      </c>
      <c r="AC19" s="179"/>
      <c r="AD19" s="136">
        <f t="shared" si="8"/>
        <v>-45.2</v>
      </c>
      <c r="AE19" s="139"/>
      <c r="AF19" s="140"/>
      <c r="AG19" s="175">
        <v>117.3</v>
      </c>
      <c r="AH19" s="178">
        <v>29.3</v>
      </c>
      <c r="AI19" s="179">
        <v>17.4</v>
      </c>
      <c r="AJ19" s="136">
        <f t="shared" si="10"/>
        <v>-11.900000000000002</v>
      </c>
      <c r="AK19" s="139">
        <f>AI19/AH19%</f>
        <v>59.38566552901024</v>
      </c>
      <c r="AL19" s="140">
        <f t="shared" si="28"/>
        <v>14.833759590792837</v>
      </c>
      <c r="AM19" s="175"/>
      <c r="AN19" s="178"/>
      <c r="AO19" s="179"/>
      <c r="AP19" s="136">
        <f t="shared" si="12"/>
        <v>0</v>
      </c>
      <c r="AQ19" s="139"/>
      <c r="AR19" s="140"/>
      <c r="AS19" s="175"/>
      <c r="AT19" s="178"/>
      <c r="AU19" s="179"/>
      <c r="AV19" s="136">
        <f t="shared" si="14"/>
        <v>0</v>
      </c>
      <c r="AW19" s="139"/>
      <c r="AX19" s="140"/>
      <c r="AY19" s="175"/>
      <c r="AZ19" s="178"/>
      <c r="BA19" s="179"/>
      <c r="BB19" s="136">
        <f t="shared" si="16"/>
        <v>0</v>
      </c>
      <c r="BC19" s="139"/>
      <c r="BD19" s="140"/>
      <c r="BE19" s="175">
        <v>49.9</v>
      </c>
      <c r="BF19" s="178">
        <v>12.4</v>
      </c>
      <c r="BG19" s="179">
        <v>6.7</v>
      </c>
      <c r="BH19" s="136">
        <f t="shared" si="18"/>
        <v>-5.7</v>
      </c>
      <c r="BI19" s="139">
        <f>BG19/BF19%</f>
        <v>54.03225806451613</v>
      </c>
      <c r="BJ19" s="140">
        <f t="shared" si="32"/>
        <v>13.42685370741483</v>
      </c>
      <c r="BK19" s="175">
        <v>139.6</v>
      </c>
      <c r="BL19" s="178">
        <v>34.9</v>
      </c>
      <c r="BM19" s="179">
        <v>16</v>
      </c>
      <c r="BN19" s="136">
        <f t="shared" si="20"/>
        <v>-18.9</v>
      </c>
      <c r="BO19" s="139">
        <f>BM19/BL19%</f>
        <v>45.845272206303726</v>
      </c>
      <c r="BP19" s="140">
        <f t="shared" si="33"/>
        <v>11.461318051575931</v>
      </c>
      <c r="BQ19" s="175">
        <v>826.4</v>
      </c>
      <c r="BR19" s="178">
        <v>72</v>
      </c>
      <c r="BS19" s="179">
        <v>27.5</v>
      </c>
      <c r="BT19" s="136">
        <f t="shared" si="34"/>
        <v>-44.5</v>
      </c>
      <c r="BU19" s="139">
        <f>BS19/BR19%</f>
        <v>38.19444444444444</v>
      </c>
      <c r="BV19" s="140">
        <f t="shared" si="35"/>
        <v>3.3276863504356244</v>
      </c>
      <c r="BW19" s="142">
        <f aca="true" t="shared" si="40" ref="BW19:BW32">C19+I19+O19+U19+AA19+AG19+AM19+AS19+AY19+BE19+BK19+BQ19</f>
        <v>2757.7999999999997</v>
      </c>
      <c r="BX19" s="143">
        <f t="shared" si="39"/>
        <v>595.0999999999999</v>
      </c>
      <c r="BY19" s="143">
        <f t="shared" si="39"/>
        <v>348.2</v>
      </c>
      <c r="BZ19" s="136">
        <f t="shared" si="36"/>
        <v>-246.89999999999992</v>
      </c>
      <c r="CA19" s="136">
        <f t="shared" si="37"/>
        <v>58.51117459250547</v>
      </c>
      <c r="CB19" s="144">
        <f t="shared" si="38"/>
        <v>12.626006236855465</v>
      </c>
    </row>
    <row r="20" spans="1:80" ht="12.75">
      <c r="A20" s="176" t="s">
        <v>78</v>
      </c>
      <c r="B20" s="177"/>
      <c r="C20" s="175">
        <v>51.7</v>
      </c>
      <c r="D20" s="178"/>
      <c r="E20" s="179"/>
      <c r="F20" s="136">
        <f t="shared" si="23"/>
        <v>0</v>
      </c>
      <c r="G20" s="129"/>
      <c r="H20" s="140">
        <f>E20/C20%</f>
        <v>0</v>
      </c>
      <c r="I20" s="173"/>
      <c r="J20" s="178"/>
      <c r="K20" s="179"/>
      <c r="L20" s="136">
        <f t="shared" si="2"/>
        <v>0</v>
      </c>
      <c r="M20" s="139"/>
      <c r="N20" s="130"/>
      <c r="O20" s="175"/>
      <c r="P20" s="178"/>
      <c r="Q20" s="179"/>
      <c r="R20" s="136">
        <f t="shared" si="4"/>
        <v>0</v>
      </c>
      <c r="S20" s="139"/>
      <c r="T20" s="140"/>
      <c r="U20" s="175"/>
      <c r="V20" s="178"/>
      <c r="W20" s="179"/>
      <c r="X20" s="136">
        <f t="shared" si="6"/>
        <v>0</v>
      </c>
      <c r="Y20" s="139"/>
      <c r="Z20" s="140"/>
      <c r="AA20" s="175"/>
      <c r="AB20" s="178"/>
      <c r="AC20" s="179"/>
      <c r="AD20" s="136">
        <f t="shared" si="8"/>
        <v>0</v>
      </c>
      <c r="AE20" s="139"/>
      <c r="AF20" s="140"/>
      <c r="AG20" s="175"/>
      <c r="AH20" s="178"/>
      <c r="AI20" s="179"/>
      <c r="AJ20" s="136">
        <f t="shared" si="10"/>
        <v>0</v>
      </c>
      <c r="AK20" s="139"/>
      <c r="AL20" s="140"/>
      <c r="AM20" s="175"/>
      <c r="AN20" s="178"/>
      <c r="AO20" s="179"/>
      <c r="AP20" s="136">
        <f t="shared" si="12"/>
        <v>0</v>
      </c>
      <c r="AQ20" s="139"/>
      <c r="AR20" s="140"/>
      <c r="AS20" s="175"/>
      <c r="AT20" s="178"/>
      <c r="AU20" s="179"/>
      <c r="AV20" s="136">
        <f t="shared" si="14"/>
        <v>0</v>
      </c>
      <c r="AW20" s="139"/>
      <c r="AX20" s="140"/>
      <c r="AY20" s="175"/>
      <c r="AZ20" s="178"/>
      <c r="BA20" s="179"/>
      <c r="BB20" s="136">
        <f t="shared" si="16"/>
        <v>0</v>
      </c>
      <c r="BC20" s="139"/>
      <c r="BD20" s="140"/>
      <c r="BE20" s="175"/>
      <c r="BF20" s="178"/>
      <c r="BG20" s="179"/>
      <c r="BH20" s="136">
        <f t="shared" si="18"/>
        <v>0</v>
      </c>
      <c r="BI20" s="139"/>
      <c r="BJ20" s="140"/>
      <c r="BK20" s="175"/>
      <c r="BL20" s="178"/>
      <c r="BM20" s="179"/>
      <c r="BN20" s="136">
        <f t="shared" si="20"/>
        <v>0</v>
      </c>
      <c r="BO20" s="139"/>
      <c r="BP20" s="140"/>
      <c r="BQ20" s="175"/>
      <c r="BR20" s="178"/>
      <c r="BS20" s="179"/>
      <c r="BT20" s="136">
        <f t="shared" si="34"/>
        <v>0</v>
      </c>
      <c r="BU20" s="139"/>
      <c r="BV20" s="140"/>
      <c r="BW20" s="142">
        <f t="shared" si="40"/>
        <v>51.7</v>
      </c>
      <c r="BX20" s="143">
        <f t="shared" si="39"/>
        <v>0</v>
      </c>
      <c r="BY20" s="143">
        <f t="shared" si="39"/>
        <v>0</v>
      </c>
      <c r="BZ20" s="136">
        <f t="shared" si="36"/>
        <v>0</v>
      </c>
      <c r="CA20" s="136"/>
      <c r="CB20" s="144">
        <f t="shared" si="38"/>
        <v>0</v>
      </c>
    </row>
    <row r="21" spans="1:80" ht="12.75" customHeight="1">
      <c r="A21" s="180" t="s">
        <v>79</v>
      </c>
      <c r="B21" s="177"/>
      <c r="C21" s="175">
        <v>1204.1</v>
      </c>
      <c r="D21" s="178">
        <v>301</v>
      </c>
      <c r="E21" s="179"/>
      <c r="F21" s="136">
        <f t="shared" si="23"/>
        <v>-301</v>
      </c>
      <c r="G21" s="129">
        <f t="shared" si="0"/>
        <v>0</v>
      </c>
      <c r="H21" s="140">
        <f>E21/C21%</f>
        <v>0</v>
      </c>
      <c r="I21" s="173">
        <v>31.6</v>
      </c>
      <c r="J21" s="178">
        <v>7.9</v>
      </c>
      <c r="K21" s="179">
        <v>3.7</v>
      </c>
      <c r="L21" s="136">
        <f t="shared" si="2"/>
        <v>-4.2</v>
      </c>
      <c r="M21" s="139"/>
      <c r="N21" s="140">
        <f t="shared" si="25"/>
        <v>11.708860759493671</v>
      </c>
      <c r="O21" s="175">
        <v>130</v>
      </c>
      <c r="P21" s="178">
        <v>32.4</v>
      </c>
      <c r="Q21" s="179">
        <v>31.7</v>
      </c>
      <c r="R21" s="136">
        <f t="shared" si="4"/>
        <v>-0.6999999999999993</v>
      </c>
      <c r="S21" s="139">
        <f>Q21/P21%</f>
        <v>97.8395061728395</v>
      </c>
      <c r="T21" s="140">
        <f>Q21/O21%</f>
        <v>24.384615384615383</v>
      </c>
      <c r="U21" s="175">
        <v>18</v>
      </c>
      <c r="V21" s="178"/>
      <c r="W21" s="179">
        <v>0.9</v>
      </c>
      <c r="X21" s="136">
        <f t="shared" si="6"/>
        <v>0.9</v>
      </c>
      <c r="Y21" s="139"/>
      <c r="Z21" s="140">
        <f>W21/U21%</f>
        <v>5</v>
      </c>
      <c r="AA21" s="175"/>
      <c r="AB21" s="178"/>
      <c r="AC21" s="179"/>
      <c r="AD21" s="136">
        <f t="shared" si="8"/>
        <v>0</v>
      </c>
      <c r="AE21" s="139"/>
      <c r="AF21" s="140"/>
      <c r="AG21" s="175">
        <v>221.6</v>
      </c>
      <c r="AH21" s="178">
        <v>55.4</v>
      </c>
      <c r="AI21" s="179">
        <v>41.6</v>
      </c>
      <c r="AJ21" s="136">
        <f t="shared" si="10"/>
        <v>-13.799999999999997</v>
      </c>
      <c r="AK21" s="139">
        <f>AI21/AH21%</f>
        <v>75.09025270758124</v>
      </c>
      <c r="AL21" s="140">
        <f t="shared" si="28"/>
        <v>18.77256317689531</v>
      </c>
      <c r="AM21" s="175"/>
      <c r="AN21" s="178"/>
      <c r="AO21" s="179"/>
      <c r="AP21" s="136">
        <f t="shared" si="12"/>
        <v>0</v>
      </c>
      <c r="AQ21" s="139"/>
      <c r="AR21" s="140"/>
      <c r="AS21" s="175"/>
      <c r="AT21" s="178"/>
      <c r="AU21" s="179"/>
      <c r="AV21" s="136">
        <f t="shared" si="14"/>
        <v>0</v>
      </c>
      <c r="AW21" s="139"/>
      <c r="AX21" s="140"/>
      <c r="AY21" s="175">
        <v>12.3</v>
      </c>
      <c r="AZ21" s="178"/>
      <c r="BA21" s="179">
        <v>4.8</v>
      </c>
      <c r="BB21" s="136">
        <f t="shared" si="16"/>
        <v>4.8</v>
      </c>
      <c r="BC21" s="139"/>
      <c r="BD21" s="140"/>
      <c r="BE21" s="175"/>
      <c r="BF21" s="178"/>
      <c r="BG21" s="179"/>
      <c r="BH21" s="136">
        <f t="shared" si="18"/>
        <v>0</v>
      </c>
      <c r="BI21" s="139"/>
      <c r="BJ21" s="140"/>
      <c r="BK21" s="175">
        <v>266.9</v>
      </c>
      <c r="BL21" s="178">
        <v>66.7</v>
      </c>
      <c r="BM21" s="179">
        <v>28.3</v>
      </c>
      <c r="BN21" s="136">
        <f t="shared" si="20"/>
        <v>-38.400000000000006</v>
      </c>
      <c r="BO21" s="139">
        <f>BM21/BL21%</f>
        <v>42.4287856071964</v>
      </c>
      <c r="BP21" s="140">
        <f>BM21/BK21%</f>
        <v>10.603222180591985</v>
      </c>
      <c r="BQ21" s="175">
        <v>422.4</v>
      </c>
      <c r="BR21" s="178">
        <v>118</v>
      </c>
      <c r="BS21" s="179">
        <v>102.1</v>
      </c>
      <c r="BT21" s="136">
        <f t="shared" si="34"/>
        <v>-15.900000000000006</v>
      </c>
      <c r="BU21" s="139">
        <f>BS21/BR21%</f>
        <v>86.52542372881356</v>
      </c>
      <c r="BV21" s="140">
        <f>BS21/BQ21%</f>
        <v>24.171401515151512</v>
      </c>
      <c r="BW21" s="142">
        <f t="shared" si="40"/>
        <v>2306.8999999999996</v>
      </c>
      <c r="BX21" s="143">
        <f t="shared" si="39"/>
        <v>581.3999999999999</v>
      </c>
      <c r="BY21" s="143">
        <f t="shared" si="39"/>
        <v>213.1</v>
      </c>
      <c r="BZ21" s="136">
        <f t="shared" si="36"/>
        <v>-368.29999999999984</v>
      </c>
      <c r="CA21" s="136">
        <f t="shared" si="37"/>
        <v>36.652906776745795</v>
      </c>
      <c r="CB21" s="144">
        <f t="shared" si="38"/>
        <v>9.237504876674326</v>
      </c>
    </row>
    <row r="22" spans="1:80" ht="12.75" customHeight="1">
      <c r="A22" s="180" t="s">
        <v>138</v>
      </c>
      <c r="B22" s="177"/>
      <c r="C22" s="175"/>
      <c r="D22" s="178"/>
      <c r="E22" s="179"/>
      <c r="F22" s="136">
        <f t="shared" si="23"/>
        <v>0</v>
      </c>
      <c r="G22" s="129"/>
      <c r="H22" s="140"/>
      <c r="I22" s="173"/>
      <c r="J22" s="178"/>
      <c r="K22" s="179"/>
      <c r="L22" s="136"/>
      <c r="M22" s="139"/>
      <c r="N22" s="140"/>
      <c r="O22" s="175"/>
      <c r="P22" s="178"/>
      <c r="Q22" s="179"/>
      <c r="R22" s="136">
        <f t="shared" si="4"/>
        <v>0</v>
      </c>
      <c r="S22" s="139"/>
      <c r="T22" s="140"/>
      <c r="U22" s="175"/>
      <c r="V22" s="178"/>
      <c r="W22" s="179"/>
      <c r="X22" s="136"/>
      <c r="Y22" s="139"/>
      <c r="Z22" s="140"/>
      <c r="AA22" s="175"/>
      <c r="AB22" s="178"/>
      <c r="AC22" s="179"/>
      <c r="AD22" s="136"/>
      <c r="AE22" s="139"/>
      <c r="AF22" s="140"/>
      <c r="AG22" s="175"/>
      <c r="AH22" s="178"/>
      <c r="AI22" s="179"/>
      <c r="AJ22" s="136"/>
      <c r="AK22" s="139"/>
      <c r="AL22" s="140"/>
      <c r="AM22" s="175"/>
      <c r="AN22" s="178"/>
      <c r="AO22" s="179"/>
      <c r="AP22" s="136"/>
      <c r="AQ22" s="139"/>
      <c r="AR22" s="140"/>
      <c r="AS22" s="175"/>
      <c r="AT22" s="178"/>
      <c r="AU22" s="179"/>
      <c r="AV22" s="136"/>
      <c r="AW22" s="139"/>
      <c r="AX22" s="140"/>
      <c r="AY22" s="175"/>
      <c r="AZ22" s="178"/>
      <c r="BA22" s="179"/>
      <c r="BB22" s="136"/>
      <c r="BC22" s="139"/>
      <c r="BD22" s="140"/>
      <c r="BE22" s="175"/>
      <c r="BF22" s="178"/>
      <c r="BG22" s="179"/>
      <c r="BH22" s="136"/>
      <c r="BI22" s="139"/>
      <c r="BJ22" s="140"/>
      <c r="BK22" s="175"/>
      <c r="BL22" s="178"/>
      <c r="BM22" s="179"/>
      <c r="BN22" s="136"/>
      <c r="BO22" s="139"/>
      <c r="BP22" s="140"/>
      <c r="BQ22" s="175"/>
      <c r="BR22" s="178"/>
      <c r="BS22" s="179"/>
      <c r="BT22" s="136">
        <f t="shared" si="34"/>
        <v>0</v>
      </c>
      <c r="BU22" s="139"/>
      <c r="BV22" s="140"/>
      <c r="BW22" s="142">
        <f t="shared" si="40"/>
        <v>0</v>
      </c>
      <c r="BX22" s="143">
        <f t="shared" si="39"/>
        <v>0</v>
      </c>
      <c r="BY22" s="143">
        <f t="shared" si="39"/>
        <v>0</v>
      </c>
      <c r="BZ22" s="136"/>
      <c r="CA22" s="136"/>
      <c r="CB22" s="144"/>
    </row>
    <row r="23" spans="1:80" ht="12.75">
      <c r="A23" s="176" t="s">
        <v>80</v>
      </c>
      <c r="B23" s="177"/>
      <c r="C23" s="175"/>
      <c r="D23" s="178"/>
      <c r="E23" s="179">
        <v>64.1</v>
      </c>
      <c r="F23" s="136">
        <f t="shared" si="23"/>
        <v>64.1</v>
      </c>
      <c r="G23" s="129"/>
      <c r="H23" s="140"/>
      <c r="I23" s="173"/>
      <c r="J23" s="178"/>
      <c r="K23" s="179"/>
      <c r="L23" s="136">
        <f t="shared" si="2"/>
        <v>0</v>
      </c>
      <c r="M23" s="139"/>
      <c r="N23" s="140"/>
      <c r="O23" s="175"/>
      <c r="P23" s="178"/>
      <c r="Q23" s="179"/>
      <c r="R23" s="136">
        <f t="shared" si="4"/>
        <v>0</v>
      </c>
      <c r="S23" s="139"/>
      <c r="T23" s="140"/>
      <c r="U23" s="175"/>
      <c r="V23" s="178"/>
      <c r="W23" s="179"/>
      <c r="X23" s="136">
        <f t="shared" si="6"/>
        <v>0</v>
      </c>
      <c r="Y23" s="139"/>
      <c r="Z23" s="140"/>
      <c r="AA23" s="175"/>
      <c r="AB23" s="178"/>
      <c r="AC23" s="179"/>
      <c r="AD23" s="136">
        <f t="shared" si="8"/>
        <v>0</v>
      </c>
      <c r="AE23" s="139"/>
      <c r="AF23" s="140"/>
      <c r="AG23" s="175"/>
      <c r="AH23" s="178"/>
      <c r="AI23" s="179"/>
      <c r="AJ23" s="136">
        <f t="shared" si="10"/>
        <v>0</v>
      </c>
      <c r="AK23" s="139"/>
      <c r="AL23" s="140"/>
      <c r="AM23" s="175"/>
      <c r="AN23" s="178"/>
      <c r="AO23" s="179"/>
      <c r="AP23" s="136">
        <f t="shared" si="12"/>
        <v>0</v>
      </c>
      <c r="AQ23" s="139"/>
      <c r="AR23" s="140"/>
      <c r="AS23" s="175"/>
      <c r="AT23" s="178"/>
      <c r="AU23" s="179"/>
      <c r="AV23" s="136">
        <f t="shared" si="14"/>
        <v>0</v>
      </c>
      <c r="AW23" s="139"/>
      <c r="AX23" s="140"/>
      <c r="AY23" s="175"/>
      <c r="AZ23" s="178"/>
      <c r="BA23" s="179"/>
      <c r="BB23" s="136">
        <f t="shared" si="16"/>
        <v>0</v>
      </c>
      <c r="BC23" s="139"/>
      <c r="BD23" s="140"/>
      <c r="BE23" s="175"/>
      <c r="BF23" s="178"/>
      <c r="BG23" s="179"/>
      <c r="BH23" s="136">
        <f t="shared" si="18"/>
        <v>0</v>
      </c>
      <c r="BI23" s="139"/>
      <c r="BJ23" s="140"/>
      <c r="BK23" s="175"/>
      <c r="BL23" s="178"/>
      <c r="BM23" s="179"/>
      <c r="BN23" s="136">
        <f t="shared" si="20"/>
        <v>0</v>
      </c>
      <c r="BO23" s="139"/>
      <c r="BP23" s="140"/>
      <c r="BQ23" s="175"/>
      <c r="BR23" s="178"/>
      <c r="BS23" s="179"/>
      <c r="BT23" s="136">
        <f t="shared" si="34"/>
        <v>0</v>
      </c>
      <c r="BU23" s="139"/>
      <c r="BV23" s="140"/>
      <c r="BW23" s="142">
        <f t="shared" si="40"/>
        <v>0</v>
      </c>
      <c r="BX23" s="143">
        <f t="shared" si="39"/>
        <v>0</v>
      </c>
      <c r="BY23" s="143">
        <f t="shared" si="39"/>
        <v>64.1</v>
      </c>
      <c r="BZ23" s="136">
        <f t="shared" si="36"/>
        <v>64.1</v>
      </c>
      <c r="CA23" s="136"/>
      <c r="CB23" s="144"/>
    </row>
    <row r="24" spans="1:80" ht="12.75">
      <c r="A24" s="181" t="s">
        <v>81</v>
      </c>
      <c r="B24" s="182"/>
      <c r="C24" s="186"/>
      <c r="D24" s="183"/>
      <c r="E24" s="185">
        <v>1209.1</v>
      </c>
      <c r="F24" s="136">
        <f t="shared" si="23"/>
        <v>1209.1</v>
      </c>
      <c r="G24" s="129"/>
      <c r="H24" s="140"/>
      <c r="I24" s="184"/>
      <c r="J24" s="183"/>
      <c r="K24" s="185"/>
      <c r="L24" s="136">
        <f t="shared" si="2"/>
        <v>0</v>
      </c>
      <c r="M24" s="139"/>
      <c r="N24" s="140"/>
      <c r="O24" s="186"/>
      <c r="P24" s="183"/>
      <c r="Q24" s="185"/>
      <c r="R24" s="136">
        <f t="shared" si="4"/>
        <v>0</v>
      </c>
      <c r="S24" s="139"/>
      <c r="T24" s="140"/>
      <c r="U24" s="186"/>
      <c r="V24" s="183"/>
      <c r="W24" s="185"/>
      <c r="X24" s="136">
        <f t="shared" si="6"/>
        <v>0</v>
      </c>
      <c r="Y24" s="139"/>
      <c r="Z24" s="140"/>
      <c r="AA24" s="186"/>
      <c r="AB24" s="183"/>
      <c r="AC24" s="185"/>
      <c r="AD24" s="136">
        <f t="shared" si="8"/>
        <v>0</v>
      </c>
      <c r="AE24" s="139"/>
      <c r="AF24" s="140"/>
      <c r="AG24" s="186"/>
      <c r="AH24" s="183"/>
      <c r="AI24" s="185"/>
      <c r="AJ24" s="136">
        <f t="shared" si="10"/>
        <v>0</v>
      </c>
      <c r="AK24" s="139"/>
      <c r="AL24" s="140"/>
      <c r="AM24" s="186"/>
      <c r="AN24" s="183"/>
      <c r="AO24" s="185"/>
      <c r="AP24" s="136">
        <f t="shared" si="12"/>
        <v>0</v>
      </c>
      <c r="AQ24" s="139"/>
      <c r="AR24" s="140"/>
      <c r="AS24" s="186"/>
      <c r="AT24" s="183"/>
      <c r="AU24" s="185"/>
      <c r="AV24" s="136">
        <f t="shared" si="14"/>
        <v>0</v>
      </c>
      <c r="AW24" s="139"/>
      <c r="AX24" s="140"/>
      <c r="AY24" s="186"/>
      <c r="AZ24" s="183"/>
      <c r="BA24" s="185"/>
      <c r="BB24" s="136">
        <f t="shared" si="16"/>
        <v>0</v>
      </c>
      <c r="BC24" s="139"/>
      <c r="BD24" s="140"/>
      <c r="BE24" s="186"/>
      <c r="BF24" s="183"/>
      <c r="BG24" s="185"/>
      <c r="BH24" s="136">
        <f t="shared" si="18"/>
        <v>0</v>
      </c>
      <c r="BI24" s="139"/>
      <c r="BJ24" s="140"/>
      <c r="BK24" s="186"/>
      <c r="BL24" s="183"/>
      <c r="BM24" s="185"/>
      <c r="BN24" s="136">
        <f t="shared" si="20"/>
        <v>0</v>
      </c>
      <c r="BO24" s="139"/>
      <c r="BP24" s="140"/>
      <c r="BQ24" s="186"/>
      <c r="BR24" s="183"/>
      <c r="BS24" s="185">
        <v>14</v>
      </c>
      <c r="BT24" s="136">
        <f t="shared" si="34"/>
        <v>14</v>
      </c>
      <c r="BU24" s="139"/>
      <c r="BV24" s="140"/>
      <c r="BW24" s="142">
        <f t="shared" si="40"/>
        <v>0</v>
      </c>
      <c r="BX24" s="143">
        <f t="shared" si="39"/>
        <v>0</v>
      </c>
      <c r="BY24" s="143">
        <f t="shared" si="39"/>
        <v>1223.1</v>
      </c>
      <c r="BZ24" s="136">
        <f t="shared" si="36"/>
        <v>1223.1</v>
      </c>
      <c r="CA24" s="136"/>
      <c r="CB24" s="144"/>
    </row>
    <row r="25" spans="1:80" ht="12.75">
      <c r="A25" s="180" t="s">
        <v>139</v>
      </c>
      <c r="B25" s="187"/>
      <c r="C25" s="141"/>
      <c r="D25" s="135"/>
      <c r="E25" s="138"/>
      <c r="F25" s="136">
        <f t="shared" si="23"/>
        <v>0</v>
      </c>
      <c r="G25" s="129"/>
      <c r="H25" s="140"/>
      <c r="I25" s="137"/>
      <c r="J25" s="135"/>
      <c r="K25" s="138"/>
      <c r="L25" s="136">
        <f t="shared" si="2"/>
        <v>0</v>
      </c>
      <c r="M25" s="139"/>
      <c r="N25" s="140"/>
      <c r="O25" s="141"/>
      <c r="P25" s="135"/>
      <c r="Q25" s="138"/>
      <c r="R25" s="136">
        <f t="shared" si="4"/>
        <v>0</v>
      </c>
      <c r="S25" s="139"/>
      <c r="T25" s="140"/>
      <c r="U25" s="141"/>
      <c r="V25" s="135"/>
      <c r="W25" s="138"/>
      <c r="X25" s="136">
        <f t="shared" si="6"/>
        <v>0</v>
      </c>
      <c r="Y25" s="139"/>
      <c r="Z25" s="140"/>
      <c r="AA25" s="141"/>
      <c r="AB25" s="135"/>
      <c r="AC25" s="138">
        <v>4</v>
      </c>
      <c r="AD25" s="136">
        <f t="shared" si="8"/>
        <v>4</v>
      </c>
      <c r="AE25" s="139"/>
      <c r="AF25" s="140"/>
      <c r="AG25" s="141"/>
      <c r="AH25" s="135"/>
      <c r="AI25" s="138"/>
      <c r="AJ25" s="136">
        <f t="shared" si="10"/>
        <v>0</v>
      </c>
      <c r="AK25" s="139"/>
      <c r="AL25" s="140"/>
      <c r="AM25" s="141"/>
      <c r="AN25" s="135"/>
      <c r="AO25" s="138"/>
      <c r="AP25" s="136">
        <f t="shared" si="12"/>
        <v>0</v>
      </c>
      <c r="AQ25" s="139"/>
      <c r="AR25" s="140"/>
      <c r="AS25" s="141"/>
      <c r="AT25" s="135"/>
      <c r="AU25" s="138"/>
      <c r="AV25" s="136">
        <f t="shared" si="14"/>
        <v>0</v>
      </c>
      <c r="AW25" s="139"/>
      <c r="AX25" s="140"/>
      <c r="AY25" s="141"/>
      <c r="AZ25" s="135"/>
      <c r="BA25" s="138"/>
      <c r="BB25" s="136">
        <f t="shared" si="16"/>
        <v>0</v>
      </c>
      <c r="BC25" s="139"/>
      <c r="BD25" s="140"/>
      <c r="BE25" s="141"/>
      <c r="BF25" s="135"/>
      <c r="BG25" s="138"/>
      <c r="BH25" s="136">
        <f t="shared" si="18"/>
        <v>0</v>
      </c>
      <c r="BI25" s="139"/>
      <c r="BJ25" s="140"/>
      <c r="BK25" s="141"/>
      <c r="BL25" s="135"/>
      <c r="BM25" s="138"/>
      <c r="BN25" s="136">
        <f t="shared" si="20"/>
        <v>0</v>
      </c>
      <c r="BO25" s="139"/>
      <c r="BP25" s="140"/>
      <c r="BQ25" s="141"/>
      <c r="BR25" s="135"/>
      <c r="BS25" s="138">
        <v>0.4</v>
      </c>
      <c r="BT25" s="136">
        <f t="shared" si="34"/>
        <v>0.4</v>
      </c>
      <c r="BU25" s="139"/>
      <c r="BV25" s="140"/>
      <c r="BW25" s="142">
        <f t="shared" si="40"/>
        <v>0</v>
      </c>
      <c r="BX25" s="143">
        <f t="shared" si="39"/>
        <v>0</v>
      </c>
      <c r="BY25" s="143">
        <f t="shared" si="39"/>
        <v>4.4</v>
      </c>
      <c r="BZ25" s="136">
        <f t="shared" si="36"/>
        <v>4.4</v>
      </c>
      <c r="CA25" s="136"/>
      <c r="CB25" s="144"/>
    </row>
    <row r="26" spans="1:80" ht="12.75">
      <c r="A26" s="180" t="s">
        <v>82</v>
      </c>
      <c r="B26" s="187"/>
      <c r="C26" s="141">
        <v>516.9</v>
      </c>
      <c r="D26" s="135">
        <v>129.2</v>
      </c>
      <c r="E26" s="138">
        <v>20</v>
      </c>
      <c r="F26" s="136">
        <f t="shared" si="23"/>
        <v>-109.19999999999999</v>
      </c>
      <c r="G26" s="129">
        <f t="shared" si="0"/>
        <v>15.479876160990715</v>
      </c>
      <c r="H26" s="140">
        <f>E26/C26%</f>
        <v>3.8692203520990525</v>
      </c>
      <c r="I26" s="137">
        <v>4.6</v>
      </c>
      <c r="J26" s="135"/>
      <c r="K26" s="138"/>
      <c r="L26" s="136">
        <f t="shared" si="2"/>
        <v>0</v>
      </c>
      <c r="M26" s="139"/>
      <c r="N26" s="140"/>
      <c r="O26" s="141">
        <v>69.2</v>
      </c>
      <c r="P26" s="135">
        <v>11.4</v>
      </c>
      <c r="Q26" s="138">
        <v>25.5</v>
      </c>
      <c r="R26" s="136">
        <f t="shared" si="4"/>
        <v>14.1</v>
      </c>
      <c r="S26" s="139">
        <f>Q26/P26%</f>
        <v>223.68421052631578</v>
      </c>
      <c r="T26" s="140">
        <f>Q26/O26%</f>
        <v>36.849710982658955</v>
      </c>
      <c r="U26" s="141">
        <v>35.1</v>
      </c>
      <c r="V26" s="135"/>
      <c r="W26" s="138"/>
      <c r="X26" s="136">
        <f t="shared" si="6"/>
        <v>0</v>
      </c>
      <c r="Y26" s="139"/>
      <c r="Z26" s="140"/>
      <c r="AA26" s="141">
        <v>26</v>
      </c>
      <c r="AB26" s="135"/>
      <c r="AC26" s="138"/>
      <c r="AD26" s="136">
        <f t="shared" si="8"/>
        <v>0</v>
      </c>
      <c r="AE26" s="139"/>
      <c r="AF26" s="140"/>
      <c r="AG26" s="141">
        <v>21.4</v>
      </c>
      <c r="AH26" s="135"/>
      <c r="AI26" s="138">
        <v>0.5</v>
      </c>
      <c r="AJ26" s="136">
        <f t="shared" si="10"/>
        <v>0.5</v>
      </c>
      <c r="AK26" s="139"/>
      <c r="AL26" s="140">
        <f t="shared" si="28"/>
        <v>2.336448598130841</v>
      </c>
      <c r="AM26" s="141">
        <v>50</v>
      </c>
      <c r="AN26" s="135">
        <v>10</v>
      </c>
      <c r="AO26" s="138">
        <v>9.2</v>
      </c>
      <c r="AP26" s="136">
        <f t="shared" si="12"/>
        <v>-0.8000000000000007</v>
      </c>
      <c r="AQ26" s="139">
        <f>AO26/AN26%</f>
        <v>91.99999999999999</v>
      </c>
      <c r="AR26" s="140">
        <f t="shared" si="29"/>
        <v>18.4</v>
      </c>
      <c r="AS26" s="141">
        <v>8</v>
      </c>
      <c r="AT26" s="135">
        <v>2</v>
      </c>
      <c r="AU26" s="138">
        <v>2</v>
      </c>
      <c r="AV26" s="136">
        <f t="shared" si="14"/>
        <v>0</v>
      </c>
      <c r="AW26" s="139"/>
      <c r="AX26" s="140"/>
      <c r="AY26" s="141">
        <v>5.4</v>
      </c>
      <c r="AZ26" s="135"/>
      <c r="BA26" s="138">
        <v>20.3</v>
      </c>
      <c r="BB26" s="136">
        <f t="shared" si="16"/>
        <v>20.3</v>
      </c>
      <c r="BC26" s="139"/>
      <c r="BD26" s="140"/>
      <c r="BE26" s="141">
        <v>8.5</v>
      </c>
      <c r="BF26" s="135"/>
      <c r="BG26" s="138"/>
      <c r="BH26" s="136">
        <f t="shared" si="18"/>
        <v>0</v>
      </c>
      <c r="BI26" s="139"/>
      <c r="BJ26" s="140"/>
      <c r="BK26" s="141">
        <v>58.5</v>
      </c>
      <c r="BL26" s="135">
        <v>14.6</v>
      </c>
      <c r="BM26" s="138">
        <v>-0.2</v>
      </c>
      <c r="BN26" s="136">
        <f t="shared" si="20"/>
        <v>-14.799999999999999</v>
      </c>
      <c r="BO26" s="139"/>
      <c r="BP26" s="140"/>
      <c r="BQ26" s="141">
        <v>10</v>
      </c>
      <c r="BR26" s="135">
        <v>0.8</v>
      </c>
      <c r="BS26" s="138">
        <v>2</v>
      </c>
      <c r="BT26" s="136">
        <f t="shared" si="34"/>
        <v>1.2</v>
      </c>
      <c r="BU26" s="139">
        <f>BS26/BR26%</f>
        <v>250</v>
      </c>
      <c r="BV26" s="140"/>
      <c r="BW26" s="142">
        <f t="shared" si="40"/>
        <v>813.6</v>
      </c>
      <c r="BX26" s="143">
        <f t="shared" si="39"/>
        <v>168</v>
      </c>
      <c r="BY26" s="143">
        <f t="shared" si="39"/>
        <v>79.3</v>
      </c>
      <c r="BZ26" s="136">
        <f t="shared" si="36"/>
        <v>-88.7</v>
      </c>
      <c r="CA26" s="136">
        <f t="shared" si="37"/>
        <v>47.20238095238095</v>
      </c>
      <c r="CB26" s="144">
        <f t="shared" si="38"/>
        <v>9.746804326450343</v>
      </c>
    </row>
    <row r="27" spans="1:80" ht="12.75">
      <c r="A27" s="125" t="s">
        <v>83</v>
      </c>
      <c r="B27" s="126"/>
      <c r="C27" s="131">
        <f>SUM(C28:C31)</f>
        <v>19128.7</v>
      </c>
      <c r="D27" s="127">
        <f>SUM(D28:D31)</f>
        <v>0.2</v>
      </c>
      <c r="E27" s="128">
        <f>SUM(E28:E31)</f>
        <v>0.2</v>
      </c>
      <c r="F27" s="140">
        <f t="shared" si="23"/>
        <v>0</v>
      </c>
      <c r="G27" s="129">
        <f t="shared" si="0"/>
        <v>100</v>
      </c>
      <c r="H27" s="140">
        <f>E27/C27%</f>
        <v>0.001045549357771307</v>
      </c>
      <c r="I27" s="128">
        <f>SUM(I28:I31)</f>
        <v>8143</v>
      </c>
      <c r="J27" s="127">
        <f>SUM(J28:J31)</f>
        <v>8143</v>
      </c>
      <c r="K27" s="128">
        <f>SUM(K28:K31)</f>
        <v>1343.7</v>
      </c>
      <c r="L27" s="127">
        <f>K27-J27</f>
        <v>-6799.3</v>
      </c>
      <c r="M27" s="129">
        <f>K27/J27%</f>
        <v>16.501289451062263</v>
      </c>
      <c r="N27" s="130">
        <f t="shared" si="25"/>
        <v>16.501289451062263</v>
      </c>
      <c r="O27" s="131">
        <f>SUM(O28:O31)</f>
        <v>128681.3</v>
      </c>
      <c r="P27" s="127">
        <f>SUM(P28:P31)</f>
        <v>33369.5</v>
      </c>
      <c r="Q27" s="128">
        <f>SUM(Q28:Q31)</f>
        <v>2654.7000000000003</v>
      </c>
      <c r="R27" s="127">
        <f>Q27-P27</f>
        <v>-30714.8</v>
      </c>
      <c r="S27" s="129">
        <f>Q27/P27%</f>
        <v>7.95546831687619</v>
      </c>
      <c r="T27" s="130">
        <f t="shared" si="26"/>
        <v>2.0630037153805567</v>
      </c>
      <c r="U27" s="131">
        <f>SUM(U28:U31)</f>
        <v>431.1</v>
      </c>
      <c r="V27" s="127">
        <f>SUM(V28:V31)</f>
        <v>175</v>
      </c>
      <c r="W27" s="128">
        <f>SUM(W28:W31)</f>
        <v>148.8</v>
      </c>
      <c r="X27" s="127">
        <f t="shared" si="6"/>
        <v>-26.19999999999999</v>
      </c>
      <c r="Y27" s="129">
        <f>W27/V27%</f>
        <v>85.02857142857144</v>
      </c>
      <c r="Z27" s="130">
        <f>W27/U27%</f>
        <v>34.51635351426584</v>
      </c>
      <c r="AA27" s="131">
        <f>SUM(AA28:AA31)</f>
        <v>5777.8</v>
      </c>
      <c r="AB27" s="127">
        <f>SUM(AB28:AB31)</f>
        <v>2846.7</v>
      </c>
      <c r="AC27" s="128">
        <f>SUM(AC28:AC31)</f>
        <v>1847.8999999999999</v>
      </c>
      <c r="AD27" s="127">
        <f t="shared" si="8"/>
        <v>-998.8</v>
      </c>
      <c r="AE27" s="129">
        <f aca="true" t="shared" si="41" ref="AE27:AE32">AC27/AB27%</f>
        <v>64.9137597920399</v>
      </c>
      <c r="AF27" s="130">
        <f t="shared" si="27"/>
        <v>31.982761604763056</v>
      </c>
      <c r="AG27" s="131">
        <f>SUM(AG28:AG31)</f>
        <v>442599.3</v>
      </c>
      <c r="AH27" s="127">
        <f>SUM(AH28:AH31)</f>
        <v>435414.8</v>
      </c>
      <c r="AI27" s="128">
        <f>SUM(AI28:AI31)</f>
        <v>1697.5</v>
      </c>
      <c r="AJ27" s="127">
        <f t="shared" si="10"/>
        <v>-433717.3</v>
      </c>
      <c r="AK27" s="129">
        <f aca="true" t="shared" si="42" ref="AK27:AK32">AI27/AH27%</f>
        <v>0.3898581306836607</v>
      </c>
      <c r="AL27" s="130">
        <f t="shared" si="28"/>
        <v>0.3835297525323696</v>
      </c>
      <c r="AM27" s="131">
        <f>SUM(AM28:AM31)</f>
        <v>7846.4</v>
      </c>
      <c r="AN27" s="127">
        <f>SUM(AN28:AN31)</f>
        <v>2333.6</v>
      </c>
      <c r="AO27" s="128">
        <f>SUM(AO28:AO31)</f>
        <v>1797.8</v>
      </c>
      <c r="AP27" s="127">
        <f t="shared" si="12"/>
        <v>-535.8</v>
      </c>
      <c r="AQ27" s="129">
        <f aca="true" t="shared" si="43" ref="AQ27:AQ32">AO27/AN27%</f>
        <v>77.03976688378471</v>
      </c>
      <c r="AR27" s="130">
        <f t="shared" si="29"/>
        <v>22.912418433931485</v>
      </c>
      <c r="AS27" s="131">
        <f>SUM(AS28:AS31)</f>
        <v>6749.4</v>
      </c>
      <c r="AT27" s="127">
        <f>SUM(AT28:AT31)</f>
        <v>2627.8</v>
      </c>
      <c r="AU27" s="128">
        <f>SUM(AU28:AU31)</f>
        <v>1478.3999999999999</v>
      </c>
      <c r="AV27" s="127">
        <f t="shared" si="14"/>
        <v>-1149.4000000000003</v>
      </c>
      <c r="AW27" s="129">
        <f>AU27/AT27%</f>
        <v>56.25998934469898</v>
      </c>
      <c r="AX27" s="130">
        <f t="shared" si="30"/>
        <v>21.90416925948973</v>
      </c>
      <c r="AY27" s="131">
        <f>SUM(AY28:AY31)</f>
        <v>5935.3</v>
      </c>
      <c r="AZ27" s="127">
        <f>SUM(AZ28:AZ31)</f>
        <v>805.2</v>
      </c>
      <c r="BA27" s="128">
        <f>SUM(BA28:BA31)</f>
        <v>668.9000000000001</v>
      </c>
      <c r="BB27" s="127">
        <f t="shared" si="16"/>
        <v>-136.29999999999995</v>
      </c>
      <c r="BC27" s="129">
        <f>BA27/AZ27%</f>
        <v>83.07252856433186</v>
      </c>
      <c r="BD27" s="130">
        <f t="shared" si="31"/>
        <v>11.269859990227959</v>
      </c>
      <c r="BE27" s="131">
        <f>SUM(BE28:BE31)</f>
        <v>5042.4</v>
      </c>
      <c r="BF27" s="127">
        <f>SUM(BF28:BF31)</f>
        <v>1385.8</v>
      </c>
      <c r="BG27" s="128">
        <f>SUM(BG28:BG31)</f>
        <v>915.5</v>
      </c>
      <c r="BH27" s="127">
        <f>BG27-BF27</f>
        <v>-470.29999999999995</v>
      </c>
      <c r="BI27" s="129">
        <f>BG27/BF27%</f>
        <v>66.0629239428489</v>
      </c>
      <c r="BJ27" s="130">
        <f t="shared" si="32"/>
        <v>18.15603680786927</v>
      </c>
      <c r="BK27" s="131">
        <f>SUM(BK28:BK31)</f>
        <v>46915.9</v>
      </c>
      <c r="BL27" s="127">
        <f>SUM(BL28:BL31)</f>
        <v>37926.8</v>
      </c>
      <c r="BM27" s="128">
        <f>SUM(BM28:BM31)</f>
        <v>2357</v>
      </c>
      <c r="BN27" s="127">
        <f>BM27-BL27</f>
        <v>-35569.8</v>
      </c>
      <c r="BO27" s="129">
        <f>BM27/BL27%</f>
        <v>6.214602866574559</v>
      </c>
      <c r="BP27" s="130">
        <f t="shared" si="33"/>
        <v>5.023883161145795</v>
      </c>
      <c r="BQ27" s="131">
        <f>SUM(BQ28:BQ31)</f>
        <v>16912</v>
      </c>
      <c r="BR27" s="127">
        <f>SUM(BR28:BR31)</f>
        <v>9718.8</v>
      </c>
      <c r="BS27" s="128">
        <f>SUM(BS28:BS31)</f>
        <v>2748.8</v>
      </c>
      <c r="BT27" s="127">
        <f>BS27-BR27</f>
        <v>-6969.999999999999</v>
      </c>
      <c r="BU27" s="129">
        <f>BS27/BR27%</f>
        <v>28.28332715973166</v>
      </c>
      <c r="BV27" s="130">
        <f t="shared" si="35"/>
        <v>16.253547776726585</v>
      </c>
      <c r="BW27" s="131">
        <f t="shared" si="40"/>
        <v>694162.6000000001</v>
      </c>
      <c r="BX27" s="188">
        <f t="shared" si="39"/>
        <v>534747.2</v>
      </c>
      <c r="BY27" s="188">
        <f t="shared" si="39"/>
        <v>17659.2</v>
      </c>
      <c r="BZ27" s="127">
        <f>BY27-BX27</f>
        <v>-517087.99999999994</v>
      </c>
      <c r="CA27" s="127">
        <f>BY27/BX27%</f>
        <v>3.302345482126882</v>
      </c>
      <c r="CB27" s="132">
        <f t="shared" si="38"/>
        <v>2.5439572803259636</v>
      </c>
    </row>
    <row r="28" spans="1:80" ht="12.75">
      <c r="A28" s="189" t="s">
        <v>84</v>
      </c>
      <c r="B28" s="190"/>
      <c r="C28" s="141"/>
      <c r="D28" s="135"/>
      <c r="E28" s="138"/>
      <c r="F28" s="136">
        <f t="shared" si="23"/>
        <v>0</v>
      </c>
      <c r="G28" s="129"/>
      <c r="H28" s="140"/>
      <c r="I28" s="137">
        <v>7559.7</v>
      </c>
      <c r="J28" s="135">
        <v>7559.7</v>
      </c>
      <c r="K28" s="138">
        <v>1194.9</v>
      </c>
      <c r="L28" s="136">
        <f>K28-J28</f>
        <v>-6364.799999999999</v>
      </c>
      <c r="M28" s="139">
        <f>K28/J28%</f>
        <v>15.806182785031154</v>
      </c>
      <c r="N28" s="140">
        <f t="shared" si="25"/>
        <v>15.806182785031154</v>
      </c>
      <c r="O28" s="141">
        <v>15819.8</v>
      </c>
      <c r="P28" s="135">
        <v>4574</v>
      </c>
      <c r="Q28" s="138">
        <v>2505.9</v>
      </c>
      <c r="R28" s="136">
        <f t="shared" si="4"/>
        <v>-2068.1</v>
      </c>
      <c r="S28" s="139">
        <f>Q28/P28%</f>
        <v>54.785745518146044</v>
      </c>
      <c r="T28" s="140">
        <f t="shared" si="26"/>
        <v>15.840276109685334</v>
      </c>
      <c r="U28" s="141"/>
      <c r="V28" s="135"/>
      <c r="W28" s="138"/>
      <c r="X28" s="136">
        <f t="shared" si="6"/>
        <v>0</v>
      </c>
      <c r="Y28" s="139"/>
      <c r="Z28" s="140"/>
      <c r="AA28" s="141">
        <v>5086.1</v>
      </c>
      <c r="AB28" s="135">
        <v>2520.2</v>
      </c>
      <c r="AC28" s="138">
        <v>1641.3</v>
      </c>
      <c r="AD28" s="136">
        <f t="shared" si="8"/>
        <v>-878.8999999999999</v>
      </c>
      <c r="AE28" s="139">
        <f t="shared" si="41"/>
        <v>65.12578366796286</v>
      </c>
      <c r="AF28" s="140">
        <f t="shared" si="27"/>
        <v>32.27030534201057</v>
      </c>
      <c r="AG28" s="141">
        <v>9516.1</v>
      </c>
      <c r="AH28" s="135">
        <v>2331.6</v>
      </c>
      <c r="AI28" s="138">
        <v>1400.1</v>
      </c>
      <c r="AJ28" s="136">
        <f t="shared" si="10"/>
        <v>-931.5</v>
      </c>
      <c r="AK28" s="139">
        <f t="shared" si="42"/>
        <v>60.0488934637159</v>
      </c>
      <c r="AL28" s="140">
        <f t="shared" si="28"/>
        <v>14.712960141234328</v>
      </c>
      <c r="AM28" s="141">
        <v>7382</v>
      </c>
      <c r="AN28" s="135">
        <v>2112.1</v>
      </c>
      <c r="AO28" s="138">
        <v>1649</v>
      </c>
      <c r="AP28" s="136">
        <f t="shared" si="12"/>
        <v>-463.0999999999999</v>
      </c>
      <c r="AQ28" s="139">
        <f t="shared" si="43"/>
        <v>78.0739548316841</v>
      </c>
      <c r="AR28" s="140">
        <f t="shared" si="29"/>
        <v>22.338119750745058</v>
      </c>
      <c r="AS28" s="141">
        <v>6308.7</v>
      </c>
      <c r="AT28" s="135">
        <v>2453</v>
      </c>
      <c r="AU28" s="138">
        <v>1329.6</v>
      </c>
      <c r="AV28" s="136">
        <f t="shared" si="14"/>
        <v>-1123.4</v>
      </c>
      <c r="AW28" s="139">
        <f>AU28/AT28%</f>
        <v>54.20301671422747</v>
      </c>
      <c r="AX28" s="140">
        <f t="shared" si="30"/>
        <v>21.07565742546008</v>
      </c>
      <c r="AY28" s="141">
        <v>1413.3</v>
      </c>
      <c r="AZ28" s="135">
        <v>630.2</v>
      </c>
      <c r="BA28" s="138">
        <v>520.1</v>
      </c>
      <c r="BB28" s="136">
        <f t="shared" si="16"/>
        <v>-110.10000000000002</v>
      </c>
      <c r="BC28" s="139">
        <f>BA28/AZ28%</f>
        <v>82.52935576007616</v>
      </c>
      <c r="BD28" s="140">
        <f t="shared" si="31"/>
        <v>36.80039623576028</v>
      </c>
      <c r="BE28" s="141">
        <v>4637.4</v>
      </c>
      <c r="BF28" s="135">
        <v>1150</v>
      </c>
      <c r="BG28" s="138">
        <v>766.7</v>
      </c>
      <c r="BH28" s="136">
        <f t="shared" si="18"/>
        <v>-383.29999999999995</v>
      </c>
      <c r="BI28" s="139">
        <f>BG28/BF28%</f>
        <v>66.66956521739131</v>
      </c>
      <c r="BJ28" s="140">
        <f t="shared" si="32"/>
        <v>16.5329710613706</v>
      </c>
      <c r="BK28" s="141">
        <v>12862.6</v>
      </c>
      <c r="BL28" s="135">
        <v>3873.5</v>
      </c>
      <c r="BM28" s="138">
        <v>2208.2</v>
      </c>
      <c r="BN28" s="136">
        <f t="shared" si="20"/>
        <v>-1665.3000000000002</v>
      </c>
      <c r="BO28" s="139">
        <f>BM28/BL28%</f>
        <v>57.00787401574803</v>
      </c>
      <c r="BP28" s="140">
        <f t="shared" si="33"/>
        <v>17.16760219551257</v>
      </c>
      <c r="BQ28" s="141">
        <v>10557.8</v>
      </c>
      <c r="BR28" s="135">
        <v>3364.6</v>
      </c>
      <c r="BS28" s="138">
        <v>2451.4</v>
      </c>
      <c r="BT28" s="136">
        <f>BS28-BR28</f>
        <v>-913.1999999999998</v>
      </c>
      <c r="BU28" s="139">
        <f>BS28/BR28%</f>
        <v>72.85858645901445</v>
      </c>
      <c r="BV28" s="140">
        <f t="shared" si="35"/>
        <v>23.218852412434412</v>
      </c>
      <c r="BW28" s="142">
        <f t="shared" si="40"/>
        <v>81143.5</v>
      </c>
      <c r="BX28" s="353">
        <f t="shared" si="39"/>
        <v>30568.899999999998</v>
      </c>
      <c r="BY28" s="353">
        <f t="shared" si="39"/>
        <v>15667.200000000003</v>
      </c>
      <c r="BZ28" s="352">
        <f>BY28-BX28</f>
        <v>-14901.699999999995</v>
      </c>
      <c r="CA28" s="136">
        <f>BY28/BX28%</f>
        <v>51.2520895419855</v>
      </c>
      <c r="CB28" s="144">
        <f t="shared" si="38"/>
        <v>19.30801604564753</v>
      </c>
    </row>
    <row r="29" spans="1:80" ht="12.75">
      <c r="A29" s="191" t="s">
        <v>85</v>
      </c>
      <c r="B29" s="190"/>
      <c r="C29" s="141">
        <v>0.2</v>
      </c>
      <c r="D29" s="135">
        <v>0.2</v>
      </c>
      <c r="E29" s="138">
        <v>0.2</v>
      </c>
      <c r="F29" s="136">
        <f t="shared" si="23"/>
        <v>0</v>
      </c>
      <c r="G29" s="463">
        <f t="shared" si="0"/>
        <v>100</v>
      </c>
      <c r="H29" s="140">
        <f>E29/C29%</f>
        <v>100</v>
      </c>
      <c r="I29" s="137">
        <v>175</v>
      </c>
      <c r="J29" s="135">
        <v>175</v>
      </c>
      <c r="K29" s="138">
        <v>148.8</v>
      </c>
      <c r="L29" s="136">
        <f>K29-J29</f>
        <v>-26.19999999999999</v>
      </c>
      <c r="M29" s="139">
        <f>K29/J29%</f>
        <v>85.02857142857144</v>
      </c>
      <c r="N29" s="140">
        <f t="shared" si="25"/>
        <v>85.02857142857144</v>
      </c>
      <c r="O29" s="141">
        <v>175</v>
      </c>
      <c r="P29" s="135">
        <v>175</v>
      </c>
      <c r="Q29" s="138">
        <v>148.8</v>
      </c>
      <c r="R29" s="136">
        <f t="shared" si="4"/>
        <v>-26.19999999999999</v>
      </c>
      <c r="S29" s="139">
        <f>Q29/P29%</f>
        <v>85.02857142857144</v>
      </c>
      <c r="T29" s="140">
        <f t="shared" si="26"/>
        <v>85.02857142857144</v>
      </c>
      <c r="U29" s="141">
        <v>175</v>
      </c>
      <c r="V29" s="135">
        <v>175</v>
      </c>
      <c r="W29" s="138">
        <v>148.8</v>
      </c>
      <c r="X29" s="136">
        <f t="shared" si="6"/>
        <v>-26.19999999999999</v>
      </c>
      <c r="Y29" s="139">
        <f>W29/V29%</f>
        <v>85.02857142857144</v>
      </c>
      <c r="Z29" s="140">
        <f>W29/U29%</f>
        <v>85.02857142857144</v>
      </c>
      <c r="AA29" s="141">
        <v>175</v>
      </c>
      <c r="AB29" s="135">
        <v>175</v>
      </c>
      <c r="AC29" s="138">
        <v>148.8</v>
      </c>
      <c r="AD29" s="136">
        <f t="shared" si="8"/>
        <v>-26.19999999999999</v>
      </c>
      <c r="AE29" s="139">
        <f t="shared" si="41"/>
        <v>85.02857142857144</v>
      </c>
      <c r="AF29" s="140">
        <f t="shared" si="27"/>
        <v>85.02857142857144</v>
      </c>
      <c r="AG29" s="141">
        <v>349.9</v>
      </c>
      <c r="AH29" s="135">
        <v>349.9</v>
      </c>
      <c r="AI29" s="138">
        <v>297.4</v>
      </c>
      <c r="AJ29" s="136">
        <f t="shared" si="10"/>
        <v>-52.5</v>
      </c>
      <c r="AK29" s="139">
        <f t="shared" si="42"/>
        <v>84.99571306087454</v>
      </c>
      <c r="AL29" s="140">
        <f t="shared" si="28"/>
        <v>84.99571306087454</v>
      </c>
      <c r="AM29" s="141">
        <v>175</v>
      </c>
      <c r="AN29" s="135">
        <v>175</v>
      </c>
      <c r="AO29" s="138">
        <v>148.8</v>
      </c>
      <c r="AP29" s="136">
        <f t="shared" si="12"/>
        <v>-26.19999999999999</v>
      </c>
      <c r="AQ29" s="139">
        <f t="shared" si="43"/>
        <v>85.02857142857144</v>
      </c>
      <c r="AR29" s="140">
        <f t="shared" si="29"/>
        <v>85.02857142857144</v>
      </c>
      <c r="AS29" s="141">
        <v>175</v>
      </c>
      <c r="AT29" s="135">
        <v>174.8</v>
      </c>
      <c r="AU29" s="138">
        <v>148.8</v>
      </c>
      <c r="AV29" s="136">
        <f t="shared" si="14"/>
        <v>-26</v>
      </c>
      <c r="AW29" s="139">
        <f>AU29/AT29%</f>
        <v>85.12585812356978</v>
      </c>
      <c r="AX29" s="140">
        <f t="shared" si="30"/>
        <v>85.02857142857144</v>
      </c>
      <c r="AY29" s="141">
        <v>175</v>
      </c>
      <c r="AZ29" s="135">
        <v>175</v>
      </c>
      <c r="BA29" s="138">
        <v>148.8</v>
      </c>
      <c r="BB29" s="136">
        <f t="shared" si="16"/>
        <v>-26.19999999999999</v>
      </c>
      <c r="BC29" s="139">
        <f>BA29/AZ29%</f>
        <v>85.02857142857144</v>
      </c>
      <c r="BD29" s="140">
        <f t="shared" si="31"/>
        <v>85.02857142857144</v>
      </c>
      <c r="BE29" s="141">
        <v>175</v>
      </c>
      <c r="BF29" s="135">
        <v>174.8</v>
      </c>
      <c r="BG29" s="138">
        <v>148.8</v>
      </c>
      <c r="BH29" s="136">
        <f t="shared" si="18"/>
        <v>-26</v>
      </c>
      <c r="BI29" s="139">
        <f>BG29/BF29%</f>
        <v>85.12585812356978</v>
      </c>
      <c r="BJ29" s="140">
        <f t="shared" si="32"/>
        <v>85.02857142857144</v>
      </c>
      <c r="BK29" s="141">
        <v>175</v>
      </c>
      <c r="BL29" s="135">
        <v>175</v>
      </c>
      <c r="BM29" s="138">
        <v>148.8</v>
      </c>
      <c r="BN29" s="136">
        <f t="shared" si="20"/>
        <v>-26.19999999999999</v>
      </c>
      <c r="BO29" s="139">
        <f>BM29/BL29%</f>
        <v>85.02857142857144</v>
      </c>
      <c r="BP29" s="140">
        <f t="shared" si="33"/>
        <v>85.02857142857144</v>
      </c>
      <c r="BQ29" s="354">
        <v>349.9</v>
      </c>
      <c r="BR29" s="135">
        <v>349.9</v>
      </c>
      <c r="BS29" s="138">
        <v>297.4</v>
      </c>
      <c r="BT29" s="136">
        <f>BS29-BR29</f>
        <v>-52.5</v>
      </c>
      <c r="BU29" s="139">
        <f>BS29/BR29%</f>
        <v>84.99571306087454</v>
      </c>
      <c r="BV29" s="140">
        <f t="shared" si="35"/>
        <v>84.99571306087454</v>
      </c>
      <c r="BW29" s="142">
        <f t="shared" si="40"/>
        <v>2275</v>
      </c>
      <c r="BX29" s="353">
        <f t="shared" si="39"/>
        <v>2274.6</v>
      </c>
      <c r="BY29" s="353">
        <f t="shared" si="39"/>
        <v>1934.1999999999998</v>
      </c>
      <c r="BZ29" s="352">
        <f>BY29-BX29</f>
        <v>-340.4000000000001</v>
      </c>
      <c r="CA29" s="136">
        <f>BY29/BX29%</f>
        <v>85.03473138134177</v>
      </c>
      <c r="CB29" s="144">
        <f t="shared" si="38"/>
        <v>85.01978021978022</v>
      </c>
    </row>
    <row r="30" spans="1:80" ht="12.75">
      <c r="A30" s="189" t="s">
        <v>86</v>
      </c>
      <c r="B30" s="190"/>
      <c r="C30" s="141">
        <v>19128.5</v>
      </c>
      <c r="D30" s="135"/>
      <c r="E30" s="138"/>
      <c r="F30" s="136">
        <f t="shared" si="23"/>
        <v>0</v>
      </c>
      <c r="G30" s="129"/>
      <c r="H30" s="140">
        <f>E30/C30%</f>
        <v>0</v>
      </c>
      <c r="I30" s="137">
        <v>408.3</v>
      </c>
      <c r="J30" s="135">
        <v>408.3</v>
      </c>
      <c r="K30" s="138"/>
      <c r="L30" s="136">
        <f t="shared" si="2"/>
        <v>-408.3</v>
      </c>
      <c r="M30" s="139">
        <f>K30/J30%</f>
        <v>0</v>
      </c>
      <c r="N30" s="140">
        <f t="shared" si="25"/>
        <v>0</v>
      </c>
      <c r="O30" s="141">
        <v>112686.5</v>
      </c>
      <c r="P30" s="135">
        <v>28620.5</v>
      </c>
      <c r="Q30" s="138"/>
      <c r="R30" s="136"/>
      <c r="S30" s="139"/>
      <c r="T30" s="140">
        <f t="shared" si="26"/>
        <v>0</v>
      </c>
      <c r="U30" s="141">
        <v>256.1</v>
      </c>
      <c r="V30" s="135"/>
      <c r="W30" s="138"/>
      <c r="X30" s="136">
        <f t="shared" si="6"/>
        <v>0</v>
      </c>
      <c r="Y30" s="139"/>
      <c r="Z30" s="140">
        <f>W30/U30%</f>
        <v>0</v>
      </c>
      <c r="AA30" s="141">
        <v>516.7</v>
      </c>
      <c r="AB30" s="135">
        <v>151.5</v>
      </c>
      <c r="AC30" s="138">
        <v>57.8</v>
      </c>
      <c r="AD30" s="136">
        <f t="shared" si="8"/>
        <v>-93.7</v>
      </c>
      <c r="AE30" s="139">
        <f t="shared" si="41"/>
        <v>38.15181518151815</v>
      </c>
      <c r="AF30" s="140">
        <f t="shared" si="27"/>
        <v>11.186375072575961</v>
      </c>
      <c r="AG30" s="141">
        <v>432733.3</v>
      </c>
      <c r="AH30" s="135">
        <v>432733.3</v>
      </c>
      <c r="AI30" s="138"/>
      <c r="AJ30" s="136">
        <f t="shared" si="10"/>
        <v>-432733.3</v>
      </c>
      <c r="AK30" s="139">
        <f t="shared" si="42"/>
        <v>0</v>
      </c>
      <c r="AL30" s="140">
        <f t="shared" si="28"/>
        <v>0</v>
      </c>
      <c r="AM30" s="141">
        <v>289.4</v>
      </c>
      <c r="AN30" s="135">
        <v>46.5</v>
      </c>
      <c r="AO30" s="138"/>
      <c r="AP30" s="136">
        <f t="shared" si="12"/>
        <v>-46.5</v>
      </c>
      <c r="AQ30" s="139"/>
      <c r="AR30" s="140">
        <f t="shared" si="29"/>
        <v>0</v>
      </c>
      <c r="AS30" s="141">
        <v>265.7</v>
      </c>
      <c r="AT30" s="135"/>
      <c r="AU30" s="138"/>
      <c r="AV30" s="136">
        <f t="shared" si="14"/>
        <v>0</v>
      </c>
      <c r="AW30" s="139"/>
      <c r="AX30" s="140"/>
      <c r="AY30" s="141">
        <v>4347</v>
      </c>
      <c r="AZ30" s="135"/>
      <c r="BA30" s="138"/>
      <c r="BB30" s="136"/>
      <c r="BC30" s="139"/>
      <c r="BD30" s="140">
        <f t="shared" si="31"/>
        <v>0</v>
      </c>
      <c r="BE30" s="141">
        <v>230</v>
      </c>
      <c r="BF30" s="135">
        <v>61</v>
      </c>
      <c r="BG30" s="138"/>
      <c r="BH30" s="136">
        <f t="shared" si="18"/>
        <v>-61</v>
      </c>
      <c r="BI30" s="139"/>
      <c r="BJ30" s="140">
        <f t="shared" si="32"/>
        <v>0</v>
      </c>
      <c r="BK30" s="141">
        <v>33878.3</v>
      </c>
      <c r="BL30" s="135">
        <v>33878.3</v>
      </c>
      <c r="BM30" s="138"/>
      <c r="BN30" s="136">
        <f t="shared" si="20"/>
        <v>-33878.3</v>
      </c>
      <c r="BO30" s="139">
        <f>BM30/BL30%</f>
        <v>0</v>
      </c>
      <c r="BP30" s="140">
        <f t="shared" si="33"/>
        <v>0</v>
      </c>
      <c r="BQ30" s="141">
        <v>6004.3</v>
      </c>
      <c r="BR30" s="135">
        <v>6004.3</v>
      </c>
      <c r="BS30" s="138"/>
      <c r="BT30" s="136">
        <f>BS30-BR30</f>
        <v>-6004.3</v>
      </c>
      <c r="BU30" s="139">
        <f>BS30/BR30%</f>
        <v>0</v>
      </c>
      <c r="BV30" s="140">
        <f t="shared" si="35"/>
        <v>0</v>
      </c>
      <c r="BW30" s="142">
        <f t="shared" si="40"/>
        <v>610744.1000000001</v>
      </c>
      <c r="BX30" s="353">
        <f t="shared" si="39"/>
        <v>501903.69999999995</v>
      </c>
      <c r="BY30" s="353">
        <f t="shared" si="39"/>
        <v>57.8</v>
      </c>
      <c r="BZ30" s="352">
        <f>BY30-BX30</f>
        <v>-501845.89999999997</v>
      </c>
      <c r="CA30" s="136">
        <f>BY30/BX30%</f>
        <v>0.011516153397554154</v>
      </c>
      <c r="CB30" s="144">
        <f t="shared" si="38"/>
        <v>0.009463865471643523</v>
      </c>
    </row>
    <row r="31" spans="1:80" ht="12.75">
      <c r="A31" s="189" t="s">
        <v>87</v>
      </c>
      <c r="B31" s="190"/>
      <c r="C31" s="141"/>
      <c r="D31" s="135"/>
      <c r="E31" s="138"/>
      <c r="F31" s="136">
        <f>E31-D31</f>
        <v>0</v>
      </c>
      <c r="G31" s="129"/>
      <c r="H31" s="140"/>
      <c r="I31" s="137"/>
      <c r="J31" s="135"/>
      <c r="K31" s="138"/>
      <c r="L31" s="136">
        <f t="shared" si="2"/>
        <v>0</v>
      </c>
      <c r="M31" s="139"/>
      <c r="N31" s="140"/>
      <c r="O31" s="141"/>
      <c r="P31" s="135"/>
      <c r="Q31" s="138"/>
      <c r="R31" s="136">
        <f t="shared" si="4"/>
        <v>0</v>
      </c>
      <c r="S31" s="139"/>
      <c r="T31" s="140"/>
      <c r="U31" s="141"/>
      <c r="V31" s="135"/>
      <c r="W31" s="138"/>
      <c r="X31" s="136">
        <f t="shared" si="6"/>
        <v>0</v>
      </c>
      <c r="Y31" s="139"/>
      <c r="Z31" s="140"/>
      <c r="AA31" s="141"/>
      <c r="AB31" s="135"/>
      <c r="AC31" s="138"/>
      <c r="AD31" s="136">
        <f t="shared" si="8"/>
        <v>0</v>
      </c>
      <c r="AE31" s="139"/>
      <c r="AF31" s="192"/>
      <c r="AG31" s="141"/>
      <c r="AH31" s="135"/>
      <c r="AI31" s="138"/>
      <c r="AJ31" s="136">
        <f t="shared" si="10"/>
        <v>0</v>
      </c>
      <c r="AK31" s="139"/>
      <c r="AL31" s="140"/>
      <c r="AM31" s="141"/>
      <c r="AN31" s="135"/>
      <c r="AO31" s="138"/>
      <c r="AP31" s="136">
        <f t="shared" si="12"/>
        <v>0</v>
      </c>
      <c r="AQ31" s="139"/>
      <c r="AR31" s="140"/>
      <c r="AS31" s="141"/>
      <c r="AT31" s="135"/>
      <c r="AU31" s="138"/>
      <c r="AV31" s="136">
        <f t="shared" si="14"/>
        <v>0</v>
      </c>
      <c r="AW31" s="139"/>
      <c r="AX31" s="140"/>
      <c r="AY31" s="141"/>
      <c r="AZ31" s="135"/>
      <c r="BA31" s="138"/>
      <c r="BB31" s="136"/>
      <c r="BC31" s="139"/>
      <c r="BD31" s="140" t="e">
        <f t="shared" si="31"/>
        <v>#DIV/0!</v>
      </c>
      <c r="BE31" s="141"/>
      <c r="BF31" s="135"/>
      <c r="BG31" s="138"/>
      <c r="BH31" s="136"/>
      <c r="BI31" s="139"/>
      <c r="BJ31" s="140" t="e">
        <f t="shared" si="32"/>
        <v>#DIV/0!</v>
      </c>
      <c r="BK31" s="141"/>
      <c r="BL31" s="135"/>
      <c r="BM31" s="138"/>
      <c r="BN31" s="136"/>
      <c r="BO31" s="139"/>
      <c r="BP31" s="140" t="e">
        <f t="shared" si="33"/>
        <v>#DIV/0!</v>
      </c>
      <c r="BQ31" s="141"/>
      <c r="BR31" s="135"/>
      <c r="BS31" s="138"/>
      <c r="BT31" s="136"/>
      <c r="BU31" s="139"/>
      <c r="BV31" s="140" t="e">
        <f t="shared" si="35"/>
        <v>#DIV/0!</v>
      </c>
      <c r="BW31" s="142">
        <f t="shared" si="40"/>
        <v>0</v>
      </c>
      <c r="BX31" s="143">
        <f t="shared" si="39"/>
        <v>0</v>
      </c>
      <c r="BY31" s="143">
        <f t="shared" si="39"/>
        <v>0</v>
      </c>
      <c r="BZ31" s="136"/>
      <c r="CA31" s="139"/>
      <c r="CB31" s="193" t="e">
        <f t="shared" si="38"/>
        <v>#DIV/0!</v>
      </c>
    </row>
    <row r="32" spans="1:80" ht="13.5" thickBot="1">
      <c r="A32" s="194" t="s">
        <v>88</v>
      </c>
      <c r="B32" s="195"/>
      <c r="C32" s="198">
        <f>C8+C27</f>
        <v>122139.09999999999</v>
      </c>
      <c r="D32" s="198">
        <f>D8+D27</f>
        <v>21133.1</v>
      </c>
      <c r="E32" s="196">
        <f>E8+E27</f>
        <v>12964.2</v>
      </c>
      <c r="F32" s="127">
        <f>E32-D32</f>
        <v>-8168.899999999998</v>
      </c>
      <c r="G32" s="129">
        <f t="shared" si="0"/>
        <v>61.34547226862127</v>
      </c>
      <c r="H32" s="197">
        <f>E32/C32%</f>
        <v>10.614291410367361</v>
      </c>
      <c r="I32" s="198">
        <f>I8+I27</f>
        <v>12086.4</v>
      </c>
      <c r="J32" s="198">
        <f>J8+J27</f>
        <v>8769.4</v>
      </c>
      <c r="K32" s="196">
        <f>K8+K27</f>
        <v>1760.3</v>
      </c>
      <c r="L32" s="127">
        <f>K32-J32</f>
        <v>-7009.099999999999</v>
      </c>
      <c r="M32" s="129">
        <f>K32/J32%</f>
        <v>20.073209113508334</v>
      </c>
      <c r="N32" s="197">
        <f t="shared" si="25"/>
        <v>14.564303680169447</v>
      </c>
      <c r="O32" s="198">
        <f>O8+O27</f>
        <v>133906.1</v>
      </c>
      <c r="P32" s="196">
        <f>P8+P27</f>
        <v>34280.7</v>
      </c>
      <c r="Q32" s="196">
        <f>Q8+Q27</f>
        <v>3193.5</v>
      </c>
      <c r="R32" s="127">
        <f>Q32-P32</f>
        <v>-31087.199999999997</v>
      </c>
      <c r="S32" s="129">
        <f>Q32/P32%</f>
        <v>9.315737426598641</v>
      </c>
      <c r="T32" s="197">
        <f t="shared" si="26"/>
        <v>2.3848801510909508</v>
      </c>
      <c r="U32" s="198">
        <f>U8+U27</f>
        <v>9691.6</v>
      </c>
      <c r="V32" s="196">
        <f>V8+V27</f>
        <v>1747.8</v>
      </c>
      <c r="W32" s="196">
        <f>W8+W27</f>
        <v>1146.8</v>
      </c>
      <c r="X32" s="127">
        <f>W32-V32</f>
        <v>-601</v>
      </c>
      <c r="Y32" s="129">
        <f>W32/V32%</f>
        <v>65.61391463554183</v>
      </c>
      <c r="Z32" s="197">
        <f>W32/U32%</f>
        <v>11.832927483594041</v>
      </c>
      <c r="AA32" s="198">
        <f>AA8+AA27</f>
        <v>11606.8</v>
      </c>
      <c r="AB32" s="196">
        <f>AB8+AB27</f>
        <v>3376</v>
      </c>
      <c r="AC32" s="196">
        <f>AC8+AC27</f>
        <v>2089</v>
      </c>
      <c r="AD32" s="127">
        <f>AC32-AB32</f>
        <v>-1287</v>
      </c>
      <c r="AE32" s="129">
        <f t="shared" si="41"/>
        <v>61.87796208530806</v>
      </c>
      <c r="AF32" s="197">
        <f t="shared" si="27"/>
        <v>17.998070096839783</v>
      </c>
      <c r="AG32" s="198">
        <f>AG8+AG27</f>
        <v>447093.6</v>
      </c>
      <c r="AH32" s="196">
        <f>AH8+AH27</f>
        <v>435911.6</v>
      </c>
      <c r="AI32" s="196">
        <f>AI8+AI27</f>
        <v>2065.4</v>
      </c>
      <c r="AJ32" s="127">
        <f>AI32-AH32</f>
        <v>-433846.19999999995</v>
      </c>
      <c r="AK32" s="129">
        <f t="shared" si="42"/>
        <v>0.47381166273161807</v>
      </c>
      <c r="AL32" s="197">
        <f t="shared" si="28"/>
        <v>0.46196143268434176</v>
      </c>
      <c r="AM32" s="198">
        <f>AM8+AM27</f>
        <v>11673.7</v>
      </c>
      <c r="AN32" s="196">
        <f>AN8+AN27</f>
        <v>2789.5</v>
      </c>
      <c r="AO32" s="196">
        <f>AO8+AO27</f>
        <v>2134.2</v>
      </c>
      <c r="AP32" s="127">
        <f>AO32-AN32</f>
        <v>-655.3000000000002</v>
      </c>
      <c r="AQ32" s="129">
        <f t="shared" si="43"/>
        <v>76.50833482702993</v>
      </c>
      <c r="AR32" s="197">
        <f t="shared" si="29"/>
        <v>18.282121349700606</v>
      </c>
      <c r="AS32" s="198">
        <f>AS8+AS27</f>
        <v>10906.099999999999</v>
      </c>
      <c r="AT32" s="196">
        <f>AT8+AT27</f>
        <v>3078</v>
      </c>
      <c r="AU32" s="196">
        <f>AU8+AU27</f>
        <v>1726.6999999999998</v>
      </c>
      <c r="AV32" s="127">
        <f>AU32-AT32</f>
        <v>-1351.3000000000002</v>
      </c>
      <c r="AW32" s="129">
        <f>AU32/AT32%</f>
        <v>56.09811565951916</v>
      </c>
      <c r="AX32" s="197">
        <f t="shared" si="30"/>
        <v>15.832424056262093</v>
      </c>
      <c r="AY32" s="198">
        <f>AY8+AY27</f>
        <v>14596.2</v>
      </c>
      <c r="AZ32" s="196">
        <f>AZ8+AZ27</f>
        <v>1909.7</v>
      </c>
      <c r="BA32" s="196">
        <f>BA8+BA27</f>
        <v>1159.1</v>
      </c>
      <c r="BB32" s="127">
        <f>BA32-AZ32</f>
        <v>-750.6000000000001</v>
      </c>
      <c r="BC32" s="129">
        <f>BA32/AZ32%</f>
        <v>60.695397182803575</v>
      </c>
      <c r="BD32" s="197">
        <f t="shared" si="31"/>
        <v>7.941107959605923</v>
      </c>
      <c r="BE32" s="198">
        <f>BE8+BE27</f>
        <v>7221</v>
      </c>
      <c r="BF32" s="196">
        <f>BF8+BF27</f>
        <v>1697.3</v>
      </c>
      <c r="BG32" s="196">
        <f>BG8+BG27</f>
        <v>1074.3</v>
      </c>
      <c r="BH32" s="127">
        <f>BG32-BF32</f>
        <v>-623</v>
      </c>
      <c r="BI32" s="129">
        <f>BG32/BF32%</f>
        <v>63.294644435279565</v>
      </c>
      <c r="BJ32" s="197">
        <f t="shared" si="32"/>
        <v>14.877440797673453</v>
      </c>
      <c r="BK32" s="198">
        <f>BK8+BK27</f>
        <v>52047</v>
      </c>
      <c r="BL32" s="196">
        <f>BL8+BL27</f>
        <v>38579.200000000004</v>
      </c>
      <c r="BM32" s="196">
        <f>BM8+BM27</f>
        <v>2760.8</v>
      </c>
      <c r="BN32" s="127">
        <f>BM32-BL32</f>
        <v>-35818.4</v>
      </c>
      <c r="BO32" s="129">
        <f>BM32/BL32%</f>
        <v>7.156187790311878</v>
      </c>
      <c r="BP32" s="197">
        <f t="shared" si="33"/>
        <v>5.304436374815071</v>
      </c>
      <c r="BQ32" s="198">
        <f>BQ8+BQ27</f>
        <v>27940.199999999997</v>
      </c>
      <c r="BR32" s="196">
        <f>BR8+BR27</f>
        <v>11587</v>
      </c>
      <c r="BS32" s="196">
        <f>BS8+BS27</f>
        <v>3987.1000000000004</v>
      </c>
      <c r="BT32" s="127">
        <f>BS32-BR32</f>
        <v>-7599.9</v>
      </c>
      <c r="BU32" s="129">
        <f>BS32/BR32%</f>
        <v>34.41011478380944</v>
      </c>
      <c r="BV32" s="197">
        <f t="shared" si="35"/>
        <v>14.270119755764098</v>
      </c>
      <c r="BW32" s="196">
        <f t="shared" si="40"/>
        <v>860907.7999999997</v>
      </c>
      <c r="BX32" s="196">
        <f t="shared" si="39"/>
        <v>564859.2999999999</v>
      </c>
      <c r="BY32" s="196">
        <f t="shared" si="39"/>
        <v>36061.4</v>
      </c>
      <c r="BZ32" s="127">
        <f>BY32-BX32</f>
        <v>-528797.8999999999</v>
      </c>
      <c r="CA32" s="127">
        <f>BY32/BX32%</f>
        <v>6.384138492541418</v>
      </c>
      <c r="CB32" s="199">
        <f t="shared" si="38"/>
        <v>4.188764464673222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1" sqref="A11:IV11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200" t="s">
        <v>89</v>
      </c>
      <c r="B1" s="201"/>
      <c r="C1" s="202"/>
      <c r="D1" s="202"/>
      <c r="E1" s="202"/>
      <c r="F1" s="202"/>
      <c r="G1" s="203"/>
      <c r="H1" s="203"/>
      <c r="I1" s="203"/>
      <c r="J1" s="203"/>
      <c r="K1" s="203"/>
      <c r="L1" s="203"/>
    </row>
    <row r="2" spans="1:12" ht="15.75">
      <c r="A2" s="204" t="s">
        <v>153</v>
      </c>
      <c r="B2" s="201"/>
      <c r="C2" s="202"/>
      <c r="D2" s="202"/>
      <c r="E2" s="202"/>
      <c r="F2" s="202"/>
      <c r="G2" s="203"/>
      <c r="H2" s="203"/>
      <c r="I2" s="203"/>
      <c r="J2" s="203"/>
      <c r="K2" s="203"/>
      <c r="L2" s="203"/>
    </row>
    <row r="3" spans="1:12" ht="16.5" thickBot="1">
      <c r="A3" s="205"/>
      <c r="B3" s="206"/>
      <c r="C3" s="439"/>
      <c r="D3" s="439"/>
      <c r="E3" s="439"/>
      <c r="F3" s="439"/>
      <c r="G3" s="207"/>
      <c r="H3" s="207"/>
      <c r="I3" s="207"/>
      <c r="J3" s="207"/>
      <c r="K3" s="207"/>
      <c r="L3" s="208" t="s">
        <v>90</v>
      </c>
    </row>
    <row r="4" spans="1:14" ht="15" customHeight="1">
      <c r="A4" s="209"/>
      <c r="B4" s="210" t="s">
        <v>91</v>
      </c>
      <c r="C4" s="440" t="s">
        <v>92</v>
      </c>
      <c r="D4" s="441"/>
      <c r="E4" s="441"/>
      <c r="F4" s="442"/>
      <c r="G4" s="446" t="s">
        <v>93</v>
      </c>
      <c r="H4" s="447"/>
      <c r="I4" s="447"/>
      <c r="J4" s="448"/>
      <c r="K4" s="452" t="s">
        <v>94</v>
      </c>
      <c r="L4" s="453"/>
      <c r="M4" s="453"/>
      <c r="N4" s="454"/>
    </row>
    <row r="5" spans="1:14" ht="15">
      <c r="A5" s="211" t="s">
        <v>0</v>
      </c>
      <c r="B5" s="211" t="s">
        <v>95</v>
      </c>
      <c r="C5" s="443"/>
      <c r="D5" s="444"/>
      <c r="E5" s="444"/>
      <c r="F5" s="445"/>
      <c r="G5" s="449"/>
      <c r="H5" s="450"/>
      <c r="I5" s="450"/>
      <c r="J5" s="451"/>
      <c r="K5" s="455"/>
      <c r="L5" s="456"/>
      <c r="M5" s="456"/>
      <c r="N5" s="457"/>
    </row>
    <row r="6" spans="1:14" ht="15" customHeight="1">
      <c r="A6" s="211"/>
      <c r="B6" s="211"/>
      <c r="C6" s="212" t="s">
        <v>96</v>
      </c>
      <c r="D6" s="213" t="s">
        <v>97</v>
      </c>
      <c r="E6" s="458" t="s">
        <v>98</v>
      </c>
      <c r="F6" s="459"/>
      <c r="G6" s="212" t="s">
        <v>96</v>
      </c>
      <c r="H6" s="214" t="s">
        <v>97</v>
      </c>
      <c r="I6" s="458" t="s">
        <v>98</v>
      </c>
      <c r="J6" s="459"/>
      <c r="K6" s="212" t="s">
        <v>96</v>
      </c>
      <c r="L6" s="213" t="s">
        <v>97</v>
      </c>
      <c r="M6" s="460" t="s">
        <v>98</v>
      </c>
      <c r="N6" s="461"/>
    </row>
    <row r="7" spans="1:14" ht="12.75">
      <c r="A7" s="215"/>
      <c r="B7" s="215" t="s">
        <v>99</v>
      </c>
      <c r="C7" s="216" t="s">
        <v>100</v>
      </c>
      <c r="D7" s="217"/>
      <c r="E7" s="215" t="s">
        <v>22</v>
      </c>
      <c r="F7" s="218" t="s">
        <v>23</v>
      </c>
      <c r="G7" s="216" t="s">
        <v>100</v>
      </c>
      <c r="H7" s="219"/>
      <c r="I7" s="215" t="s">
        <v>22</v>
      </c>
      <c r="J7" s="218" t="s">
        <v>23</v>
      </c>
      <c r="K7" s="216" t="s">
        <v>100</v>
      </c>
      <c r="L7" s="217"/>
      <c r="M7" s="220" t="s">
        <v>22</v>
      </c>
      <c r="N7" s="221" t="s">
        <v>23</v>
      </c>
    </row>
    <row r="8" spans="1:14" ht="15.75">
      <c r="A8" s="126" t="s">
        <v>101</v>
      </c>
      <c r="B8" s="222" t="s">
        <v>102</v>
      </c>
      <c r="C8" s="223">
        <f aca="true" t="shared" si="0" ref="C8:D23">G8+K8</f>
        <v>580275.9000000001</v>
      </c>
      <c r="D8" s="224">
        <f t="shared" si="0"/>
        <v>65017.09999999999</v>
      </c>
      <c r="E8" s="224">
        <f aca="true" t="shared" si="1" ref="E8:E19">D8-C8</f>
        <v>-515258.80000000016</v>
      </c>
      <c r="F8" s="225">
        <f aca="true" t="shared" si="2" ref="F8:F17">D8/C8%</f>
        <v>11.204514955730536</v>
      </c>
      <c r="G8" s="226">
        <f>SUM(G9:G19)+G25+G26+G27+G30+G31</f>
        <v>413530.70000000007</v>
      </c>
      <c r="H8" s="224">
        <f>SUM(H9:H19)+H25+H26+H27+H30+H31</f>
        <v>46614.899999999994</v>
      </c>
      <c r="I8" s="224">
        <f>H8-G8</f>
        <v>-366915.80000000005</v>
      </c>
      <c r="J8" s="227">
        <f>H8/G8%</f>
        <v>11.272415808548189</v>
      </c>
      <c r="K8" s="226">
        <f>SUM(K9:K19)+K25+K26+K27+K30+K31</f>
        <v>166745.2</v>
      </c>
      <c r="L8" s="224">
        <f>SUM(L9:L19)+L25+L26+L27+L30+L31</f>
        <v>18402.2</v>
      </c>
      <c r="M8" s="224">
        <f>L8-K8</f>
        <v>-148343</v>
      </c>
      <c r="N8" s="225">
        <f>L8/K8%</f>
        <v>11.036119780359494</v>
      </c>
    </row>
    <row r="9" spans="1:14" ht="15">
      <c r="A9" s="236" t="s">
        <v>25</v>
      </c>
      <c r="B9" s="237" t="s">
        <v>103</v>
      </c>
      <c r="C9" s="229">
        <f t="shared" si="0"/>
        <v>352520.9</v>
      </c>
      <c r="D9" s="230">
        <f t="shared" si="0"/>
        <v>37393.6</v>
      </c>
      <c r="E9" s="230">
        <f t="shared" si="1"/>
        <v>-315127.30000000005</v>
      </c>
      <c r="F9" s="231">
        <f t="shared" si="2"/>
        <v>10.607484549143042</v>
      </c>
      <c r="G9" s="232">
        <v>283263.2</v>
      </c>
      <c r="H9" s="238">
        <v>30061.7</v>
      </c>
      <c r="I9" s="234">
        <f aca="true" t="shared" si="3" ref="I9:I38">H9-G9</f>
        <v>-253201.5</v>
      </c>
      <c r="J9" s="235">
        <f aca="true" t="shared" si="4" ref="J9:J38">H9/G9%</f>
        <v>10.612638704921784</v>
      </c>
      <c r="K9" s="232">
        <v>69257.7</v>
      </c>
      <c r="L9" s="234">
        <v>7331.9</v>
      </c>
      <c r="M9" s="234">
        <f aca="true" t="shared" si="5" ref="M9:M38">L9-K9</f>
        <v>-61925.799999999996</v>
      </c>
      <c r="N9" s="235">
        <f aca="true" t="shared" si="6" ref="N9:N38">L9/K9%</f>
        <v>10.586404111023034</v>
      </c>
    </row>
    <row r="10" spans="1:14" ht="15">
      <c r="A10" s="236" t="s">
        <v>137</v>
      </c>
      <c r="B10" s="237"/>
      <c r="C10" s="229"/>
      <c r="D10" s="230"/>
      <c r="E10" s="230"/>
      <c r="F10" s="231"/>
      <c r="G10" s="232">
        <v>36142</v>
      </c>
      <c r="H10" s="238">
        <v>2447.2</v>
      </c>
      <c r="I10" s="234"/>
      <c r="J10" s="235"/>
      <c r="K10" s="232">
        <v>4474.9</v>
      </c>
      <c r="L10" s="234">
        <v>302.9</v>
      </c>
      <c r="M10" s="234"/>
      <c r="N10" s="235"/>
    </row>
    <row r="11" spans="1:14" ht="25.5" hidden="1">
      <c r="A11" s="239" t="s">
        <v>27</v>
      </c>
      <c r="B11" s="237" t="s">
        <v>104</v>
      </c>
      <c r="C11" s="229">
        <f t="shared" si="0"/>
        <v>0</v>
      </c>
      <c r="D11" s="230">
        <f t="shared" si="0"/>
        <v>0</v>
      </c>
      <c r="E11" s="230">
        <f t="shared" si="1"/>
        <v>0</v>
      </c>
      <c r="F11" s="231" t="e">
        <f t="shared" si="2"/>
        <v>#DIV/0!</v>
      </c>
      <c r="G11" s="232"/>
      <c r="H11" s="238"/>
      <c r="I11" s="234">
        <f t="shared" si="3"/>
        <v>0</v>
      </c>
      <c r="J11" s="235" t="e">
        <f t="shared" si="4"/>
        <v>#DIV/0!</v>
      </c>
      <c r="K11" s="232"/>
      <c r="L11" s="234"/>
      <c r="M11" s="234">
        <f t="shared" si="5"/>
        <v>0</v>
      </c>
      <c r="N11" s="235" t="e">
        <f t="shared" si="6"/>
        <v>#DIV/0!</v>
      </c>
    </row>
    <row r="12" spans="1:14" ht="25.5">
      <c r="A12" s="239" t="s">
        <v>28</v>
      </c>
      <c r="B12" s="237" t="s">
        <v>105</v>
      </c>
      <c r="C12" s="229">
        <f t="shared" si="0"/>
        <v>30852.7</v>
      </c>
      <c r="D12" s="230">
        <f t="shared" si="0"/>
        <v>5548.4</v>
      </c>
      <c r="E12" s="230">
        <f t="shared" si="1"/>
        <v>-25304.300000000003</v>
      </c>
      <c r="F12" s="231">
        <f t="shared" si="2"/>
        <v>17.983515219089416</v>
      </c>
      <c r="G12" s="232">
        <v>30852.7</v>
      </c>
      <c r="H12" s="238">
        <v>5548.4</v>
      </c>
      <c r="I12" s="234">
        <f t="shared" si="3"/>
        <v>-25304.300000000003</v>
      </c>
      <c r="J12" s="235">
        <f t="shared" si="4"/>
        <v>17.983515219089416</v>
      </c>
      <c r="K12" s="232"/>
      <c r="L12" s="234"/>
      <c r="M12" s="234">
        <f t="shared" si="5"/>
        <v>0</v>
      </c>
      <c r="N12" s="235"/>
    </row>
    <row r="13" spans="1:14" ht="15">
      <c r="A13" s="239" t="s">
        <v>29</v>
      </c>
      <c r="B13" s="237" t="s">
        <v>106</v>
      </c>
      <c r="C13" s="229">
        <f t="shared" si="0"/>
        <v>1757.8</v>
      </c>
      <c r="D13" s="230">
        <f t="shared" si="0"/>
        <v>489.6</v>
      </c>
      <c r="E13" s="230">
        <f t="shared" si="1"/>
        <v>-1268.1999999999998</v>
      </c>
      <c r="F13" s="231">
        <f t="shared" si="2"/>
        <v>27.852998065764027</v>
      </c>
      <c r="G13" s="232">
        <v>856.9</v>
      </c>
      <c r="H13" s="238">
        <v>244.8</v>
      </c>
      <c r="I13" s="234">
        <f t="shared" si="3"/>
        <v>-612.0999999999999</v>
      </c>
      <c r="J13" s="235">
        <f t="shared" si="4"/>
        <v>28.56809429338313</v>
      </c>
      <c r="K13" s="232">
        <v>900.9</v>
      </c>
      <c r="L13" s="234">
        <v>244.8</v>
      </c>
      <c r="M13" s="234">
        <f t="shared" si="5"/>
        <v>-656.0999999999999</v>
      </c>
      <c r="N13" s="235">
        <f t="shared" si="6"/>
        <v>27.172827172827173</v>
      </c>
    </row>
    <row r="14" spans="1:14" ht="25.5">
      <c r="A14" s="239" t="s">
        <v>30</v>
      </c>
      <c r="B14" s="237"/>
      <c r="C14" s="229">
        <f t="shared" si="0"/>
        <v>1580</v>
      </c>
      <c r="D14" s="230">
        <f t="shared" si="0"/>
        <v>232.2</v>
      </c>
      <c r="E14" s="230"/>
      <c r="F14" s="231"/>
      <c r="G14" s="232">
        <v>1580</v>
      </c>
      <c r="H14" s="238">
        <v>232.2</v>
      </c>
      <c r="I14" s="234">
        <f t="shared" si="3"/>
        <v>-1347.8</v>
      </c>
      <c r="J14" s="235">
        <f t="shared" si="4"/>
        <v>14.696202531645568</v>
      </c>
      <c r="K14" s="232"/>
      <c r="L14" s="234"/>
      <c r="M14" s="234">
        <f t="shared" si="5"/>
        <v>0</v>
      </c>
      <c r="N14" s="235"/>
    </row>
    <row r="15" spans="1:14" ht="15">
      <c r="A15" s="239" t="s">
        <v>72</v>
      </c>
      <c r="B15" s="228" t="s">
        <v>107</v>
      </c>
      <c r="C15" s="229">
        <f t="shared" si="0"/>
        <v>11313.5</v>
      </c>
      <c r="D15" s="230">
        <f t="shared" si="0"/>
        <v>160</v>
      </c>
      <c r="E15" s="230">
        <f t="shared" si="1"/>
        <v>-11153.5</v>
      </c>
      <c r="F15" s="231">
        <f t="shared" si="2"/>
        <v>1.4142396252264993</v>
      </c>
      <c r="G15" s="232"/>
      <c r="H15" s="238"/>
      <c r="I15" s="234">
        <f t="shared" si="3"/>
        <v>0</v>
      </c>
      <c r="J15" s="235"/>
      <c r="K15" s="232">
        <v>11313.5</v>
      </c>
      <c r="L15" s="234">
        <v>160</v>
      </c>
      <c r="M15" s="234">
        <f t="shared" si="5"/>
        <v>-11153.5</v>
      </c>
      <c r="N15" s="235">
        <f t="shared" si="6"/>
        <v>1.4142396252264993</v>
      </c>
    </row>
    <row r="16" spans="1:14" ht="15">
      <c r="A16" s="240" t="s">
        <v>73</v>
      </c>
      <c r="B16" s="228" t="s">
        <v>108</v>
      </c>
      <c r="C16" s="229">
        <f t="shared" si="0"/>
        <v>68963</v>
      </c>
      <c r="D16" s="230">
        <f t="shared" si="0"/>
        <v>7681.8</v>
      </c>
      <c r="E16" s="230">
        <f t="shared" si="1"/>
        <v>-61281.2</v>
      </c>
      <c r="F16" s="231">
        <f t="shared" si="2"/>
        <v>11.139016574104955</v>
      </c>
      <c r="G16" s="232"/>
      <c r="H16" s="238"/>
      <c r="I16" s="234">
        <f t="shared" si="3"/>
        <v>0</v>
      </c>
      <c r="J16" s="235"/>
      <c r="K16" s="232">
        <v>68963</v>
      </c>
      <c r="L16" s="234">
        <v>7681.8</v>
      </c>
      <c r="M16" s="234">
        <f t="shared" si="5"/>
        <v>-61281.2</v>
      </c>
      <c r="N16" s="235">
        <f t="shared" si="6"/>
        <v>11.139016574104955</v>
      </c>
    </row>
    <row r="17" spans="1:14" ht="15">
      <c r="A17" s="241" t="s">
        <v>109</v>
      </c>
      <c r="B17" s="242" t="s">
        <v>110</v>
      </c>
      <c r="C17" s="229">
        <f t="shared" si="0"/>
        <v>15196.7</v>
      </c>
      <c r="D17" s="230">
        <f t="shared" si="0"/>
        <v>1912.6000000000001</v>
      </c>
      <c r="E17" s="230">
        <f t="shared" si="1"/>
        <v>-13284.1</v>
      </c>
      <c r="F17" s="231">
        <f t="shared" si="2"/>
        <v>12.585627142734936</v>
      </c>
      <c r="G17" s="232">
        <v>14555</v>
      </c>
      <c r="H17" s="238">
        <v>1846.2</v>
      </c>
      <c r="I17" s="234">
        <f t="shared" si="3"/>
        <v>-12708.8</v>
      </c>
      <c r="J17" s="235">
        <f t="shared" si="4"/>
        <v>12.684300927516317</v>
      </c>
      <c r="K17" s="243">
        <v>641.7</v>
      </c>
      <c r="L17" s="234">
        <v>66.4</v>
      </c>
      <c r="M17" s="234">
        <f t="shared" si="5"/>
        <v>-575.3000000000001</v>
      </c>
      <c r="N17" s="235">
        <f t="shared" si="6"/>
        <v>10.347514414835592</v>
      </c>
    </row>
    <row r="18" spans="1:14" ht="15">
      <c r="A18" s="239" t="s">
        <v>111</v>
      </c>
      <c r="B18" s="242" t="s">
        <v>112</v>
      </c>
      <c r="C18" s="229">
        <f t="shared" si="0"/>
        <v>0</v>
      </c>
      <c r="D18" s="230">
        <f t="shared" si="0"/>
        <v>0</v>
      </c>
      <c r="E18" s="230">
        <f t="shared" si="1"/>
        <v>0</v>
      </c>
      <c r="F18" s="231"/>
      <c r="G18" s="232"/>
      <c r="H18" s="233"/>
      <c r="I18" s="234"/>
      <c r="J18" s="235"/>
      <c r="K18" s="243"/>
      <c r="L18" s="234"/>
      <c r="M18" s="234">
        <f t="shared" si="5"/>
        <v>0</v>
      </c>
      <c r="N18" s="235"/>
    </row>
    <row r="19" spans="1:14" ht="38.25">
      <c r="A19" s="244" t="s">
        <v>113</v>
      </c>
      <c r="B19" s="245" t="s">
        <v>114</v>
      </c>
      <c r="C19" s="229">
        <f t="shared" si="0"/>
        <v>48896.3</v>
      </c>
      <c r="D19" s="230">
        <f t="shared" si="0"/>
        <v>4107.6</v>
      </c>
      <c r="E19" s="230">
        <f t="shared" si="1"/>
        <v>-44788.700000000004</v>
      </c>
      <c r="F19" s="231">
        <f>D19/C19%</f>
        <v>8.40063563091686</v>
      </c>
      <c r="G19" s="246">
        <f>SUM(G20:G24)</f>
        <v>38516.4</v>
      </c>
      <c r="H19" s="234">
        <f>SUM(H20:H24)</f>
        <v>2864.1</v>
      </c>
      <c r="I19" s="234">
        <f t="shared" si="3"/>
        <v>-35652.3</v>
      </c>
      <c r="J19" s="235">
        <f t="shared" si="4"/>
        <v>7.436053213695984</v>
      </c>
      <c r="K19" s="232">
        <f>SUM(K20:K24)</f>
        <v>10379.9</v>
      </c>
      <c r="L19" s="234">
        <f>SUM(L20:L24)</f>
        <v>1243.5</v>
      </c>
      <c r="M19" s="234">
        <f t="shared" si="5"/>
        <v>-9136.4</v>
      </c>
      <c r="N19" s="235">
        <f t="shared" si="6"/>
        <v>11.979884199269744</v>
      </c>
    </row>
    <row r="20" spans="1:14" ht="25.5">
      <c r="A20" s="247" t="s">
        <v>38</v>
      </c>
      <c r="B20" s="248"/>
      <c r="C20" s="249">
        <f t="shared" si="0"/>
        <v>0</v>
      </c>
      <c r="D20" s="250">
        <f t="shared" si="0"/>
        <v>0</v>
      </c>
      <c r="E20" s="250"/>
      <c r="F20" s="251"/>
      <c r="G20" s="249"/>
      <c r="H20" s="252"/>
      <c r="I20" s="250">
        <f t="shared" si="3"/>
        <v>0</v>
      </c>
      <c r="J20" s="251"/>
      <c r="K20" s="249"/>
      <c r="L20" s="250"/>
      <c r="M20" s="250">
        <f t="shared" si="5"/>
        <v>0</v>
      </c>
      <c r="N20" s="251"/>
    </row>
    <row r="21" spans="1:14" ht="15">
      <c r="A21" s="247" t="s">
        <v>115</v>
      </c>
      <c r="B21" s="253" t="s">
        <v>116</v>
      </c>
      <c r="C21" s="249">
        <f t="shared" si="0"/>
        <v>35574.2</v>
      </c>
      <c r="D21" s="250">
        <f t="shared" si="0"/>
        <v>2248.5</v>
      </c>
      <c r="E21" s="250">
        <f aca="true" t="shared" si="7" ref="E21:E37">D21-C21</f>
        <v>-33325.7</v>
      </c>
      <c r="F21" s="251">
        <f aca="true" t="shared" si="8" ref="F21:F28">D21/C21%</f>
        <v>6.320591889627877</v>
      </c>
      <c r="G21" s="249">
        <v>30310.7</v>
      </c>
      <c r="H21" s="252">
        <v>1566.3</v>
      </c>
      <c r="I21" s="250">
        <f t="shared" si="3"/>
        <v>-28744.4</v>
      </c>
      <c r="J21" s="251">
        <f t="shared" si="4"/>
        <v>5.167482110277888</v>
      </c>
      <c r="K21" s="249">
        <v>5263.5</v>
      </c>
      <c r="L21" s="250">
        <v>682.2</v>
      </c>
      <c r="M21" s="250">
        <f t="shared" si="5"/>
        <v>-4581.3</v>
      </c>
      <c r="N21" s="251">
        <f t="shared" si="6"/>
        <v>12.960957537760047</v>
      </c>
    </row>
    <row r="22" spans="1:14" ht="15">
      <c r="A22" s="254" t="s">
        <v>40</v>
      </c>
      <c r="B22" s="253" t="s">
        <v>117</v>
      </c>
      <c r="C22" s="249">
        <f t="shared" si="0"/>
        <v>10633.400000000001</v>
      </c>
      <c r="D22" s="250">
        <f t="shared" si="0"/>
        <v>1538.5</v>
      </c>
      <c r="E22" s="250">
        <f t="shared" si="7"/>
        <v>-9094.900000000001</v>
      </c>
      <c r="F22" s="251">
        <f t="shared" si="8"/>
        <v>14.468561325634319</v>
      </c>
      <c r="G22" s="249">
        <v>7875.6</v>
      </c>
      <c r="H22" s="252">
        <v>1190.3</v>
      </c>
      <c r="I22" s="250">
        <f t="shared" si="3"/>
        <v>-6685.3</v>
      </c>
      <c r="J22" s="251">
        <f t="shared" si="4"/>
        <v>15.113769109655136</v>
      </c>
      <c r="K22" s="249">
        <v>2757.8</v>
      </c>
      <c r="L22" s="250">
        <v>348.2</v>
      </c>
      <c r="M22" s="250">
        <f t="shared" si="5"/>
        <v>-2409.6000000000004</v>
      </c>
      <c r="N22" s="251">
        <f t="shared" si="6"/>
        <v>12.626006236855464</v>
      </c>
    </row>
    <row r="23" spans="1:14" ht="25.5">
      <c r="A23" s="254" t="s">
        <v>118</v>
      </c>
      <c r="B23" s="248" t="s">
        <v>119</v>
      </c>
      <c r="C23" s="249">
        <f t="shared" si="0"/>
        <v>129.2</v>
      </c>
      <c r="D23" s="250">
        <f t="shared" si="0"/>
        <v>72.7</v>
      </c>
      <c r="E23" s="250">
        <f t="shared" si="7"/>
        <v>-56.499999999999986</v>
      </c>
      <c r="F23" s="251">
        <f t="shared" si="8"/>
        <v>56.26934984520125</v>
      </c>
      <c r="G23" s="249">
        <v>77.5</v>
      </c>
      <c r="H23" s="252">
        <v>72.7</v>
      </c>
      <c r="I23" s="250">
        <f t="shared" si="3"/>
        <v>-4.799999999999997</v>
      </c>
      <c r="J23" s="251">
        <f t="shared" si="4"/>
        <v>93.80645161290323</v>
      </c>
      <c r="K23" s="255">
        <v>51.7</v>
      </c>
      <c r="L23" s="250"/>
      <c r="M23" s="250">
        <f t="shared" si="5"/>
        <v>-51.7</v>
      </c>
      <c r="N23" s="251">
        <f t="shared" si="6"/>
        <v>0</v>
      </c>
    </row>
    <row r="24" spans="1:14" ht="25.5">
      <c r="A24" s="256" t="s">
        <v>120</v>
      </c>
      <c r="B24" s="248"/>
      <c r="C24" s="249">
        <f aca="true" t="shared" si="9" ref="C24:D31">G24+K24</f>
        <v>2559.5</v>
      </c>
      <c r="D24" s="250">
        <f t="shared" si="9"/>
        <v>247.89999999999998</v>
      </c>
      <c r="E24" s="250">
        <f>D24-C24</f>
        <v>-2311.6</v>
      </c>
      <c r="F24" s="251">
        <f>D24/C24%</f>
        <v>9.685485446376244</v>
      </c>
      <c r="G24" s="249">
        <v>252.6</v>
      </c>
      <c r="H24" s="252">
        <v>34.8</v>
      </c>
      <c r="I24" s="250">
        <f t="shared" si="3"/>
        <v>-217.8</v>
      </c>
      <c r="J24" s="251">
        <f t="shared" si="4"/>
        <v>13.776722090261282</v>
      </c>
      <c r="K24" s="257">
        <v>2306.9</v>
      </c>
      <c r="L24" s="250">
        <v>213.1</v>
      </c>
      <c r="M24" s="250">
        <f t="shared" si="5"/>
        <v>-2093.8</v>
      </c>
      <c r="N24" s="251">
        <f t="shared" si="6"/>
        <v>9.237504876674324</v>
      </c>
    </row>
    <row r="25" spans="1:14" ht="25.5">
      <c r="A25" s="239" t="s">
        <v>43</v>
      </c>
      <c r="B25" s="237" t="s">
        <v>121</v>
      </c>
      <c r="C25" s="229">
        <f t="shared" si="9"/>
        <v>1281.7</v>
      </c>
      <c r="D25" s="230">
        <f t="shared" si="9"/>
        <v>997.5</v>
      </c>
      <c r="E25" s="230">
        <f t="shared" si="7"/>
        <v>-284.20000000000005</v>
      </c>
      <c r="F25" s="231">
        <f t="shared" si="8"/>
        <v>77.82632441288914</v>
      </c>
      <c r="G25" s="232">
        <v>1281.7</v>
      </c>
      <c r="H25" s="233">
        <v>997.5</v>
      </c>
      <c r="I25" s="234">
        <f t="shared" si="3"/>
        <v>-284.20000000000005</v>
      </c>
      <c r="J25" s="235">
        <f t="shared" si="4"/>
        <v>77.82632441288914</v>
      </c>
      <c r="K25" s="258"/>
      <c r="L25" s="234"/>
      <c r="M25" s="234">
        <f t="shared" si="5"/>
        <v>0</v>
      </c>
      <c r="N25" s="235"/>
    </row>
    <row r="26" spans="1:14" ht="15">
      <c r="A26" s="239" t="s">
        <v>122</v>
      </c>
      <c r="B26" s="237"/>
      <c r="C26" s="229">
        <f t="shared" si="9"/>
        <v>0</v>
      </c>
      <c r="D26" s="230">
        <f t="shared" si="9"/>
        <v>249.6</v>
      </c>
      <c r="E26" s="230">
        <f t="shared" si="7"/>
        <v>249.6</v>
      </c>
      <c r="F26" s="231"/>
      <c r="G26" s="232"/>
      <c r="H26" s="238">
        <v>249.6</v>
      </c>
      <c r="I26" s="234">
        <f t="shared" si="3"/>
        <v>249.6</v>
      </c>
      <c r="J26" s="235"/>
      <c r="K26" s="258"/>
      <c r="L26" s="234"/>
      <c r="M26" s="234">
        <f t="shared" si="5"/>
        <v>0</v>
      </c>
      <c r="N26" s="235"/>
    </row>
    <row r="27" spans="1:14" ht="25.5">
      <c r="A27" s="259" t="s">
        <v>47</v>
      </c>
      <c r="B27" s="242" t="s">
        <v>123</v>
      </c>
      <c r="C27" s="229">
        <f t="shared" si="9"/>
        <v>86</v>
      </c>
      <c r="D27" s="230">
        <f t="shared" si="9"/>
        <v>2607.8999999999996</v>
      </c>
      <c r="E27" s="230">
        <f t="shared" si="7"/>
        <v>2521.8999999999996</v>
      </c>
      <c r="F27" s="231">
        <f t="shared" si="8"/>
        <v>3032.441860465116</v>
      </c>
      <c r="G27" s="246">
        <f>SUM(G28:G29)</f>
        <v>86</v>
      </c>
      <c r="H27" s="234">
        <f>SUM(H28:H29)</f>
        <v>1320.6999999999998</v>
      </c>
      <c r="I27" s="234">
        <f t="shared" si="3"/>
        <v>1234.6999999999998</v>
      </c>
      <c r="J27" s="235">
        <f t="shared" si="4"/>
        <v>1535.6976744186045</v>
      </c>
      <c r="K27" s="246">
        <f>SUM(K28:K29)</f>
        <v>0</v>
      </c>
      <c r="L27" s="234">
        <f>SUM(L28:L29)</f>
        <v>1287.1999999999998</v>
      </c>
      <c r="M27" s="234">
        <f t="shared" si="5"/>
        <v>1287.1999999999998</v>
      </c>
      <c r="N27" s="235"/>
    </row>
    <row r="28" spans="1:14" ht="15">
      <c r="A28" s="260" t="s">
        <v>48</v>
      </c>
      <c r="B28" s="261" t="s">
        <v>124</v>
      </c>
      <c r="C28" s="262">
        <f t="shared" si="9"/>
        <v>86</v>
      </c>
      <c r="D28" s="263">
        <f t="shared" si="9"/>
        <v>95.69999999999999</v>
      </c>
      <c r="E28" s="250">
        <f t="shared" si="7"/>
        <v>9.699999999999989</v>
      </c>
      <c r="F28" s="251">
        <f t="shared" si="8"/>
        <v>111.27906976744185</v>
      </c>
      <c r="G28" s="262">
        <v>86</v>
      </c>
      <c r="H28" s="264">
        <v>31.6</v>
      </c>
      <c r="I28" s="250">
        <f t="shared" si="3"/>
        <v>-54.4</v>
      </c>
      <c r="J28" s="251">
        <f t="shared" si="4"/>
        <v>36.74418604651163</v>
      </c>
      <c r="K28" s="262"/>
      <c r="L28" s="263">
        <v>64.1</v>
      </c>
      <c r="M28" s="250">
        <f t="shared" si="5"/>
        <v>64.1</v>
      </c>
      <c r="N28" s="235"/>
    </row>
    <row r="29" spans="1:14" ht="15">
      <c r="A29" s="260" t="s">
        <v>81</v>
      </c>
      <c r="B29" s="261" t="s">
        <v>125</v>
      </c>
      <c r="C29" s="265">
        <f t="shared" si="9"/>
        <v>0</v>
      </c>
      <c r="D29" s="263">
        <f t="shared" si="9"/>
        <v>2512.2</v>
      </c>
      <c r="E29" s="250">
        <f t="shared" si="7"/>
        <v>2512.2</v>
      </c>
      <c r="F29" s="251"/>
      <c r="G29" s="262"/>
      <c r="H29" s="264">
        <v>1289.1</v>
      </c>
      <c r="I29" s="250">
        <f t="shared" si="3"/>
        <v>1289.1</v>
      </c>
      <c r="J29" s="251"/>
      <c r="K29" s="262"/>
      <c r="L29" s="263">
        <v>1223.1</v>
      </c>
      <c r="M29" s="250">
        <f t="shared" si="5"/>
        <v>1223.1</v>
      </c>
      <c r="N29" s="235"/>
    </row>
    <row r="30" spans="1:14" ht="15">
      <c r="A30" s="259" t="s">
        <v>126</v>
      </c>
      <c r="B30" s="242" t="s">
        <v>127</v>
      </c>
      <c r="C30" s="266">
        <f t="shared" si="9"/>
        <v>7210.400000000001</v>
      </c>
      <c r="D30" s="230">
        <f t="shared" si="9"/>
        <v>884.9</v>
      </c>
      <c r="E30" s="230">
        <f t="shared" si="7"/>
        <v>-6325.500000000001</v>
      </c>
      <c r="F30" s="231">
        <f>D30/C30%</f>
        <v>12.272550760013313</v>
      </c>
      <c r="G30" s="232">
        <v>6396.8</v>
      </c>
      <c r="H30" s="238">
        <v>805.6</v>
      </c>
      <c r="I30" s="234">
        <f t="shared" si="3"/>
        <v>-5591.2</v>
      </c>
      <c r="J30" s="235">
        <f t="shared" si="4"/>
        <v>12.593796898449224</v>
      </c>
      <c r="K30" s="267">
        <v>813.6</v>
      </c>
      <c r="L30" s="234">
        <v>79.3</v>
      </c>
      <c r="M30" s="234">
        <f t="shared" si="5"/>
        <v>-734.3000000000001</v>
      </c>
      <c r="N30" s="235">
        <f t="shared" si="6"/>
        <v>9.746804326450343</v>
      </c>
    </row>
    <row r="31" spans="1:14" ht="15">
      <c r="A31" s="241" t="s">
        <v>52</v>
      </c>
      <c r="B31" s="242" t="s">
        <v>128</v>
      </c>
      <c r="C31" s="229">
        <f t="shared" si="9"/>
        <v>0</v>
      </c>
      <c r="D31" s="230">
        <f t="shared" si="9"/>
        <v>1.3000000000000003</v>
      </c>
      <c r="E31" s="230">
        <f t="shared" si="7"/>
        <v>1.3000000000000003</v>
      </c>
      <c r="F31" s="231"/>
      <c r="G31" s="232"/>
      <c r="H31" s="238">
        <v>-3.1</v>
      </c>
      <c r="I31" s="234">
        <f t="shared" si="3"/>
        <v>-3.1</v>
      </c>
      <c r="J31" s="235"/>
      <c r="K31" s="258"/>
      <c r="L31" s="234">
        <v>4.4</v>
      </c>
      <c r="M31" s="234">
        <f t="shared" si="5"/>
        <v>4.4</v>
      </c>
      <c r="N31" s="235"/>
    </row>
    <row r="32" spans="1:14" ht="15.75">
      <c r="A32" s="268" t="s">
        <v>83</v>
      </c>
      <c r="B32" s="269"/>
      <c r="C32" s="270">
        <f>SUM(C33:C37)</f>
        <v>2573917.5999999996</v>
      </c>
      <c r="D32" s="271">
        <f>SUM(D33:D37)</f>
        <v>349317.3</v>
      </c>
      <c r="E32" s="272">
        <f t="shared" si="7"/>
        <v>-2224600.3</v>
      </c>
      <c r="F32" s="273">
        <f>D32/C32%</f>
        <v>13.571425130314974</v>
      </c>
      <c r="G32" s="270">
        <f>SUM(G33:G37)</f>
        <v>2598539.4999999995</v>
      </c>
      <c r="H32" s="274">
        <f>SUM(H33:H37)</f>
        <v>350970</v>
      </c>
      <c r="I32" s="272">
        <f t="shared" si="3"/>
        <v>-2247569.4999999995</v>
      </c>
      <c r="J32" s="273">
        <f t="shared" si="4"/>
        <v>13.506433132919474</v>
      </c>
      <c r="K32" s="275">
        <f>SUM(K33:K37)</f>
        <v>694162.6</v>
      </c>
      <c r="L32" s="271">
        <f>SUM(L33:L37)</f>
        <v>17659.2</v>
      </c>
      <c r="M32" s="272">
        <f t="shared" si="5"/>
        <v>-676503.4</v>
      </c>
      <c r="N32" s="273">
        <f t="shared" si="6"/>
        <v>2.543957280325964</v>
      </c>
    </row>
    <row r="33" spans="1:14" ht="15">
      <c r="A33" s="135" t="s">
        <v>84</v>
      </c>
      <c r="B33" s="276" t="s">
        <v>129</v>
      </c>
      <c r="C33" s="229">
        <v>226495.3</v>
      </c>
      <c r="D33" s="230">
        <v>37749.2</v>
      </c>
      <c r="E33" s="230">
        <f t="shared" si="7"/>
        <v>-188746.09999999998</v>
      </c>
      <c r="F33" s="231">
        <f>D33/C33%</f>
        <v>16.66665930816224</v>
      </c>
      <c r="G33" s="277">
        <v>226495.3</v>
      </c>
      <c r="H33" s="278">
        <v>37749.2</v>
      </c>
      <c r="I33" s="234">
        <f t="shared" si="3"/>
        <v>-188746.09999999998</v>
      </c>
      <c r="J33" s="235">
        <f t="shared" si="4"/>
        <v>16.66665930816224</v>
      </c>
      <c r="K33" s="277">
        <v>81143.5</v>
      </c>
      <c r="L33" s="279">
        <v>15667.2</v>
      </c>
      <c r="M33" s="234">
        <f t="shared" si="5"/>
        <v>-65476.3</v>
      </c>
      <c r="N33" s="235">
        <f t="shared" si="6"/>
        <v>19.308016045647527</v>
      </c>
    </row>
    <row r="34" spans="1:14" ht="15">
      <c r="A34" s="135" t="s">
        <v>130</v>
      </c>
      <c r="B34" s="276" t="s">
        <v>131</v>
      </c>
      <c r="C34" s="229">
        <v>772636.1</v>
      </c>
      <c r="D34" s="230"/>
      <c r="E34" s="230">
        <f t="shared" si="7"/>
        <v>-772636.1</v>
      </c>
      <c r="F34" s="231"/>
      <c r="G34" s="277">
        <v>772636.1</v>
      </c>
      <c r="H34" s="278"/>
      <c r="I34" s="234">
        <f t="shared" si="3"/>
        <v>-772636.1</v>
      </c>
      <c r="J34" s="235">
        <f t="shared" si="4"/>
        <v>0</v>
      </c>
      <c r="K34" s="277"/>
      <c r="L34" s="279"/>
      <c r="M34" s="234">
        <f t="shared" si="5"/>
        <v>0</v>
      </c>
      <c r="N34" s="235"/>
    </row>
    <row r="35" spans="1:14" ht="15">
      <c r="A35" s="135" t="s">
        <v>132</v>
      </c>
      <c r="B35" s="276" t="s">
        <v>133</v>
      </c>
      <c r="C35" s="229">
        <f>G35+K35</f>
        <v>1562607.7</v>
      </c>
      <c r="D35" s="229">
        <f>H35+L35</f>
        <v>309581.5</v>
      </c>
      <c r="E35" s="230">
        <f t="shared" si="7"/>
        <v>-1253026.2</v>
      </c>
      <c r="F35" s="231">
        <f>D35/C35%</f>
        <v>19.811850408775026</v>
      </c>
      <c r="G35" s="280">
        <v>1560332.7</v>
      </c>
      <c r="H35" s="281">
        <v>307647.3</v>
      </c>
      <c r="I35" s="234">
        <f t="shared" si="3"/>
        <v>-1252685.4</v>
      </c>
      <c r="J35" s="235">
        <f t="shared" si="4"/>
        <v>19.71677578762529</v>
      </c>
      <c r="K35" s="280">
        <v>2275</v>
      </c>
      <c r="L35" s="282">
        <v>1934.2</v>
      </c>
      <c r="M35" s="234">
        <f t="shared" si="5"/>
        <v>-340.79999999999995</v>
      </c>
      <c r="N35" s="235">
        <f t="shared" si="6"/>
        <v>85.01978021978022</v>
      </c>
    </row>
    <row r="36" spans="1:14" ht="15">
      <c r="A36" s="283" t="s">
        <v>86</v>
      </c>
      <c r="B36" s="276"/>
      <c r="C36" s="229">
        <v>12178.5</v>
      </c>
      <c r="D36" s="230">
        <v>1986.6</v>
      </c>
      <c r="E36" s="230">
        <f t="shared" si="7"/>
        <v>-10191.9</v>
      </c>
      <c r="F36" s="231">
        <f>D36/C36%</f>
        <v>16.31235373814509</v>
      </c>
      <c r="G36" s="280">
        <v>39075.4</v>
      </c>
      <c r="H36" s="281">
        <v>5573.5</v>
      </c>
      <c r="I36" s="234">
        <f t="shared" si="3"/>
        <v>-33501.9</v>
      </c>
      <c r="J36" s="235">
        <f t="shared" si="4"/>
        <v>14.263449638391418</v>
      </c>
      <c r="K36" s="280">
        <v>610744.1</v>
      </c>
      <c r="L36" s="282">
        <v>57.8</v>
      </c>
      <c r="M36" s="234">
        <f t="shared" si="5"/>
        <v>-610686.2999999999</v>
      </c>
      <c r="N36" s="235">
        <f t="shared" si="6"/>
        <v>0.009463865471643525</v>
      </c>
    </row>
    <row r="37" spans="1:14" ht="15">
      <c r="A37" s="283" t="s">
        <v>87</v>
      </c>
      <c r="B37" s="276" t="s">
        <v>134</v>
      </c>
      <c r="C37" s="229">
        <f>G37+K37</f>
        <v>0</v>
      </c>
      <c r="D37" s="230">
        <f>H37+L37</f>
        <v>0</v>
      </c>
      <c r="E37" s="230">
        <f t="shared" si="7"/>
        <v>0</v>
      </c>
      <c r="F37" s="231"/>
      <c r="G37" s="280"/>
      <c r="H37" s="281"/>
      <c r="I37" s="234"/>
      <c r="J37" s="235"/>
      <c r="K37" s="284"/>
      <c r="L37" s="282"/>
      <c r="M37" s="234">
        <f t="shared" si="5"/>
        <v>0</v>
      </c>
      <c r="N37" s="235"/>
    </row>
    <row r="38" spans="1:14" ht="16.5" thickBot="1">
      <c r="A38" s="285" t="s">
        <v>88</v>
      </c>
      <c r="B38" s="286"/>
      <c r="C38" s="287">
        <f>C8+C32</f>
        <v>3154193.5</v>
      </c>
      <c r="D38" s="287">
        <f>D8+D32</f>
        <v>414334.39999999997</v>
      </c>
      <c r="E38" s="288">
        <f>D38-C38</f>
        <v>-2739859.1</v>
      </c>
      <c r="F38" s="289">
        <f>D38/C38%</f>
        <v>13.135985474575353</v>
      </c>
      <c r="G38" s="287">
        <f>G8+G32</f>
        <v>3012070.1999999997</v>
      </c>
      <c r="H38" s="287">
        <f>H8+H32</f>
        <v>397584.9</v>
      </c>
      <c r="I38" s="288">
        <f t="shared" si="3"/>
        <v>-2614485.3</v>
      </c>
      <c r="J38" s="289">
        <f t="shared" si="4"/>
        <v>13.199722237549446</v>
      </c>
      <c r="K38" s="287">
        <f>K8+K32</f>
        <v>860907.8</v>
      </c>
      <c r="L38" s="287">
        <f>L8+L32</f>
        <v>36061.4</v>
      </c>
      <c r="M38" s="288">
        <f t="shared" si="5"/>
        <v>-824846.4</v>
      </c>
      <c r="N38" s="289">
        <f t="shared" si="6"/>
        <v>4.18876446467322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2016-03-22T12:35:55Z</dcterms:modified>
  <cp:category/>
  <cp:version/>
  <cp:contentType/>
  <cp:contentStatus/>
</cp:coreProperties>
</file>