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<sst xmlns="http://schemas.openxmlformats.org/spreadsheetml/2006/main" count="498" uniqueCount="162">
  <si>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</si>
  <si>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</si>
  <si>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</si>
  <si>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</si>
  <si>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</si>
  <si>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</si>
  <si>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</si>
  <si>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</si>
  <si>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</si>
  <si>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</si>
  <si>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</si>
  <si>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</si>
  <si>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</si>
  <si>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</si>
  <si>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</si>
  <si>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</si>
  <si>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</si>
  <si>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</si>
  <si>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</si>
  <si>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</si>
  <si>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</si>
  <si>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</si>
  <si>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</si>
  <si>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</si>
  <si>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</si>
  <si>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</si>
  <si>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</si>
  <si>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</si>
  <si>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</si>
  <si>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</si>
  <si>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</si>
  <si>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</si>
  <si>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</si>
  <si>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</si>
  <si>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</si>
  <si>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</si>
  <si>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</si>
  <si>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</si>
  <si>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</si>
  <si>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</si>
  <si>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</si>
  <si>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</si>
  <si>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</si>
  <si>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</si>
  <si>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</si>
  <si>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</si>
  <si>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</si>
  <si>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</si>
  <si>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</si>
  <si>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</si>
  <si>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</si>
  <si>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</si>
  <si>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</si>
  <si>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</si>
  <si>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</si>
  <si>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</si>
  <si>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</si>
  <si>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</si>
  <si>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</si>
  <si>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</si>
  <si>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</si>
  <si>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</si>
  <si>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</si>
  <si>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</si>
  <si>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</si>
  <si>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</si>
  <si>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</si>
  <si>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</si>
  <si>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</si>
  <si>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</si>
  <si>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</si>
  <si>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</si>
  <si>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</si>
  <si>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</si>
  <si>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</si>
  <si>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</si>
  <si>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</si>
  <si>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</si>
  <si>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</si>
  <si>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</si>
  <si>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</si>
  <si>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</si>
  <si>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</si>
  <si>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</si>
  <si>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</si>
  <si>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</si>
  <si>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</si>
  <si>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</si>
  <si>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</si>
  <si>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</si>
  <si>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</si>
  <si>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</si>
  <si>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</si>
  <si>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</si>
  <si>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</si>
  <si>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</si>
  <si>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</si>
  <si>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</si>
  <si>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</si>
  <si>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</si>
  <si>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</si>
  <si>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</si>
  <si>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</si>
  <si>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</si>
  <si>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</si>
  <si>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</si>
  <si>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</si>
  <si>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</si>
  <si>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</si>
  <si>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</si>
  <si>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</si>
  <si>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</si>
  <si>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</si>
  <si>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</si>
  <si>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</si>
  <si>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</si>
  <si>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</si>
  <si>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</si>
  <si>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</si>
  <si>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</si>
  <si>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</si>
  <si>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</si>
  <si>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</si>
  <si>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</si>
  <si>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</si>
  <si>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</si>
  <si>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</si>
  <si>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</si>
  <si>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</si>
  <si>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</si>
  <si>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</si>
  <si>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</si>
  <si>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</si>
  <si>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</si>
  <si>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</si>
  <si>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</si>
  <si>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</si>
  <si>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</si>
  <si>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</si>
  <si>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</si>
  <si>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</si>
  <si>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</si>
  <si>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</si>
  <si>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</si>
  <si>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</si>
  <si>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</si>
  <si>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2021 год</t>
  </si>
  <si>
    <t>Транспорный налог</t>
  </si>
  <si>
    <t>Сервитут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</si>
  <si>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</si>
  <si>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</si>
  <si>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</si>
  <si>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</si>
  <si>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</si>
  <si>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</si>
  <si>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>1 полугод. 2021 года</t>
  </si>
  <si>
    <t xml:space="preserve">Исполнение  бюджета Белокалитвинского района по доходам на 01.06.2021 года </t>
  </si>
  <si>
    <t>невыяс.</t>
  </si>
  <si>
    <t>невыясн.</t>
  </si>
  <si>
    <t>Информация о выполнении плановых назначений по доходам за январь-май 2021 года по поселениям Белокалитвинского района</t>
  </si>
  <si>
    <t>по состоянию на 01.06.2021 года</t>
  </si>
  <si>
    <t>по состоянию на 01.06.2021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</si>
</sst>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29" fillId="36" borderId="10" xfId="0" applyNumberFormat="1" applyFont="1" applyFill="1" applyBorder="1" applyAlignment="1" applyProtection="1">
      <alignment horizontal="right" vertical="center" wrapText="1"/>
      <protection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4" borderId="14" xfId="0" applyNumberFormat="1" applyFont="1" applyFill="1" applyBorder="1" applyAlignment="1" applyProtection="1">
      <alignment horizontal="right"/>
      <protection/>
    </xf>
    <xf numFmtId="172" fontId="2" fillId="36" borderId="13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30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30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6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7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172" fontId="3" fillId="0" borderId="19" xfId="0" applyNumberFormat="1" applyFont="1" applyFill="1" applyBorder="1" applyAlignment="1">
      <alignment/>
    </xf>
    <xf numFmtId="0" fontId="26" fillId="36" borderId="1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41" borderId="56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62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0" fillId="41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3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customWidth="1"/>
    <col min="8" max="8" width="14.125" style="44" customWidth="1"/>
    <col min="9" max="9" width="11.875" style="44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7" width="11.125" style="44" customWidth="1"/>
    <col min="28" max="28" width="12.25390625" style="44" customWidth="1"/>
    <col min="29" max="29" width="11.125" style="44" customWidth="1"/>
    <col min="30" max="31" width="11.125" style="335" hidden="1" customWidth="1"/>
    <col min="32" max="32" width="13.00390625" style="335" hidden="1" customWidth="1"/>
    <col min="33" max="33" width="11.125" style="335" hidden="1" customWidth="1"/>
    <col min="34" max="35" width="11.125" style="335" customWidth="1"/>
    <col min="36" max="36" width="12.25390625" style="335" customWidth="1"/>
    <col min="37" max="37" width="11.125" style="335" customWidth="1"/>
    <col min="38" max="41" width="11.125" style="335" hidden="1" customWidth="1"/>
    <col min="42" max="45" width="11.125" style="1" hidden="1" customWidth="1"/>
    <col min="46" max="48" width="11.125" style="44" hidden="1" customWidth="1"/>
    <col min="49" max="49" width="11.125" style="89" hidden="1" customWidth="1"/>
    <col min="50" max="61" width="11.125" style="335" hidden="1" customWidth="1"/>
    <col min="62" max="62" width="11.125" style="1" hidden="1" customWidth="1"/>
    <col min="63" max="65" width="11.125" style="44" hidden="1" customWidth="1"/>
    <col min="66" max="77" width="11.125" style="335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83" width="12.75390625" style="1" customWidth="1"/>
    <col min="84" max="16384" width="9.125" style="44" customWidth="1"/>
  </cols>
  <sheetData>
    <row r="1" spans="1:77" s="1" customFormat="1" ht="42" customHeight="1" thickBot="1">
      <c r="A1" s="469" t="s">
        <v>156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V1" s="2"/>
      <c r="W1" s="2"/>
      <c r="X1" s="2"/>
      <c r="Y1" s="2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W1" s="2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</row>
    <row r="2" spans="1:77" s="4" customFormat="1" ht="21" customHeight="1">
      <c r="A2" s="437" t="s">
        <v>103</v>
      </c>
      <c r="B2" s="439" t="s">
        <v>146</v>
      </c>
      <c r="C2" s="440"/>
      <c r="D2" s="440"/>
      <c r="E2" s="441"/>
      <c r="F2" s="442" t="s">
        <v>1</v>
      </c>
      <c r="G2" s="443"/>
      <c r="H2" s="443"/>
      <c r="I2" s="444"/>
      <c r="J2" s="445" t="s">
        <v>2</v>
      </c>
      <c r="K2" s="446"/>
      <c r="L2" s="446"/>
      <c r="M2" s="447"/>
      <c r="N2" s="448" t="s">
        <v>3</v>
      </c>
      <c r="O2" s="409"/>
      <c r="P2" s="409"/>
      <c r="Q2" s="409"/>
      <c r="R2" s="409" t="s">
        <v>4</v>
      </c>
      <c r="S2" s="409"/>
      <c r="T2" s="409"/>
      <c r="U2" s="409"/>
      <c r="V2" s="409" t="s">
        <v>5</v>
      </c>
      <c r="W2" s="409"/>
      <c r="X2" s="409"/>
      <c r="Y2" s="409"/>
      <c r="Z2" s="431" t="s">
        <v>6</v>
      </c>
      <c r="AA2" s="432"/>
      <c r="AB2" s="432"/>
      <c r="AC2" s="433"/>
      <c r="AD2" s="417" t="s">
        <v>100</v>
      </c>
      <c r="AE2" s="418"/>
      <c r="AF2" s="418"/>
      <c r="AG2" s="426"/>
      <c r="AH2" s="417" t="s">
        <v>7</v>
      </c>
      <c r="AI2" s="418"/>
      <c r="AJ2" s="418"/>
      <c r="AK2" s="426"/>
      <c r="AL2" s="427" t="s">
        <v>8</v>
      </c>
      <c r="AM2" s="427"/>
      <c r="AN2" s="427"/>
      <c r="AO2" s="427"/>
      <c r="AP2" s="428" t="s">
        <v>9</v>
      </c>
      <c r="AQ2" s="428"/>
      <c r="AR2" s="428"/>
      <c r="AS2" s="429"/>
      <c r="AT2" s="430" t="s">
        <v>10</v>
      </c>
      <c r="AU2" s="423"/>
      <c r="AV2" s="423"/>
      <c r="AW2" s="424"/>
      <c r="AX2" s="420" t="s">
        <v>11</v>
      </c>
      <c r="AY2" s="421"/>
      <c r="AZ2" s="421"/>
      <c r="BA2" s="422"/>
      <c r="BB2" s="420" t="s">
        <v>12</v>
      </c>
      <c r="BC2" s="421"/>
      <c r="BD2" s="421"/>
      <c r="BE2" s="422"/>
      <c r="BF2" s="421" t="s">
        <v>13</v>
      </c>
      <c r="BG2" s="421"/>
      <c r="BH2" s="421"/>
      <c r="BI2" s="422"/>
      <c r="BJ2" s="423" t="s">
        <v>14</v>
      </c>
      <c r="BK2" s="423"/>
      <c r="BL2" s="423"/>
      <c r="BM2" s="424"/>
      <c r="BN2" s="420" t="s">
        <v>101</v>
      </c>
      <c r="BO2" s="421"/>
      <c r="BP2" s="421"/>
      <c r="BQ2" s="421"/>
      <c r="BR2" s="414" t="s">
        <v>102</v>
      </c>
      <c r="BS2" s="414"/>
      <c r="BT2" s="414"/>
      <c r="BU2" s="414"/>
      <c r="BV2" s="425" t="s">
        <v>15</v>
      </c>
      <c r="BW2" s="414"/>
      <c r="BX2" s="414"/>
      <c r="BY2" s="414"/>
    </row>
    <row r="3" spans="1:83" s="4" customFormat="1" ht="19.5" customHeight="1">
      <c r="A3" s="438"/>
      <c r="B3" s="449" t="s">
        <v>16</v>
      </c>
      <c r="C3" s="408" t="s">
        <v>17</v>
      </c>
      <c r="D3" s="452" t="s">
        <v>18</v>
      </c>
      <c r="E3" s="453"/>
      <c r="F3" s="454" t="s">
        <v>16</v>
      </c>
      <c r="G3" s="410" t="s">
        <v>17</v>
      </c>
      <c r="H3" s="411" t="s">
        <v>18</v>
      </c>
      <c r="I3" s="412"/>
      <c r="J3" s="400" t="s">
        <v>16</v>
      </c>
      <c r="K3" s="401" t="s">
        <v>17</v>
      </c>
      <c r="L3" s="405" t="s">
        <v>18</v>
      </c>
      <c r="M3" s="406"/>
      <c r="N3" s="407" t="s">
        <v>16</v>
      </c>
      <c r="O3" s="408" t="s">
        <v>17</v>
      </c>
      <c r="P3" s="409" t="s">
        <v>18</v>
      </c>
      <c r="Q3" s="409"/>
      <c r="R3" s="408" t="s">
        <v>16</v>
      </c>
      <c r="S3" s="408" t="s">
        <v>17</v>
      </c>
      <c r="T3" s="409" t="s">
        <v>18</v>
      </c>
      <c r="U3" s="409"/>
      <c r="V3" s="408" t="s">
        <v>16</v>
      </c>
      <c r="W3" s="408" t="s">
        <v>17</v>
      </c>
      <c r="X3" s="409" t="s">
        <v>18</v>
      </c>
      <c r="Y3" s="409"/>
      <c r="Z3" s="459" t="s">
        <v>16</v>
      </c>
      <c r="AA3" s="459" t="s">
        <v>17</v>
      </c>
      <c r="AB3" s="431" t="s">
        <v>18</v>
      </c>
      <c r="AC3" s="433"/>
      <c r="AD3" s="415" t="s">
        <v>16</v>
      </c>
      <c r="AE3" s="415" t="s">
        <v>17</v>
      </c>
      <c r="AF3" s="417" t="s">
        <v>18</v>
      </c>
      <c r="AG3" s="426"/>
      <c r="AH3" s="415" t="s">
        <v>16</v>
      </c>
      <c r="AI3" s="415" t="s">
        <v>17</v>
      </c>
      <c r="AJ3" s="417" t="s">
        <v>18</v>
      </c>
      <c r="AK3" s="426"/>
      <c r="AL3" s="402" t="s">
        <v>16</v>
      </c>
      <c r="AM3" s="402" t="s">
        <v>17</v>
      </c>
      <c r="AN3" s="427" t="s">
        <v>18</v>
      </c>
      <c r="AO3" s="427"/>
      <c r="AP3" s="461" t="s">
        <v>16</v>
      </c>
      <c r="AQ3" s="463" t="s">
        <v>17</v>
      </c>
      <c r="AR3" s="444" t="s">
        <v>18</v>
      </c>
      <c r="AS3" s="465"/>
      <c r="AT3" s="403" t="s">
        <v>16</v>
      </c>
      <c r="AU3" s="459" t="s">
        <v>17</v>
      </c>
      <c r="AV3" s="431" t="s">
        <v>18</v>
      </c>
      <c r="AW3" s="466"/>
      <c r="AX3" s="435" t="s">
        <v>16</v>
      </c>
      <c r="AY3" s="415" t="s">
        <v>17</v>
      </c>
      <c r="AZ3" s="417" t="s">
        <v>18</v>
      </c>
      <c r="BA3" s="434"/>
      <c r="BB3" s="435" t="s">
        <v>16</v>
      </c>
      <c r="BC3" s="415" t="s">
        <v>17</v>
      </c>
      <c r="BD3" s="417" t="s">
        <v>18</v>
      </c>
      <c r="BE3" s="434"/>
      <c r="BF3" s="456" t="s">
        <v>16</v>
      </c>
      <c r="BG3" s="415" t="s">
        <v>17</v>
      </c>
      <c r="BH3" s="417" t="s">
        <v>18</v>
      </c>
      <c r="BI3" s="434"/>
      <c r="BJ3" s="457" t="s">
        <v>16</v>
      </c>
      <c r="BK3" s="470" t="s">
        <v>17</v>
      </c>
      <c r="BL3" s="431" t="s">
        <v>18</v>
      </c>
      <c r="BM3" s="466"/>
      <c r="BN3" s="435" t="s">
        <v>16</v>
      </c>
      <c r="BO3" s="415" t="s">
        <v>17</v>
      </c>
      <c r="BP3" s="417" t="s">
        <v>18</v>
      </c>
      <c r="BQ3" s="418"/>
      <c r="BR3" s="413" t="s">
        <v>16</v>
      </c>
      <c r="BS3" s="413" t="s">
        <v>17</v>
      </c>
      <c r="BT3" s="414" t="s">
        <v>18</v>
      </c>
      <c r="BU3" s="414"/>
      <c r="BV3" s="419" t="s">
        <v>16</v>
      </c>
      <c r="BW3" s="413" t="s">
        <v>17</v>
      </c>
      <c r="BX3" s="414" t="s">
        <v>18</v>
      </c>
      <c r="BY3" s="414"/>
      <c r="CE3" s="467"/>
    </row>
    <row r="4" spans="1:83" s="4" customFormat="1" ht="16.5" customHeight="1">
      <c r="A4" s="438"/>
      <c r="B4" s="450"/>
      <c r="C4" s="451"/>
      <c r="D4" s="215" t="s">
        <v>19</v>
      </c>
      <c r="E4" s="218" t="s">
        <v>20</v>
      </c>
      <c r="F4" s="454"/>
      <c r="G4" s="410"/>
      <c r="H4" s="508" t="s">
        <v>19</v>
      </c>
      <c r="I4" s="509" t="s">
        <v>20</v>
      </c>
      <c r="J4" s="400"/>
      <c r="K4" s="401"/>
      <c r="L4" s="216" t="s">
        <v>19</v>
      </c>
      <c r="M4" s="217" t="s">
        <v>20</v>
      </c>
      <c r="N4" s="407"/>
      <c r="O4" s="408"/>
      <c r="P4" s="215" t="s">
        <v>19</v>
      </c>
      <c r="Q4" s="219" t="s">
        <v>20</v>
      </c>
      <c r="R4" s="408"/>
      <c r="S4" s="408"/>
      <c r="T4" s="215" t="s">
        <v>19</v>
      </c>
      <c r="U4" s="3" t="s">
        <v>20</v>
      </c>
      <c r="V4" s="408"/>
      <c r="W4" s="408"/>
      <c r="X4" s="215" t="s">
        <v>19</v>
      </c>
      <c r="Y4" s="3" t="s">
        <v>20</v>
      </c>
      <c r="Z4" s="460"/>
      <c r="AA4" s="460"/>
      <c r="AB4" s="216" t="s">
        <v>19</v>
      </c>
      <c r="AC4" s="216" t="s">
        <v>20</v>
      </c>
      <c r="AD4" s="416"/>
      <c r="AE4" s="416"/>
      <c r="AF4" s="397" t="s">
        <v>19</v>
      </c>
      <c r="AG4" s="397" t="s">
        <v>20</v>
      </c>
      <c r="AH4" s="416"/>
      <c r="AI4" s="416"/>
      <c r="AJ4" s="397" t="s">
        <v>19</v>
      </c>
      <c r="AK4" s="397" t="s">
        <v>20</v>
      </c>
      <c r="AL4" s="402"/>
      <c r="AM4" s="402"/>
      <c r="AN4" s="397" t="s">
        <v>19</v>
      </c>
      <c r="AO4" s="397" t="s">
        <v>20</v>
      </c>
      <c r="AP4" s="462"/>
      <c r="AQ4" s="464"/>
      <c r="AR4" s="398" t="s">
        <v>19</v>
      </c>
      <c r="AS4" s="220" t="s">
        <v>20</v>
      </c>
      <c r="AT4" s="404"/>
      <c r="AU4" s="460"/>
      <c r="AV4" s="216" t="s">
        <v>19</v>
      </c>
      <c r="AW4" s="217" t="s">
        <v>20</v>
      </c>
      <c r="AX4" s="455"/>
      <c r="AY4" s="416"/>
      <c r="AZ4" s="397" t="s">
        <v>19</v>
      </c>
      <c r="BA4" s="397" t="s">
        <v>20</v>
      </c>
      <c r="BB4" s="436"/>
      <c r="BC4" s="416"/>
      <c r="BD4" s="397" t="s">
        <v>19</v>
      </c>
      <c r="BE4" s="336" t="s">
        <v>20</v>
      </c>
      <c r="BF4" s="436"/>
      <c r="BG4" s="416"/>
      <c r="BH4" s="397" t="s">
        <v>19</v>
      </c>
      <c r="BI4" s="336" t="s">
        <v>20</v>
      </c>
      <c r="BJ4" s="458"/>
      <c r="BK4" s="471"/>
      <c r="BL4" s="216" t="s">
        <v>19</v>
      </c>
      <c r="BM4" s="217" t="s">
        <v>20</v>
      </c>
      <c r="BN4" s="455"/>
      <c r="BO4" s="416"/>
      <c r="BP4" s="397" t="s">
        <v>19</v>
      </c>
      <c r="BQ4" s="396" t="s">
        <v>20</v>
      </c>
      <c r="BR4" s="413"/>
      <c r="BS4" s="413"/>
      <c r="BT4" s="399" t="s">
        <v>19</v>
      </c>
      <c r="BU4" s="399" t="s">
        <v>20</v>
      </c>
      <c r="BV4" s="419"/>
      <c r="BW4" s="413"/>
      <c r="BX4" s="399" t="s">
        <v>19</v>
      </c>
      <c r="BY4" s="399" t="s">
        <v>20</v>
      </c>
      <c r="CE4" s="468"/>
    </row>
    <row r="5" spans="1:83" s="19" customFormat="1" ht="18.75">
      <c r="A5" s="5" t="s">
        <v>103</v>
      </c>
      <c r="B5" s="6">
        <f>B6+B7+B8+B14+B23+B26+B34+B36+B38+B41+B42+B13</f>
        <v>468623.99999999994</v>
      </c>
      <c r="C5" s="7">
        <f>C6+C7+C8+C14+C23+C26+C34+C36+C38+C41+C42+C13</f>
        <v>189998.5</v>
      </c>
      <c r="D5" s="8">
        <f aca="true" t="shared" si="0" ref="D5:D42">C5-B5</f>
        <v>-278625.49999999994</v>
      </c>
      <c r="E5" s="18">
        <f aca="true" t="shared" si="1" ref="E5:E35">C5/B5%</f>
        <v>40.543911536754415</v>
      </c>
      <c r="F5" s="9">
        <f aca="true" t="shared" si="2" ref="F5:G40">J5+Z5</f>
        <v>196982.1</v>
      </c>
      <c r="G5" s="10">
        <f t="shared" si="2"/>
        <v>189998.49999999997</v>
      </c>
      <c r="H5" s="10">
        <f aca="true" t="shared" si="3" ref="H5:H40">G5-F5</f>
        <v>-6983.600000000035</v>
      </c>
      <c r="I5" s="11">
        <f aca="true" t="shared" si="4" ref="I5:I13">G5/F5%</f>
        <v>96.45470324460952</v>
      </c>
      <c r="J5" s="12">
        <f>J6+J7+J8+J14+J23+J26+J34+J36+J38+J41+J42+J13</f>
        <v>103040.5</v>
      </c>
      <c r="K5" s="12">
        <f>K6+K7+K8+K14+K23+K26+K34+K36+K38+K41+K42+K13</f>
        <v>107441.4</v>
      </c>
      <c r="L5" s="510">
        <f aca="true" t="shared" si="5" ref="L5:L40">K5-J5</f>
        <v>4400.899999999994</v>
      </c>
      <c r="M5" s="337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93941.6</v>
      </c>
      <c r="AA5" s="12">
        <f>AA6+AA7+AA8+AA14+AA23+AA26+AA34+AA36+AA38+AA41+AA42+AA13</f>
        <v>82557.09999999998</v>
      </c>
      <c r="AB5" s="510">
        <f>AA5-Z5</f>
        <v>-11384.50000000003</v>
      </c>
      <c r="AC5" s="510">
        <f>AA5/Z5%</f>
        <v>87.88130072300234</v>
      </c>
      <c r="AD5" s="338">
        <f>AD6+AD7+AD8+AD14+AD23+AD26+AD34+AD36+AD38+AD41+AD42+AD13</f>
        <v>32611.7</v>
      </c>
      <c r="AE5" s="338">
        <f>AE6+AE7+AE8+AE14+AE23+AE26+AE34+AE36+AE38+AE41+AE42+AE13</f>
        <v>49477.09999999999</v>
      </c>
      <c r="AF5" s="339">
        <f>AE5-AD5</f>
        <v>16865.39999999999</v>
      </c>
      <c r="AG5" s="339">
        <f>AE5/AD5%</f>
        <v>151.71579525139748</v>
      </c>
      <c r="AH5" s="338">
        <f>AH6+AH7+AH8+AH14+AH23+AH26+AH34+AH36+AH38+AH41+AH42+AH13</f>
        <v>30981.7</v>
      </c>
      <c r="AI5" s="338">
        <f>AI6+AI7+AI8+AI14+AI23+AI26+AI34+AI36+AI38+AI41+AI42+AI13</f>
        <v>33080</v>
      </c>
      <c r="AJ5" s="339">
        <f aca="true" t="shared" si="12" ref="AJ5:AJ41">AI5-AH5</f>
        <v>2098.2999999999993</v>
      </c>
      <c r="AK5" s="339">
        <f>AI5/AH5%</f>
        <v>106.77270775974203</v>
      </c>
      <c r="AL5" s="338">
        <f>AL6+AL7+AL8+AL14+AL23+AL26+AL34+AL36+AL38+AL41+AL42+AL13</f>
        <v>30348.2</v>
      </c>
      <c r="AM5" s="338">
        <f>AM6+AM7+AM8+AM14+AM23+AM26+AM34+AM36+AM38+AM41+AM42+AM13</f>
        <v>0</v>
      </c>
      <c r="AN5" s="339">
        <f aca="true" t="shared" si="13" ref="AN5:AN41">AM5-AL5</f>
        <v>-30348.2</v>
      </c>
      <c r="AO5" s="339">
        <f aca="true" t="shared" si="14" ref="AO5:AO35">AM5/AL5%</f>
        <v>0</v>
      </c>
      <c r="AP5" s="14">
        <f>J5+Z5+AT5</f>
        <v>318362.10000000003</v>
      </c>
      <c r="AQ5" s="14">
        <f>K5+AA5+AU5</f>
        <v>189998.49999999997</v>
      </c>
      <c r="AR5" s="15">
        <f aca="true" t="shared" si="15" ref="AR5:AR40">AQ5-AP5</f>
        <v>-128363.60000000006</v>
      </c>
      <c r="AS5" s="16">
        <f aca="true" t="shared" si="16" ref="AS5:AS13">AQ5/AP5%</f>
        <v>59.67999959794207</v>
      </c>
      <c r="AT5" s="12">
        <f>AT6+AT7+AT8+AT14+AT23+AT26+AT34+AT36+AT38+AT41+AT42+AT13</f>
        <v>121380.00000000001</v>
      </c>
      <c r="AU5" s="12">
        <f>AU6+AU7+AU8+AU14+AU23+AU26+AU34+AU36+AU38+AU41+AU42+AU13</f>
        <v>0</v>
      </c>
      <c r="AV5" s="510">
        <f>AU5-AT5</f>
        <v>-121380.00000000001</v>
      </c>
      <c r="AW5" s="340">
        <f aca="true" t="shared" si="17" ref="AW5:AW17">AU5/AT5%</f>
        <v>0</v>
      </c>
      <c r="AX5" s="339">
        <f>AX6+AX7+AX8+AX14+AX23+AX26+AX34+AX36+AX38+AX41+AX42+AX13</f>
        <v>41820.2</v>
      </c>
      <c r="AY5" s="339">
        <f>AY6+AY7+AY8+AY14+AY23+AY26+AY34+AY36+AY38+AY41+AY42+AY13</f>
        <v>0</v>
      </c>
      <c r="AZ5" s="339">
        <f>AY5-AX5</f>
        <v>-41820.2</v>
      </c>
      <c r="BA5" s="339">
        <f>AY5/AX5%</f>
        <v>0</v>
      </c>
      <c r="BB5" s="338">
        <f>BB6+BB7+BB8+BB14+BB23+BB26+BB34+BB36+BB38+BB41+BB42+BB13</f>
        <v>40816</v>
      </c>
      <c r="BC5" s="341">
        <f>BC6+BC7+BC8+BC14+BC23+BC26+BC34+BC36+BC38+BC41+BC42+BC13</f>
        <v>0</v>
      </c>
      <c r="BD5" s="339">
        <f aca="true" t="shared" si="18" ref="BD5:BD24">BC5-BB5</f>
        <v>-40816</v>
      </c>
      <c r="BE5" s="243">
        <f aca="true" t="shared" si="19" ref="BE5:BE13">BC5/BB5%</f>
        <v>0</v>
      </c>
      <c r="BF5" s="338">
        <f>BF6+BF7+BF8+BF14+BF23+BF26+BF34+BF36+BF38+BF41+BF42+BF13</f>
        <v>38743.8</v>
      </c>
      <c r="BG5" s="338">
        <f>BG6+BG7+BG8+BG14+BG23+BG26+BG34+BG36+BG38+BG41+BG42+BG13</f>
        <v>0</v>
      </c>
      <c r="BH5" s="339">
        <f aca="true" t="shared" si="20" ref="BH5:BH24">BG5-BF5</f>
        <v>-38743.8</v>
      </c>
      <c r="BI5" s="243">
        <f aca="true" t="shared" si="21" ref="BI5:BI13">BG5/BF5%</f>
        <v>0</v>
      </c>
      <c r="BJ5" s="12">
        <f>BJ6+BJ7+BJ8+BJ14+BJ23+BJ26+BJ34+BJ36+BJ38+BJ41+BJ42+BJ13</f>
        <v>150261.90000000002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337">
        <f>BK5/BJ5%</f>
        <v>0</v>
      </c>
      <c r="BN5" s="338">
        <f>BN6+BN7+BN8+BN14+BN23+BN26+BN34+BN36+BN38+BN41+BN42+BN13</f>
        <v>43782.6</v>
      </c>
      <c r="BO5" s="338">
        <f>BO6+BO7+BO8+BO14+BO23+BO26+BO34+BO36+BO38+BO41+BO42+BO13</f>
        <v>0</v>
      </c>
      <c r="BP5" s="339">
        <f aca="true" t="shared" si="22" ref="BP5:BP23">BO5-BN5</f>
        <v>-43782.6</v>
      </c>
      <c r="BQ5" s="342">
        <f>BO5/BN5%</f>
        <v>0</v>
      </c>
      <c r="BR5" s="339">
        <f>BR6+BR7+BR8+BR14+BR23+BR26+BR34+BR36+BR38+BR41+BR42+BR13</f>
        <v>43671.8</v>
      </c>
      <c r="BS5" s="339">
        <f>BS6+BS7+BS8+BS14+BS23+BS26+BS34+BS36+BS38+BS41+BS42+BS13</f>
        <v>0</v>
      </c>
      <c r="BT5" s="339">
        <f aca="true" t="shared" si="23" ref="BT5:BT23">BS5-BR5</f>
        <v>-43671.8</v>
      </c>
      <c r="BU5" s="339">
        <f aca="true" t="shared" si="24" ref="BU5:BU41">BS5/BR5%</f>
        <v>0</v>
      </c>
      <c r="BV5" s="338">
        <f>BV6+BV7+BV8+BV14+BV23+BV26+BV34+BV36+BV38+BV41+BV42+BV13</f>
        <v>62807.5</v>
      </c>
      <c r="BW5" s="338">
        <f>BW6+BW7+BW8+BW14+BW23+BW26+BW34+BW36+BW38+BW41+BW42+BW13</f>
        <v>0</v>
      </c>
      <c r="BX5" s="339">
        <f aca="true" t="shared" si="25" ref="BX5:BX23">BW5-BV5</f>
        <v>-62807.5</v>
      </c>
      <c r="BY5" s="339">
        <f aca="true" t="shared" si="26" ref="BY5:BY22">BW5/BV5%</f>
        <v>0</v>
      </c>
      <c r="BZ5" s="19" t="s">
        <v>103</v>
      </c>
      <c r="CE5" s="13">
        <f>CE6+CE7+CE8+CE14+CE23+CE26+CE34+CE36+CE38+CE41+CE42</f>
        <v>0</v>
      </c>
    </row>
    <row r="6" spans="1:83" s="19" customFormat="1" ht="18.75">
      <c r="A6" s="5" t="s">
        <v>21</v>
      </c>
      <c r="B6" s="20">
        <f aca="true" t="shared" si="27" ref="B6:C17">J6+Z6+AT6+BJ6</f>
        <v>323299.30000000005</v>
      </c>
      <c r="C6" s="21">
        <f t="shared" si="27"/>
        <v>110296.4</v>
      </c>
      <c r="D6" s="8">
        <f t="shared" si="0"/>
        <v>-213002.90000000005</v>
      </c>
      <c r="E6" s="18">
        <f t="shared" si="1"/>
        <v>34.11587961990638</v>
      </c>
      <c r="F6" s="9">
        <f t="shared" si="2"/>
        <v>134686.2</v>
      </c>
      <c r="G6" s="10">
        <f t="shared" si="2"/>
        <v>110296.4</v>
      </c>
      <c r="H6" s="10">
        <f t="shared" si="3"/>
        <v>-24389.800000000017</v>
      </c>
      <c r="I6" s="11">
        <f t="shared" si="4"/>
        <v>81.89138902129541</v>
      </c>
      <c r="J6" s="22">
        <f>N6+R6+V6</f>
        <v>67864.59999999999</v>
      </c>
      <c r="K6" s="510">
        <f>SUM(O6+S6+W6)</f>
        <v>62641.6</v>
      </c>
      <c r="L6" s="510">
        <f t="shared" si="5"/>
        <v>-5222.999999999993</v>
      </c>
      <c r="M6" s="337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8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10">
        <f aca="true" t="shared" si="29" ref="Z6:Z17">AD6+AH6+AL6</f>
        <v>66821.6</v>
      </c>
      <c r="AA6" s="510">
        <f aca="true" t="shared" si="30" ref="AA6:AA42">SUM(AE6+AI6+AM6)</f>
        <v>47654.8</v>
      </c>
      <c r="AB6" s="510">
        <f aca="true" t="shared" si="31" ref="AB6:AB42">AA6-Z6</f>
        <v>-19166.800000000003</v>
      </c>
      <c r="AC6" s="510">
        <f>AA6/Z6%</f>
        <v>71.31646054569181</v>
      </c>
      <c r="AD6" s="212">
        <v>22139.7</v>
      </c>
      <c r="AE6" s="212">
        <v>26679.5</v>
      </c>
      <c r="AF6" s="339">
        <f aca="true" t="shared" si="32" ref="AF6:AF41">AE6-AD6</f>
        <v>4539.799999999999</v>
      </c>
      <c r="AG6" s="339">
        <f aca="true" t="shared" si="33" ref="AG6:AG13">AE6/AD6%</f>
        <v>120.50524623188208</v>
      </c>
      <c r="AH6" s="212">
        <v>21859.9</v>
      </c>
      <c r="AI6" s="212">
        <v>20975.3</v>
      </c>
      <c r="AJ6" s="339">
        <f t="shared" si="12"/>
        <v>-884.6000000000022</v>
      </c>
      <c r="AK6" s="339">
        <f>AI6/AH6%</f>
        <v>95.9533209209557</v>
      </c>
      <c r="AL6" s="212">
        <v>22822</v>
      </c>
      <c r="AM6" s="212"/>
      <c r="AN6" s="339">
        <f t="shared" si="13"/>
        <v>-22822</v>
      </c>
      <c r="AO6" s="339">
        <f t="shared" si="14"/>
        <v>0</v>
      </c>
      <c r="AP6" s="14">
        <f>J6+Z6+AT6</f>
        <v>218315.80000000002</v>
      </c>
      <c r="AQ6" s="15">
        <f aca="true" t="shared" si="34" ref="AQ6:AQ25">K6+AA6+AU6</f>
        <v>110296.4</v>
      </c>
      <c r="AR6" s="15">
        <f t="shared" si="15"/>
        <v>-108019.40000000002</v>
      </c>
      <c r="AS6" s="16">
        <f t="shared" si="16"/>
        <v>50.52149226029448</v>
      </c>
      <c r="AT6" s="22">
        <f aca="true" t="shared" si="35" ref="AT6:AU19">AX6+BB6+BF6</f>
        <v>83629.6</v>
      </c>
      <c r="AU6" s="510">
        <f>SUM(AY6+BC6+BG6)</f>
        <v>0</v>
      </c>
      <c r="AV6" s="510">
        <f>AU6-AT6</f>
        <v>-83629.6</v>
      </c>
      <c r="AW6" s="340">
        <f t="shared" si="17"/>
        <v>0</v>
      </c>
      <c r="AX6" s="212">
        <v>28815.7</v>
      </c>
      <c r="AY6" s="212"/>
      <c r="AZ6" s="339">
        <f>AY6-AX6</f>
        <v>-28815.7</v>
      </c>
      <c r="BA6" s="339">
        <f>AY6/AX6%</f>
        <v>0</v>
      </c>
      <c r="BB6" s="343">
        <v>28244.3</v>
      </c>
      <c r="BC6" s="212"/>
      <c r="BD6" s="339">
        <f t="shared" si="18"/>
        <v>-28244.3</v>
      </c>
      <c r="BE6" s="243">
        <f t="shared" si="19"/>
        <v>0</v>
      </c>
      <c r="BF6" s="343">
        <v>26569.6</v>
      </c>
      <c r="BG6" s="212"/>
      <c r="BH6" s="339">
        <f t="shared" si="20"/>
        <v>-26569.6</v>
      </c>
      <c r="BI6" s="243">
        <f t="shared" si="21"/>
        <v>0</v>
      </c>
      <c r="BJ6" s="12">
        <f aca="true" t="shared" si="36" ref="BJ6:BJ17">BN6+BR6+BV6</f>
        <v>104983.5</v>
      </c>
      <c r="BK6" s="12">
        <f aca="true" t="shared" si="37" ref="BK6:BK42">SUM(BO6+BS6+BW6)</f>
        <v>0</v>
      </c>
      <c r="BL6" s="510">
        <f aca="true" t="shared" si="38" ref="BL6:BL38">BK6-BJ6</f>
        <v>-104983.5</v>
      </c>
      <c r="BM6" s="337">
        <f aca="true" t="shared" si="39" ref="BM6:BM13">BK6/BJ6%</f>
        <v>0</v>
      </c>
      <c r="BN6" s="344">
        <v>29158.8</v>
      </c>
      <c r="BO6" s="212"/>
      <c r="BP6" s="339">
        <f t="shared" si="22"/>
        <v>-29158.8</v>
      </c>
      <c r="BQ6" s="342">
        <f aca="true" t="shared" si="40" ref="BQ6:BQ14">BO6/BN6%</f>
        <v>0</v>
      </c>
      <c r="BR6" s="212">
        <v>27228</v>
      </c>
      <c r="BS6" s="212"/>
      <c r="BT6" s="339">
        <f t="shared" si="23"/>
        <v>-27228</v>
      </c>
      <c r="BU6" s="339">
        <f t="shared" si="24"/>
        <v>0</v>
      </c>
      <c r="BV6" s="343">
        <v>48596.7</v>
      </c>
      <c r="BW6" s="212"/>
      <c r="BX6" s="339">
        <f t="shared" si="25"/>
        <v>-48596.7</v>
      </c>
      <c r="BY6" s="339">
        <f t="shared" si="26"/>
        <v>0</v>
      </c>
      <c r="CE6" s="21"/>
    </row>
    <row r="7" spans="1:83" s="19" customFormat="1" ht="18.75">
      <c r="A7" s="5" t="s">
        <v>22</v>
      </c>
      <c r="B7" s="20">
        <f t="shared" si="27"/>
        <v>37611.6</v>
      </c>
      <c r="C7" s="21">
        <f t="shared" si="27"/>
        <v>14682.4</v>
      </c>
      <c r="D7" s="8">
        <f>C7-B7</f>
        <v>-22929.199999999997</v>
      </c>
      <c r="E7" s="18">
        <f>C7/B7%</f>
        <v>39.0368928734752</v>
      </c>
      <c r="F7" s="9">
        <f>J7+Z7</f>
        <v>17165.4</v>
      </c>
      <c r="G7" s="10">
        <f>K7+AA7</f>
        <v>14682.4</v>
      </c>
      <c r="H7" s="10">
        <f>G7-F7</f>
        <v>-2483.000000000002</v>
      </c>
      <c r="I7" s="11">
        <f>G7/F7%</f>
        <v>85.53485499900962</v>
      </c>
      <c r="J7" s="22">
        <f>N7+R7+V7</f>
        <v>9181.5</v>
      </c>
      <c r="K7" s="510">
        <f>O7+S7+W7</f>
        <v>8433.3</v>
      </c>
      <c r="L7" s="510">
        <f>K7-J7</f>
        <v>-748.2000000000007</v>
      </c>
      <c r="M7" s="337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114</v>
      </c>
      <c r="Z7" s="510">
        <f t="shared" si="29"/>
        <v>7983.9</v>
      </c>
      <c r="AA7" s="510">
        <f>SUM(AE7+AI7+AM7)</f>
        <v>6249.1</v>
      </c>
      <c r="AB7" s="510">
        <f>AA7-Z7</f>
        <v>-1734.7999999999993</v>
      </c>
      <c r="AC7" s="510">
        <f>AA7/Z7%</f>
        <v>78.27127093275217</v>
      </c>
      <c r="AD7" s="212">
        <v>3190.6</v>
      </c>
      <c r="AE7" s="212">
        <v>3165.3</v>
      </c>
      <c r="AF7" s="339">
        <f>AE7-AD7</f>
        <v>-25.299999999999727</v>
      </c>
      <c r="AG7" s="339">
        <f t="shared" si="33"/>
        <v>99.20704569673417</v>
      </c>
      <c r="AH7" s="212">
        <v>2268.8</v>
      </c>
      <c r="AI7" s="212">
        <v>3083.8</v>
      </c>
      <c r="AJ7" s="339">
        <f>AI7-AH7</f>
        <v>815</v>
      </c>
      <c r="AK7" s="339">
        <f>AI7/AH7%</f>
        <v>135.92207334273624</v>
      </c>
      <c r="AL7" s="212">
        <v>2524.5</v>
      </c>
      <c r="AM7" s="212"/>
      <c r="AN7" s="339">
        <f>AM7-AL7</f>
        <v>-2524.5</v>
      </c>
      <c r="AO7" s="339">
        <f>AM7/AL7%</f>
        <v>0</v>
      </c>
      <c r="AP7" s="14">
        <f>J7+Z7+AT7</f>
        <v>27828.5</v>
      </c>
      <c r="AQ7" s="15">
        <f>K7+AA7+AU7</f>
        <v>14682.4</v>
      </c>
      <c r="AR7" s="15">
        <f>AQ7-AP7</f>
        <v>-13146.1</v>
      </c>
      <c r="AS7" s="16">
        <f>AQ7/AP7%</f>
        <v>52.76029969276101</v>
      </c>
      <c r="AT7" s="22">
        <f t="shared" si="35"/>
        <v>10663.1</v>
      </c>
      <c r="AU7" s="510">
        <f>SUM(AY7+BC7+BG7)</f>
        <v>0</v>
      </c>
      <c r="AV7" s="510">
        <f>AU7-AT7</f>
        <v>-10663.1</v>
      </c>
      <c r="AW7" s="340">
        <f>AU7/AT7%</f>
        <v>0</v>
      </c>
      <c r="AX7" s="212">
        <v>3207.3</v>
      </c>
      <c r="AY7" s="345"/>
      <c r="AZ7" s="339">
        <f>AY7-AX7</f>
        <v>-3207.3</v>
      </c>
      <c r="BA7" s="339">
        <f>AY7/AX7%</f>
        <v>0</v>
      </c>
      <c r="BB7" s="343">
        <v>3777.3</v>
      </c>
      <c r="BC7" s="343"/>
      <c r="BD7" s="339">
        <f>BC7-BB7</f>
        <v>-3777.3</v>
      </c>
      <c r="BE7" s="243">
        <f>BC7/BB7%</f>
        <v>0</v>
      </c>
      <c r="BF7" s="343">
        <v>3678.5</v>
      </c>
      <c r="BG7" s="212"/>
      <c r="BH7" s="339">
        <f>BG7-BF7</f>
        <v>-3678.5</v>
      </c>
      <c r="BI7" s="243">
        <f>BG7/BF7%</f>
        <v>0</v>
      </c>
      <c r="BJ7" s="24">
        <f t="shared" si="36"/>
        <v>9783.099999999999</v>
      </c>
      <c r="BK7" s="510">
        <f>SUM(BO7+BS7+BW7)</f>
        <v>0</v>
      </c>
      <c r="BL7" s="510">
        <f>BK7-BJ7</f>
        <v>-9783.099999999999</v>
      </c>
      <c r="BM7" s="337">
        <f>BK7/BJ7%</f>
        <v>0</v>
      </c>
      <c r="BN7" s="343">
        <v>3497.7</v>
      </c>
      <c r="BO7" s="212"/>
      <c r="BP7" s="339">
        <f>BO7-BN7</f>
        <v>-3497.7</v>
      </c>
      <c r="BQ7" s="342">
        <f>BO7/BN7%</f>
        <v>0</v>
      </c>
      <c r="BR7" s="212">
        <v>3205.7</v>
      </c>
      <c r="BS7" s="212"/>
      <c r="BT7" s="339">
        <f>BS7-BR7</f>
        <v>-3205.7</v>
      </c>
      <c r="BU7" s="339">
        <f t="shared" si="24"/>
        <v>0</v>
      </c>
      <c r="BV7" s="343">
        <v>3079.7</v>
      </c>
      <c r="BW7" s="212"/>
      <c r="BX7" s="339">
        <f>BW7-BV7</f>
        <v>-3079.7</v>
      </c>
      <c r="BY7" s="339">
        <f>BW7/BV7%</f>
        <v>0</v>
      </c>
      <c r="CE7" s="21"/>
    </row>
    <row r="8" spans="1:83" s="19" customFormat="1" ht="18.75">
      <c r="A8" s="5" t="s">
        <v>23</v>
      </c>
      <c r="B8" s="20">
        <f>J8+Z8+AT8+BJ8</f>
        <v>31841.6</v>
      </c>
      <c r="C8" s="21">
        <f t="shared" si="27"/>
        <v>28240</v>
      </c>
      <c r="D8" s="8">
        <f t="shared" si="0"/>
        <v>-3601.5999999999985</v>
      </c>
      <c r="E8" s="18">
        <f t="shared" si="1"/>
        <v>88.68901060248228</v>
      </c>
      <c r="F8" s="9">
        <f t="shared" si="2"/>
        <v>18772.2</v>
      </c>
      <c r="G8" s="10">
        <f t="shared" si="2"/>
        <v>28240</v>
      </c>
      <c r="H8" s="10">
        <f t="shared" si="3"/>
        <v>9467.8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10">
        <f t="shared" si="5"/>
        <v>5075.5999999999985</v>
      </c>
      <c r="M8" s="337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8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114</v>
      </c>
      <c r="Z8" s="510">
        <f t="shared" si="29"/>
        <v>6487.8</v>
      </c>
      <c r="AA8" s="510">
        <f t="shared" si="30"/>
        <v>10880</v>
      </c>
      <c r="AB8" s="510">
        <f t="shared" si="31"/>
        <v>4392.2</v>
      </c>
      <c r="AC8" s="510">
        <f>AA8/Z8%</f>
        <v>167.6993742100558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9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114</v>
      </c>
      <c r="AL8" s="212">
        <f>SUM(AL10:AL12)+AL9</f>
        <v>683.9</v>
      </c>
      <c r="AM8" s="212">
        <f>SUM(AM10:AM12)+AM9</f>
        <v>0</v>
      </c>
      <c r="AN8" s="339">
        <f t="shared" si="13"/>
        <v>-683.9</v>
      </c>
      <c r="AO8" s="339" t="s">
        <v>27</v>
      </c>
      <c r="AP8" s="14">
        <f>J8+Z8+AT8</f>
        <v>25849.3</v>
      </c>
      <c r="AQ8" s="15">
        <f t="shared" si="34"/>
        <v>28240</v>
      </c>
      <c r="AR8" s="15">
        <f t="shared" si="15"/>
        <v>2390.7000000000007</v>
      </c>
      <c r="AS8" s="16">
        <f t="shared" si="16"/>
        <v>109.24860634523952</v>
      </c>
      <c r="AT8" s="22">
        <f t="shared" si="35"/>
        <v>7077.099999999999</v>
      </c>
      <c r="AU8" s="22">
        <f>AY8+BC8+BG8</f>
        <v>0</v>
      </c>
      <c r="AV8" s="510">
        <f aca="true" t="shared" si="41" ref="AV8:AV42">AU8-AT8</f>
        <v>-7077.099999999999</v>
      </c>
      <c r="AW8" s="340">
        <f t="shared" si="17"/>
        <v>0</v>
      </c>
      <c r="AX8" s="212">
        <f>AX10+AX11+AX12+AX9</f>
        <v>3221</v>
      </c>
      <c r="AY8" s="212">
        <f>AY10+AY11+AY12+AY9</f>
        <v>0</v>
      </c>
      <c r="AZ8" s="212">
        <f>SUM(AZ10:AZ12)</f>
        <v>-851.4</v>
      </c>
      <c r="BA8" s="339">
        <f aca="true" t="shared" si="42" ref="BA8:BA30">AY8/AX8%</f>
        <v>0</v>
      </c>
      <c r="BB8" s="343">
        <f>SUM(BB10:BB12)+BB9</f>
        <v>1898.4</v>
      </c>
      <c r="BC8" s="343">
        <f>SUM(BC10:BC12)+BC9</f>
        <v>0</v>
      </c>
      <c r="BD8" s="343">
        <f>SUM(BD10:BD12)</f>
        <v>-434.70000000000005</v>
      </c>
      <c r="BE8" s="243">
        <f t="shared" si="19"/>
        <v>0</v>
      </c>
      <c r="BF8" s="343">
        <f>SUM(BF10:BF12)+BF9</f>
        <v>1957.7</v>
      </c>
      <c r="BG8" s="343">
        <f>SUM(BG10:BG12)+BG9</f>
        <v>0</v>
      </c>
      <c r="BH8" s="339">
        <f t="shared" si="20"/>
        <v>-1957.7</v>
      </c>
      <c r="BI8" s="46" t="s">
        <v>27</v>
      </c>
      <c r="BJ8" s="24">
        <f t="shared" si="36"/>
        <v>5992.3</v>
      </c>
      <c r="BK8" s="510">
        <f t="shared" si="37"/>
        <v>0</v>
      </c>
      <c r="BL8" s="510">
        <f t="shared" si="38"/>
        <v>-5992.3</v>
      </c>
      <c r="BM8" s="337">
        <f t="shared" si="39"/>
        <v>0</v>
      </c>
      <c r="BN8" s="343">
        <f>SUM(BN10:BN12)+BN9</f>
        <v>3065.5</v>
      </c>
      <c r="BO8" s="343">
        <f>SUM(BO10:BO12)+BO9</f>
        <v>0</v>
      </c>
      <c r="BP8" s="339">
        <f t="shared" si="22"/>
        <v>-3065.5</v>
      </c>
      <c r="BQ8" s="346">
        <f t="shared" si="40"/>
        <v>0</v>
      </c>
      <c r="BR8" s="212">
        <f>SUM(BR10:BR12)+BR9</f>
        <v>673.1</v>
      </c>
      <c r="BS8" s="212">
        <f>SUM(BS10:BS12)+BS9</f>
        <v>0</v>
      </c>
      <c r="BT8" s="339">
        <f t="shared" si="23"/>
        <v>-673.1</v>
      </c>
      <c r="BU8" s="347">
        <f t="shared" si="24"/>
        <v>0</v>
      </c>
      <c r="BV8" s="343">
        <f>SUM(BV10:BV12)+BV9</f>
        <v>2253.7000000000003</v>
      </c>
      <c r="BW8" s="343">
        <f>SUM(BW10:BW12)+BW9</f>
        <v>0</v>
      </c>
      <c r="BX8" s="339">
        <f t="shared" si="25"/>
        <v>-2253.7000000000003</v>
      </c>
      <c r="BY8" s="339">
        <f t="shared" si="26"/>
        <v>0</v>
      </c>
      <c r="CE8" s="23">
        <f>SUM(CE10:CE12)</f>
        <v>0</v>
      </c>
    </row>
    <row r="9" spans="1:83" ht="56.25">
      <c r="A9" s="47" t="s">
        <v>24</v>
      </c>
      <c r="B9" s="27">
        <f>J9+Z9+AT9+BJ9</f>
        <v>17514.5</v>
      </c>
      <c r="C9" s="28">
        <f t="shared" si="27"/>
        <v>8665.2</v>
      </c>
      <c r="D9" s="30">
        <f t="shared" si="0"/>
        <v>-8849.3</v>
      </c>
      <c r="E9" s="209">
        <f t="shared" si="1"/>
        <v>49.47443546775529</v>
      </c>
      <c r="F9" s="9">
        <f t="shared" si="2"/>
        <v>7673.9</v>
      </c>
      <c r="G9" s="10">
        <f t="shared" si="2"/>
        <v>8665.2</v>
      </c>
      <c r="H9" s="10">
        <f t="shared" si="3"/>
        <v>991.3000000000011</v>
      </c>
      <c r="I9" s="11">
        <f t="shared" si="4"/>
        <v>112.91781232489349</v>
      </c>
      <c r="J9" s="34">
        <f>N9+R9+V9</f>
        <v>3849.7</v>
      </c>
      <c r="K9" s="34">
        <f>O9+S9+W9</f>
        <v>3264.8</v>
      </c>
      <c r="L9" s="510">
        <f t="shared" si="5"/>
        <v>-584.8999999999996</v>
      </c>
      <c r="M9" s="337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8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9"/>
        <v>3824.2000000000003</v>
      </c>
      <c r="AA9" s="35">
        <f>AE9+AI9+AM9</f>
        <v>5400.4</v>
      </c>
      <c r="AB9" s="510">
        <f t="shared" si="31"/>
        <v>1576.1999999999994</v>
      </c>
      <c r="AC9" s="510">
        <f>AA9/Z9%</f>
        <v>141.21646357408082</v>
      </c>
      <c r="AD9" s="348">
        <v>2277.8</v>
      </c>
      <c r="AE9" s="348">
        <v>4358</v>
      </c>
      <c r="AF9" s="212">
        <f>SUM(AF11:AF13)</f>
        <v>1863.0000000000002</v>
      </c>
      <c r="AG9" s="339">
        <f t="shared" si="33"/>
        <v>191.32496268329086</v>
      </c>
      <c r="AH9" s="348">
        <v>1002.5</v>
      </c>
      <c r="AI9" s="348">
        <v>1042.4</v>
      </c>
      <c r="AJ9" s="347">
        <f>AI9-AH9</f>
        <v>39.90000000000009</v>
      </c>
      <c r="AK9" s="339">
        <f aca="true" t="shared" si="43" ref="AK9:AK39">AI9/AH9%</f>
        <v>103.98004987531172</v>
      </c>
      <c r="AL9" s="348">
        <v>543.9</v>
      </c>
      <c r="AM9" s="348"/>
      <c r="AN9" s="347"/>
      <c r="AO9" s="347"/>
      <c r="AP9" s="37"/>
      <c r="AQ9" s="38"/>
      <c r="AR9" s="38"/>
      <c r="AS9" s="39"/>
      <c r="AT9" s="34">
        <f t="shared" si="35"/>
        <v>5523.200000000001</v>
      </c>
      <c r="AU9" s="34">
        <f t="shared" si="35"/>
        <v>0</v>
      </c>
      <c r="AV9" s="35"/>
      <c r="AW9" s="349"/>
      <c r="AX9" s="348">
        <v>2369.6</v>
      </c>
      <c r="AY9" s="348"/>
      <c r="AZ9" s="348"/>
      <c r="BA9" s="347"/>
      <c r="BB9" s="350">
        <v>1463.7</v>
      </c>
      <c r="BC9" s="350"/>
      <c r="BD9" s="350"/>
      <c r="BE9" s="46"/>
      <c r="BF9" s="350">
        <v>1689.9</v>
      </c>
      <c r="BG9" s="350"/>
      <c r="BH9" s="347"/>
      <c r="BI9" s="46"/>
      <c r="BJ9" s="42">
        <f t="shared" si="36"/>
        <v>4317.4</v>
      </c>
      <c r="BK9" s="42">
        <f>BO9+BS9+BW9</f>
        <v>0</v>
      </c>
      <c r="BL9" s="35"/>
      <c r="BM9" s="40"/>
      <c r="BN9" s="350">
        <v>2927.8</v>
      </c>
      <c r="BO9" s="350"/>
      <c r="BP9" s="347"/>
      <c r="BQ9" s="346"/>
      <c r="BR9" s="348">
        <v>453.7</v>
      </c>
      <c r="BS9" s="348"/>
      <c r="BT9" s="347"/>
      <c r="BU9" s="347"/>
      <c r="BV9" s="350">
        <v>935.9</v>
      </c>
      <c r="BW9" s="348"/>
      <c r="BX9" s="347"/>
      <c r="BY9" s="347"/>
      <c r="CE9" s="36"/>
    </row>
    <row r="10" spans="1:83" ht="40.5" customHeight="1">
      <c r="A10" s="43" t="s">
        <v>25</v>
      </c>
      <c r="B10" s="27">
        <f t="shared" si="27"/>
        <v>5652.300000000001</v>
      </c>
      <c r="C10" s="28">
        <f t="shared" si="27"/>
        <v>3700.2999999999997</v>
      </c>
      <c r="D10" s="30">
        <f t="shared" si="0"/>
        <v>-1952.0000000000014</v>
      </c>
      <c r="E10" s="209">
        <f t="shared" si="1"/>
        <v>65.46538577216353</v>
      </c>
      <c r="F10" s="31">
        <f t="shared" si="2"/>
        <v>5652.300000000001</v>
      </c>
      <c r="G10" s="32">
        <f t="shared" si="2"/>
        <v>3700.2999999999997</v>
      </c>
      <c r="H10" s="32">
        <f t="shared" si="3"/>
        <v>-1952.0000000000014</v>
      </c>
      <c r="I10" s="33">
        <f t="shared" si="4"/>
        <v>65.46538577216353</v>
      </c>
      <c r="J10" s="34">
        <f aca="true" t="shared" si="44" ref="J10:J17">N10+R10+V10</f>
        <v>5652.300000000001</v>
      </c>
      <c r="K10" s="35">
        <f aca="true" t="shared" si="45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8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9"/>
        <v>0</v>
      </c>
      <c r="AA10" s="35">
        <f t="shared" si="30"/>
        <v>226.5</v>
      </c>
      <c r="AB10" s="35">
        <f t="shared" si="31"/>
        <v>226.5</v>
      </c>
      <c r="AC10" s="35"/>
      <c r="AD10" s="348"/>
      <c r="AE10" s="348">
        <v>114.3</v>
      </c>
      <c r="AF10" s="347">
        <f t="shared" si="32"/>
        <v>114.3</v>
      </c>
      <c r="AG10" s="347"/>
      <c r="AH10" s="348"/>
      <c r="AI10" s="348">
        <v>112.2</v>
      </c>
      <c r="AJ10" s="347">
        <f t="shared" si="12"/>
        <v>112.2</v>
      </c>
      <c r="AK10" s="339"/>
      <c r="AL10" s="348"/>
      <c r="AM10" s="348"/>
      <c r="AN10" s="347">
        <f t="shared" si="13"/>
        <v>0</v>
      </c>
      <c r="AO10" s="347"/>
      <c r="AP10" s="37">
        <f aca="true" t="shared" si="46" ref="AP10:AQ35">J10+Z10+AT10</f>
        <v>5652.300000000001</v>
      </c>
      <c r="AQ10" s="38">
        <f t="shared" si="34"/>
        <v>3700.2999999999997</v>
      </c>
      <c r="AR10" s="38">
        <f t="shared" si="15"/>
        <v>-1952.0000000000014</v>
      </c>
      <c r="AS10" s="39">
        <f t="shared" si="16"/>
        <v>65.46538577216353</v>
      </c>
      <c r="AT10" s="34">
        <f t="shared" si="35"/>
        <v>0</v>
      </c>
      <c r="AU10" s="35">
        <f aca="true" t="shared" si="47" ref="AU10:AU22">SUM(AY10+BC10+BG10)</f>
        <v>0</v>
      </c>
      <c r="AV10" s="35">
        <f t="shared" si="41"/>
        <v>0</v>
      </c>
      <c r="AW10" s="511" t="e">
        <f t="shared" si="17"/>
        <v>#DIV/0!</v>
      </c>
      <c r="AX10" s="348"/>
      <c r="AY10" s="348"/>
      <c r="AZ10" s="347">
        <f aca="true" t="shared" si="48" ref="AZ10:AZ41">AY10-AX10</f>
        <v>0</v>
      </c>
      <c r="BA10" s="347" t="e">
        <f t="shared" si="42"/>
        <v>#DIV/0!</v>
      </c>
      <c r="BB10" s="350"/>
      <c r="BC10" s="348"/>
      <c r="BD10" s="347">
        <f t="shared" si="18"/>
        <v>0</v>
      </c>
      <c r="BE10" s="46" t="e">
        <f t="shared" si="19"/>
        <v>#DIV/0!</v>
      </c>
      <c r="BF10" s="350"/>
      <c r="BG10" s="348"/>
      <c r="BH10" s="347">
        <f t="shared" si="20"/>
        <v>0</v>
      </c>
      <c r="BI10" s="46" t="s">
        <v>27</v>
      </c>
      <c r="BJ10" s="42">
        <f t="shared" si="36"/>
        <v>0</v>
      </c>
      <c r="BK10" s="35">
        <f t="shared" si="37"/>
        <v>0</v>
      </c>
      <c r="BL10" s="35">
        <f t="shared" si="38"/>
        <v>0</v>
      </c>
      <c r="BM10" s="40" t="e">
        <f t="shared" si="39"/>
        <v>#DIV/0!</v>
      </c>
      <c r="BN10" s="351"/>
      <c r="BO10" s="348"/>
      <c r="BP10" s="339">
        <f t="shared" si="22"/>
        <v>0</v>
      </c>
      <c r="BQ10" s="346" t="e">
        <f t="shared" si="40"/>
        <v>#DIV/0!</v>
      </c>
      <c r="BR10" s="348"/>
      <c r="BS10" s="348"/>
      <c r="BT10" s="347">
        <f t="shared" si="23"/>
        <v>0</v>
      </c>
      <c r="BU10" s="347" t="e">
        <f t="shared" si="24"/>
        <v>#DIV/0!</v>
      </c>
      <c r="BV10" s="350"/>
      <c r="BW10" s="348"/>
      <c r="BX10" s="347">
        <f t="shared" si="25"/>
        <v>0</v>
      </c>
      <c r="BY10" s="347" t="e">
        <f t="shared" si="26"/>
        <v>#DIV/0!</v>
      </c>
      <c r="CE10" s="28"/>
    </row>
    <row r="11" spans="1:83" ht="20.25" customHeight="1">
      <c r="A11" s="45" t="s">
        <v>26</v>
      </c>
      <c r="B11" s="27">
        <f t="shared" si="27"/>
        <v>4461.400000000001</v>
      </c>
      <c r="C11" s="28">
        <f t="shared" si="27"/>
        <v>8734.800000000001</v>
      </c>
      <c r="D11" s="30">
        <f t="shared" si="0"/>
        <v>4273.400000000001</v>
      </c>
      <c r="E11" s="29" t="s">
        <v>114</v>
      </c>
      <c r="F11" s="31">
        <f t="shared" si="2"/>
        <v>3099</v>
      </c>
      <c r="G11" s="32">
        <f t="shared" si="2"/>
        <v>8734.800000000001</v>
      </c>
      <c r="H11" s="32">
        <f t="shared" si="3"/>
        <v>5635.800000000001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7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8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114</v>
      </c>
      <c r="Z11" s="35">
        <f t="shared" si="29"/>
        <v>1614.4</v>
      </c>
      <c r="AA11" s="35">
        <f t="shared" si="30"/>
        <v>2846.4</v>
      </c>
      <c r="AB11" s="35">
        <f t="shared" si="31"/>
        <v>1232</v>
      </c>
      <c r="AC11" s="35" t="s">
        <v>104</v>
      </c>
      <c r="AD11" s="348">
        <v>219.4</v>
      </c>
      <c r="AE11" s="348">
        <v>1728.7</v>
      </c>
      <c r="AF11" s="347">
        <f t="shared" si="32"/>
        <v>1509.3</v>
      </c>
      <c r="AG11" s="339" t="s">
        <v>27</v>
      </c>
      <c r="AH11" s="512">
        <f>232.1+1111.4</f>
        <v>1343.5</v>
      </c>
      <c r="AI11" s="348">
        <v>1117.7</v>
      </c>
      <c r="AJ11" s="347">
        <f t="shared" si="12"/>
        <v>-225.79999999999995</v>
      </c>
      <c r="AK11" s="29" t="s">
        <v>114</v>
      </c>
      <c r="AL11" s="348">
        <v>51.5</v>
      </c>
      <c r="AM11" s="348"/>
      <c r="AN11" s="347">
        <f t="shared" si="13"/>
        <v>-51.5</v>
      </c>
      <c r="AO11" s="347"/>
      <c r="AP11" s="37">
        <f t="shared" si="46"/>
        <v>4185.3</v>
      </c>
      <c r="AQ11" s="38">
        <f t="shared" si="34"/>
        <v>8734.800000000001</v>
      </c>
      <c r="AR11" s="38">
        <f t="shared" si="15"/>
        <v>4549.500000000001</v>
      </c>
      <c r="AS11" s="39">
        <f t="shared" si="16"/>
        <v>208.70188516952192</v>
      </c>
      <c r="AT11" s="34">
        <f t="shared" si="35"/>
        <v>1086.3</v>
      </c>
      <c r="AU11" s="35">
        <f t="shared" si="47"/>
        <v>0</v>
      </c>
      <c r="AV11" s="35">
        <f t="shared" si="41"/>
        <v>-1086.3</v>
      </c>
      <c r="AW11" s="511">
        <f t="shared" si="17"/>
        <v>0</v>
      </c>
      <c r="AX11" s="348">
        <v>623.9</v>
      </c>
      <c r="AY11" s="348"/>
      <c r="AZ11" s="347">
        <f t="shared" si="48"/>
        <v>-623.9</v>
      </c>
      <c r="BA11" s="347">
        <f t="shared" si="42"/>
        <v>0</v>
      </c>
      <c r="BB11" s="350">
        <v>363.1</v>
      </c>
      <c r="BC11" s="348"/>
      <c r="BD11" s="347">
        <f t="shared" si="18"/>
        <v>-363.1</v>
      </c>
      <c r="BE11" s="46">
        <f t="shared" si="19"/>
        <v>0</v>
      </c>
      <c r="BF11" s="350">
        <v>99.3</v>
      </c>
      <c r="BG11" s="348"/>
      <c r="BH11" s="347">
        <f t="shared" si="20"/>
        <v>-99.3</v>
      </c>
      <c r="BI11" s="46" t="s">
        <v>27</v>
      </c>
      <c r="BJ11" s="42">
        <f t="shared" si="36"/>
        <v>276.1</v>
      </c>
      <c r="BK11" s="35">
        <f t="shared" si="37"/>
        <v>0</v>
      </c>
      <c r="BL11" s="35">
        <f t="shared" si="38"/>
        <v>-276.1</v>
      </c>
      <c r="BM11" s="40" t="s">
        <v>27</v>
      </c>
      <c r="BN11" s="351">
        <v>91.4</v>
      </c>
      <c r="BO11" s="348"/>
      <c r="BP11" s="339">
        <f t="shared" si="22"/>
        <v>-91.4</v>
      </c>
      <c r="BQ11" s="346"/>
      <c r="BR11" s="348">
        <v>0.3</v>
      </c>
      <c r="BS11" s="348"/>
      <c r="BT11" s="339">
        <f t="shared" si="23"/>
        <v>-0.3</v>
      </c>
      <c r="BU11" s="347">
        <f t="shared" si="24"/>
        <v>0</v>
      </c>
      <c r="BV11" s="350">
        <v>184.4</v>
      </c>
      <c r="BW11" s="348"/>
      <c r="BX11" s="347">
        <f t="shared" si="25"/>
        <v>-184.4</v>
      </c>
      <c r="BY11" s="243" t="s">
        <v>27</v>
      </c>
      <c r="CE11" s="28"/>
    </row>
    <row r="12" spans="1:83" ht="33" customHeight="1">
      <c r="A12" s="26" t="s">
        <v>28</v>
      </c>
      <c r="B12" s="27">
        <f t="shared" si="27"/>
        <v>4213.4</v>
      </c>
      <c r="C12" s="28">
        <f t="shared" si="27"/>
        <v>7139.7</v>
      </c>
      <c r="D12" s="30">
        <f t="shared" si="0"/>
        <v>2926.3</v>
      </c>
      <c r="E12" s="209">
        <f t="shared" si="1"/>
        <v>169.45222385721746</v>
      </c>
      <c r="F12" s="31">
        <f t="shared" si="2"/>
        <v>2347</v>
      </c>
      <c r="G12" s="32">
        <f t="shared" si="2"/>
        <v>7139.7</v>
      </c>
      <c r="H12" s="32">
        <f t="shared" si="3"/>
        <v>4792.7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7" t="s">
        <v>27</v>
      </c>
      <c r="N12" s="36">
        <v>408.7</v>
      </c>
      <c r="O12" s="28">
        <v>780.2</v>
      </c>
      <c r="P12" s="29">
        <f t="shared" si="7"/>
        <v>371.50000000000006</v>
      </c>
      <c r="Q12" s="352" t="s">
        <v>27</v>
      </c>
      <c r="R12" s="28">
        <v>400.3</v>
      </c>
      <c r="S12" s="28">
        <v>1316.5</v>
      </c>
      <c r="T12" s="29">
        <f t="shared" si="28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114</v>
      </c>
      <c r="Z12" s="35">
        <f t="shared" si="29"/>
        <v>1049.1999999999998</v>
      </c>
      <c r="AA12" s="35">
        <f t="shared" si="30"/>
        <v>2406.7</v>
      </c>
      <c r="AB12" s="35">
        <f t="shared" si="31"/>
        <v>1357.5</v>
      </c>
      <c r="AC12" s="510">
        <f aca="true" t="shared" si="49" ref="AC12:AC17">AA12/Z12%</f>
        <v>229.38429279451015</v>
      </c>
      <c r="AD12" s="348">
        <v>905.9</v>
      </c>
      <c r="AE12" s="348">
        <v>1428.4</v>
      </c>
      <c r="AF12" s="347">
        <f t="shared" si="32"/>
        <v>522.5000000000001</v>
      </c>
      <c r="AG12" s="347">
        <f t="shared" si="33"/>
        <v>157.6774478419252</v>
      </c>
      <c r="AH12" s="348">
        <v>54.8</v>
      </c>
      <c r="AI12" s="348">
        <v>978.3</v>
      </c>
      <c r="AJ12" s="347">
        <f t="shared" si="12"/>
        <v>923.5</v>
      </c>
      <c r="AK12" s="29" t="s">
        <v>114</v>
      </c>
      <c r="AL12" s="348">
        <v>88.5</v>
      </c>
      <c r="AM12" s="348"/>
      <c r="AN12" s="347">
        <f t="shared" si="13"/>
        <v>-88.5</v>
      </c>
      <c r="AO12" s="347">
        <f t="shared" si="14"/>
        <v>0</v>
      </c>
      <c r="AP12" s="37">
        <f t="shared" si="46"/>
        <v>2814.6</v>
      </c>
      <c r="AQ12" s="38">
        <f t="shared" si="34"/>
        <v>7139.7</v>
      </c>
      <c r="AR12" s="38">
        <f t="shared" si="15"/>
        <v>4325.1</v>
      </c>
      <c r="AS12" s="39">
        <f t="shared" si="16"/>
        <v>253.66659560861223</v>
      </c>
      <c r="AT12" s="34">
        <f t="shared" si="35"/>
        <v>467.6</v>
      </c>
      <c r="AU12" s="35">
        <f t="shared" si="47"/>
        <v>0</v>
      </c>
      <c r="AV12" s="35">
        <f>AU12-AT12</f>
        <v>-467.6</v>
      </c>
      <c r="AW12" s="511">
        <f t="shared" si="17"/>
        <v>0</v>
      </c>
      <c r="AX12" s="348">
        <v>227.5</v>
      </c>
      <c r="AY12" s="348"/>
      <c r="AZ12" s="347">
        <f t="shared" si="48"/>
        <v>-227.5</v>
      </c>
      <c r="BA12" s="347">
        <f t="shared" si="42"/>
        <v>0</v>
      </c>
      <c r="BB12" s="350">
        <v>71.6</v>
      </c>
      <c r="BC12" s="348"/>
      <c r="BD12" s="347">
        <f t="shared" si="18"/>
        <v>-71.6</v>
      </c>
      <c r="BE12" s="46">
        <f t="shared" si="19"/>
        <v>0</v>
      </c>
      <c r="BF12" s="350">
        <v>168.5</v>
      </c>
      <c r="BG12" s="348"/>
      <c r="BH12" s="347">
        <f t="shared" si="20"/>
        <v>-168.5</v>
      </c>
      <c r="BI12" s="46">
        <f t="shared" si="21"/>
        <v>0</v>
      </c>
      <c r="BJ12" s="42">
        <f t="shared" si="36"/>
        <v>1398.8000000000002</v>
      </c>
      <c r="BK12" s="35">
        <f t="shared" si="37"/>
        <v>0</v>
      </c>
      <c r="BL12" s="35">
        <f t="shared" si="38"/>
        <v>-1398.8000000000002</v>
      </c>
      <c r="BM12" s="40">
        <f t="shared" si="39"/>
        <v>0</v>
      </c>
      <c r="BN12" s="351">
        <v>46.3</v>
      </c>
      <c r="BO12" s="348"/>
      <c r="BP12" s="339">
        <f t="shared" si="22"/>
        <v>-46.3</v>
      </c>
      <c r="BQ12" s="346">
        <f t="shared" si="40"/>
        <v>0</v>
      </c>
      <c r="BR12" s="348">
        <v>219.1</v>
      </c>
      <c r="BS12" s="348"/>
      <c r="BT12" s="347">
        <f t="shared" si="23"/>
        <v>-219.1</v>
      </c>
      <c r="BU12" s="347">
        <f t="shared" si="24"/>
        <v>0</v>
      </c>
      <c r="BV12" s="350">
        <v>1133.4</v>
      </c>
      <c r="BW12" s="348"/>
      <c r="BX12" s="347">
        <f t="shared" si="25"/>
        <v>-1133.4</v>
      </c>
      <c r="BY12" s="347">
        <f t="shared" si="26"/>
        <v>0</v>
      </c>
      <c r="CE12" s="28"/>
    </row>
    <row r="13" spans="1:83" s="19" customFormat="1" ht="18.75" customHeight="1">
      <c r="A13" s="353" t="s">
        <v>147</v>
      </c>
      <c r="B13" s="20">
        <f t="shared" si="27"/>
        <v>28505.100000000002</v>
      </c>
      <c r="C13" s="21">
        <f t="shared" si="27"/>
        <v>3420.5</v>
      </c>
      <c r="D13" s="8">
        <f t="shared" si="0"/>
        <v>-25084.600000000002</v>
      </c>
      <c r="E13" s="18">
        <f t="shared" si="1"/>
        <v>11.999607087854452</v>
      </c>
      <c r="F13" s="9">
        <f>J13+Z13</f>
        <v>4138.400000000001</v>
      </c>
      <c r="G13" s="10">
        <f t="shared" si="2"/>
        <v>3420.5</v>
      </c>
      <c r="H13" s="10">
        <f t="shared" si="3"/>
        <v>-717.9000000000005</v>
      </c>
      <c r="I13" s="11">
        <f t="shared" si="4"/>
        <v>82.6527160255171</v>
      </c>
      <c r="J13" s="22">
        <f t="shared" si="44"/>
        <v>2455.6000000000004</v>
      </c>
      <c r="K13" s="510">
        <f t="shared" si="45"/>
        <v>2438.5</v>
      </c>
      <c r="L13" s="510">
        <f t="shared" si="5"/>
        <v>-17.100000000000364</v>
      </c>
      <c r="M13" s="337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8"/>
        <v>178.60000000000002</v>
      </c>
      <c r="U13" s="7">
        <f aca="true" t="shared" si="50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10">
        <f t="shared" si="29"/>
        <v>1682.8000000000002</v>
      </c>
      <c r="AA13" s="510">
        <f t="shared" si="30"/>
        <v>982</v>
      </c>
      <c r="AB13" s="510">
        <f t="shared" si="31"/>
        <v>-700.8000000000002</v>
      </c>
      <c r="AC13" s="510">
        <f t="shared" si="49"/>
        <v>58.35512241502257</v>
      </c>
      <c r="AD13" s="212">
        <v>795.5</v>
      </c>
      <c r="AE13" s="212">
        <v>626.7</v>
      </c>
      <c r="AF13" s="339">
        <f t="shared" si="32"/>
        <v>-168.79999999999995</v>
      </c>
      <c r="AG13" s="339">
        <f t="shared" si="33"/>
        <v>78.7806411062225</v>
      </c>
      <c r="AH13" s="212">
        <v>509.2</v>
      </c>
      <c r="AI13" s="212">
        <v>355.3</v>
      </c>
      <c r="AJ13" s="339">
        <f t="shared" si="12"/>
        <v>-153.89999999999998</v>
      </c>
      <c r="AK13" s="339">
        <f t="shared" si="43"/>
        <v>69.77611940298509</v>
      </c>
      <c r="AL13" s="212">
        <v>378.1</v>
      </c>
      <c r="AM13" s="212"/>
      <c r="AN13" s="339">
        <f t="shared" si="13"/>
        <v>-378.1</v>
      </c>
      <c r="AO13" s="339">
        <f t="shared" si="14"/>
        <v>0</v>
      </c>
      <c r="AP13" s="14">
        <f t="shared" si="46"/>
        <v>11129</v>
      </c>
      <c r="AQ13" s="15">
        <f t="shared" si="34"/>
        <v>3420.5</v>
      </c>
      <c r="AR13" s="15">
        <f t="shared" si="15"/>
        <v>-7708.5</v>
      </c>
      <c r="AS13" s="16">
        <f t="shared" si="16"/>
        <v>30.735016623236586</v>
      </c>
      <c r="AT13" s="22">
        <f t="shared" si="35"/>
        <v>6990.6</v>
      </c>
      <c r="AU13" s="510">
        <f t="shared" si="47"/>
        <v>0</v>
      </c>
      <c r="AV13" s="510">
        <f>AU13-AT13</f>
        <v>-6990.6</v>
      </c>
      <c r="AW13" s="340">
        <f t="shared" si="17"/>
        <v>0</v>
      </c>
      <c r="AX13" s="212">
        <v>1889</v>
      </c>
      <c r="AY13" s="212"/>
      <c r="AZ13" s="339">
        <f t="shared" si="48"/>
        <v>-1889</v>
      </c>
      <c r="BA13" s="339">
        <f t="shared" si="42"/>
        <v>0</v>
      </c>
      <c r="BB13" s="343">
        <v>2881.8</v>
      </c>
      <c r="BC13" s="212"/>
      <c r="BD13" s="339">
        <f t="shared" si="18"/>
        <v>-2881.8</v>
      </c>
      <c r="BE13" s="243">
        <f t="shared" si="19"/>
        <v>0</v>
      </c>
      <c r="BF13" s="343">
        <v>2219.8</v>
      </c>
      <c r="BG13" s="212"/>
      <c r="BH13" s="339">
        <f t="shared" si="20"/>
        <v>-2219.8</v>
      </c>
      <c r="BI13" s="243">
        <f t="shared" si="21"/>
        <v>0</v>
      </c>
      <c r="BJ13" s="24">
        <f t="shared" si="36"/>
        <v>17376.100000000002</v>
      </c>
      <c r="BK13" s="510">
        <f t="shared" si="37"/>
        <v>0</v>
      </c>
      <c r="BL13" s="510">
        <f t="shared" si="38"/>
        <v>-17376.100000000002</v>
      </c>
      <c r="BM13" s="337">
        <f t="shared" si="39"/>
        <v>0</v>
      </c>
      <c r="BN13" s="344">
        <v>3880.6</v>
      </c>
      <c r="BO13" s="212"/>
      <c r="BP13" s="339">
        <f t="shared" si="22"/>
        <v>-3880.6</v>
      </c>
      <c r="BQ13" s="342">
        <f t="shared" si="40"/>
        <v>0</v>
      </c>
      <c r="BR13" s="212">
        <v>8679.7</v>
      </c>
      <c r="BS13" s="212"/>
      <c r="BT13" s="339">
        <f t="shared" si="23"/>
        <v>-8679.7</v>
      </c>
      <c r="BU13" s="347">
        <f t="shared" si="24"/>
        <v>0</v>
      </c>
      <c r="BV13" s="343">
        <v>4815.8</v>
      </c>
      <c r="BW13" s="212"/>
      <c r="BX13" s="339">
        <f t="shared" si="25"/>
        <v>-4815.8</v>
      </c>
      <c r="BY13" s="339">
        <f t="shared" si="26"/>
        <v>0</v>
      </c>
      <c r="CE13" s="21"/>
    </row>
    <row r="14" spans="1:83" s="19" customFormat="1" ht="18.75">
      <c r="A14" s="5" t="s">
        <v>29</v>
      </c>
      <c r="B14" s="20">
        <f>J14+Z14+AT14+BJ14</f>
        <v>15314.199999999999</v>
      </c>
      <c r="C14" s="21">
        <f t="shared" si="27"/>
        <v>5751.700000000001</v>
      </c>
      <c r="D14" s="8">
        <f t="shared" si="0"/>
        <v>-9562.499999999998</v>
      </c>
      <c r="E14" s="18">
        <f t="shared" si="1"/>
        <v>37.55795274973555</v>
      </c>
      <c r="F14" s="9">
        <f>J14+Z14</f>
        <v>6349.599999999999</v>
      </c>
      <c r="G14" s="9">
        <f>K14+AA14</f>
        <v>5751.700000000001</v>
      </c>
      <c r="H14" s="10">
        <f t="shared" si="3"/>
        <v>-597.8999999999987</v>
      </c>
      <c r="I14" s="11">
        <f>G14/F14%</f>
        <v>90.5836588131536</v>
      </c>
      <c r="J14" s="22">
        <f t="shared" si="44"/>
        <v>3614.3999999999996</v>
      </c>
      <c r="K14" s="22">
        <f>O14+S14+W14</f>
        <v>3110.4</v>
      </c>
      <c r="L14" s="510">
        <f t="shared" si="5"/>
        <v>-503.99999999999955</v>
      </c>
      <c r="M14" s="337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8"/>
        <v>-165.89999999999986</v>
      </c>
      <c r="U14" s="7">
        <f t="shared" si="50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10">
        <f t="shared" si="29"/>
        <v>2735.2</v>
      </c>
      <c r="AA14" s="510">
        <f t="shared" si="30"/>
        <v>2641.3</v>
      </c>
      <c r="AB14" s="510">
        <f t="shared" si="31"/>
        <v>-93.89999999999964</v>
      </c>
      <c r="AC14" s="510">
        <f t="shared" si="49"/>
        <v>96.56697864872771</v>
      </c>
      <c r="AD14" s="343">
        <f>AD15+AD22+AD16</f>
        <v>657.1999999999999</v>
      </c>
      <c r="AE14" s="343">
        <f>AE15+AE22+AE16</f>
        <v>1358.8</v>
      </c>
      <c r="AF14" s="339">
        <f t="shared" si="32"/>
        <v>701.6</v>
      </c>
      <c r="AG14" s="339" t="s">
        <v>27</v>
      </c>
      <c r="AH14" s="343">
        <f>AH15+AH22+AH16</f>
        <v>799.3</v>
      </c>
      <c r="AI14" s="343">
        <f>AI15+AI22+AI16</f>
        <v>1282.5</v>
      </c>
      <c r="AJ14" s="339">
        <f t="shared" si="12"/>
        <v>483.20000000000005</v>
      </c>
      <c r="AK14" s="339">
        <f t="shared" si="43"/>
        <v>160.45289628424874</v>
      </c>
      <c r="AL14" s="343">
        <f>AL15+AL22+AL16</f>
        <v>1278.7</v>
      </c>
      <c r="AM14" s="343">
        <f>AM15+AM22+AM16</f>
        <v>0</v>
      </c>
      <c r="AN14" s="339">
        <f t="shared" si="13"/>
        <v>-1278.7</v>
      </c>
      <c r="AO14" s="339">
        <f t="shared" si="14"/>
        <v>0</v>
      </c>
      <c r="AP14" s="14">
        <f>J14+Z14+AT14</f>
        <v>11062.9</v>
      </c>
      <c r="AQ14" s="15">
        <f t="shared" si="34"/>
        <v>5751.700000000001</v>
      </c>
      <c r="AR14" s="15">
        <f t="shared" si="15"/>
        <v>-5311.199999999999</v>
      </c>
      <c r="AS14" s="16">
        <f>AQ14/AP14%</f>
        <v>51.99088846504986</v>
      </c>
      <c r="AT14" s="22">
        <f t="shared" si="35"/>
        <v>4713.3</v>
      </c>
      <c r="AU14" s="510">
        <f t="shared" si="47"/>
        <v>0</v>
      </c>
      <c r="AV14" s="510">
        <f t="shared" si="41"/>
        <v>-4713.3</v>
      </c>
      <c r="AW14" s="340">
        <f t="shared" si="17"/>
        <v>0</v>
      </c>
      <c r="AX14" s="212">
        <f>AX15+AX22+AX16</f>
        <v>1655.7</v>
      </c>
      <c r="AY14" s="212">
        <f>AY15+AY22+AY16</f>
        <v>0</v>
      </c>
      <c r="AZ14" s="339">
        <f t="shared" si="48"/>
        <v>-1655.7</v>
      </c>
      <c r="BA14" s="339">
        <f>AY14/AX14%</f>
        <v>0</v>
      </c>
      <c r="BB14" s="343">
        <f>BB15+BB22+BB16</f>
        <v>1480.6000000000001</v>
      </c>
      <c r="BC14" s="343">
        <f>BC15+BC22+BC16</f>
        <v>0</v>
      </c>
      <c r="BD14" s="339">
        <f t="shared" si="18"/>
        <v>-1480.6000000000001</v>
      </c>
      <c r="BE14" s="243">
        <f>BC14/BB14%</f>
        <v>0</v>
      </c>
      <c r="BF14" s="343">
        <f>BF15+BF22+BF16</f>
        <v>1577</v>
      </c>
      <c r="BG14" s="343">
        <f>BG15+BG22+BG16</f>
        <v>0</v>
      </c>
      <c r="BH14" s="339">
        <f t="shared" si="20"/>
        <v>-1577</v>
      </c>
      <c r="BI14" s="339">
        <f>BG14/BF14%</f>
        <v>0</v>
      </c>
      <c r="BJ14" s="24">
        <f t="shared" si="36"/>
        <v>4251.299999999999</v>
      </c>
      <c r="BK14" s="510">
        <f t="shared" si="37"/>
        <v>0</v>
      </c>
      <c r="BL14" s="510">
        <f t="shared" si="38"/>
        <v>-4251.299999999999</v>
      </c>
      <c r="BM14" s="337">
        <f>BK14/BJ14%</f>
        <v>0</v>
      </c>
      <c r="BN14" s="343">
        <f>BN15+BN22+BN16</f>
        <v>1452.4999999999998</v>
      </c>
      <c r="BO14" s="343">
        <f>BO15+BO22+BO16</f>
        <v>0</v>
      </c>
      <c r="BP14" s="339">
        <f t="shared" si="22"/>
        <v>-1452.4999999999998</v>
      </c>
      <c r="BQ14" s="342">
        <f t="shared" si="40"/>
        <v>0</v>
      </c>
      <c r="BR14" s="343">
        <f>BR15+BR22+BR16</f>
        <v>1372.9</v>
      </c>
      <c r="BS14" s="212"/>
      <c r="BT14" s="339">
        <f t="shared" si="23"/>
        <v>-1372.9</v>
      </c>
      <c r="BU14" s="347">
        <f t="shared" si="24"/>
        <v>0</v>
      </c>
      <c r="BV14" s="343">
        <f>BV15+BV22+BV16</f>
        <v>1425.8999999999999</v>
      </c>
      <c r="BW14" s="343">
        <f>BW15+BW22+BW16</f>
        <v>0</v>
      </c>
      <c r="BX14" s="339">
        <f t="shared" si="25"/>
        <v>-1425.8999999999999</v>
      </c>
      <c r="BY14" s="243" t="s">
        <v>27</v>
      </c>
      <c r="CE14" s="23">
        <f>CE15+CE22+CE16</f>
        <v>0</v>
      </c>
    </row>
    <row r="15" spans="1:83" ht="54" customHeight="1">
      <c r="A15" s="43" t="s">
        <v>105</v>
      </c>
      <c r="B15" s="27">
        <f t="shared" si="27"/>
        <v>10573.7</v>
      </c>
      <c r="C15" s="28">
        <f t="shared" si="27"/>
        <v>3563.1000000000004</v>
      </c>
      <c r="D15" s="30">
        <f t="shared" si="0"/>
        <v>-7010.6</v>
      </c>
      <c r="E15" s="209">
        <f t="shared" si="1"/>
        <v>33.69775953545117</v>
      </c>
      <c r="F15" s="31">
        <f t="shared" si="2"/>
        <v>4550.9</v>
      </c>
      <c r="G15" s="32">
        <f t="shared" si="2"/>
        <v>3563.1000000000004</v>
      </c>
      <c r="H15" s="32">
        <f t="shared" si="3"/>
        <v>-987.7999999999993</v>
      </c>
      <c r="I15" s="33">
        <f>G15/F15%</f>
        <v>78.29440330484083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8"/>
        <v>-152.70000000000005</v>
      </c>
      <c r="U15" s="29">
        <f t="shared" si="50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9"/>
        <v>2137.7</v>
      </c>
      <c r="AA15" s="35">
        <f t="shared" si="30"/>
        <v>1566</v>
      </c>
      <c r="AB15" s="35">
        <f t="shared" si="31"/>
        <v>-571.6999999999998</v>
      </c>
      <c r="AC15" s="35">
        <f t="shared" si="49"/>
        <v>73.25630350376574</v>
      </c>
      <c r="AD15" s="348">
        <v>644.3</v>
      </c>
      <c r="AE15" s="348">
        <v>780.9</v>
      </c>
      <c r="AF15" s="347">
        <f t="shared" si="32"/>
        <v>136.60000000000002</v>
      </c>
      <c r="AG15" s="347">
        <f>AE15/AD15%</f>
        <v>121.20130374049356</v>
      </c>
      <c r="AH15" s="348">
        <v>622</v>
      </c>
      <c r="AI15" s="348">
        <v>785.1</v>
      </c>
      <c r="AJ15" s="347">
        <f t="shared" si="12"/>
        <v>163.10000000000002</v>
      </c>
      <c r="AK15" s="339">
        <f t="shared" si="43"/>
        <v>126.2218649517685</v>
      </c>
      <c r="AL15" s="348">
        <v>871.4</v>
      </c>
      <c r="AM15" s="348"/>
      <c r="AN15" s="347">
        <f t="shared" si="13"/>
        <v>-871.4</v>
      </c>
      <c r="AO15" s="347">
        <f t="shared" si="14"/>
        <v>0</v>
      </c>
      <c r="AP15" s="37">
        <f t="shared" si="46"/>
        <v>7700.9</v>
      </c>
      <c r="AQ15" s="38">
        <f t="shared" si="34"/>
        <v>3563.1000000000004</v>
      </c>
      <c r="AR15" s="38">
        <f t="shared" si="15"/>
        <v>-4137.799999999999</v>
      </c>
      <c r="AS15" s="39">
        <f>AQ15/AP15%</f>
        <v>46.26861795374567</v>
      </c>
      <c r="AT15" s="34">
        <f t="shared" si="35"/>
        <v>3150</v>
      </c>
      <c r="AU15" s="35">
        <f t="shared" si="47"/>
        <v>0</v>
      </c>
      <c r="AV15" s="35">
        <f t="shared" si="41"/>
        <v>-3150</v>
      </c>
      <c r="AW15" s="511">
        <f t="shared" si="17"/>
        <v>0</v>
      </c>
      <c r="AX15" s="348">
        <v>1170.6</v>
      </c>
      <c r="AY15" s="348"/>
      <c r="AZ15" s="347">
        <f t="shared" si="48"/>
        <v>-1170.6</v>
      </c>
      <c r="BA15" s="347">
        <f t="shared" si="42"/>
        <v>0</v>
      </c>
      <c r="BB15" s="350">
        <v>967.2</v>
      </c>
      <c r="BC15" s="348"/>
      <c r="BD15" s="347">
        <f t="shared" si="18"/>
        <v>-967.2</v>
      </c>
      <c r="BE15" s="46">
        <f>BC15/BB15%</f>
        <v>0</v>
      </c>
      <c r="BF15" s="350">
        <v>1012.2</v>
      </c>
      <c r="BG15" s="348"/>
      <c r="BH15" s="347">
        <f t="shared" si="20"/>
        <v>-1012.2</v>
      </c>
      <c r="BI15" s="46">
        <f aca="true" t="shared" si="51" ref="BI15:BI22">BG15/BF15%</f>
        <v>0</v>
      </c>
      <c r="BJ15" s="42">
        <f t="shared" si="36"/>
        <v>2872.8</v>
      </c>
      <c r="BK15" s="35">
        <f t="shared" si="37"/>
        <v>0</v>
      </c>
      <c r="BL15" s="35">
        <f t="shared" si="38"/>
        <v>-2872.8</v>
      </c>
      <c r="BM15" s="40">
        <f>BK15/BJ15%</f>
        <v>0</v>
      </c>
      <c r="BN15" s="351">
        <v>1069.6</v>
      </c>
      <c r="BO15" s="348"/>
      <c r="BP15" s="339">
        <f t="shared" si="22"/>
        <v>-1069.6</v>
      </c>
      <c r="BQ15" s="346">
        <f>BO15/BN15%</f>
        <v>0</v>
      </c>
      <c r="BR15" s="348">
        <v>947.9</v>
      </c>
      <c r="BS15" s="348"/>
      <c r="BT15" s="347">
        <f t="shared" si="23"/>
        <v>-947.9</v>
      </c>
      <c r="BU15" s="347">
        <f t="shared" si="24"/>
        <v>0</v>
      </c>
      <c r="BV15" s="350">
        <v>855.3</v>
      </c>
      <c r="BW15" s="348"/>
      <c r="BX15" s="347">
        <f t="shared" si="25"/>
        <v>-855.3</v>
      </c>
      <c r="BY15" s="347">
        <f t="shared" si="26"/>
        <v>0</v>
      </c>
      <c r="CE15" s="28"/>
    </row>
    <row r="16" spans="1:83" ht="55.5" customHeight="1">
      <c r="A16" s="221" t="s">
        <v>106</v>
      </c>
      <c r="B16" s="27">
        <f t="shared" si="27"/>
        <v>4530</v>
      </c>
      <c r="C16" s="28">
        <f t="shared" si="27"/>
        <v>2153.6</v>
      </c>
      <c r="D16" s="30">
        <f>C16-B16</f>
        <v>-2376.4</v>
      </c>
      <c r="E16" s="209">
        <f t="shared" si="1"/>
        <v>47.54083885209713</v>
      </c>
      <c r="F16" s="31">
        <v>2650.4</v>
      </c>
      <c r="G16" s="32">
        <f t="shared" si="2"/>
        <v>2153.6</v>
      </c>
      <c r="H16" s="222">
        <f t="shared" si="3"/>
        <v>-496.8000000000002</v>
      </c>
      <c r="I16" s="223">
        <f>G16/F16%</f>
        <v>81.25565952309084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8"/>
        <v>-13.199999999999989</v>
      </c>
      <c r="U16" s="29">
        <f t="shared" si="50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9"/>
        <v>587</v>
      </c>
      <c r="AA16" s="35">
        <f t="shared" si="30"/>
        <v>1065.3</v>
      </c>
      <c r="AB16" s="35">
        <f t="shared" si="31"/>
        <v>478.29999999999995</v>
      </c>
      <c r="AC16" s="35">
        <f t="shared" si="49"/>
        <v>181.48211243611584</v>
      </c>
      <c r="AD16" s="354">
        <v>12.9</v>
      </c>
      <c r="AE16" s="348">
        <v>567.9</v>
      </c>
      <c r="AF16" s="347">
        <f t="shared" si="32"/>
        <v>555</v>
      </c>
      <c r="AG16" s="339" t="s">
        <v>27</v>
      </c>
      <c r="AH16" s="354">
        <v>177.3</v>
      </c>
      <c r="AI16" s="348">
        <v>497.4</v>
      </c>
      <c r="AJ16" s="347">
        <f t="shared" si="12"/>
        <v>320.09999999999997</v>
      </c>
      <c r="AK16" s="29" t="s">
        <v>114</v>
      </c>
      <c r="AL16" s="354">
        <v>396.8</v>
      </c>
      <c r="AM16" s="348"/>
      <c r="AN16" s="347">
        <f t="shared" si="13"/>
        <v>-396.8</v>
      </c>
      <c r="AO16" s="46">
        <f t="shared" si="14"/>
        <v>0</v>
      </c>
      <c r="AP16" s="37">
        <f t="shared" si="46"/>
        <v>3251.4</v>
      </c>
      <c r="AQ16" s="38">
        <f t="shared" si="34"/>
        <v>2153.6</v>
      </c>
      <c r="AR16" s="38">
        <f t="shared" si="15"/>
        <v>-1097.8000000000002</v>
      </c>
      <c r="AS16" s="39">
        <f>AQ16/AP16%</f>
        <v>66.23608291812756</v>
      </c>
      <c r="AT16" s="34">
        <f t="shared" si="35"/>
        <v>1468.5</v>
      </c>
      <c r="AU16" s="35">
        <f t="shared" si="47"/>
        <v>0</v>
      </c>
      <c r="AV16" s="35">
        <f t="shared" si="41"/>
        <v>-1468.5</v>
      </c>
      <c r="AW16" s="511">
        <f t="shared" si="17"/>
        <v>0</v>
      </c>
      <c r="AX16" s="348">
        <v>437.7</v>
      </c>
      <c r="AY16" s="348"/>
      <c r="AZ16" s="347">
        <f t="shared" si="48"/>
        <v>-437.7</v>
      </c>
      <c r="BA16" s="347">
        <f t="shared" si="42"/>
        <v>0</v>
      </c>
      <c r="BB16" s="355">
        <v>481.8</v>
      </c>
      <c r="BC16" s="348"/>
      <c r="BD16" s="347">
        <f t="shared" si="18"/>
        <v>-481.8</v>
      </c>
      <c r="BE16" s="46">
        <f>BC16/BB16%</f>
        <v>0</v>
      </c>
      <c r="BF16" s="355">
        <v>549</v>
      </c>
      <c r="BG16" s="348"/>
      <c r="BH16" s="347">
        <f t="shared" si="20"/>
        <v>-549</v>
      </c>
      <c r="BI16" s="46">
        <f t="shared" si="51"/>
        <v>0</v>
      </c>
      <c r="BJ16" s="42">
        <f t="shared" si="36"/>
        <v>1278.6</v>
      </c>
      <c r="BK16" s="35">
        <f t="shared" si="37"/>
        <v>0</v>
      </c>
      <c r="BL16" s="35">
        <f t="shared" si="38"/>
        <v>-1278.6</v>
      </c>
      <c r="BM16" s="40">
        <f>BK16/BJ16%</f>
        <v>0</v>
      </c>
      <c r="BN16" s="354">
        <v>361.8</v>
      </c>
      <c r="BO16" s="348"/>
      <c r="BP16" s="347">
        <f t="shared" si="22"/>
        <v>-361.8</v>
      </c>
      <c r="BQ16" s="346">
        <f>BO16/BN16%</f>
        <v>0</v>
      </c>
      <c r="BR16" s="348">
        <v>425</v>
      </c>
      <c r="BS16" s="348"/>
      <c r="BT16" s="347">
        <f t="shared" si="23"/>
        <v>-425</v>
      </c>
      <c r="BU16" s="347">
        <f t="shared" si="24"/>
        <v>0</v>
      </c>
      <c r="BV16" s="355">
        <v>491.8</v>
      </c>
      <c r="BW16" s="348"/>
      <c r="BX16" s="347">
        <f t="shared" si="25"/>
        <v>-491.8</v>
      </c>
      <c r="BY16" s="46">
        <f t="shared" si="26"/>
        <v>0</v>
      </c>
      <c r="CE16" s="28"/>
    </row>
    <row r="17" spans="1:83" ht="15.75" customHeight="1" hidden="1">
      <c r="A17" s="225" t="s">
        <v>107</v>
      </c>
      <c r="B17" s="226">
        <f t="shared" si="27"/>
        <v>0</v>
      </c>
      <c r="C17" s="227">
        <f t="shared" si="27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50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9"/>
        <v>0</v>
      </c>
      <c r="AA17" s="228">
        <f t="shared" si="30"/>
        <v>0</v>
      </c>
      <c r="AB17" s="228">
        <f t="shared" si="31"/>
        <v>0</v>
      </c>
      <c r="AC17" s="228" t="e">
        <f t="shared" si="49"/>
        <v>#DIV/0!</v>
      </c>
      <c r="AD17" s="348"/>
      <c r="AE17" s="348"/>
      <c r="AF17" s="347">
        <f t="shared" si="32"/>
        <v>0</v>
      </c>
      <c r="AG17" s="347"/>
      <c r="AH17" s="348"/>
      <c r="AI17" s="348"/>
      <c r="AJ17" s="347"/>
      <c r="AK17" s="339" t="e">
        <f t="shared" si="43"/>
        <v>#DIV/0!</v>
      </c>
      <c r="AL17" s="348"/>
      <c r="AM17" s="348"/>
      <c r="AN17" s="347">
        <f t="shared" si="13"/>
        <v>0</v>
      </c>
      <c r="AO17" s="347" t="e">
        <f t="shared" si="14"/>
        <v>#DIV/0!</v>
      </c>
      <c r="AP17" s="230">
        <f t="shared" si="46"/>
        <v>0</v>
      </c>
      <c r="AQ17" s="228">
        <f t="shared" si="34"/>
        <v>0</v>
      </c>
      <c r="AR17" s="228">
        <f t="shared" si="15"/>
        <v>0</v>
      </c>
      <c r="AS17" s="229" t="e">
        <f>AQ17/AP17%</f>
        <v>#DIV/0!</v>
      </c>
      <c r="AT17" s="232">
        <f t="shared" si="35"/>
        <v>0</v>
      </c>
      <c r="AU17" s="228">
        <f t="shared" si="47"/>
        <v>0</v>
      </c>
      <c r="AV17" s="228">
        <f t="shared" si="41"/>
        <v>0</v>
      </c>
      <c r="AW17" s="231" t="e">
        <f t="shared" si="17"/>
        <v>#DIV/0!</v>
      </c>
      <c r="AX17" s="348"/>
      <c r="AY17" s="348"/>
      <c r="AZ17" s="347"/>
      <c r="BA17" s="347"/>
      <c r="BB17" s="350"/>
      <c r="BC17" s="348"/>
      <c r="BD17" s="347"/>
      <c r="BE17" s="46"/>
      <c r="BF17" s="350"/>
      <c r="BG17" s="348"/>
      <c r="BH17" s="347">
        <f t="shared" si="20"/>
        <v>0</v>
      </c>
      <c r="BI17" s="46" t="e">
        <f t="shared" si="51"/>
        <v>#DIV/0!</v>
      </c>
      <c r="BJ17" s="230">
        <f t="shared" si="36"/>
        <v>0</v>
      </c>
      <c r="BK17" s="228"/>
      <c r="BL17" s="228"/>
      <c r="BM17" s="229"/>
      <c r="BN17" s="351"/>
      <c r="BO17" s="348"/>
      <c r="BP17" s="339"/>
      <c r="BQ17" s="346" t="e">
        <f aca="true" t="shared" si="52" ref="BQ17:BQ22">BO17/BN17%</f>
        <v>#DIV/0!</v>
      </c>
      <c r="BR17" s="348"/>
      <c r="BS17" s="348"/>
      <c r="BT17" s="347"/>
      <c r="BU17" s="347" t="e">
        <f t="shared" si="24"/>
        <v>#DIV/0!</v>
      </c>
      <c r="BV17" s="350"/>
      <c r="BW17" s="348"/>
      <c r="BX17" s="347">
        <f t="shared" si="25"/>
        <v>0</v>
      </c>
      <c r="BY17" s="347" t="e">
        <f t="shared" si="26"/>
        <v>#DIV/0!</v>
      </c>
      <c r="BZ17" s="234"/>
      <c r="CE17" s="227"/>
    </row>
    <row r="18" spans="1:83" ht="15.75" customHeight="1" hidden="1">
      <c r="A18" s="225" t="s">
        <v>108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50"/>
        <v>#DIV/0!</v>
      </c>
      <c r="V18" s="227"/>
      <c r="W18" s="227"/>
      <c r="X18" s="228"/>
      <c r="Y18" s="228"/>
      <c r="Z18" s="228"/>
      <c r="AA18" s="228">
        <f t="shared" si="30"/>
        <v>0</v>
      </c>
      <c r="AB18" s="228">
        <f t="shared" si="31"/>
        <v>0</v>
      </c>
      <c r="AC18" s="228"/>
      <c r="AD18" s="348"/>
      <c r="AE18" s="348"/>
      <c r="AF18" s="347">
        <f t="shared" si="32"/>
        <v>0</v>
      </c>
      <c r="AG18" s="347"/>
      <c r="AH18" s="348"/>
      <c r="AI18" s="348"/>
      <c r="AJ18" s="347"/>
      <c r="AK18" s="339" t="e">
        <f t="shared" si="43"/>
        <v>#DIV/0!</v>
      </c>
      <c r="AL18" s="348"/>
      <c r="AM18" s="348"/>
      <c r="AN18" s="347"/>
      <c r="AO18" s="347"/>
      <c r="AP18" s="230">
        <f t="shared" si="46"/>
        <v>0</v>
      </c>
      <c r="AQ18" s="228">
        <f t="shared" si="34"/>
        <v>0</v>
      </c>
      <c r="AR18" s="228">
        <f t="shared" si="15"/>
        <v>0</v>
      </c>
      <c r="AS18" s="229"/>
      <c r="AT18" s="232">
        <f t="shared" si="35"/>
        <v>0</v>
      </c>
      <c r="AU18" s="228">
        <f t="shared" si="47"/>
        <v>0</v>
      </c>
      <c r="AV18" s="228">
        <f t="shared" si="41"/>
        <v>0</v>
      </c>
      <c r="AW18" s="231"/>
      <c r="AX18" s="348"/>
      <c r="AY18" s="348"/>
      <c r="AZ18" s="347"/>
      <c r="BA18" s="347"/>
      <c r="BB18" s="350"/>
      <c r="BC18" s="348"/>
      <c r="BD18" s="347"/>
      <c r="BE18" s="46"/>
      <c r="BF18" s="350"/>
      <c r="BG18" s="348"/>
      <c r="BH18" s="347"/>
      <c r="BI18" s="46"/>
      <c r="BJ18" s="230"/>
      <c r="BK18" s="228"/>
      <c r="BL18" s="228"/>
      <c r="BM18" s="229"/>
      <c r="BN18" s="351"/>
      <c r="BO18" s="348"/>
      <c r="BP18" s="339"/>
      <c r="BQ18" s="346" t="e">
        <f t="shared" si="52"/>
        <v>#DIV/0!</v>
      </c>
      <c r="BR18" s="348"/>
      <c r="BS18" s="348"/>
      <c r="BT18" s="347"/>
      <c r="BU18" s="347" t="e">
        <f t="shared" si="24"/>
        <v>#DIV/0!</v>
      </c>
      <c r="BV18" s="350"/>
      <c r="BW18" s="348"/>
      <c r="BX18" s="347"/>
      <c r="BY18" s="347"/>
      <c r="BZ18" s="234"/>
      <c r="CE18" s="227"/>
    </row>
    <row r="19" spans="1:83" ht="15.75" customHeight="1" hidden="1">
      <c r="A19" s="235" t="s">
        <v>109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50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30"/>
        <v>0</v>
      </c>
      <c r="AB19" s="228">
        <f t="shared" si="31"/>
        <v>0</v>
      </c>
      <c r="AC19" s="228" t="e">
        <f>AA19/Z19%</f>
        <v>#DIV/0!</v>
      </c>
      <c r="AD19" s="348"/>
      <c r="AE19" s="348"/>
      <c r="AF19" s="347">
        <f t="shared" si="32"/>
        <v>0</v>
      </c>
      <c r="AG19" s="347"/>
      <c r="AH19" s="348"/>
      <c r="AI19" s="348"/>
      <c r="AJ19" s="347"/>
      <c r="AK19" s="339" t="e">
        <f t="shared" si="43"/>
        <v>#DIV/0!</v>
      </c>
      <c r="AL19" s="348"/>
      <c r="AM19" s="348"/>
      <c r="AN19" s="347">
        <f t="shared" si="13"/>
        <v>0</v>
      </c>
      <c r="AO19" s="347" t="e">
        <f t="shared" si="14"/>
        <v>#DIV/0!</v>
      </c>
      <c r="AP19" s="230">
        <f t="shared" si="46"/>
        <v>0</v>
      </c>
      <c r="AQ19" s="228">
        <f t="shared" si="34"/>
        <v>0</v>
      </c>
      <c r="AR19" s="228">
        <f t="shared" si="15"/>
        <v>0</v>
      </c>
      <c r="AS19" s="229" t="e">
        <f>AQ19/AP19%</f>
        <v>#DIV/0!</v>
      </c>
      <c r="AT19" s="232">
        <f t="shared" si="35"/>
        <v>0</v>
      </c>
      <c r="AU19" s="228">
        <f t="shared" si="47"/>
        <v>0</v>
      </c>
      <c r="AV19" s="228">
        <f t="shared" si="41"/>
        <v>0</v>
      </c>
      <c r="AW19" s="231" t="e">
        <f>AU19/AT19%</f>
        <v>#DIV/0!</v>
      </c>
      <c r="AX19" s="348"/>
      <c r="AY19" s="348"/>
      <c r="AZ19" s="347"/>
      <c r="BA19" s="347"/>
      <c r="BB19" s="350"/>
      <c r="BC19" s="348"/>
      <c r="BD19" s="347"/>
      <c r="BE19" s="46"/>
      <c r="BF19" s="350"/>
      <c r="BG19" s="348"/>
      <c r="BH19" s="347">
        <f t="shared" si="20"/>
        <v>0</v>
      </c>
      <c r="BI19" s="46" t="e">
        <f t="shared" si="51"/>
        <v>#DIV/0!</v>
      </c>
      <c r="BJ19" s="230">
        <f>BN19+BR19+BV19</f>
        <v>0</v>
      </c>
      <c r="BK19" s="228"/>
      <c r="BL19" s="228"/>
      <c r="BM19" s="229"/>
      <c r="BN19" s="351"/>
      <c r="BO19" s="348"/>
      <c r="BP19" s="339"/>
      <c r="BQ19" s="346" t="e">
        <f t="shared" si="52"/>
        <v>#DIV/0!</v>
      </c>
      <c r="BR19" s="348"/>
      <c r="BS19" s="348"/>
      <c r="BT19" s="347"/>
      <c r="BU19" s="347" t="e">
        <f t="shared" si="24"/>
        <v>#DIV/0!</v>
      </c>
      <c r="BV19" s="350"/>
      <c r="BW19" s="348"/>
      <c r="BX19" s="347">
        <f t="shared" si="25"/>
        <v>0</v>
      </c>
      <c r="BY19" s="347" t="e">
        <f t="shared" si="26"/>
        <v>#DIV/0!</v>
      </c>
      <c r="BZ19" s="234"/>
      <c r="CE19" s="227"/>
    </row>
    <row r="20" spans="1:83" ht="15.75" customHeight="1" hidden="1">
      <c r="A20" s="235" t="s">
        <v>110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50"/>
        <v>#DIV/0!</v>
      </c>
      <c r="V20" s="227"/>
      <c r="W20" s="227"/>
      <c r="X20" s="228"/>
      <c r="Y20" s="228"/>
      <c r="Z20" s="228"/>
      <c r="AA20" s="228">
        <f t="shared" si="30"/>
        <v>0</v>
      </c>
      <c r="AB20" s="228">
        <f t="shared" si="31"/>
        <v>0</v>
      </c>
      <c r="AC20" s="228" t="e">
        <f>AA20/Z20%</f>
        <v>#DIV/0!</v>
      </c>
      <c r="AD20" s="348"/>
      <c r="AE20" s="348"/>
      <c r="AF20" s="347">
        <f t="shared" si="32"/>
        <v>0</v>
      </c>
      <c r="AG20" s="347"/>
      <c r="AH20" s="348"/>
      <c r="AI20" s="348"/>
      <c r="AJ20" s="347"/>
      <c r="AK20" s="339" t="e">
        <f t="shared" si="43"/>
        <v>#DIV/0!</v>
      </c>
      <c r="AL20" s="348"/>
      <c r="AM20" s="348"/>
      <c r="AN20" s="347"/>
      <c r="AO20" s="347"/>
      <c r="AP20" s="230">
        <f t="shared" si="46"/>
        <v>0</v>
      </c>
      <c r="AQ20" s="228">
        <f t="shared" si="34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7"/>
        <v>0</v>
      </c>
      <c r="AV20" s="228">
        <f t="shared" si="41"/>
        <v>0</v>
      </c>
      <c r="AW20" s="231" t="e">
        <f>AU20/AT20%</f>
        <v>#DIV/0!</v>
      </c>
      <c r="AX20" s="348"/>
      <c r="AY20" s="348"/>
      <c r="AZ20" s="347"/>
      <c r="BA20" s="347"/>
      <c r="BB20" s="350"/>
      <c r="BC20" s="348"/>
      <c r="BD20" s="347"/>
      <c r="BE20" s="46"/>
      <c r="BF20" s="350"/>
      <c r="BG20" s="348"/>
      <c r="BH20" s="347"/>
      <c r="BI20" s="46"/>
      <c r="BJ20" s="230"/>
      <c r="BK20" s="228"/>
      <c r="BL20" s="228"/>
      <c r="BM20" s="229"/>
      <c r="BN20" s="351"/>
      <c r="BO20" s="348"/>
      <c r="BP20" s="339"/>
      <c r="BQ20" s="346" t="e">
        <f t="shared" si="52"/>
        <v>#DIV/0!</v>
      </c>
      <c r="BR20" s="348"/>
      <c r="BS20" s="348"/>
      <c r="BT20" s="347"/>
      <c r="BU20" s="347" t="e">
        <f t="shared" si="24"/>
        <v>#DIV/0!</v>
      </c>
      <c r="BV20" s="350"/>
      <c r="BW20" s="348"/>
      <c r="BX20" s="347"/>
      <c r="BY20" s="347"/>
      <c r="BZ20" s="234"/>
      <c r="CE20" s="227"/>
    </row>
    <row r="21" spans="1:83" ht="15.75" customHeight="1" hidden="1">
      <c r="A21" s="235" t="s">
        <v>111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3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50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4" ref="Z21:Z27">AD21+AH21+AL21</f>
        <v>0</v>
      </c>
      <c r="AA21" s="228">
        <f t="shared" si="30"/>
        <v>0</v>
      </c>
      <c r="AB21" s="228">
        <f t="shared" si="31"/>
        <v>0</v>
      </c>
      <c r="AC21" s="228" t="e">
        <f>AA21/Z21%</f>
        <v>#DIV/0!</v>
      </c>
      <c r="AD21" s="348"/>
      <c r="AE21" s="348"/>
      <c r="AF21" s="347">
        <f t="shared" si="32"/>
        <v>0</v>
      </c>
      <c r="AG21" s="347"/>
      <c r="AH21" s="348"/>
      <c r="AI21" s="348"/>
      <c r="AJ21" s="347"/>
      <c r="AK21" s="339" t="e">
        <f t="shared" si="43"/>
        <v>#DIV/0!</v>
      </c>
      <c r="AL21" s="348"/>
      <c r="AM21" s="348"/>
      <c r="AN21" s="347">
        <f t="shared" si="13"/>
        <v>0</v>
      </c>
      <c r="AO21" s="347" t="e">
        <f t="shared" si="14"/>
        <v>#DIV/0!</v>
      </c>
      <c r="AP21" s="230">
        <f t="shared" si="46"/>
        <v>0</v>
      </c>
      <c r="AQ21" s="228">
        <f t="shared" si="34"/>
        <v>0</v>
      </c>
      <c r="AR21" s="228">
        <f t="shared" si="15"/>
        <v>0</v>
      </c>
      <c r="AS21" s="229" t="e">
        <f>AQ21/AP21%</f>
        <v>#DIV/0!</v>
      </c>
      <c r="AT21" s="232">
        <f aca="true" t="shared" si="55" ref="AT21:AT42">AX21+BB21+BF21</f>
        <v>0</v>
      </c>
      <c r="AU21" s="228">
        <f t="shared" si="47"/>
        <v>0</v>
      </c>
      <c r="AV21" s="228">
        <f t="shared" si="41"/>
        <v>0</v>
      </c>
      <c r="AW21" s="231" t="e">
        <f>AU21/AT21%</f>
        <v>#DIV/0!</v>
      </c>
      <c r="AX21" s="348"/>
      <c r="AY21" s="348"/>
      <c r="AZ21" s="347"/>
      <c r="BA21" s="347"/>
      <c r="BB21" s="350"/>
      <c r="BC21" s="348"/>
      <c r="BD21" s="347"/>
      <c r="BE21" s="46"/>
      <c r="BF21" s="350"/>
      <c r="BG21" s="348"/>
      <c r="BH21" s="347">
        <f t="shared" si="20"/>
        <v>0</v>
      </c>
      <c r="BI21" s="46" t="e">
        <f t="shared" si="51"/>
        <v>#DIV/0!</v>
      </c>
      <c r="BJ21" s="230">
        <f aca="true" t="shared" si="56" ref="BJ21:BJ30">BN21+BR21+BV21</f>
        <v>0</v>
      </c>
      <c r="BK21" s="228"/>
      <c r="BL21" s="228"/>
      <c r="BM21" s="229"/>
      <c r="BN21" s="351"/>
      <c r="BO21" s="348"/>
      <c r="BP21" s="339"/>
      <c r="BQ21" s="346" t="e">
        <f t="shared" si="52"/>
        <v>#DIV/0!</v>
      </c>
      <c r="BR21" s="348"/>
      <c r="BS21" s="348"/>
      <c r="BT21" s="347"/>
      <c r="BU21" s="347" t="e">
        <f t="shared" si="24"/>
        <v>#DIV/0!</v>
      </c>
      <c r="BV21" s="350"/>
      <c r="BW21" s="348"/>
      <c r="BX21" s="347">
        <f t="shared" si="25"/>
        <v>0</v>
      </c>
      <c r="BY21" s="347" t="e">
        <f t="shared" si="26"/>
        <v>#DIV/0!</v>
      </c>
      <c r="BZ21" s="234"/>
      <c r="CE21" s="227"/>
    </row>
    <row r="22" spans="1:83" ht="35.25" customHeight="1">
      <c r="A22" s="236" t="s">
        <v>142</v>
      </c>
      <c r="B22" s="27">
        <f>J22+Z22+AT22+BJ22</f>
        <v>210.5</v>
      </c>
      <c r="C22" s="28">
        <f>K22+AA22+AU22+BK22</f>
        <v>35</v>
      </c>
      <c r="D22" s="30">
        <f t="shared" si="0"/>
        <v>-175.5</v>
      </c>
      <c r="E22" s="209">
        <f t="shared" si="1"/>
        <v>16.6270783847981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3"/>
        <v>5.3</v>
      </c>
      <c r="K22" s="35">
        <f t="shared" si="45"/>
        <v>25</v>
      </c>
      <c r="L22" s="35">
        <f t="shared" si="5"/>
        <v>19.7</v>
      </c>
      <c r="M22" s="337" t="s">
        <v>27</v>
      </c>
      <c r="N22" s="36">
        <v>5.3</v>
      </c>
      <c r="O22" s="28">
        <v>20</v>
      </c>
      <c r="P22" s="29">
        <f t="shared" si="7"/>
        <v>14.7</v>
      </c>
      <c r="Q22" s="352" t="s">
        <v>27</v>
      </c>
      <c r="R22" s="28"/>
      <c r="S22" s="28"/>
      <c r="T22" s="29">
        <f t="shared" si="28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4"/>
        <v>10.5</v>
      </c>
      <c r="AA22" s="35">
        <f t="shared" si="30"/>
        <v>10</v>
      </c>
      <c r="AB22" s="35">
        <f t="shared" si="31"/>
        <v>-0.5</v>
      </c>
      <c r="AC22" s="35">
        <f>AA22/Z22%</f>
        <v>95.23809523809524</v>
      </c>
      <c r="AD22" s="348"/>
      <c r="AE22" s="348">
        <v>10</v>
      </c>
      <c r="AF22" s="347">
        <f t="shared" si="32"/>
        <v>10</v>
      </c>
      <c r="AG22" s="347"/>
      <c r="AH22" s="348"/>
      <c r="AI22" s="348"/>
      <c r="AJ22" s="347">
        <f t="shared" si="12"/>
        <v>0</v>
      </c>
      <c r="AK22" s="339"/>
      <c r="AL22" s="348">
        <v>10.5</v>
      </c>
      <c r="AM22" s="348"/>
      <c r="AN22" s="347">
        <f t="shared" si="13"/>
        <v>-10.5</v>
      </c>
      <c r="AO22" s="347">
        <f t="shared" si="14"/>
        <v>0</v>
      </c>
      <c r="AP22" s="37">
        <f t="shared" si="46"/>
        <v>110.6</v>
      </c>
      <c r="AQ22" s="38">
        <f t="shared" si="34"/>
        <v>35</v>
      </c>
      <c r="AR22" s="38">
        <f t="shared" si="15"/>
        <v>-75.6</v>
      </c>
      <c r="AS22" s="39">
        <f>AQ22/AP22%</f>
        <v>31.64556962025317</v>
      </c>
      <c r="AT22" s="34">
        <f t="shared" si="55"/>
        <v>94.8</v>
      </c>
      <c r="AU22" s="35">
        <f t="shared" si="47"/>
        <v>0</v>
      </c>
      <c r="AV22" s="35">
        <f t="shared" si="41"/>
        <v>-94.8</v>
      </c>
      <c r="AW22" s="511">
        <f aca="true" t="shared" si="57" ref="AW22:AW41">AU22/AT22%</f>
        <v>0</v>
      </c>
      <c r="AX22" s="348">
        <v>47.4</v>
      </c>
      <c r="AY22" s="348"/>
      <c r="AZ22" s="347">
        <f t="shared" si="48"/>
        <v>-47.4</v>
      </c>
      <c r="BA22" s="347">
        <f t="shared" si="42"/>
        <v>0</v>
      </c>
      <c r="BB22" s="350">
        <v>31.6</v>
      </c>
      <c r="BC22" s="348"/>
      <c r="BD22" s="347">
        <f t="shared" si="18"/>
        <v>-31.6</v>
      </c>
      <c r="BE22" s="46">
        <f>BC22/BB22%</f>
        <v>0</v>
      </c>
      <c r="BF22" s="350">
        <v>15.8</v>
      </c>
      <c r="BG22" s="348"/>
      <c r="BH22" s="347">
        <f t="shared" si="20"/>
        <v>-15.8</v>
      </c>
      <c r="BI22" s="46">
        <f t="shared" si="51"/>
        <v>0</v>
      </c>
      <c r="BJ22" s="42">
        <f t="shared" si="56"/>
        <v>99.9</v>
      </c>
      <c r="BK22" s="35">
        <f t="shared" si="37"/>
        <v>0</v>
      </c>
      <c r="BL22" s="35">
        <f t="shared" si="38"/>
        <v>-99.9</v>
      </c>
      <c r="BM22" s="40">
        <f>BK22/BJ22%</f>
        <v>0</v>
      </c>
      <c r="BN22" s="351">
        <v>21.1</v>
      </c>
      <c r="BO22" s="348"/>
      <c r="BP22" s="347">
        <f t="shared" si="22"/>
        <v>-21.1</v>
      </c>
      <c r="BQ22" s="346">
        <f t="shared" si="52"/>
        <v>0</v>
      </c>
      <c r="BR22" s="348"/>
      <c r="BS22" s="348"/>
      <c r="BT22" s="347">
        <f t="shared" si="23"/>
        <v>0</v>
      </c>
      <c r="BU22" s="347" t="e">
        <f t="shared" si="24"/>
        <v>#DIV/0!</v>
      </c>
      <c r="BV22" s="350">
        <v>78.8</v>
      </c>
      <c r="BW22" s="348"/>
      <c r="BX22" s="347">
        <f t="shared" si="25"/>
        <v>-78.8</v>
      </c>
      <c r="BY22" s="347">
        <f t="shared" si="26"/>
        <v>0</v>
      </c>
      <c r="CE22" s="28"/>
    </row>
    <row r="23" spans="1:83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3"/>
        <v>0</v>
      </c>
      <c r="K23" s="510">
        <f t="shared" si="45"/>
        <v>0</v>
      </c>
      <c r="L23" s="510">
        <f t="shared" si="5"/>
        <v>0</v>
      </c>
      <c r="M23" s="337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8"/>
        <v>0</v>
      </c>
      <c r="U23" s="7" t="e">
        <f t="shared" si="50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10">
        <f t="shared" si="54"/>
        <v>0</v>
      </c>
      <c r="AA23" s="510">
        <f t="shared" si="30"/>
        <v>0</v>
      </c>
      <c r="AB23" s="510">
        <f t="shared" si="31"/>
        <v>0</v>
      </c>
      <c r="AC23" s="510"/>
      <c r="AD23" s="212">
        <f>SUM(AD24:AD25)</f>
        <v>0</v>
      </c>
      <c r="AE23" s="212">
        <f>SUM(AE24:AE25)</f>
        <v>0</v>
      </c>
      <c r="AF23" s="347">
        <f t="shared" si="32"/>
        <v>0</v>
      </c>
      <c r="AG23" s="347"/>
      <c r="AH23" s="212">
        <f>SUM(AH24:AH25)</f>
        <v>0</v>
      </c>
      <c r="AI23" s="212">
        <f>SUM(AI24:AI25)</f>
        <v>0</v>
      </c>
      <c r="AJ23" s="339">
        <f t="shared" si="12"/>
        <v>0</v>
      </c>
      <c r="AK23" s="339" t="e">
        <f t="shared" si="43"/>
        <v>#DIV/0!</v>
      </c>
      <c r="AL23" s="212">
        <f>SUM(AL24:AL25)</f>
        <v>0</v>
      </c>
      <c r="AM23" s="212">
        <f>SUM(AM24:AM25)</f>
        <v>0</v>
      </c>
      <c r="AN23" s="347">
        <f t="shared" si="13"/>
        <v>0</v>
      </c>
      <c r="AO23" s="347" t="e">
        <f t="shared" si="14"/>
        <v>#DIV/0!</v>
      </c>
      <c r="AP23" s="14">
        <f t="shared" si="46"/>
        <v>0</v>
      </c>
      <c r="AQ23" s="15">
        <f t="shared" si="34"/>
        <v>0</v>
      </c>
      <c r="AR23" s="15">
        <f t="shared" si="15"/>
        <v>0</v>
      </c>
      <c r="AS23" s="16"/>
      <c r="AT23" s="34">
        <f t="shared" si="55"/>
        <v>0</v>
      </c>
      <c r="AU23" s="24">
        <f>AY23+BC23+BG23</f>
        <v>0</v>
      </c>
      <c r="AV23" s="510">
        <f t="shared" si="41"/>
        <v>0</v>
      </c>
      <c r="AW23" s="340" t="e">
        <f t="shared" si="57"/>
        <v>#DIV/0!</v>
      </c>
      <c r="AX23" s="212">
        <f>SUM(AX24:AX25)</f>
        <v>0</v>
      </c>
      <c r="AY23" s="212">
        <f>SUM(AY24:AY25)</f>
        <v>0</v>
      </c>
      <c r="AZ23" s="347">
        <f t="shared" si="48"/>
        <v>0</v>
      </c>
      <c r="BA23" s="347" t="e">
        <f t="shared" si="42"/>
        <v>#DIV/0!</v>
      </c>
      <c r="BB23" s="343">
        <f>SUM(BB24:BB25)</f>
        <v>0</v>
      </c>
      <c r="BC23" s="212">
        <f>SUM(BC24:BC25)</f>
        <v>0</v>
      </c>
      <c r="BD23" s="339">
        <f t="shared" si="18"/>
        <v>0</v>
      </c>
      <c r="BE23" s="46"/>
      <c r="BF23" s="343">
        <f>SUM(BF24:BF25)</f>
        <v>0</v>
      </c>
      <c r="BG23" s="212">
        <f>SUM(BG24:BG25)</f>
        <v>0</v>
      </c>
      <c r="BH23" s="339">
        <f t="shared" si="20"/>
        <v>0</v>
      </c>
      <c r="BI23" s="46"/>
      <c r="BJ23" s="24">
        <f t="shared" si="56"/>
        <v>0</v>
      </c>
      <c r="BK23" s="510">
        <f t="shared" si="37"/>
        <v>0</v>
      </c>
      <c r="BL23" s="510">
        <f t="shared" si="38"/>
        <v>0</v>
      </c>
      <c r="BM23" s="337"/>
      <c r="BN23" s="344">
        <f>SUM(BN24:BN25)</f>
        <v>0</v>
      </c>
      <c r="BO23" s="212">
        <f>SUM(BO24:BO25)</f>
        <v>0</v>
      </c>
      <c r="BP23" s="339">
        <f t="shared" si="22"/>
        <v>0</v>
      </c>
      <c r="BQ23" s="346"/>
      <c r="BR23" s="212">
        <f>SUM(BR24:BR25)</f>
        <v>0</v>
      </c>
      <c r="BS23" s="212">
        <f>SUM(BS24:BS25)</f>
        <v>0</v>
      </c>
      <c r="BT23" s="339">
        <f t="shared" si="23"/>
        <v>0</v>
      </c>
      <c r="BU23" s="347" t="e">
        <f t="shared" si="24"/>
        <v>#DIV/0!</v>
      </c>
      <c r="BV23" s="343">
        <f>SUM(BV24:BV25)</f>
        <v>0</v>
      </c>
      <c r="BW23" s="212">
        <f>SUM(BW24:BW25)</f>
        <v>0</v>
      </c>
      <c r="BX23" s="339">
        <f t="shared" si="25"/>
        <v>0</v>
      </c>
      <c r="BY23" s="347"/>
      <c r="CE23" s="21">
        <f>SUM(CE24:CE25)</f>
        <v>0</v>
      </c>
    </row>
    <row r="24" spans="1:83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3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8"/>
        <v>0</v>
      </c>
      <c r="U24" s="7" t="e">
        <f t="shared" si="50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4"/>
        <v>0</v>
      </c>
      <c r="AA24" s="35">
        <f t="shared" si="30"/>
        <v>0</v>
      </c>
      <c r="AB24" s="35">
        <f t="shared" si="31"/>
        <v>0</v>
      </c>
      <c r="AC24" s="35"/>
      <c r="AD24" s="348"/>
      <c r="AE24" s="348"/>
      <c r="AF24" s="347">
        <f t="shared" si="32"/>
        <v>0</v>
      </c>
      <c r="AG24" s="347"/>
      <c r="AH24" s="348"/>
      <c r="AI24" s="348"/>
      <c r="AJ24" s="339">
        <f t="shared" si="12"/>
        <v>0</v>
      </c>
      <c r="AK24" s="339" t="e">
        <f t="shared" si="43"/>
        <v>#DIV/0!</v>
      </c>
      <c r="AL24" s="348"/>
      <c r="AM24" s="348"/>
      <c r="AN24" s="347">
        <f t="shared" si="13"/>
        <v>0</v>
      </c>
      <c r="AO24" s="347" t="e">
        <f t="shared" si="14"/>
        <v>#DIV/0!</v>
      </c>
      <c r="AP24" s="37">
        <f t="shared" si="46"/>
        <v>0</v>
      </c>
      <c r="AQ24" s="38">
        <f t="shared" si="34"/>
        <v>0</v>
      </c>
      <c r="AR24" s="38">
        <f t="shared" si="15"/>
        <v>0</v>
      </c>
      <c r="AS24" s="39"/>
      <c r="AT24" s="34">
        <f t="shared" si="55"/>
        <v>0</v>
      </c>
      <c r="AU24" s="35">
        <f>SUM(AY24+BC24+BG24)</f>
        <v>0</v>
      </c>
      <c r="AV24" s="35">
        <f t="shared" si="41"/>
        <v>0</v>
      </c>
      <c r="AW24" s="511" t="e">
        <f t="shared" si="57"/>
        <v>#DIV/0!</v>
      </c>
      <c r="AX24" s="348"/>
      <c r="AY24" s="348"/>
      <c r="AZ24" s="347">
        <f t="shared" si="48"/>
        <v>0</v>
      </c>
      <c r="BA24" s="347" t="e">
        <f t="shared" si="42"/>
        <v>#DIV/0!</v>
      </c>
      <c r="BB24" s="350"/>
      <c r="BC24" s="348">
        <v>0</v>
      </c>
      <c r="BD24" s="347">
        <f t="shared" si="18"/>
        <v>0</v>
      </c>
      <c r="BE24" s="46"/>
      <c r="BF24" s="350"/>
      <c r="BG24" s="348"/>
      <c r="BH24" s="347">
        <f t="shared" si="20"/>
        <v>0</v>
      </c>
      <c r="BI24" s="46" t="e">
        <f>BG24/BF24%</f>
        <v>#DIV/0!</v>
      </c>
      <c r="BJ24" s="42">
        <f t="shared" si="56"/>
        <v>0</v>
      </c>
      <c r="BK24" s="35">
        <f t="shared" si="37"/>
        <v>0</v>
      </c>
      <c r="BL24" s="35">
        <f t="shared" si="38"/>
        <v>0</v>
      </c>
      <c r="BM24" s="40"/>
      <c r="BN24" s="351"/>
      <c r="BO24" s="348"/>
      <c r="BP24" s="347">
        <f>BO24-BN24</f>
        <v>0</v>
      </c>
      <c r="BQ24" s="346"/>
      <c r="BR24" s="348"/>
      <c r="BS24" s="348"/>
      <c r="BT24" s="347">
        <f>BS24-BR24</f>
        <v>0</v>
      </c>
      <c r="BU24" s="347" t="e">
        <f t="shared" si="24"/>
        <v>#DIV/0!</v>
      </c>
      <c r="BV24" s="350"/>
      <c r="BW24" s="348"/>
      <c r="BX24" s="347">
        <f>BW24-BV24</f>
        <v>0</v>
      </c>
      <c r="BY24" s="347"/>
      <c r="CE24" s="28"/>
    </row>
    <row r="25" spans="1:83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3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8"/>
        <v>0</v>
      </c>
      <c r="U25" s="7" t="e">
        <f t="shared" si="50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4"/>
        <v>0</v>
      </c>
      <c r="AA25" s="35">
        <f t="shared" si="30"/>
        <v>0</v>
      </c>
      <c r="AB25" s="35">
        <f t="shared" si="31"/>
        <v>0</v>
      </c>
      <c r="AC25" s="35"/>
      <c r="AD25" s="348"/>
      <c r="AE25" s="348"/>
      <c r="AF25" s="347">
        <f t="shared" si="32"/>
        <v>0</v>
      </c>
      <c r="AG25" s="347"/>
      <c r="AH25" s="348"/>
      <c r="AI25" s="348"/>
      <c r="AJ25" s="339">
        <f t="shared" si="12"/>
        <v>0</v>
      </c>
      <c r="AK25" s="339" t="e">
        <f t="shared" si="43"/>
        <v>#DIV/0!</v>
      </c>
      <c r="AL25" s="348"/>
      <c r="AM25" s="348"/>
      <c r="AN25" s="347">
        <f t="shared" si="13"/>
        <v>0</v>
      </c>
      <c r="AO25" s="347" t="e">
        <f t="shared" si="14"/>
        <v>#DIV/0!</v>
      </c>
      <c r="AP25" s="37">
        <f t="shared" si="46"/>
        <v>0</v>
      </c>
      <c r="AQ25" s="38">
        <f t="shared" si="34"/>
        <v>0</v>
      </c>
      <c r="AR25" s="38">
        <f t="shared" si="15"/>
        <v>0</v>
      </c>
      <c r="AS25" s="39"/>
      <c r="AT25" s="34">
        <f t="shared" si="55"/>
        <v>0</v>
      </c>
      <c r="AU25" s="35">
        <f>SUM(AY25+BC25+BG25)</f>
        <v>0</v>
      </c>
      <c r="AV25" s="35">
        <f t="shared" si="41"/>
        <v>0</v>
      </c>
      <c r="AW25" s="511" t="e">
        <f t="shared" si="57"/>
        <v>#DIV/0!</v>
      </c>
      <c r="AX25" s="348"/>
      <c r="AY25" s="348"/>
      <c r="AZ25" s="347">
        <f t="shared" si="48"/>
        <v>0</v>
      </c>
      <c r="BA25" s="347" t="e">
        <f t="shared" si="42"/>
        <v>#DIV/0!</v>
      </c>
      <c r="BB25" s="350"/>
      <c r="BC25" s="348"/>
      <c r="BD25" s="347"/>
      <c r="BE25" s="46"/>
      <c r="BF25" s="350"/>
      <c r="BG25" s="348"/>
      <c r="BH25" s="347"/>
      <c r="BI25" s="46"/>
      <c r="BJ25" s="42">
        <f t="shared" si="56"/>
        <v>0</v>
      </c>
      <c r="BK25" s="35">
        <f t="shared" si="37"/>
        <v>0</v>
      </c>
      <c r="BL25" s="35">
        <f t="shared" si="38"/>
        <v>0</v>
      </c>
      <c r="BM25" s="40"/>
      <c r="BN25" s="351"/>
      <c r="BO25" s="348"/>
      <c r="BP25" s="347"/>
      <c r="BQ25" s="346"/>
      <c r="BR25" s="348"/>
      <c r="BS25" s="348"/>
      <c r="BT25" s="347"/>
      <c r="BU25" s="347" t="e">
        <f t="shared" si="24"/>
        <v>#DIV/0!</v>
      </c>
      <c r="BV25" s="350"/>
      <c r="BW25" s="348"/>
      <c r="BX25" s="347"/>
      <c r="BY25" s="347"/>
      <c r="CE25" s="28"/>
    </row>
    <row r="26" spans="1:83" s="19" customFormat="1" ht="37.5" customHeight="1">
      <c r="A26" s="356" t="s">
        <v>33</v>
      </c>
      <c r="B26" s="20">
        <f>B27+B29+B30+B32+B33+B28</f>
        <v>26895.7</v>
      </c>
      <c r="C26" s="21">
        <f>C27+C29+C30+C32+C33+C28+C31</f>
        <v>14181.4</v>
      </c>
      <c r="D26" s="8">
        <f t="shared" si="0"/>
        <v>-12714.300000000001</v>
      </c>
      <c r="E26" s="18">
        <f t="shared" si="1"/>
        <v>52.72738764932684</v>
      </c>
      <c r="F26" s="9">
        <f t="shared" si="2"/>
        <v>12487.400000000001</v>
      </c>
      <c r="G26" s="10">
        <f t="shared" si="2"/>
        <v>14181.399999999998</v>
      </c>
      <c r="H26" s="10">
        <f t="shared" si="3"/>
        <v>1693.9999999999964</v>
      </c>
      <c r="I26" s="11">
        <f>G26/F26%</f>
        <v>113.56567419959316</v>
      </c>
      <c r="J26" s="22">
        <f t="shared" si="53"/>
        <v>5625.200000000001</v>
      </c>
      <c r="K26" s="510">
        <f>SUM(O26+S26+W26)</f>
        <v>5386.299999999999</v>
      </c>
      <c r="L26" s="510">
        <f t="shared" si="5"/>
        <v>-238.90000000000146</v>
      </c>
      <c r="M26" s="337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8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8"/>
        <v>539.2999999999997</v>
      </c>
      <c r="U26" s="7">
        <f t="shared" si="50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10">
        <f t="shared" si="54"/>
        <v>6862.200000000001</v>
      </c>
      <c r="AA26" s="510">
        <f t="shared" si="30"/>
        <v>8795.099999999999</v>
      </c>
      <c r="AB26" s="510">
        <f t="shared" si="31"/>
        <v>1932.8999999999978</v>
      </c>
      <c r="AC26" s="510">
        <f>AA26/Z26%</f>
        <v>128.16735157821103</v>
      </c>
      <c r="AD26" s="212">
        <f>AD27+AD29+AD30+AD32+AD33</f>
        <v>2047.4</v>
      </c>
      <c r="AE26" s="212">
        <f>AE27+AE29+AE30+AE32+AE33</f>
        <v>7030.9</v>
      </c>
      <c r="AF26" s="339">
        <f t="shared" si="32"/>
        <v>4983.5</v>
      </c>
      <c r="AG26" s="339" t="s">
        <v>27</v>
      </c>
      <c r="AH26" s="212">
        <f>AH27+AH29+AH30+AH32+AH33</f>
        <v>2267.4</v>
      </c>
      <c r="AI26" s="212">
        <f>AI27+AI29+AI30+AI32+AI33</f>
        <v>1764.1999999999998</v>
      </c>
      <c r="AJ26" s="339">
        <f t="shared" si="12"/>
        <v>-503.2000000000003</v>
      </c>
      <c r="AK26" s="339">
        <f t="shared" si="43"/>
        <v>77.80718002999029</v>
      </c>
      <c r="AL26" s="212">
        <f>AL27+AL29+AL30+AL32+AL33</f>
        <v>2547.4</v>
      </c>
      <c r="AM26" s="212">
        <f>AM27+AM29+AM30+AM32+AM33+AM31</f>
        <v>0</v>
      </c>
      <c r="AN26" s="339">
        <f t="shared" si="13"/>
        <v>-2547.4</v>
      </c>
      <c r="AO26" s="339">
        <f t="shared" si="14"/>
        <v>0</v>
      </c>
      <c r="AP26" s="14">
        <f t="shared" si="46"/>
        <v>19699.600000000002</v>
      </c>
      <c r="AQ26" s="15">
        <f t="shared" si="46"/>
        <v>14181.399999999998</v>
      </c>
      <c r="AR26" s="15">
        <f t="shared" si="15"/>
        <v>-5518.200000000004</v>
      </c>
      <c r="AS26" s="16">
        <f>AQ26/AP26%</f>
        <v>71.98826372109077</v>
      </c>
      <c r="AT26" s="22">
        <f t="shared" si="55"/>
        <v>7212.200000000001</v>
      </c>
      <c r="AU26" s="510">
        <f>SUM(AY26+BC26+BG26)</f>
        <v>0</v>
      </c>
      <c r="AV26" s="510">
        <f t="shared" si="41"/>
        <v>-7212.200000000001</v>
      </c>
      <c r="AW26" s="340">
        <f t="shared" si="57"/>
        <v>0</v>
      </c>
      <c r="AX26" s="212">
        <f>AX27+AX29+AX30+AX32+AX33</f>
        <v>2127.4</v>
      </c>
      <c r="AY26" s="212">
        <f>AY27+AY29+AY30+AY32+AY33+AY31</f>
        <v>0</v>
      </c>
      <c r="AZ26" s="339">
        <f t="shared" si="48"/>
        <v>-2127.4</v>
      </c>
      <c r="BA26" s="339">
        <f t="shared" si="42"/>
        <v>0</v>
      </c>
      <c r="BB26" s="343">
        <f>BB27+BB29+BB30+BB32+BB33</f>
        <v>2397.4</v>
      </c>
      <c r="BC26" s="212">
        <f>BC27+BC29+BC30+BC32+BC33</f>
        <v>0</v>
      </c>
      <c r="BD26" s="339">
        <f>BC26-BB26</f>
        <v>-2397.4</v>
      </c>
      <c r="BE26" s="243">
        <f>BC26/BB26%</f>
        <v>0</v>
      </c>
      <c r="BF26" s="343">
        <f>BF27+BF29+BF30+BF32+BF33</f>
        <v>2687.4</v>
      </c>
      <c r="BG26" s="343">
        <f>BG27+BG29+BG30+BG32+BG33</f>
        <v>0</v>
      </c>
      <c r="BH26" s="339">
        <f>BG26-BF26</f>
        <v>-2687.4</v>
      </c>
      <c r="BI26" s="243">
        <f>BG26/BF26%</f>
        <v>0</v>
      </c>
      <c r="BJ26" s="24">
        <f t="shared" si="56"/>
        <v>7196.1</v>
      </c>
      <c r="BK26" s="510">
        <f t="shared" si="37"/>
        <v>0</v>
      </c>
      <c r="BL26" s="510">
        <f t="shared" si="38"/>
        <v>-7196.1</v>
      </c>
      <c r="BM26" s="337">
        <f>BK26/BJ26%</f>
        <v>0</v>
      </c>
      <c r="BN26" s="343">
        <f>BN27+BN29+BN30+BN32+BN33</f>
        <v>2287.4</v>
      </c>
      <c r="BO26" s="343">
        <f>BO27+BO29+BO30+BO32+BO33+BO28</f>
        <v>0</v>
      </c>
      <c r="BP26" s="339">
        <f>BO26-BN26</f>
        <v>-2287.4</v>
      </c>
      <c r="BQ26" s="342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339">
        <f>BS26-BR26</f>
        <v>-2347.4</v>
      </c>
      <c r="BU26" s="347">
        <f t="shared" si="24"/>
        <v>0</v>
      </c>
      <c r="BV26" s="343">
        <f>BV27+BV29+BV30+BV32+BV33</f>
        <v>2561.3</v>
      </c>
      <c r="BW26" s="343">
        <f>BW27+BW29+BW30+BW32+BW33</f>
        <v>0</v>
      </c>
      <c r="BX26" s="339">
        <f>BW26-BV26</f>
        <v>-2561.3</v>
      </c>
      <c r="BY26" s="339">
        <f>BW26/BV26%</f>
        <v>0</v>
      </c>
      <c r="CE26" s="23">
        <f>CE27+CE29+CE30+CE32+CE33</f>
        <v>0</v>
      </c>
    </row>
    <row r="27" spans="1:83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3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8"/>
        <v>0</v>
      </c>
      <c r="Q27" s="7" t="e">
        <f t="shared" si="8"/>
        <v>#DIV/0!</v>
      </c>
      <c r="R27" s="50"/>
      <c r="S27" s="50"/>
      <c r="T27" s="29">
        <f t="shared" si="28"/>
        <v>0</v>
      </c>
      <c r="U27" s="7" t="e">
        <f t="shared" si="50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4"/>
        <v>0</v>
      </c>
      <c r="AA27" s="35">
        <f t="shared" si="30"/>
        <v>0</v>
      </c>
      <c r="AB27" s="35">
        <f t="shared" si="31"/>
        <v>0</v>
      </c>
      <c r="AC27" s="35"/>
      <c r="AD27" s="357"/>
      <c r="AE27" s="357"/>
      <c r="AF27" s="339">
        <f t="shared" si="32"/>
        <v>0</v>
      </c>
      <c r="AG27" s="339" t="e">
        <f>AE27/AD27%</f>
        <v>#DIV/0!</v>
      </c>
      <c r="AH27" s="357"/>
      <c r="AI27" s="357"/>
      <c r="AJ27" s="339">
        <f t="shared" si="12"/>
        <v>0</v>
      </c>
      <c r="AK27" s="339" t="e">
        <f t="shared" si="43"/>
        <v>#DIV/0!</v>
      </c>
      <c r="AL27" s="357"/>
      <c r="AM27" s="357"/>
      <c r="AN27" s="347">
        <f t="shared" si="13"/>
        <v>0</v>
      </c>
      <c r="AO27" s="347" t="e">
        <f t="shared" si="14"/>
        <v>#DIV/0!</v>
      </c>
      <c r="AP27" s="14">
        <f t="shared" si="46"/>
        <v>0</v>
      </c>
      <c r="AQ27" s="38">
        <f t="shared" si="46"/>
        <v>0</v>
      </c>
      <c r="AR27" s="38">
        <f t="shared" si="15"/>
        <v>0</v>
      </c>
      <c r="AS27" s="39"/>
      <c r="AT27" s="34">
        <f t="shared" si="55"/>
        <v>0</v>
      </c>
      <c r="AU27" s="35">
        <f>SUM(AY27+BC27+BG27)</f>
        <v>0</v>
      </c>
      <c r="AV27" s="35">
        <f t="shared" si="41"/>
        <v>0</v>
      </c>
      <c r="AW27" s="511" t="e">
        <f t="shared" si="57"/>
        <v>#DIV/0!</v>
      </c>
      <c r="AX27" s="357"/>
      <c r="AY27" s="357"/>
      <c r="AZ27" s="347">
        <f t="shared" si="48"/>
        <v>0</v>
      </c>
      <c r="BA27" s="347" t="e">
        <f t="shared" si="42"/>
        <v>#DIV/0!</v>
      </c>
      <c r="BB27" s="358"/>
      <c r="BC27" s="357"/>
      <c r="BD27" s="347"/>
      <c r="BE27" s="46"/>
      <c r="BF27" s="358"/>
      <c r="BG27" s="357"/>
      <c r="BH27" s="347"/>
      <c r="BI27" s="243"/>
      <c r="BJ27" s="24">
        <f t="shared" si="56"/>
        <v>0</v>
      </c>
      <c r="BK27" s="35">
        <f t="shared" si="37"/>
        <v>0</v>
      </c>
      <c r="BL27" s="35">
        <f t="shared" si="38"/>
        <v>0</v>
      </c>
      <c r="BM27" s="40"/>
      <c r="BN27" s="359"/>
      <c r="BO27" s="357"/>
      <c r="BP27" s="347"/>
      <c r="BQ27" s="346"/>
      <c r="BR27" s="357"/>
      <c r="BS27" s="357"/>
      <c r="BT27" s="347"/>
      <c r="BU27" s="347" t="e">
        <f t="shared" si="24"/>
        <v>#DIV/0!</v>
      </c>
      <c r="BV27" s="358"/>
      <c r="BW27" s="357"/>
      <c r="BX27" s="347"/>
      <c r="BY27" s="339" t="e">
        <f>BW27/BV27%</f>
        <v>#DIV/0!</v>
      </c>
      <c r="CE27" s="50"/>
    </row>
    <row r="28" spans="1:83" ht="37.5" customHeight="1">
      <c r="A28" s="239" t="s">
        <v>112</v>
      </c>
      <c r="B28" s="27">
        <f aca="true" t="shared" si="59" ref="B28:C33">J28+Z28+AT28+BJ28</f>
        <v>0</v>
      </c>
      <c r="C28" s="28">
        <f t="shared" si="59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7"/>
      <c r="AE28" s="357"/>
      <c r="AF28" s="339"/>
      <c r="AG28" s="339"/>
      <c r="AH28" s="357"/>
      <c r="AI28" s="357"/>
      <c r="AJ28" s="339"/>
      <c r="AK28" s="339"/>
      <c r="AL28" s="357"/>
      <c r="AM28" s="357"/>
      <c r="AN28" s="347"/>
      <c r="AO28" s="347"/>
      <c r="AP28" s="37">
        <f t="shared" si="46"/>
        <v>0</v>
      </c>
      <c r="AQ28" s="38"/>
      <c r="AR28" s="38"/>
      <c r="AS28" s="39"/>
      <c r="AT28" s="34">
        <f t="shared" si="55"/>
        <v>0</v>
      </c>
      <c r="AU28" s="35"/>
      <c r="AV28" s="35"/>
      <c r="AW28" s="511"/>
      <c r="AX28" s="357"/>
      <c r="AY28" s="357"/>
      <c r="AZ28" s="347">
        <f t="shared" si="48"/>
        <v>0</v>
      </c>
      <c r="BA28" s="347"/>
      <c r="BB28" s="358"/>
      <c r="BC28" s="357"/>
      <c r="BD28" s="347"/>
      <c r="BE28" s="46"/>
      <c r="BF28" s="358"/>
      <c r="BG28" s="357"/>
      <c r="BH28" s="347"/>
      <c r="BI28" s="243"/>
      <c r="BJ28" s="42">
        <f t="shared" si="56"/>
        <v>0</v>
      </c>
      <c r="BK28" s="35">
        <f t="shared" si="37"/>
        <v>0</v>
      </c>
      <c r="BL28" s="35"/>
      <c r="BM28" s="40"/>
      <c r="BN28" s="359"/>
      <c r="BO28" s="357"/>
      <c r="BP28" s="347"/>
      <c r="BQ28" s="346"/>
      <c r="BR28" s="357"/>
      <c r="BS28" s="357"/>
      <c r="BT28" s="347">
        <f>BS28-BR28</f>
        <v>0</v>
      </c>
      <c r="BU28" s="347"/>
      <c r="BV28" s="358"/>
      <c r="BW28" s="357"/>
      <c r="BX28" s="347"/>
      <c r="BY28" s="339"/>
      <c r="CE28" s="50"/>
    </row>
    <row r="29" spans="1:83" s="53" customFormat="1" ht="20.25" customHeight="1">
      <c r="A29" s="239" t="s">
        <v>35</v>
      </c>
      <c r="B29" s="27">
        <f t="shared" si="59"/>
        <v>20443.4</v>
      </c>
      <c r="C29" s="28">
        <f t="shared" si="59"/>
        <v>11567.7</v>
      </c>
      <c r="D29" s="52">
        <f t="shared" si="0"/>
        <v>-8875.7</v>
      </c>
      <c r="E29" s="209">
        <f t="shared" si="1"/>
        <v>56.58403201033096</v>
      </c>
      <c r="F29" s="31">
        <f t="shared" si="2"/>
        <v>9260</v>
      </c>
      <c r="G29" s="32">
        <f t="shared" si="2"/>
        <v>11567.7</v>
      </c>
      <c r="H29" s="32">
        <f t="shared" si="3"/>
        <v>2307.7000000000007</v>
      </c>
      <c r="I29" s="33">
        <f aca="true" t="shared" si="60" ref="I29:I35">G29/F29%</f>
        <v>124.92116630669548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8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8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114</v>
      </c>
      <c r="Z29" s="35">
        <f>AD29+AH29+AL29</f>
        <v>5250</v>
      </c>
      <c r="AA29" s="35">
        <f t="shared" si="30"/>
        <v>7412.5</v>
      </c>
      <c r="AB29" s="35">
        <f t="shared" si="31"/>
        <v>2162.5</v>
      </c>
      <c r="AC29" s="35">
        <f>AA29/Z29%</f>
        <v>141.1904761904762</v>
      </c>
      <c r="AD29" s="348">
        <v>1510</v>
      </c>
      <c r="AE29" s="348">
        <v>6469.7</v>
      </c>
      <c r="AF29" s="347">
        <f t="shared" si="32"/>
        <v>4959.7</v>
      </c>
      <c r="AG29" s="339" t="s">
        <v>27</v>
      </c>
      <c r="AH29" s="348">
        <v>1730</v>
      </c>
      <c r="AI29" s="348">
        <v>942.8</v>
      </c>
      <c r="AJ29" s="347">
        <f t="shared" si="12"/>
        <v>-787.2</v>
      </c>
      <c r="AK29" s="339">
        <f t="shared" si="43"/>
        <v>54.49710982658959</v>
      </c>
      <c r="AL29" s="348">
        <v>2010</v>
      </c>
      <c r="AM29" s="348"/>
      <c r="AN29" s="347">
        <f t="shared" si="13"/>
        <v>-2010</v>
      </c>
      <c r="AO29" s="347">
        <f t="shared" si="14"/>
        <v>0</v>
      </c>
      <c r="AP29" s="37">
        <f t="shared" si="46"/>
        <v>14860</v>
      </c>
      <c r="AQ29" s="38">
        <f t="shared" si="46"/>
        <v>11567.7</v>
      </c>
      <c r="AR29" s="38">
        <f t="shared" si="15"/>
        <v>-3292.2999999999993</v>
      </c>
      <c r="AS29" s="39">
        <f aca="true" t="shared" si="61" ref="AS29:AS37">AQ29/AP29%</f>
        <v>77.84454912516824</v>
      </c>
      <c r="AT29" s="34">
        <f t="shared" si="55"/>
        <v>5600</v>
      </c>
      <c r="AU29" s="35">
        <f>SUM(AY29+BC29+BG29)</f>
        <v>0</v>
      </c>
      <c r="AV29" s="35">
        <f t="shared" si="41"/>
        <v>-5600</v>
      </c>
      <c r="AW29" s="511">
        <f t="shared" si="57"/>
        <v>0</v>
      </c>
      <c r="AX29" s="348">
        <v>1590</v>
      </c>
      <c r="AY29" s="348"/>
      <c r="AZ29" s="347">
        <f t="shared" si="48"/>
        <v>-1590</v>
      </c>
      <c r="BA29" s="347">
        <f t="shared" si="42"/>
        <v>0</v>
      </c>
      <c r="BB29" s="350">
        <v>1860</v>
      </c>
      <c r="BC29" s="348"/>
      <c r="BD29" s="347">
        <f>BC29-BB29</f>
        <v>-1860</v>
      </c>
      <c r="BE29" s="46">
        <f>BC29/BB29%</f>
        <v>0</v>
      </c>
      <c r="BF29" s="350">
        <v>2150</v>
      </c>
      <c r="BG29" s="348"/>
      <c r="BH29" s="347">
        <f>BG29-BF29</f>
        <v>-2150</v>
      </c>
      <c r="BI29" s="46">
        <f>BG29/BF29%</f>
        <v>0</v>
      </c>
      <c r="BJ29" s="42">
        <f t="shared" si="56"/>
        <v>5583.4</v>
      </c>
      <c r="BK29" s="35">
        <f t="shared" si="37"/>
        <v>0</v>
      </c>
      <c r="BL29" s="35">
        <f t="shared" si="38"/>
        <v>-5583.4</v>
      </c>
      <c r="BM29" s="40">
        <f>BK29/BJ29%</f>
        <v>0</v>
      </c>
      <c r="BN29" s="351">
        <v>1750</v>
      </c>
      <c r="BO29" s="348"/>
      <c r="BP29" s="347">
        <f aca="true" t="shared" si="62" ref="BP29:BP42">BO29-BN29</f>
        <v>-1750</v>
      </c>
      <c r="BQ29" s="346">
        <f>BO29/BN29%</f>
        <v>0</v>
      </c>
      <c r="BR29" s="348">
        <v>1810</v>
      </c>
      <c r="BS29" s="348"/>
      <c r="BT29" s="347">
        <f>BS29-BR29</f>
        <v>-1810</v>
      </c>
      <c r="BU29" s="347">
        <f t="shared" si="24"/>
        <v>0</v>
      </c>
      <c r="BV29" s="350">
        <v>2023.4</v>
      </c>
      <c r="BW29" s="348"/>
      <c r="BX29" s="347">
        <f aca="true" t="shared" si="63" ref="BX29:BX42">BW29-BV29</f>
        <v>-2023.4</v>
      </c>
      <c r="BY29" s="339">
        <f>BW29/BV29%</f>
        <v>0</v>
      </c>
      <c r="CE29" s="28"/>
    </row>
    <row r="30" spans="1:83" s="1" customFormat="1" ht="22.5" customHeight="1">
      <c r="A30" s="236" t="s">
        <v>36</v>
      </c>
      <c r="B30" s="27">
        <f t="shared" si="59"/>
        <v>6064.299999999999</v>
      </c>
      <c r="C30" s="28">
        <f>K30+AA30+AU30+BK30</f>
        <v>2408.8</v>
      </c>
      <c r="D30" s="29">
        <f t="shared" si="0"/>
        <v>-3655.499999999999</v>
      </c>
      <c r="E30" s="209">
        <f t="shared" si="1"/>
        <v>39.72099005656053</v>
      </c>
      <c r="F30" s="31">
        <f t="shared" si="2"/>
        <v>3032.3999999999996</v>
      </c>
      <c r="G30" s="32">
        <f>K30+AA30</f>
        <v>2408.8</v>
      </c>
      <c r="H30" s="32">
        <f t="shared" si="3"/>
        <v>-623.5999999999995</v>
      </c>
      <c r="I30" s="33">
        <f t="shared" si="60"/>
        <v>79.43543068196809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8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8"/>
        <v>-61.89999999999998</v>
      </c>
      <c r="U30" s="29">
        <f t="shared" si="50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1281.8</v>
      </c>
      <c r="AB30" s="35">
        <f>AA30-Z30</f>
        <v>-234.39999999999986</v>
      </c>
      <c r="AC30" s="35">
        <f>AA30/Z30%</f>
        <v>84.54029811370532</v>
      </c>
      <c r="AD30" s="360">
        <v>505.4</v>
      </c>
      <c r="AE30" s="360">
        <v>506</v>
      </c>
      <c r="AF30" s="347">
        <f t="shared" si="32"/>
        <v>0.6000000000000227</v>
      </c>
      <c r="AG30" s="347">
        <f>AE30/AD30%</f>
        <v>100.11871784724971</v>
      </c>
      <c r="AH30" s="360">
        <v>505.4</v>
      </c>
      <c r="AI30" s="360">
        <v>775.8</v>
      </c>
      <c r="AJ30" s="347">
        <f t="shared" si="12"/>
        <v>270.4</v>
      </c>
      <c r="AK30" s="339">
        <f t="shared" si="43"/>
        <v>153.50217649386624</v>
      </c>
      <c r="AL30" s="360">
        <v>505.4</v>
      </c>
      <c r="AM30" s="360"/>
      <c r="AN30" s="347">
        <f t="shared" si="13"/>
        <v>-505.4</v>
      </c>
      <c r="AO30" s="347" t="s">
        <v>114</v>
      </c>
      <c r="AP30" s="37">
        <f t="shared" si="46"/>
        <v>4548.599999999999</v>
      </c>
      <c r="AQ30" s="38">
        <f>K30+AA30+AU30</f>
        <v>2408.8</v>
      </c>
      <c r="AR30" s="38">
        <f t="shared" si="15"/>
        <v>-2139.7999999999993</v>
      </c>
      <c r="AS30" s="39">
        <f t="shared" si="61"/>
        <v>52.956953787978726</v>
      </c>
      <c r="AT30" s="34">
        <f t="shared" si="55"/>
        <v>1516.1999999999998</v>
      </c>
      <c r="AU30" s="35">
        <f>SUM(AY30+BC30+BG30)</f>
        <v>0</v>
      </c>
      <c r="AV30" s="35">
        <f t="shared" si="41"/>
        <v>-1516.1999999999998</v>
      </c>
      <c r="AW30" s="511">
        <f t="shared" si="57"/>
        <v>0</v>
      </c>
      <c r="AX30" s="360">
        <v>505.4</v>
      </c>
      <c r="AY30" s="360"/>
      <c r="AZ30" s="347">
        <f t="shared" si="48"/>
        <v>-505.4</v>
      </c>
      <c r="BA30" s="347">
        <f t="shared" si="42"/>
        <v>0</v>
      </c>
      <c r="BB30" s="361">
        <v>505.4</v>
      </c>
      <c r="BC30" s="360"/>
      <c r="BD30" s="347">
        <f>BC30-BB30</f>
        <v>-505.4</v>
      </c>
      <c r="BE30" s="46">
        <f>BC30/BB30%</f>
        <v>0</v>
      </c>
      <c r="BF30" s="361">
        <v>505.4</v>
      </c>
      <c r="BG30" s="360"/>
      <c r="BH30" s="347">
        <f>BG30-BF30</f>
        <v>-505.4</v>
      </c>
      <c r="BI30" s="46">
        <f>BG30/BF30%</f>
        <v>0</v>
      </c>
      <c r="BJ30" s="42">
        <f t="shared" si="56"/>
        <v>1515.6999999999998</v>
      </c>
      <c r="BK30" s="35">
        <f t="shared" si="37"/>
        <v>0</v>
      </c>
      <c r="BL30" s="35">
        <f t="shared" si="38"/>
        <v>-1515.6999999999998</v>
      </c>
      <c r="BM30" s="40">
        <f>BK30/BJ30%</f>
        <v>0</v>
      </c>
      <c r="BN30" s="362">
        <v>505.4</v>
      </c>
      <c r="BO30" s="360"/>
      <c r="BP30" s="347">
        <f t="shared" si="62"/>
        <v>-505.4</v>
      </c>
      <c r="BQ30" s="346">
        <f>BO30/BN30%</f>
        <v>0</v>
      </c>
      <c r="BR30" s="360">
        <v>505.4</v>
      </c>
      <c r="BS30" s="360"/>
      <c r="BT30" s="347">
        <f>BS30-BR30</f>
        <v>-505.4</v>
      </c>
      <c r="BU30" s="347">
        <f t="shared" si="24"/>
        <v>0</v>
      </c>
      <c r="BV30" s="361">
        <v>504.9</v>
      </c>
      <c r="BW30" s="360"/>
      <c r="BX30" s="347">
        <f t="shared" si="63"/>
        <v>-504.9</v>
      </c>
      <c r="BY30" s="347">
        <f>BW30/BV30%</f>
        <v>0</v>
      </c>
      <c r="CE30" s="55"/>
    </row>
    <row r="31" spans="1:83" s="1" customFormat="1" ht="18" customHeight="1">
      <c r="A31" s="236" t="s">
        <v>148</v>
      </c>
      <c r="B31" s="27">
        <f t="shared" si="59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60"/>
      <c r="AE31" s="360"/>
      <c r="AF31" s="347"/>
      <c r="AG31" s="347"/>
      <c r="AH31" s="360"/>
      <c r="AI31" s="360"/>
      <c r="AJ31" s="347"/>
      <c r="AK31" s="339"/>
      <c r="AL31" s="360"/>
      <c r="AM31" s="360"/>
      <c r="AN31" s="347"/>
      <c r="AO31" s="347"/>
      <c r="AP31" s="37"/>
      <c r="AQ31" s="38"/>
      <c r="AR31" s="38"/>
      <c r="AS31" s="39"/>
      <c r="AT31" s="34"/>
      <c r="AU31" s="35">
        <f>SUM(AY31+BC31+BG31)</f>
        <v>0</v>
      </c>
      <c r="AV31" s="35"/>
      <c r="AW31" s="511"/>
      <c r="AX31" s="360"/>
      <c r="AY31" s="360"/>
      <c r="AZ31" s="347"/>
      <c r="BA31" s="347"/>
      <c r="BB31" s="361"/>
      <c r="BC31" s="360"/>
      <c r="BD31" s="347"/>
      <c r="BE31" s="46"/>
      <c r="BF31" s="361"/>
      <c r="BG31" s="360"/>
      <c r="BH31" s="347"/>
      <c r="BI31" s="46"/>
      <c r="BJ31" s="42"/>
      <c r="BK31" s="35"/>
      <c r="BL31" s="35"/>
      <c r="BM31" s="40"/>
      <c r="BN31" s="362"/>
      <c r="BO31" s="360"/>
      <c r="BP31" s="347"/>
      <c r="BQ31" s="346"/>
      <c r="BR31" s="360"/>
      <c r="BS31" s="360"/>
      <c r="BT31" s="347"/>
      <c r="BU31" s="347"/>
      <c r="BV31" s="361"/>
      <c r="BW31" s="360"/>
      <c r="BX31" s="347"/>
      <c r="BY31" s="347"/>
      <c r="CE31" s="55"/>
    </row>
    <row r="32" spans="1:83" ht="38.25" customHeight="1">
      <c r="A32" s="236" t="s">
        <v>37</v>
      </c>
      <c r="B32" s="27">
        <f t="shared" si="59"/>
        <v>3</v>
      </c>
      <c r="C32" s="28">
        <f t="shared" si="59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4" ref="J32:J42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8"/>
        <v>0</v>
      </c>
      <c r="Q32" s="29"/>
      <c r="R32" s="55"/>
      <c r="S32" s="55"/>
      <c r="T32" s="29">
        <f t="shared" si="28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5" ref="Z32:Z42">AD32+AH32+AL32</f>
        <v>0</v>
      </c>
      <c r="AA32" s="35">
        <f t="shared" si="30"/>
        <v>1.5</v>
      </c>
      <c r="AB32" s="35">
        <f t="shared" si="31"/>
        <v>1.5</v>
      </c>
      <c r="AC32" s="35"/>
      <c r="AD32" s="360"/>
      <c r="AE32" s="360">
        <v>1.5</v>
      </c>
      <c r="AF32" s="347">
        <f t="shared" si="32"/>
        <v>1.5</v>
      </c>
      <c r="AG32" s="347"/>
      <c r="AH32" s="360"/>
      <c r="AI32" s="360"/>
      <c r="AJ32" s="347">
        <f t="shared" si="12"/>
        <v>0</v>
      </c>
      <c r="AK32" s="339"/>
      <c r="AL32" s="360"/>
      <c r="AM32" s="360"/>
      <c r="AN32" s="347">
        <f t="shared" si="13"/>
        <v>0</v>
      </c>
      <c r="AO32" s="347"/>
      <c r="AP32" s="37">
        <f t="shared" si="46"/>
        <v>3</v>
      </c>
      <c r="AQ32" s="38">
        <f t="shared" si="46"/>
        <v>1.5</v>
      </c>
      <c r="AR32" s="38">
        <f t="shared" si="15"/>
        <v>-1.5</v>
      </c>
      <c r="AS32" s="39">
        <f t="shared" si="61"/>
        <v>50</v>
      </c>
      <c r="AT32" s="34">
        <f t="shared" si="55"/>
        <v>0</v>
      </c>
      <c r="AU32" s="35">
        <f>SUM(AY32+BC32+BG32)</f>
        <v>0</v>
      </c>
      <c r="AV32" s="35">
        <f t="shared" si="41"/>
        <v>0</v>
      </c>
      <c r="AW32" s="511"/>
      <c r="AX32" s="360"/>
      <c r="AY32" s="360"/>
      <c r="AZ32" s="347">
        <f t="shared" si="48"/>
        <v>0</v>
      </c>
      <c r="BA32" s="347"/>
      <c r="BB32" s="361"/>
      <c r="BC32" s="360"/>
      <c r="BD32" s="347">
        <f>BC32-BB32</f>
        <v>0</v>
      </c>
      <c r="BE32" s="46"/>
      <c r="BF32" s="361"/>
      <c r="BG32" s="360"/>
      <c r="BH32" s="347">
        <f>BG32-BF32</f>
        <v>0</v>
      </c>
      <c r="BI32" s="46"/>
      <c r="BJ32" s="42">
        <f aca="true" t="shared" si="66" ref="BJ32:BJ42">BN32+BR32+BV32</f>
        <v>0</v>
      </c>
      <c r="BK32" s="35">
        <f t="shared" si="37"/>
        <v>0</v>
      </c>
      <c r="BL32" s="35">
        <f t="shared" si="38"/>
        <v>0</v>
      </c>
      <c r="BM32" s="40"/>
      <c r="BN32" s="362"/>
      <c r="BO32" s="360"/>
      <c r="BP32" s="347">
        <f t="shared" si="62"/>
        <v>0</v>
      </c>
      <c r="BQ32" s="346"/>
      <c r="BR32" s="360"/>
      <c r="BS32" s="360"/>
      <c r="BT32" s="347">
        <f>BS32-BR32</f>
        <v>0</v>
      </c>
      <c r="BU32" s="347"/>
      <c r="BV32" s="361"/>
      <c r="BW32" s="360"/>
      <c r="BX32" s="347">
        <f t="shared" si="63"/>
        <v>0</v>
      </c>
      <c r="BY32" s="347"/>
      <c r="CE32" s="55"/>
    </row>
    <row r="33" spans="1:83" ht="57" customHeight="1">
      <c r="A33" s="240" t="s">
        <v>113</v>
      </c>
      <c r="B33" s="27">
        <f t="shared" si="59"/>
        <v>385</v>
      </c>
      <c r="C33" s="28">
        <f t="shared" si="59"/>
        <v>203.4</v>
      </c>
      <c r="D33" s="30">
        <f t="shared" si="0"/>
        <v>-181.6</v>
      </c>
      <c r="E33" s="209">
        <f t="shared" si="1"/>
        <v>52.83116883116883</v>
      </c>
      <c r="F33" s="31">
        <f t="shared" si="2"/>
        <v>192</v>
      </c>
      <c r="G33" s="32">
        <f t="shared" si="2"/>
        <v>203.4</v>
      </c>
      <c r="H33" s="32">
        <f t="shared" si="3"/>
        <v>11.400000000000006</v>
      </c>
      <c r="I33" s="33">
        <f t="shared" si="60"/>
        <v>105.9375</v>
      </c>
      <c r="J33" s="241">
        <f t="shared" si="64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8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114</v>
      </c>
      <c r="Z33" s="35">
        <f t="shared" si="65"/>
        <v>96</v>
      </c>
      <c r="AA33" s="35">
        <f t="shared" si="30"/>
        <v>99.30000000000001</v>
      </c>
      <c r="AB33" s="35">
        <f t="shared" si="31"/>
        <v>3.3000000000000114</v>
      </c>
      <c r="AC33" s="35">
        <f aca="true" t="shared" si="67" ref="AC33:AC41">AA33/Z33%</f>
        <v>103.43750000000001</v>
      </c>
      <c r="AD33" s="360">
        <v>32</v>
      </c>
      <c r="AE33" s="360">
        <v>53.7</v>
      </c>
      <c r="AF33" s="347">
        <f t="shared" si="32"/>
        <v>21.700000000000003</v>
      </c>
      <c r="AG33" s="339" t="s">
        <v>27</v>
      </c>
      <c r="AH33" s="360">
        <v>32</v>
      </c>
      <c r="AI33" s="360">
        <v>45.6</v>
      </c>
      <c r="AJ33" s="347">
        <f t="shared" si="12"/>
        <v>13.600000000000001</v>
      </c>
      <c r="AK33" s="339">
        <f t="shared" si="43"/>
        <v>142.5</v>
      </c>
      <c r="AL33" s="360">
        <v>32</v>
      </c>
      <c r="AM33" s="360"/>
      <c r="AN33" s="347">
        <f t="shared" si="13"/>
        <v>-32</v>
      </c>
      <c r="AO33" s="347">
        <f t="shared" si="14"/>
        <v>0</v>
      </c>
      <c r="AP33" s="37">
        <f t="shared" si="46"/>
        <v>288</v>
      </c>
      <c r="AQ33" s="38"/>
      <c r="AR33" s="38"/>
      <c r="AS33" s="39"/>
      <c r="AT33" s="241">
        <f t="shared" si="55"/>
        <v>96</v>
      </c>
      <c r="AU33" s="35">
        <f>AY33+BC33+BG33</f>
        <v>0</v>
      </c>
      <c r="AV33" s="35">
        <f t="shared" si="41"/>
        <v>-96</v>
      </c>
      <c r="AW33" s="511">
        <f t="shared" si="57"/>
        <v>0</v>
      </c>
      <c r="AX33" s="360">
        <v>32</v>
      </c>
      <c r="AY33" s="360"/>
      <c r="AZ33" s="347">
        <f>AY33-AX33</f>
        <v>-32</v>
      </c>
      <c r="BA33" s="347">
        <f>AY33/AX33%</f>
        <v>0</v>
      </c>
      <c r="BB33" s="361">
        <v>32</v>
      </c>
      <c r="BC33" s="360"/>
      <c r="BD33" s="347">
        <f>BC33-BB33</f>
        <v>-32</v>
      </c>
      <c r="BE33" s="46">
        <f>BC33/BB33%</f>
        <v>0</v>
      </c>
      <c r="BF33" s="361">
        <v>32</v>
      </c>
      <c r="BG33" s="361"/>
      <c r="BH33" s="347">
        <f>BG33-BF33</f>
        <v>-32</v>
      </c>
      <c r="BI33" s="46">
        <f>BG33/BF33%</f>
        <v>0</v>
      </c>
      <c r="BJ33" s="42">
        <f t="shared" si="66"/>
        <v>97</v>
      </c>
      <c r="BK33" s="35">
        <f t="shared" si="37"/>
        <v>0</v>
      </c>
      <c r="BL33" s="35">
        <f t="shared" si="38"/>
        <v>-97</v>
      </c>
      <c r="BM33" s="40" t="s">
        <v>27</v>
      </c>
      <c r="BN33" s="362">
        <v>32</v>
      </c>
      <c r="BO33" s="361"/>
      <c r="BP33" s="347">
        <f t="shared" si="62"/>
        <v>-32</v>
      </c>
      <c r="BQ33" s="346">
        <f>BO33/BN33%</f>
        <v>0</v>
      </c>
      <c r="BR33" s="360">
        <v>32</v>
      </c>
      <c r="BS33" s="360"/>
      <c r="BT33" s="347">
        <f>BS33-BR33</f>
        <v>-32</v>
      </c>
      <c r="BU33" s="347">
        <f t="shared" si="24"/>
        <v>0</v>
      </c>
      <c r="BV33" s="361">
        <v>33</v>
      </c>
      <c r="BW33" s="360"/>
      <c r="BX33" s="347">
        <f t="shared" si="63"/>
        <v>-33</v>
      </c>
      <c r="BY33" s="243" t="s">
        <v>27</v>
      </c>
      <c r="CE33" s="54"/>
    </row>
    <row r="34" spans="1:83" s="19" customFormat="1" ht="27" customHeight="1">
      <c r="A34" s="363" t="s">
        <v>38</v>
      </c>
      <c r="B34" s="56">
        <f>B35</f>
        <v>4258.5</v>
      </c>
      <c r="C34" s="57">
        <f>C35</f>
        <v>2721.7</v>
      </c>
      <c r="D34" s="8">
        <f t="shared" si="0"/>
        <v>-1536.8000000000002</v>
      </c>
      <c r="E34" s="18">
        <f t="shared" si="1"/>
        <v>63.912175648702586</v>
      </c>
      <c r="F34" s="9">
        <f t="shared" si="2"/>
        <v>2865.5</v>
      </c>
      <c r="G34" s="10">
        <f t="shared" si="2"/>
        <v>2721.7</v>
      </c>
      <c r="H34" s="10">
        <f t="shared" si="3"/>
        <v>-143.80000000000018</v>
      </c>
      <c r="I34" s="11">
        <f t="shared" si="60"/>
        <v>94.98167859012388</v>
      </c>
      <c r="J34" s="22">
        <f t="shared" si="64"/>
        <v>1896.7</v>
      </c>
      <c r="K34" s="510">
        <f t="shared" si="45"/>
        <v>1576.1</v>
      </c>
      <c r="L34" s="510">
        <f t="shared" si="5"/>
        <v>-320.60000000000014</v>
      </c>
      <c r="M34" s="337">
        <f aca="true" t="shared" si="68" ref="M34:M39">K34/J34%</f>
        <v>83.09695787420256</v>
      </c>
      <c r="N34" s="58">
        <f>N35</f>
        <v>305.3</v>
      </c>
      <c r="O34" s="57">
        <f>O35</f>
        <v>6.5</v>
      </c>
      <c r="P34" s="7">
        <f t="shared" si="58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8"/>
        <v>1164.3999999999999</v>
      </c>
      <c r="U34" s="7">
        <f t="shared" si="50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114</v>
      </c>
      <c r="Z34" s="510">
        <f t="shared" si="65"/>
        <v>968.8</v>
      </c>
      <c r="AA34" s="510">
        <f t="shared" si="30"/>
        <v>1145.6000000000001</v>
      </c>
      <c r="AB34" s="510">
        <f t="shared" si="31"/>
        <v>176.80000000000018</v>
      </c>
      <c r="AC34" s="510">
        <f t="shared" si="67"/>
        <v>118.24938067712637</v>
      </c>
      <c r="AD34" s="364">
        <f>AD35</f>
        <v>326.1</v>
      </c>
      <c r="AE34" s="364">
        <f>AE35</f>
        <v>1124.7</v>
      </c>
      <c r="AF34" s="347">
        <f t="shared" si="32"/>
        <v>798.6</v>
      </c>
      <c r="AG34" s="339" t="s">
        <v>27</v>
      </c>
      <c r="AH34" s="364">
        <f>AH35</f>
        <v>617.9</v>
      </c>
      <c r="AI34" s="364">
        <f>AI35</f>
        <v>20.9</v>
      </c>
      <c r="AJ34" s="347">
        <f t="shared" si="12"/>
        <v>-597</v>
      </c>
      <c r="AK34" s="339">
        <f t="shared" si="43"/>
        <v>3.382424340508173</v>
      </c>
      <c r="AL34" s="364">
        <f>AL35</f>
        <v>24.8</v>
      </c>
      <c r="AM34" s="364">
        <f>AM35</f>
        <v>0</v>
      </c>
      <c r="AN34" s="339">
        <f t="shared" si="13"/>
        <v>-24.8</v>
      </c>
      <c r="AO34" s="347">
        <f t="shared" si="14"/>
        <v>0</v>
      </c>
      <c r="AP34" s="14">
        <f t="shared" si="46"/>
        <v>3783</v>
      </c>
      <c r="AQ34" s="15">
        <f t="shared" si="46"/>
        <v>2721.7</v>
      </c>
      <c r="AR34" s="15">
        <f t="shared" si="15"/>
        <v>-1061.3000000000002</v>
      </c>
      <c r="AS34" s="16">
        <f t="shared" si="61"/>
        <v>71.94554586307163</v>
      </c>
      <c r="AT34" s="22">
        <f t="shared" si="55"/>
        <v>917.5000000000001</v>
      </c>
      <c r="AU34" s="510">
        <f aca="true" t="shared" si="69" ref="AU34:AU42">SUM(AY34+BC34+BG34)</f>
        <v>0</v>
      </c>
      <c r="AV34" s="510">
        <f t="shared" si="41"/>
        <v>-917.5000000000001</v>
      </c>
      <c r="AW34" s="340">
        <f t="shared" si="57"/>
        <v>0</v>
      </c>
      <c r="AX34" s="364">
        <f>AX35</f>
        <v>835.6</v>
      </c>
      <c r="AY34" s="364">
        <f>AY35</f>
        <v>0</v>
      </c>
      <c r="AZ34" s="339">
        <f t="shared" si="48"/>
        <v>-835.6</v>
      </c>
      <c r="BA34" s="339">
        <f aca="true" t="shared" si="70" ref="BA34:BA41">AY34/AX34%</f>
        <v>0</v>
      </c>
      <c r="BB34" s="365">
        <f>BB35</f>
        <v>79.7</v>
      </c>
      <c r="BC34" s="364">
        <f>BC35</f>
        <v>0</v>
      </c>
      <c r="BD34" s="339">
        <f aca="true" t="shared" si="71" ref="BD34:BD40">BC34-BB34</f>
        <v>-79.7</v>
      </c>
      <c r="BE34" s="46">
        <f>BC34/BB34%</f>
        <v>0</v>
      </c>
      <c r="BF34" s="366">
        <f>BF35</f>
        <v>2.2</v>
      </c>
      <c r="BG34" s="364">
        <f>BG35</f>
        <v>0</v>
      </c>
      <c r="BH34" s="364">
        <f>BH35</f>
        <v>-2.2</v>
      </c>
      <c r="BI34" s="46">
        <f>BG34/BF34%</f>
        <v>0</v>
      </c>
      <c r="BJ34" s="24">
        <f t="shared" si="66"/>
        <v>475.5</v>
      </c>
      <c r="BK34" s="510">
        <f t="shared" si="37"/>
        <v>0</v>
      </c>
      <c r="BL34" s="510">
        <f t="shared" si="38"/>
        <v>-475.5</v>
      </c>
      <c r="BM34" s="337">
        <f>BK34/BJ34%</f>
        <v>0</v>
      </c>
      <c r="BN34" s="367">
        <f>BN35</f>
        <v>378.2</v>
      </c>
      <c r="BO34" s="367">
        <f>BO35</f>
        <v>0</v>
      </c>
      <c r="BP34" s="339">
        <f t="shared" si="62"/>
        <v>-378.2</v>
      </c>
      <c r="BQ34" s="346">
        <f>BO34/BN34%</f>
        <v>0</v>
      </c>
      <c r="BR34" s="364">
        <f>BR35</f>
        <v>81.3</v>
      </c>
      <c r="BS34" s="364">
        <f>BS35</f>
        <v>0</v>
      </c>
      <c r="BT34" s="364">
        <f>BT35</f>
        <v>-81.3</v>
      </c>
      <c r="BU34" s="347">
        <f t="shared" si="24"/>
        <v>0</v>
      </c>
      <c r="BV34" s="365">
        <f>BV35</f>
        <v>16</v>
      </c>
      <c r="BW34" s="364">
        <f>BW35</f>
        <v>0</v>
      </c>
      <c r="BX34" s="347">
        <f t="shared" si="63"/>
        <v>-16</v>
      </c>
      <c r="BY34" s="339">
        <f>BW34/BV34%</f>
        <v>0</v>
      </c>
      <c r="CE34" s="57">
        <f>CE35</f>
        <v>0</v>
      </c>
    </row>
    <row r="35" spans="1:83" ht="40.5" customHeight="1">
      <c r="A35" s="47" t="s">
        <v>39</v>
      </c>
      <c r="B35" s="27">
        <f>J35+Z35+AT35+BJ35</f>
        <v>4258.5</v>
      </c>
      <c r="C35" s="28">
        <f>K35+AA35+AU35+BK35</f>
        <v>2721.7</v>
      </c>
      <c r="D35" s="30">
        <f t="shared" si="0"/>
        <v>-1536.8000000000002</v>
      </c>
      <c r="E35" s="209">
        <f t="shared" si="1"/>
        <v>63.912175648702586</v>
      </c>
      <c r="F35" s="31">
        <f t="shared" si="2"/>
        <v>2865.5</v>
      </c>
      <c r="G35" s="32">
        <f t="shared" si="2"/>
        <v>2721.7</v>
      </c>
      <c r="H35" s="32">
        <f t="shared" si="3"/>
        <v>-143.80000000000018</v>
      </c>
      <c r="I35" s="33">
        <f t="shared" si="60"/>
        <v>94.98167859012388</v>
      </c>
      <c r="J35" s="34">
        <f t="shared" si="64"/>
        <v>1896.7</v>
      </c>
      <c r="K35" s="35">
        <f t="shared" si="45"/>
        <v>1576.1</v>
      </c>
      <c r="L35" s="35">
        <f t="shared" si="5"/>
        <v>-320.60000000000014</v>
      </c>
      <c r="M35" s="40">
        <f t="shared" si="68"/>
        <v>83.09695787420256</v>
      </c>
      <c r="N35" s="54">
        <v>305.3</v>
      </c>
      <c r="O35" s="55">
        <v>6.5</v>
      </c>
      <c r="P35" s="29">
        <f t="shared" si="58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8"/>
        <v>1164.3999999999999</v>
      </c>
      <c r="U35" s="29">
        <f t="shared" si="50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114</v>
      </c>
      <c r="Z35" s="35">
        <f t="shared" si="65"/>
        <v>968.8</v>
      </c>
      <c r="AA35" s="35">
        <f t="shared" si="30"/>
        <v>1145.6000000000001</v>
      </c>
      <c r="AB35" s="35">
        <f t="shared" si="31"/>
        <v>176.80000000000018</v>
      </c>
      <c r="AC35" s="35">
        <f t="shared" si="67"/>
        <v>118.24938067712637</v>
      </c>
      <c r="AD35" s="360">
        <v>326.1</v>
      </c>
      <c r="AE35" s="360">
        <v>1124.7</v>
      </c>
      <c r="AF35" s="347">
        <f t="shared" si="32"/>
        <v>798.6</v>
      </c>
      <c r="AG35" s="339" t="s">
        <v>27</v>
      </c>
      <c r="AH35" s="360">
        <v>617.9</v>
      </c>
      <c r="AI35" s="360">
        <v>20.9</v>
      </c>
      <c r="AJ35" s="347">
        <f t="shared" si="12"/>
        <v>-597</v>
      </c>
      <c r="AK35" s="339">
        <f t="shared" si="43"/>
        <v>3.382424340508173</v>
      </c>
      <c r="AL35" s="360">
        <v>24.8</v>
      </c>
      <c r="AM35" s="360"/>
      <c r="AN35" s="347">
        <f t="shared" si="13"/>
        <v>-24.8</v>
      </c>
      <c r="AO35" s="347">
        <f t="shared" si="14"/>
        <v>0</v>
      </c>
      <c r="AP35" s="37">
        <f t="shared" si="46"/>
        <v>3783</v>
      </c>
      <c r="AQ35" s="38">
        <f t="shared" si="46"/>
        <v>2721.7</v>
      </c>
      <c r="AR35" s="38">
        <f t="shared" si="15"/>
        <v>-1061.3000000000002</v>
      </c>
      <c r="AS35" s="39">
        <f t="shared" si="61"/>
        <v>71.94554586307163</v>
      </c>
      <c r="AT35" s="34">
        <f t="shared" si="55"/>
        <v>917.5000000000001</v>
      </c>
      <c r="AU35" s="35">
        <f t="shared" si="69"/>
        <v>0</v>
      </c>
      <c r="AV35" s="35">
        <f t="shared" si="41"/>
        <v>-917.5000000000001</v>
      </c>
      <c r="AW35" s="511">
        <f t="shared" si="57"/>
        <v>0</v>
      </c>
      <c r="AX35" s="360">
        <v>835.6</v>
      </c>
      <c r="AY35" s="360"/>
      <c r="AZ35" s="347">
        <f t="shared" si="48"/>
        <v>-835.6</v>
      </c>
      <c r="BA35" s="347">
        <f t="shared" si="70"/>
        <v>0</v>
      </c>
      <c r="BB35" s="361">
        <v>79.7</v>
      </c>
      <c r="BC35" s="360"/>
      <c r="BD35" s="347">
        <f t="shared" si="71"/>
        <v>-79.7</v>
      </c>
      <c r="BE35" s="46">
        <f>BC35/BB35%</f>
        <v>0</v>
      </c>
      <c r="BF35" s="361">
        <v>2.2</v>
      </c>
      <c r="BG35" s="360"/>
      <c r="BH35" s="347">
        <f aca="true" t="shared" si="72" ref="BH35:BH40">BG35-BF35</f>
        <v>-2.2</v>
      </c>
      <c r="BI35" s="46">
        <f>BG35/BF35%</f>
        <v>0</v>
      </c>
      <c r="BJ35" s="42">
        <f t="shared" si="66"/>
        <v>475.5</v>
      </c>
      <c r="BK35" s="35">
        <f>SUM(BO35+BS35+BW35)</f>
        <v>0</v>
      </c>
      <c r="BL35" s="35">
        <f t="shared" si="38"/>
        <v>-475.5</v>
      </c>
      <c r="BM35" s="337">
        <f aca="true" t="shared" si="73" ref="BM35:BM40">BK35/BJ35%</f>
        <v>0</v>
      </c>
      <c r="BN35" s="362">
        <v>378.2</v>
      </c>
      <c r="BO35" s="360"/>
      <c r="BP35" s="347">
        <f t="shared" si="62"/>
        <v>-378.2</v>
      </c>
      <c r="BQ35" s="346">
        <f>BO35/BN35%</f>
        <v>0</v>
      </c>
      <c r="BR35" s="360">
        <v>81.3</v>
      </c>
      <c r="BS35" s="360"/>
      <c r="BT35" s="347">
        <f aca="true" t="shared" si="74" ref="BT35:BT41">BS35-BR35</f>
        <v>-81.3</v>
      </c>
      <c r="BU35" s="347">
        <f t="shared" si="24"/>
        <v>0</v>
      </c>
      <c r="BV35" s="361">
        <v>16</v>
      </c>
      <c r="BW35" s="360"/>
      <c r="BX35" s="347">
        <f t="shared" si="63"/>
        <v>-16</v>
      </c>
      <c r="BY35" s="347">
        <f>BW35/BV35%</f>
        <v>0</v>
      </c>
      <c r="CE35" s="55"/>
    </row>
    <row r="36" spans="1:83" s="19" customFormat="1" ht="33" customHeight="1">
      <c r="A36" s="48" t="s">
        <v>40</v>
      </c>
      <c r="B36" s="56">
        <f>B37</f>
        <v>192.1</v>
      </c>
      <c r="C36" s="58">
        <f>C37</f>
        <v>2260.3999999999996</v>
      </c>
      <c r="D36" s="8">
        <f t="shared" si="0"/>
        <v>2068.2999999999997</v>
      </c>
      <c r="E36" s="29" t="s">
        <v>114</v>
      </c>
      <c r="F36" s="31">
        <f t="shared" si="2"/>
        <v>192.1</v>
      </c>
      <c r="G36" s="10">
        <f t="shared" si="2"/>
        <v>2260.3999999999996</v>
      </c>
      <c r="H36" s="10">
        <f t="shared" si="3"/>
        <v>2068.2999999999997</v>
      </c>
      <c r="I36" s="242" t="s">
        <v>27</v>
      </c>
      <c r="J36" s="22">
        <f t="shared" si="64"/>
        <v>0</v>
      </c>
      <c r="K36" s="510">
        <f t="shared" si="45"/>
        <v>218.5</v>
      </c>
      <c r="L36" s="510">
        <f t="shared" si="5"/>
        <v>218.5</v>
      </c>
      <c r="M36" s="40"/>
      <c r="N36" s="58"/>
      <c r="O36" s="58">
        <f>O37</f>
        <v>8.3</v>
      </c>
      <c r="P36" s="29">
        <f t="shared" si="58"/>
        <v>8.3</v>
      </c>
      <c r="Q36" s="29"/>
      <c r="R36" s="58"/>
      <c r="S36" s="58">
        <f>S37</f>
        <v>126</v>
      </c>
      <c r="T36" s="7">
        <f t="shared" si="28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10">
        <f t="shared" si="65"/>
        <v>192.1</v>
      </c>
      <c r="AA36" s="510">
        <f t="shared" si="30"/>
        <v>2041.8999999999999</v>
      </c>
      <c r="AB36" s="510">
        <f t="shared" si="31"/>
        <v>1849.8</v>
      </c>
      <c r="AC36" s="35"/>
      <c r="AD36" s="365">
        <f>AD37</f>
        <v>0</v>
      </c>
      <c r="AE36" s="365">
        <f>AE37</f>
        <v>1320.6</v>
      </c>
      <c r="AF36" s="339">
        <f t="shared" si="32"/>
        <v>1320.6</v>
      </c>
      <c r="AG36" s="347"/>
      <c r="AH36" s="365">
        <f>AH37</f>
        <v>192.1</v>
      </c>
      <c r="AI36" s="365">
        <f>AI37</f>
        <v>721.3</v>
      </c>
      <c r="AJ36" s="339">
        <f t="shared" si="12"/>
        <v>529.1999999999999</v>
      </c>
      <c r="AK36" s="339"/>
      <c r="AL36" s="364">
        <f>AL37</f>
        <v>0</v>
      </c>
      <c r="AM36" s="364">
        <f>AM37</f>
        <v>0</v>
      </c>
      <c r="AN36" s="339">
        <f t="shared" si="13"/>
        <v>0</v>
      </c>
      <c r="AO36" s="347"/>
      <c r="AP36" s="14">
        <f>J36+Z36+AT36</f>
        <v>192.1</v>
      </c>
      <c r="AQ36" s="59">
        <f>AQ37</f>
        <v>2260.3999999999996</v>
      </c>
      <c r="AR36" s="15">
        <f t="shared" si="15"/>
        <v>2068.2999999999997</v>
      </c>
      <c r="AS36" s="16"/>
      <c r="AT36" s="22">
        <f t="shared" si="55"/>
        <v>0</v>
      </c>
      <c r="AU36" s="510">
        <f t="shared" si="69"/>
        <v>0</v>
      </c>
      <c r="AV36" s="510">
        <f t="shared" si="41"/>
        <v>0</v>
      </c>
      <c r="AW36" s="340"/>
      <c r="AX36" s="364">
        <f>AX37</f>
        <v>0</v>
      </c>
      <c r="AY36" s="364">
        <f>AY37</f>
        <v>0</v>
      </c>
      <c r="AZ36" s="339">
        <f t="shared" si="48"/>
        <v>0</v>
      </c>
      <c r="BA36" s="339"/>
      <c r="BB36" s="365">
        <f>BB37</f>
        <v>0</v>
      </c>
      <c r="BC36" s="365">
        <f>BC37</f>
        <v>0</v>
      </c>
      <c r="BD36" s="347">
        <f t="shared" si="71"/>
        <v>0</v>
      </c>
      <c r="BE36" s="46"/>
      <c r="BF36" s="365">
        <f>BF37</f>
        <v>0</v>
      </c>
      <c r="BG36" s="365">
        <f>BG37</f>
        <v>0</v>
      </c>
      <c r="BH36" s="347">
        <f t="shared" si="72"/>
        <v>0</v>
      </c>
      <c r="BI36" s="46"/>
      <c r="BJ36" s="24">
        <f t="shared" si="66"/>
        <v>0</v>
      </c>
      <c r="BK36" s="510">
        <f t="shared" si="37"/>
        <v>0</v>
      </c>
      <c r="BL36" s="510">
        <f t="shared" si="38"/>
        <v>0</v>
      </c>
      <c r="BM36" s="40" t="s">
        <v>27</v>
      </c>
      <c r="BN36" s="365"/>
      <c r="BO36" s="365">
        <f>BO37</f>
        <v>0</v>
      </c>
      <c r="BP36" s="347">
        <f t="shared" si="62"/>
        <v>0</v>
      </c>
      <c r="BQ36" s="346"/>
      <c r="BR36" s="364">
        <f>BR37</f>
        <v>0</v>
      </c>
      <c r="BS36" s="364">
        <f>BS37</f>
        <v>0</v>
      </c>
      <c r="BT36" s="339">
        <f t="shared" si="74"/>
        <v>0</v>
      </c>
      <c r="BU36" s="347"/>
      <c r="BV36" s="365">
        <f>BV37</f>
        <v>0</v>
      </c>
      <c r="BW36" s="364">
        <f>BW37</f>
        <v>0</v>
      </c>
      <c r="BX36" s="339">
        <f t="shared" si="63"/>
        <v>0</v>
      </c>
      <c r="BY36" s="339"/>
      <c r="CE36" s="58">
        <f>CE37</f>
        <v>0</v>
      </c>
    </row>
    <row r="37" spans="1:83" ht="40.5" customHeight="1">
      <c r="A37" s="60" t="s">
        <v>41</v>
      </c>
      <c r="B37" s="27">
        <f>J37+Z37+AT37+BJ37</f>
        <v>192.1</v>
      </c>
      <c r="C37" s="28">
        <f>K37+AA37+AU37+BK37</f>
        <v>2260.3999999999996</v>
      </c>
      <c r="D37" s="30">
        <f t="shared" si="0"/>
        <v>2068.2999999999997</v>
      </c>
      <c r="E37" s="7" t="s">
        <v>27</v>
      </c>
      <c r="F37" s="31">
        <f t="shared" si="2"/>
        <v>192.1</v>
      </c>
      <c r="G37" s="32">
        <f t="shared" si="2"/>
        <v>2260.3999999999996</v>
      </c>
      <c r="H37" s="32">
        <f t="shared" si="3"/>
        <v>2068.2999999999997</v>
      </c>
      <c r="I37" s="33"/>
      <c r="J37" s="34">
        <f t="shared" si="64"/>
        <v>0</v>
      </c>
      <c r="K37" s="35">
        <f t="shared" si="45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8"/>
        <v>8.3</v>
      </c>
      <c r="Q37" s="29"/>
      <c r="R37" s="55"/>
      <c r="S37" s="55">
        <v>126</v>
      </c>
      <c r="T37" s="29">
        <f t="shared" si="28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5"/>
        <v>192.1</v>
      </c>
      <c r="AA37" s="35">
        <f t="shared" si="30"/>
        <v>2041.8999999999999</v>
      </c>
      <c r="AB37" s="35">
        <f t="shared" si="31"/>
        <v>1849.8</v>
      </c>
      <c r="AC37" s="35"/>
      <c r="AD37" s="360"/>
      <c r="AE37" s="360">
        <v>1320.6</v>
      </c>
      <c r="AF37" s="347">
        <f t="shared" si="32"/>
        <v>1320.6</v>
      </c>
      <c r="AG37" s="347"/>
      <c r="AH37" s="513">
        <v>192.1</v>
      </c>
      <c r="AI37" s="360">
        <v>721.3</v>
      </c>
      <c r="AJ37" s="347">
        <f t="shared" si="12"/>
        <v>529.1999999999999</v>
      </c>
      <c r="AK37" s="339"/>
      <c r="AL37" s="360"/>
      <c r="AM37" s="360"/>
      <c r="AN37" s="347">
        <f t="shared" si="13"/>
        <v>0</v>
      </c>
      <c r="AO37" s="347"/>
      <c r="AP37" s="14">
        <f>J37+Z37+AT37</f>
        <v>192.1</v>
      </c>
      <c r="AQ37" s="38">
        <f aca="true" t="shared" si="75" ref="AP37:AQ42">K37+AA37+AU37</f>
        <v>2260.3999999999996</v>
      </c>
      <c r="AR37" s="38">
        <f t="shared" si="15"/>
        <v>2068.2999999999997</v>
      </c>
      <c r="AS37" s="39">
        <f t="shared" si="61"/>
        <v>1176.6788131181675</v>
      </c>
      <c r="AT37" s="34">
        <f t="shared" si="55"/>
        <v>0</v>
      </c>
      <c r="AU37" s="35">
        <f t="shared" si="69"/>
        <v>0</v>
      </c>
      <c r="AV37" s="35">
        <f t="shared" si="41"/>
        <v>0</v>
      </c>
      <c r="AW37" s="511"/>
      <c r="AX37" s="360"/>
      <c r="AY37" s="360"/>
      <c r="AZ37" s="347">
        <f t="shared" si="48"/>
        <v>0</v>
      </c>
      <c r="BA37" s="347"/>
      <c r="BB37" s="361"/>
      <c r="BC37" s="360"/>
      <c r="BD37" s="347">
        <f t="shared" si="71"/>
        <v>0</v>
      </c>
      <c r="BE37" s="46"/>
      <c r="BF37" s="361"/>
      <c r="BG37" s="360"/>
      <c r="BH37" s="347">
        <f t="shared" si="72"/>
        <v>0</v>
      </c>
      <c r="BI37" s="46"/>
      <c r="BJ37" s="42">
        <f t="shared" si="66"/>
        <v>0</v>
      </c>
      <c r="BK37" s="35">
        <f t="shared" si="37"/>
        <v>0</v>
      </c>
      <c r="BL37" s="35">
        <f t="shared" si="38"/>
        <v>0</v>
      </c>
      <c r="BM37" s="40" t="s">
        <v>27</v>
      </c>
      <c r="BN37" s="362"/>
      <c r="BO37" s="360"/>
      <c r="BP37" s="347">
        <f t="shared" si="62"/>
        <v>0</v>
      </c>
      <c r="BQ37" s="346"/>
      <c r="BR37" s="360"/>
      <c r="BS37" s="360"/>
      <c r="BT37" s="339">
        <f t="shared" si="74"/>
        <v>0</v>
      </c>
      <c r="BU37" s="347"/>
      <c r="BV37" s="361"/>
      <c r="BW37" s="360"/>
      <c r="BX37" s="347">
        <f t="shared" si="63"/>
        <v>0</v>
      </c>
      <c r="BY37" s="347"/>
      <c r="CE37" s="55"/>
    </row>
    <row r="38" spans="1:83" s="62" customFormat="1" ht="33.75" customHeight="1">
      <c r="A38" s="61" t="s">
        <v>42</v>
      </c>
      <c r="B38" s="56">
        <f>B40+B39</f>
        <v>433.8</v>
      </c>
      <c r="C38" s="58">
        <f>C40+C39</f>
        <v>6880.4</v>
      </c>
      <c r="D38" s="17">
        <f t="shared" si="0"/>
        <v>6446.599999999999</v>
      </c>
      <c r="E38" s="7" t="s">
        <v>27</v>
      </c>
      <c r="F38" s="9">
        <f t="shared" si="2"/>
        <v>218.10000000000002</v>
      </c>
      <c r="G38" s="10">
        <f t="shared" si="2"/>
        <v>6880.4</v>
      </c>
      <c r="H38" s="10">
        <f t="shared" si="3"/>
        <v>6662.299999999999</v>
      </c>
      <c r="I38" s="242" t="s">
        <v>27</v>
      </c>
      <c r="J38" s="22">
        <f t="shared" si="64"/>
        <v>109.30000000000001</v>
      </c>
      <c r="K38" s="510">
        <f t="shared" si="45"/>
        <v>5027.5</v>
      </c>
      <c r="L38" s="510">
        <f t="shared" si="5"/>
        <v>4918.2</v>
      </c>
      <c r="M38" s="337" t="s">
        <v>27</v>
      </c>
      <c r="N38" s="58">
        <f>N40+N39</f>
        <v>36.6</v>
      </c>
      <c r="O38" s="58">
        <f>O40+O39</f>
        <v>477.1</v>
      </c>
      <c r="P38" s="7">
        <f t="shared" si="58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8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114</v>
      </c>
      <c r="Z38" s="510">
        <f t="shared" si="65"/>
        <v>108.8</v>
      </c>
      <c r="AA38" s="510">
        <f t="shared" si="30"/>
        <v>1852.9</v>
      </c>
      <c r="AB38" s="510">
        <f t="shared" si="31"/>
        <v>1744.1000000000001</v>
      </c>
      <c r="AC38" s="510">
        <f t="shared" si="67"/>
        <v>1703.0330882352941</v>
      </c>
      <c r="AD38" s="365">
        <f>AD40+AD39</f>
        <v>36.3</v>
      </c>
      <c r="AE38" s="365">
        <f>AE40+AE39</f>
        <v>405.1</v>
      </c>
      <c r="AF38" s="339">
        <f t="shared" si="32"/>
        <v>368.8</v>
      </c>
      <c r="AG38" s="339" t="s">
        <v>27</v>
      </c>
      <c r="AH38" s="365">
        <f>AH40+AH39</f>
        <v>36.3</v>
      </c>
      <c r="AI38" s="365">
        <f>AI40+AI39</f>
        <v>1447.8</v>
      </c>
      <c r="AJ38" s="339">
        <f t="shared" si="12"/>
        <v>1411.5</v>
      </c>
      <c r="AK38" s="29" t="s">
        <v>114</v>
      </c>
      <c r="AL38" s="364">
        <f>AL40+AL39</f>
        <v>36.2</v>
      </c>
      <c r="AM38" s="364">
        <f>AM40+AM39</f>
        <v>0</v>
      </c>
      <c r="AN38" s="339">
        <f t="shared" si="13"/>
        <v>-36.2</v>
      </c>
      <c r="AO38" s="347" t="s">
        <v>27</v>
      </c>
      <c r="AP38" s="14">
        <f t="shared" si="75"/>
        <v>326.3</v>
      </c>
      <c r="AQ38" s="15">
        <f t="shared" si="75"/>
        <v>6880.4</v>
      </c>
      <c r="AR38" s="15">
        <f t="shared" si="15"/>
        <v>6554.099999999999</v>
      </c>
      <c r="AS38" s="16" t="s">
        <v>27</v>
      </c>
      <c r="AT38" s="22">
        <f t="shared" si="55"/>
        <v>108.2</v>
      </c>
      <c r="AU38" s="510">
        <f t="shared" si="69"/>
        <v>0</v>
      </c>
      <c r="AV38" s="510">
        <f t="shared" si="41"/>
        <v>-108.2</v>
      </c>
      <c r="AW38" s="340">
        <f t="shared" si="57"/>
        <v>0</v>
      </c>
      <c r="AX38" s="364">
        <f>AX40+AX39</f>
        <v>36.1</v>
      </c>
      <c r="AY38" s="364">
        <f>AY40+AY39</f>
        <v>0</v>
      </c>
      <c r="AZ38" s="339">
        <f t="shared" si="48"/>
        <v>-36.1</v>
      </c>
      <c r="BA38" s="339">
        <f t="shared" si="70"/>
        <v>0</v>
      </c>
      <c r="BB38" s="365">
        <f>BB40+BB39</f>
        <v>36.1</v>
      </c>
      <c r="BC38" s="365">
        <f>BC40+BC39</f>
        <v>0</v>
      </c>
      <c r="BD38" s="339">
        <f t="shared" si="71"/>
        <v>-36.1</v>
      </c>
      <c r="BE38" s="243" t="s">
        <v>27</v>
      </c>
      <c r="BF38" s="365">
        <f>BF40+BF39</f>
        <v>36</v>
      </c>
      <c r="BG38" s="365">
        <f>BG40+BG39</f>
        <v>0</v>
      </c>
      <c r="BH38" s="339">
        <f t="shared" si="72"/>
        <v>-36</v>
      </c>
      <c r="BI38" s="243"/>
      <c r="BJ38" s="24">
        <f t="shared" si="66"/>
        <v>107.49999999999999</v>
      </c>
      <c r="BK38" s="510">
        <f t="shared" si="37"/>
        <v>0</v>
      </c>
      <c r="BL38" s="510">
        <f t="shared" si="38"/>
        <v>-107.49999999999999</v>
      </c>
      <c r="BM38" s="337">
        <f t="shared" si="73"/>
        <v>0</v>
      </c>
      <c r="BN38" s="365">
        <f>BN40+BN39</f>
        <v>35.9</v>
      </c>
      <c r="BO38" s="365">
        <f>BO40+BO39</f>
        <v>0</v>
      </c>
      <c r="BP38" s="339">
        <f t="shared" si="62"/>
        <v>-35.9</v>
      </c>
      <c r="BQ38" s="346" t="s">
        <v>27</v>
      </c>
      <c r="BR38" s="364">
        <f>BR40+BR39</f>
        <v>35.8</v>
      </c>
      <c r="BS38" s="364">
        <f>BS40+BS39</f>
        <v>0</v>
      </c>
      <c r="BT38" s="339">
        <f t="shared" si="74"/>
        <v>-35.8</v>
      </c>
      <c r="BU38" s="347" t="s">
        <v>27</v>
      </c>
      <c r="BV38" s="365">
        <f>BV40+BV39</f>
        <v>35.8</v>
      </c>
      <c r="BW38" s="364">
        <f>BW40+BW39</f>
        <v>0</v>
      </c>
      <c r="BX38" s="339">
        <f t="shared" si="63"/>
        <v>-35.8</v>
      </c>
      <c r="BY38" s="339" t="s">
        <v>27</v>
      </c>
      <c r="CE38" s="58">
        <f>CE40+CE39</f>
        <v>0</v>
      </c>
    </row>
    <row r="39" spans="1:83" s="1" customFormat="1" ht="22.5" customHeight="1">
      <c r="A39" s="43" t="s">
        <v>43</v>
      </c>
      <c r="B39" s="27">
        <f aca="true" t="shared" si="76" ref="B39:C42">J39+Z39+AT39+BJ39</f>
        <v>433.8</v>
      </c>
      <c r="C39" s="28">
        <f t="shared" si="76"/>
        <v>219.1</v>
      </c>
      <c r="D39" s="29">
        <f t="shared" si="0"/>
        <v>-214.70000000000002</v>
      </c>
      <c r="E39" s="209">
        <f>C39/B39%</f>
        <v>50.507146150299675</v>
      </c>
      <c r="F39" s="31">
        <f t="shared" si="2"/>
        <v>218.10000000000002</v>
      </c>
      <c r="G39" s="32">
        <f t="shared" si="2"/>
        <v>219.1</v>
      </c>
      <c r="H39" s="32">
        <f t="shared" si="3"/>
        <v>0.9999999999999716</v>
      </c>
      <c r="I39" s="33">
        <f>G39/F39%</f>
        <v>100.45850527281063</v>
      </c>
      <c r="J39" s="34">
        <f t="shared" si="64"/>
        <v>109.30000000000001</v>
      </c>
      <c r="K39" s="35">
        <f t="shared" si="45"/>
        <v>131.6</v>
      </c>
      <c r="L39" s="35">
        <f t="shared" si="5"/>
        <v>22.299999999999983</v>
      </c>
      <c r="M39" s="40">
        <f t="shared" si="68"/>
        <v>120.40256175663309</v>
      </c>
      <c r="N39" s="54">
        <v>36.6</v>
      </c>
      <c r="O39" s="55">
        <v>44</v>
      </c>
      <c r="P39" s="29">
        <f t="shared" si="58"/>
        <v>7.399999999999999</v>
      </c>
      <c r="Q39" s="352" t="s">
        <v>27</v>
      </c>
      <c r="R39" s="55">
        <v>36.3</v>
      </c>
      <c r="S39" s="55">
        <v>43.8</v>
      </c>
      <c r="T39" s="29">
        <f t="shared" si="28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5"/>
        <v>108.8</v>
      </c>
      <c r="AA39" s="35">
        <f t="shared" si="30"/>
        <v>87.5</v>
      </c>
      <c r="AB39" s="35">
        <f t="shared" si="31"/>
        <v>-21.299999999999997</v>
      </c>
      <c r="AC39" s="35">
        <f t="shared" si="67"/>
        <v>80.42279411764706</v>
      </c>
      <c r="AD39" s="360">
        <v>36.3</v>
      </c>
      <c r="AE39" s="360">
        <v>43.8</v>
      </c>
      <c r="AF39" s="347">
        <f t="shared" si="32"/>
        <v>7.5</v>
      </c>
      <c r="AG39" s="347">
        <f>AE39/AD39%</f>
        <v>120.66115702479338</v>
      </c>
      <c r="AH39" s="360">
        <v>36.3</v>
      </c>
      <c r="AI39" s="360">
        <v>43.7</v>
      </c>
      <c r="AJ39" s="347">
        <f t="shared" si="12"/>
        <v>7.400000000000006</v>
      </c>
      <c r="AK39" s="339">
        <f t="shared" si="43"/>
        <v>120.38567493112949</v>
      </c>
      <c r="AL39" s="360">
        <v>36.2</v>
      </c>
      <c r="AM39" s="360"/>
      <c r="AN39" s="347">
        <f t="shared" si="13"/>
        <v>-36.2</v>
      </c>
      <c r="AO39" s="347" t="s">
        <v>27</v>
      </c>
      <c r="AP39" s="37">
        <f t="shared" si="75"/>
        <v>326.3</v>
      </c>
      <c r="AQ39" s="38">
        <f t="shared" si="75"/>
        <v>219.1</v>
      </c>
      <c r="AR39" s="38">
        <f t="shared" si="15"/>
        <v>-107.20000000000002</v>
      </c>
      <c r="AS39" s="39" t="s">
        <v>27</v>
      </c>
      <c r="AT39" s="34">
        <f t="shared" si="55"/>
        <v>108.2</v>
      </c>
      <c r="AU39" s="35">
        <f t="shared" si="69"/>
        <v>0</v>
      </c>
      <c r="AV39" s="35">
        <f t="shared" si="41"/>
        <v>-108.2</v>
      </c>
      <c r="AW39" s="511">
        <f t="shared" si="57"/>
        <v>0</v>
      </c>
      <c r="AX39" s="360">
        <v>36.1</v>
      </c>
      <c r="AY39" s="360"/>
      <c r="AZ39" s="347">
        <f t="shared" si="48"/>
        <v>-36.1</v>
      </c>
      <c r="BA39" s="347">
        <f t="shared" si="70"/>
        <v>0</v>
      </c>
      <c r="BB39" s="361">
        <v>36.1</v>
      </c>
      <c r="BC39" s="360"/>
      <c r="BD39" s="347">
        <f t="shared" si="71"/>
        <v>-36.1</v>
      </c>
      <c r="BE39" s="46">
        <f>BC39/BB39%</f>
        <v>0</v>
      </c>
      <c r="BF39" s="361">
        <v>36</v>
      </c>
      <c r="BG39" s="360"/>
      <c r="BH39" s="347">
        <f t="shared" si="72"/>
        <v>-36</v>
      </c>
      <c r="BI39" s="46"/>
      <c r="BJ39" s="42">
        <f t="shared" si="66"/>
        <v>107.49999999999999</v>
      </c>
      <c r="BK39" s="35">
        <f t="shared" si="37"/>
        <v>0</v>
      </c>
      <c r="BL39" s="35">
        <f>BK39-BJ39</f>
        <v>-107.49999999999999</v>
      </c>
      <c r="BM39" s="40" t="s">
        <v>27</v>
      </c>
      <c r="BN39" s="362">
        <v>35.9</v>
      </c>
      <c r="BO39" s="360"/>
      <c r="BP39" s="339">
        <f t="shared" si="62"/>
        <v>-35.9</v>
      </c>
      <c r="BQ39" s="346">
        <f>BO39/BN39%</f>
        <v>0</v>
      </c>
      <c r="BR39" s="360">
        <v>35.8</v>
      </c>
      <c r="BS39" s="360"/>
      <c r="BT39" s="347">
        <f t="shared" si="74"/>
        <v>-35.8</v>
      </c>
      <c r="BU39" s="347">
        <f t="shared" si="24"/>
        <v>0</v>
      </c>
      <c r="BV39" s="361">
        <v>35.8</v>
      </c>
      <c r="BW39" s="360"/>
      <c r="BX39" s="347">
        <f t="shared" si="63"/>
        <v>-35.8</v>
      </c>
      <c r="BY39" s="347">
        <f>BW39/BV39%</f>
        <v>0</v>
      </c>
      <c r="CE39" s="55"/>
    </row>
    <row r="40" spans="1:83" ht="21.75" customHeight="1">
      <c r="A40" s="60" t="s">
        <v>44</v>
      </c>
      <c r="B40" s="27">
        <f t="shared" si="76"/>
        <v>0</v>
      </c>
      <c r="C40" s="28">
        <f t="shared" si="76"/>
        <v>6661.299999999999</v>
      </c>
      <c r="D40" s="30">
        <f t="shared" si="0"/>
        <v>6661.299999999999</v>
      </c>
      <c r="E40" s="209"/>
      <c r="F40" s="31">
        <f t="shared" si="2"/>
        <v>0</v>
      </c>
      <c r="G40" s="32">
        <f t="shared" si="2"/>
        <v>6661.299999999999</v>
      </c>
      <c r="H40" s="32">
        <f t="shared" si="3"/>
        <v>6661.299999999999</v>
      </c>
      <c r="I40" s="33"/>
      <c r="J40" s="34">
        <f t="shared" si="64"/>
        <v>0</v>
      </c>
      <c r="K40" s="35">
        <f t="shared" si="45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8"/>
        <v>433.1</v>
      </c>
      <c r="Q40" s="29"/>
      <c r="R40" s="55"/>
      <c r="S40" s="55">
        <v>1643.8</v>
      </c>
      <c r="T40" s="29">
        <f t="shared" si="28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5"/>
        <v>0</v>
      </c>
      <c r="AA40" s="35">
        <f t="shared" si="30"/>
        <v>1765.3999999999999</v>
      </c>
      <c r="AB40" s="35">
        <f t="shared" si="31"/>
        <v>1765.3999999999999</v>
      </c>
      <c r="AC40" s="35"/>
      <c r="AD40" s="360"/>
      <c r="AE40" s="360">
        <v>361.3</v>
      </c>
      <c r="AF40" s="347">
        <f t="shared" si="32"/>
        <v>361.3</v>
      </c>
      <c r="AG40" s="347"/>
      <c r="AH40" s="360"/>
      <c r="AI40" s="360">
        <v>1404.1</v>
      </c>
      <c r="AJ40" s="347">
        <f t="shared" si="12"/>
        <v>1404.1</v>
      </c>
      <c r="AK40" s="339"/>
      <c r="AL40" s="360"/>
      <c r="AM40" s="360"/>
      <c r="AN40" s="347">
        <f t="shared" si="13"/>
        <v>0</v>
      </c>
      <c r="AO40" s="347"/>
      <c r="AP40" s="37">
        <f t="shared" si="75"/>
        <v>0</v>
      </c>
      <c r="AQ40" s="38">
        <f t="shared" si="75"/>
        <v>6661.299999999999</v>
      </c>
      <c r="AR40" s="38">
        <f t="shared" si="15"/>
        <v>6661.299999999999</v>
      </c>
      <c r="AS40" s="39" t="s">
        <v>27</v>
      </c>
      <c r="AT40" s="34">
        <f t="shared" si="55"/>
        <v>0</v>
      </c>
      <c r="AU40" s="35">
        <f t="shared" si="69"/>
        <v>0</v>
      </c>
      <c r="AV40" s="35">
        <f t="shared" si="41"/>
        <v>0</v>
      </c>
      <c r="AW40" s="511"/>
      <c r="AX40" s="360"/>
      <c r="AY40" s="360"/>
      <c r="AZ40" s="347">
        <f t="shared" si="48"/>
        <v>0</v>
      </c>
      <c r="BA40" s="347"/>
      <c r="BB40" s="361"/>
      <c r="BC40" s="360"/>
      <c r="BD40" s="347">
        <f t="shared" si="71"/>
        <v>0</v>
      </c>
      <c r="BE40" s="46"/>
      <c r="BF40" s="361"/>
      <c r="BG40" s="360"/>
      <c r="BH40" s="347">
        <f t="shared" si="72"/>
        <v>0</v>
      </c>
      <c r="BI40" s="46"/>
      <c r="BJ40" s="42">
        <f t="shared" si="66"/>
        <v>0</v>
      </c>
      <c r="BK40" s="35">
        <f t="shared" si="37"/>
        <v>0</v>
      </c>
      <c r="BL40" s="35">
        <f>BK40-BJ40</f>
        <v>0</v>
      </c>
      <c r="BM40" s="337" t="e">
        <f t="shared" si="73"/>
        <v>#DIV/0!</v>
      </c>
      <c r="BN40" s="362"/>
      <c r="BO40" s="360"/>
      <c r="BP40" s="339">
        <f t="shared" si="62"/>
        <v>0</v>
      </c>
      <c r="BQ40" s="346"/>
      <c r="BR40" s="360"/>
      <c r="BS40" s="360"/>
      <c r="BT40" s="347">
        <f t="shared" si="74"/>
        <v>0</v>
      </c>
      <c r="BU40" s="347"/>
      <c r="BV40" s="361"/>
      <c r="BW40" s="360"/>
      <c r="BX40" s="347">
        <f t="shared" si="63"/>
        <v>0</v>
      </c>
      <c r="BY40" s="347"/>
      <c r="CE40" s="55"/>
    </row>
    <row r="41" spans="1:83" s="19" customFormat="1" ht="37.5" customHeight="1" thickBot="1">
      <c r="A41" s="61" t="s">
        <v>45</v>
      </c>
      <c r="B41" s="63">
        <f t="shared" si="76"/>
        <v>272.1</v>
      </c>
      <c r="C41" s="64">
        <f t="shared" si="76"/>
        <v>1563.6</v>
      </c>
      <c r="D41" s="65">
        <f t="shared" si="0"/>
        <v>1291.5</v>
      </c>
      <c r="E41" s="41" t="s">
        <v>27</v>
      </c>
      <c r="F41" s="9">
        <f>J41+Z41</f>
        <v>107.2</v>
      </c>
      <c r="G41" s="10">
        <f>K41+AA41</f>
        <v>1563.6</v>
      </c>
      <c r="H41" s="10">
        <f>G41-F41</f>
        <v>1456.3999999999999</v>
      </c>
      <c r="I41" s="242" t="s">
        <v>27</v>
      </c>
      <c r="J41" s="22">
        <f t="shared" si="64"/>
        <v>8.799999999999999</v>
      </c>
      <c r="K41" s="510">
        <f t="shared" si="45"/>
        <v>1249.1999999999998</v>
      </c>
      <c r="L41" s="510">
        <f>K41-J41</f>
        <v>1240.3999999999999</v>
      </c>
      <c r="M41" s="337" t="s">
        <v>27</v>
      </c>
      <c r="N41" s="58"/>
      <c r="O41" s="57">
        <v>481.5</v>
      </c>
      <c r="P41" s="7">
        <f t="shared" si="58"/>
        <v>481.5</v>
      </c>
      <c r="Q41" s="29"/>
      <c r="R41" s="57">
        <v>0.2</v>
      </c>
      <c r="S41" s="57">
        <v>173.8</v>
      </c>
      <c r="T41" s="7">
        <f t="shared" si="28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114</v>
      </c>
      <c r="Z41" s="510">
        <f t="shared" si="65"/>
        <v>98.4</v>
      </c>
      <c r="AA41" s="510">
        <f t="shared" si="30"/>
        <v>314.4</v>
      </c>
      <c r="AB41" s="510">
        <f t="shared" si="31"/>
        <v>215.99999999999997</v>
      </c>
      <c r="AC41" s="35">
        <f t="shared" si="67"/>
        <v>319.51219512195115</v>
      </c>
      <c r="AD41" s="364">
        <v>15.8</v>
      </c>
      <c r="AE41" s="364">
        <v>136.1</v>
      </c>
      <c r="AF41" s="339">
        <f t="shared" si="32"/>
        <v>120.3</v>
      </c>
      <c r="AG41" s="339" t="s">
        <v>27</v>
      </c>
      <c r="AH41" s="364">
        <v>30</v>
      </c>
      <c r="AI41" s="364">
        <v>178.3</v>
      </c>
      <c r="AJ41" s="339">
        <f t="shared" si="12"/>
        <v>148.3</v>
      </c>
      <c r="AK41" s="29" t="s">
        <v>114</v>
      </c>
      <c r="AL41" s="364">
        <v>52.6</v>
      </c>
      <c r="AM41" s="364"/>
      <c r="AN41" s="339">
        <f t="shared" si="13"/>
        <v>-52.6</v>
      </c>
      <c r="AO41" s="347" t="s">
        <v>27</v>
      </c>
      <c r="AP41" s="14">
        <f t="shared" si="75"/>
        <v>175.6</v>
      </c>
      <c r="AQ41" s="15">
        <f>K41+AA41+AU41</f>
        <v>1563.6</v>
      </c>
      <c r="AR41" s="15">
        <f>AQ41-AP41</f>
        <v>1388</v>
      </c>
      <c r="AS41" s="16" t="s">
        <v>27</v>
      </c>
      <c r="AT41" s="22">
        <f t="shared" si="55"/>
        <v>68.39999999999999</v>
      </c>
      <c r="AU41" s="510">
        <f t="shared" si="69"/>
        <v>0</v>
      </c>
      <c r="AV41" s="510">
        <f t="shared" si="41"/>
        <v>-68.39999999999999</v>
      </c>
      <c r="AW41" s="340">
        <f t="shared" si="57"/>
        <v>0</v>
      </c>
      <c r="AX41" s="364">
        <v>32.4</v>
      </c>
      <c r="AY41" s="364"/>
      <c r="AZ41" s="339">
        <f t="shared" si="48"/>
        <v>-32.4</v>
      </c>
      <c r="BA41" s="339">
        <f t="shared" si="70"/>
        <v>0</v>
      </c>
      <c r="BB41" s="368">
        <v>20.4</v>
      </c>
      <c r="BC41" s="369"/>
      <c r="BD41" s="370">
        <f>BC41-BB41</f>
        <v>-20.4</v>
      </c>
      <c r="BE41" s="243" t="s">
        <v>27</v>
      </c>
      <c r="BF41" s="368">
        <v>15.6</v>
      </c>
      <c r="BG41" s="369"/>
      <c r="BH41" s="371">
        <f>BG41-BF41</f>
        <v>-15.6</v>
      </c>
      <c r="BI41" s="46"/>
      <c r="BJ41" s="24">
        <f t="shared" si="66"/>
        <v>96.5</v>
      </c>
      <c r="BK41" s="510">
        <f t="shared" si="37"/>
        <v>0</v>
      </c>
      <c r="BL41" s="510">
        <f>BK41-BJ41</f>
        <v>-96.5</v>
      </c>
      <c r="BM41" s="337">
        <f>BK41/BJ41%</f>
        <v>0</v>
      </c>
      <c r="BN41" s="367">
        <v>26</v>
      </c>
      <c r="BO41" s="364"/>
      <c r="BP41" s="339">
        <f t="shared" si="62"/>
        <v>-26</v>
      </c>
      <c r="BQ41" s="346">
        <f>BO41/BN41%</f>
        <v>0</v>
      </c>
      <c r="BR41" s="364">
        <v>47.9</v>
      </c>
      <c r="BS41" s="364"/>
      <c r="BT41" s="339">
        <f t="shared" si="74"/>
        <v>-47.9</v>
      </c>
      <c r="BU41" s="347">
        <f t="shared" si="24"/>
        <v>0</v>
      </c>
      <c r="BV41" s="365">
        <v>22.6</v>
      </c>
      <c r="BW41" s="364"/>
      <c r="BX41" s="339">
        <f t="shared" si="63"/>
        <v>-22.6</v>
      </c>
      <c r="BY41" s="339">
        <f>BW41/BV41%</f>
        <v>0</v>
      </c>
      <c r="CE41" s="66"/>
    </row>
    <row r="42" spans="1:83" s="87" customFormat="1" ht="24" customHeight="1" hidden="1">
      <c r="A42" s="244" t="s">
        <v>46</v>
      </c>
      <c r="B42" s="68">
        <f t="shared" si="76"/>
        <v>0</v>
      </c>
      <c r="C42" s="69">
        <f t="shared" si="76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4"/>
        <v>0</v>
      </c>
      <c r="K42" s="76">
        <f t="shared" si="45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5"/>
        <v>0</v>
      </c>
      <c r="AA42" s="76">
        <f t="shared" si="30"/>
        <v>0</v>
      </c>
      <c r="AB42" s="76">
        <f t="shared" si="31"/>
        <v>0</v>
      </c>
      <c r="AC42" s="76"/>
      <c r="AD42" s="369"/>
      <c r="AE42" s="369"/>
      <c r="AF42" s="370">
        <f>AE42-AD42</f>
        <v>0</v>
      </c>
      <c r="AG42" s="371"/>
      <c r="AH42" s="369"/>
      <c r="AI42" s="369"/>
      <c r="AJ42" s="370">
        <f>AI42-AH42</f>
        <v>0</v>
      </c>
      <c r="AK42" s="339"/>
      <c r="AL42" s="364"/>
      <c r="AM42" s="364"/>
      <c r="AN42" s="339">
        <f>AM42-AL42</f>
        <v>0</v>
      </c>
      <c r="AO42" s="347"/>
      <c r="AP42" s="79">
        <f t="shared" si="75"/>
        <v>0</v>
      </c>
      <c r="AQ42" s="80">
        <f>K42+AA42+AU42</f>
        <v>0</v>
      </c>
      <c r="AR42" s="80">
        <f>AQ42-AP42</f>
        <v>0</v>
      </c>
      <c r="AS42" s="81"/>
      <c r="AT42" s="82">
        <f t="shared" si="55"/>
        <v>0</v>
      </c>
      <c r="AU42" s="83">
        <f t="shared" si="69"/>
        <v>0</v>
      </c>
      <c r="AV42" s="83">
        <f t="shared" si="41"/>
        <v>0</v>
      </c>
      <c r="AW42" s="84"/>
      <c r="AX42" s="372"/>
      <c r="AY42" s="373"/>
      <c r="AZ42" s="374">
        <f>AY42-AX42</f>
        <v>0</v>
      </c>
      <c r="BA42" s="375"/>
      <c r="BB42" s="372"/>
      <c r="BC42" s="373"/>
      <c r="BD42" s="374">
        <f>BC42-BB42</f>
        <v>0</v>
      </c>
      <c r="BE42" s="376"/>
      <c r="BF42" s="377"/>
      <c r="BG42" s="373"/>
      <c r="BH42" s="370">
        <f>BG42-BF42</f>
        <v>0</v>
      </c>
      <c r="BI42" s="378"/>
      <c r="BJ42" s="85">
        <f t="shared" si="66"/>
        <v>0</v>
      </c>
      <c r="BK42" s="76">
        <f t="shared" si="37"/>
        <v>0</v>
      </c>
      <c r="BL42" s="76">
        <f>BK42-BJ42</f>
        <v>0</v>
      </c>
      <c r="BM42" s="86"/>
      <c r="BN42" s="377"/>
      <c r="BO42" s="369"/>
      <c r="BP42" s="370">
        <f t="shared" si="62"/>
        <v>0</v>
      </c>
      <c r="BQ42" s="346"/>
      <c r="BR42" s="364"/>
      <c r="BS42" s="364"/>
      <c r="BT42" s="339">
        <f>BS42-BR42</f>
        <v>0</v>
      </c>
      <c r="BU42" s="339"/>
      <c r="BV42" s="365"/>
      <c r="BW42" s="364"/>
      <c r="BX42" s="339">
        <f t="shared" si="63"/>
        <v>0</v>
      </c>
      <c r="BY42" s="347"/>
      <c r="CE42" s="395"/>
    </row>
    <row r="43" spans="1:83" ht="20.25">
      <c r="A43" s="514"/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515"/>
      <c r="N43" s="516" t="s">
        <v>157</v>
      </c>
      <c r="O43" s="516">
        <v>346.8</v>
      </c>
      <c r="P43" s="516"/>
      <c r="Q43" s="517"/>
      <c r="R43" s="516"/>
      <c r="S43" s="516"/>
      <c r="T43" s="516"/>
      <c r="U43" s="518"/>
      <c r="V43" s="516" t="s">
        <v>158</v>
      </c>
      <c r="W43" s="516">
        <v>-325.5</v>
      </c>
      <c r="X43" s="516"/>
      <c r="Y43" s="519"/>
      <c r="Z43" s="245"/>
      <c r="AA43" s="245"/>
      <c r="AB43" s="245"/>
      <c r="AC43" s="245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246"/>
      <c r="AQ43" s="246"/>
      <c r="AR43" s="246"/>
      <c r="AS43" s="246"/>
      <c r="AT43" s="245"/>
      <c r="AU43" s="245"/>
      <c r="AV43" s="245"/>
      <c r="AW43" s="247"/>
      <c r="AX43" s="379"/>
      <c r="AY43" s="379"/>
      <c r="AZ43" s="379"/>
      <c r="BA43" s="379"/>
      <c r="BB43" s="379"/>
      <c r="BC43" s="379" t="s">
        <v>103</v>
      </c>
      <c r="BD43" s="379"/>
      <c r="BE43" s="379"/>
      <c r="BF43" s="379"/>
      <c r="BG43" s="379"/>
      <c r="BH43" s="379"/>
      <c r="BI43" s="379"/>
      <c r="BJ43" s="246"/>
      <c r="BK43" s="245"/>
      <c r="BL43" s="245"/>
      <c r="BM43" s="245"/>
      <c r="BN43" s="379"/>
      <c r="BO43" s="379"/>
      <c r="BP43" s="379"/>
      <c r="BQ43" s="379"/>
      <c r="CE43" s="246"/>
    </row>
    <row r="44" spans="2:83" ht="20.25">
      <c r="B44" s="245"/>
      <c r="C44" s="246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246"/>
      <c r="AQ44" s="246"/>
      <c r="AR44" s="246"/>
      <c r="AS44" s="246"/>
      <c r="AT44" s="245"/>
      <c r="AU44" s="245"/>
      <c r="AV44" s="245"/>
      <c r="AW44" s="247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246"/>
      <c r="BK44" s="245"/>
      <c r="BL44" s="245"/>
      <c r="BM44" s="245"/>
      <c r="BN44" s="379"/>
      <c r="BO44" s="379"/>
      <c r="BP44" s="379"/>
      <c r="BQ44" s="379"/>
      <c r="CE44" s="246"/>
    </row>
    <row r="45" spans="2:83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79"/>
      <c r="AE45" s="380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246"/>
      <c r="AQ45" s="246"/>
      <c r="AR45" s="246"/>
      <c r="AS45" s="246"/>
      <c r="AT45" s="245"/>
      <c r="AU45" s="245"/>
      <c r="AV45" s="245"/>
      <c r="AW45" s="247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246"/>
      <c r="BK45" s="245"/>
      <c r="BL45" s="245"/>
      <c r="BM45" s="245"/>
      <c r="BN45" s="379"/>
      <c r="BO45" s="379"/>
      <c r="BP45" s="379"/>
      <c r="BQ45" s="379"/>
      <c r="CE45" s="246"/>
    </row>
    <row r="46" spans="2:83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79"/>
      <c r="AE46" s="380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246"/>
      <c r="AQ46" s="246"/>
      <c r="AR46" s="246"/>
      <c r="AS46" s="246"/>
      <c r="AT46" s="245"/>
      <c r="AU46" s="245"/>
      <c r="AV46" s="245"/>
      <c r="AW46" s="247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246"/>
      <c r="BK46" s="245"/>
      <c r="BL46" s="245"/>
      <c r="BM46" s="245"/>
      <c r="BN46" s="379"/>
      <c r="BO46" s="379"/>
      <c r="BP46" s="379"/>
      <c r="BQ46" s="379"/>
      <c r="CE46" s="246"/>
    </row>
    <row r="47" spans="2:83" ht="20.25">
      <c r="B47" s="245"/>
      <c r="C47" s="248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79"/>
      <c r="AE47" s="380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246"/>
      <c r="AQ47" s="246"/>
      <c r="AR47" s="246"/>
      <c r="AS47" s="246"/>
      <c r="AT47" s="245"/>
      <c r="AU47" s="245"/>
      <c r="AV47" s="245"/>
      <c r="AW47" s="247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246"/>
      <c r="BK47" s="245"/>
      <c r="BL47" s="245"/>
      <c r="BM47" s="245"/>
      <c r="BN47" s="379"/>
      <c r="BO47" s="379"/>
      <c r="BP47" s="379"/>
      <c r="BQ47" s="379"/>
      <c r="CE47" s="246"/>
    </row>
    <row r="48" spans="2:83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246"/>
      <c r="AQ48" s="246"/>
      <c r="AR48" s="246"/>
      <c r="AS48" s="246"/>
      <c r="AT48" s="245"/>
      <c r="AU48" s="245"/>
      <c r="AV48" s="245"/>
      <c r="AW48" s="247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246"/>
      <c r="BK48" s="245"/>
      <c r="BL48" s="245"/>
      <c r="BM48" s="245"/>
      <c r="BN48" s="379"/>
      <c r="BO48" s="379"/>
      <c r="BP48" s="379"/>
      <c r="BQ48" s="379"/>
      <c r="CE48" s="246"/>
    </row>
    <row r="49" spans="2:83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246"/>
      <c r="AQ49" s="246"/>
      <c r="AR49" s="246"/>
      <c r="AS49" s="246"/>
      <c r="AT49" s="245"/>
      <c r="AU49" s="245"/>
      <c r="AV49" s="245"/>
      <c r="AW49" s="247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246"/>
      <c r="BK49" s="245"/>
      <c r="BL49" s="245"/>
      <c r="BM49" s="245"/>
      <c r="BN49" s="379"/>
      <c r="BO49" s="379"/>
      <c r="BP49" s="379"/>
      <c r="BQ49" s="379"/>
      <c r="CE49" s="246"/>
    </row>
    <row r="50" spans="2:83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246"/>
      <c r="AQ50" s="246"/>
      <c r="AR50" s="246"/>
      <c r="AS50" s="246"/>
      <c r="AT50" s="245"/>
      <c r="AU50" s="245"/>
      <c r="AV50" s="245"/>
      <c r="AW50" s="247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246"/>
      <c r="BK50" s="245"/>
      <c r="BL50" s="245"/>
      <c r="BM50" s="245"/>
      <c r="BN50" s="379"/>
      <c r="BO50" s="379"/>
      <c r="BP50" s="379"/>
      <c r="BQ50" s="379"/>
      <c r="CE50" s="246"/>
    </row>
    <row r="51" spans="2:83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246"/>
      <c r="AQ51" s="246"/>
      <c r="AR51" s="246"/>
      <c r="AS51" s="246"/>
      <c r="AT51" s="245"/>
      <c r="AU51" s="245"/>
      <c r="AV51" s="245"/>
      <c r="AW51" s="247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246"/>
      <c r="BK51" s="245"/>
      <c r="BL51" s="245"/>
      <c r="BM51" s="245"/>
      <c r="BN51" s="379"/>
      <c r="BO51" s="379"/>
      <c r="BP51" s="379"/>
      <c r="BQ51" s="379"/>
      <c r="CE51" s="246"/>
    </row>
    <row r="52" spans="2:83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246"/>
      <c r="AQ52" s="246"/>
      <c r="AR52" s="246"/>
      <c r="AS52" s="246"/>
      <c r="AT52" s="245"/>
      <c r="AU52" s="245"/>
      <c r="AV52" s="245"/>
      <c r="AW52" s="247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246"/>
      <c r="BK52" s="245"/>
      <c r="BL52" s="245"/>
      <c r="BM52" s="245"/>
      <c r="BN52" s="379"/>
      <c r="BO52" s="379"/>
      <c r="BP52" s="379"/>
      <c r="BQ52" s="379"/>
      <c r="CE52" s="246"/>
    </row>
    <row r="53" spans="2:83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246"/>
      <c r="AQ53" s="246"/>
      <c r="AR53" s="246"/>
      <c r="AS53" s="246"/>
      <c r="AT53" s="245"/>
      <c r="AU53" s="245"/>
      <c r="AV53" s="245"/>
      <c r="AW53" s="247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246"/>
      <c r="BK53" s="245"/>
      <c r="BL53" s="245"/>
      <c r="BM53" s="245"/>
      <c r="BN53" s="379"/>
      <c r="BO53" s="379"/>
      <c r="BP53" s="379"/>
      <c r="BQ53" s="379"/>
      <c r="CE53" s="246"/>
    </row>
    <row r="54" spans="2:83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246"/>
      <c r="AQ54" s="246"/>
      <c r="AR54" s="246"/>
      <c r="AS54" s="246"/>
      <c r="AT54" s="245"/>
      <c r="AU54" s="245"/>
      <c r="AV54" s="245"/>
      <c r="AW54" s="247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246"/>
      <c r="BK54" s="245"/>
      <c r="BL54" s="245"/>
      <c r="BM54" s="245"/>
      <c r="BN54" s="379"/>
      <c r="BO54" s="379"/>
      <c r="BP54" s="379"/>
      <c r="BQ54" s="379"/>
      <c r="CE54" s="246"/>
    </row>
    <row r="55" spans="2:83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246"/>
      <c r="AQ55" s="246"/>
      <c r="AR55" s="246"/>
      <c r="AS55" s="246"/>
      <c r="AT55" s="245"/>
      <c r="AU55" s="245"/>
      <c r="AV55" s="245"/>
      <c r="AW55" s="247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246"/>
      <c r="BK55" s="245"/>
      <c r="BL55" s="245"/>
      <c r="BM55" s="245"/>
      <c r="BN55" s="379"/>
      <c r="BO55" s="379"/>
      <c r="BP55" s="379"/>
      <c r="BQ55" s="379"/>
      <c r="CE55" s="246"/>
    </row>
    <row r="56" spans="2:83" ht="20.25"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R56" s="246"/>
      <c r="S56" s="246"/>
      <c r="T56" s="246"/>
      <c r="V56" s="246"/>
      <c r="W56" s="246"/>
      <c r="X56" s="246"/>
      <c r="Z56" s="245"/>
      <c r="AA56" s="245"/>
      <c r="AB56" s="245"/>
      <c r="AC56" s="245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246"/>
      <c r="AQ56" s="246"/>
      <c r="AR56" s="246"/>
      <c r="AS56" s="246"/>
      <c r="AT56" s="245"/>
      <c r="AU56" s="245"/>
      <c r="AV56" s="245"/>
      <c r="AW56" s="247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246"/>
      <c r="BK56" s="245"/>
      <c r="BL56" s="245"/>
      <c r="BM56" s="245"/>
      <c r="BN56" s="379"/>
      <c r="BO56" s="379"/>
      <c r="BP56" s="379"/>
      <c r="BQ56" s="379"/>
      <c r="CE56" s="246"/>
    </row>
    <row r="57" spans="1:83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246"/>
      <c r="AQ57" s="246"/>
      <c r="AR57" s="246"/>
      <c r="AS57" s="246"/>
      <c r="AT57" s="245"/>
      <c r="AU57" s="245"/>
      <c r="AV57" s="245"/>
      <c r="AW57" s="247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246"/>
      <c r="BK57" s="245"/>
      <c r="BL57" s="245"/>
      <c r="BM57" s="245"/>
      <c r="BN57" s="379"/>
      <c r="BO57" s="379"/>
      <c r="BP57" s="379"/>
      <c r="BQ57" s="379"/>
      <c r="BR57" s="335"/>
      <c r="BS57" s="335"/>
      <c r="BT57" s="335"/>
      <c r="BU57" s="335"/>
      <c r="BV57" s="335"/>
      <c r="BW57" s="335"/>
      <c r="BX57" s="335"/>
      <c r="BY57" s="335"/>
      <c r="CE57" s="246"/>
    </row>
    <row r="58" spans="1:83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246"/>
      <c r="AQ58" s="246"/>
      <c r="AR58" s="246"/>
      <c r="AS58" s="246"/>
      <c r="AT58" s="245"/>
      <c r="AU58" s="245"/>
      <c r="AV58" s="245"/>
      <c r="AW58" s="247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246"/>
      <c r="BK58" s="245"/>
      <c r="BL58" s="245"/>
      <c r="BM58" s="245"/>
      <c r="BN58" s="379"/>
      <c r="BO58" s="379"/>
      <c r="BP58" s="379"/>
      <c r="BQ58" s="379"/>
      <c r="BR58" s="335"/>
      <c r="BS58" s="335"/>
      <c r="BT58" s="335"/>
      <c r="BU58" s="335"/>
      <c r="BV58" s="335"/>
      <c r="BW58" s="335"/>
      <c r="BX58" s="335"/>
      <c r="BY58" s="335"/>
      <c r="CE58" s="246"/>
    </row>
    <row r="59" spans="1:83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246"/>
      <c r="AQ59" s="246"/>
      <c r="AR59" s="246"/>
      <c r="AS59" s="246"/>
      <c r="AT59" s="245"/>
      <c r="AU59" s="245"/>
      <c r="AV59" s="245"/>
      <c r="AW59" s="247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246"/>
      <c r="BK59" s="245"/>
      <c r="BL59" s="245"/>
      <c r="BM59" s="245"/>
      <c r="BN59" s="379"/>
      <c r="BO59" s="379"/>
      <c r="BP59" s="379"/>
      <c r="BQ59" s="379"/>
      <c r="BR59" s="335"/>
      <c r="BS59" s="335"/>
      <c r="BT59" s="335"/>
      <c r="BU59" s="335"/>
      <c r="BV59" s="335"/>
      <c r="BW59" s="335"/>
      <c r="BX59" s="335"/>
      <c r="BY59" s="335"/>
      <c r="CE59" s="246"/>
    </row>
    <row r="60" spans="1:83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246"/>
      <c r="AQ60" s="246"/>
      <c r="AR60" s="246"/>
      <c r="AS60" s="246"/>
      <c r="AT60" s="245"/>
      <c r="AU60" s="245"/>
      <c r="AV60" s="245"/>
      <c r="AW60" s="247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246"/>
      <c r="BK60" s="245"/>
      <c r="BL60" s="245"/>
      <c r="BM60" s="245"/>
      <c r="BN60" s="379"/>
      <c r="BO60" s="379"/>
      <c r="BP60" s="379"/>
      <c r="BQ60" s="379"/>
      <c r="BR60" s="335"/>
      <c r="BS60" s="335"/>
      <c r="BT60" s="335"/>
      <c r="BU60" s="335"/>
      <c r="BV60" s="335"/>
      <c r="BW60" s="335"/>
      <c r="BX60" s="335"/>
      <c r="BY60" s="335"/>
      <c r="CE60" s="246"/>
    </row>
    <row r="61" spans="1:83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246"/>
      <c r="AQ61" s="246"/>
      <c r="AR61" s="246"/>
      <c r="AS61" s="246"/>
      <c r="AT61" s="245"/>
      <c r="AU61" s="245"/>
      <c r="AV61" s="245"/>
      <c r="AW61" s="247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246"/>
      <c r="BK61" s="245"/>
      <c r="BL61" s="245"/>
      <c r="BM61" s="245"/>
      <c r="BN61" s="379"/>
      <c r="BO61" s="379"/>
      <c r="BP61" s="379"/>
      <c r="BQ61" s="379"/>
      <c r="BR61" s="335"/>
      <c r="BS61" s="335"/>
      <c r="BT61" s="335"/>
      <c r="BU61" s="335"/>
      <c r="BV61" s="335"/>
      <c r="BW61" s="335"/>
      <c r="BX61" s="335"/>
      <c r="BY61" s="335"/>
      <c r="CE61" s="246"/>
    </row>
    <row r="62" spans="1:83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246"/>
      <c r="AQ62" s="246"/>
      <c r="AR62" s="246"/>
      <c r="AS62" s="246"/>
      <c r="AT62" s="245"/>
      <c r="AU62" s="245"/>
      <c r="AV62" s="245"/>
      <c r="AW62" s="247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246"/>
      <c r="BK62" s="245"/>
      <c r="BL62" s="245"/>
      <c r="BM62" s="245"/>
      <c r="BN62" s="379"/>
      <c r="BO62" s="379"/>
      <c r="BP62" s="379"/>
      <c r="BQ62" s="379"/>
      <c r="BR62" s="335"/>
      <c r="BS62" s="335"/>
      <c r="BT62" s="335"/>
      <c r="BU62" s="335"/>
      <c r="BV62" s="335"/>
      <c r="BW62" s="335"/>
      <c r="BX62" s="335"/>
      <c r="BY62" s="335"/>
      <c r="CE62" s="246"/>
    </row>
    <row r="63" spans="1:83" s="1" customFormat="1" ht="20.25">
      <c r="A63" s="88"/>
      <c r="B63" s="245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6"/>
      <c r="O63" s="246"/>
      <c r="P63" s="246"/>
      <c r="Q63" s="214"/>
      <c r="R63" s="246"/>
      <c r="S63" s="246"/>
      <c r="T63" s="246"/>
      <c r="V63" s="246"/>
      <c r="W63" s="246"/>
      <c r="X63" s="246"/>
      <c r="Y63" s="2"/>
      <c r="Z63" s="245"/>
      <c r="AA63" s="245"/>
      <c r="AB63" s="245"/>
      <c r="AC63" s="245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246"/>
      <c r="AQ63" s="246"/>
      <c r="AR63" s="246"/>
      <c r="AS63" s="246"/>
      <c r="AT63" s="245"/>
      <c r="AU63" s="245"/>
      <c r="AV63" s="245"/>
      <c r="AW63" s="247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246"/>
      <c r="BK63" s="245"/>
      <c r="BL63" s="245"/>
      <c r="BM63" s="245"/>
      <c r="BN63" s="379"/>
      <c r="BO63" s="379"/>
      <c r="BP63" s="379"/>
      <c r="BQ63" s="379"/>
      <c r="BR63" s="335"/>
      <c r="BS63" s="335"/>
      <c r="BT63" s="335"/>
      <c r="BU63" s="335"/>
      <c r="BV63" s="335"/>
      <c r="BW63" s="335"/>
      <c r="BX63" s="335"/>
      <c r="BY63" s="335"/>
      <c r="CE63" s="246"/>
    </row>
  </sheetData>
  <sheetProtection/>
  <mergeCells count="79"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CE3:CE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14" width="8.75390625" style="0" customWidth="1"/>
    <col min="15" max="26" width="9.25390625" style="0" customWidth="1"/>
    <col min="27" max="32" width="8.375" style="0" customWidth="1"/>
    <col min="33" max="33" width="9.125" style="0" customWidth="1"/>
    <col min="34" max="38" width="8.375" style="0" customWidth="1"/>
    <col min="39" max="50" width="9.25390625" style="0" customWidth="1"/>
    <col min="51" max="62" width="8.625" style="0" customWidth="1"/>
    <col min="63" max="63" width="9.00390625" style="0" customWidth="1"/>
    <col min="64" max="68" width="7.875" style="0" customWidth="1"/>
    <col min="69" max="69" width="9.375" style="0" customWidth="1"/>
    <col min="70" max="74" width="7.8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8.87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90"/>
      <c r="C2" s="483" t="s">
        <v>159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160</v>
      </c>
      <c r="B4" s="95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20" t="s">
        <v>48</v>
      </c>
      <c r="D6" s="521"/>
      <c r="E6" s="521"/>
      <c r="F6" s="521"/>
      <c r="G6" s="521"/>
      <c r="H6" s="522"/>
      <c r="I6" s="520" t="s">
        <v>49</v>
      </c>
      <c r="J6" s="521"/>
      <c r="K6" s="521"/>
      <c r="L6" s="521"/>
      <c r="M6" s="523"/>
      <c r="N6" s="303"/>
      <c r="O6" s="520" t="s">
        <v>50</v>
      </c>
      <c r="P6" s="521"/>
      <c r="Q6" s="521"/>
      <c r="R6" s="521"/>
      <c r="S6" s="523"/>
      <c r="T6" s="303"/>
      <c r="U6" s="520" t="s">
        <v>51</v>
      </c>
      <c r="V6" s="521"/>
      <c r="W6" s="521"/>
      <c r="X6" s="521"/>
      <c r="Y6" s="523"/>
      <c r="Z6" s="303"/>
      <c r="AA6" s="520" t="s">
        <v>52</v>
      </c>
      <c r="AB6" s="521"/>
      <c r="AC6" s="521"/>
      <c r="AD6" s="521"/>
      <c r="AE6" s="523"/>
      <c r="AF6" s="303"/>
      <c r="AG6" s="520" t="s">
        <v>53</v>
      </c>
      <c r="AH6" s="521"/>
      <c r="AI6" s="521"/>
      <c r="AJ6" s="521"/>
      <c r="AK6" s="523"/>
      <c r="AL6" s="303"/>
      <c r="AM6" s="520" t="s">
        <v>54</v>
      </c>
      <c r="AN6" s="521"/>
      <c r="AO6" s="521"/>
      <c r="AP6" s="521"/>
      <c r="AQ6" s="523"/>
      <c r="AR6" s="303"/>
      <c r="AS6" s="520" t="s">
        <v>55</v>
      </c>
      <c r="AT6" s="521"/>
      <c r="AU6" s="521"/>
      <c r="AV6" s="521"/>
      <c r="AW6" s="523"/>
      <c r="AX6" s="303"/>
      <c r="AY6" s="472" t="s">
        <v>56</v>
      </c>
      <c r="AZ6" s="473"/>
      <c r="BA6" s="473"/>
      <c r="BB6" s="473"/>
      <c r="BC6" s="474"/>
      <c r="BD6" s="303"/>
      <c r="BE6" s="472" t="s">
        <v>57</v>
      </c>
      <c r="BF6" s="473"/>
      <c r="BG6" s="473"/>
      <c r="BH6" s="473"/>
      <c r="BI6" s="474"/>
      <c r="BJ6" s="303"/>
      <c r="BK6" s="520" t="s">
        <v>58</v>
      </c>
      <c r="BL6" s="521"/>
      <c r="BM6" s="521"/>
      <c r="BN6" s="521"/>
      <c r="BO6" s="523"/>
      <c r="BP6" s="303"/>
      <c r="BQ6" s="520" t="s">
        <v>59</v>
      </c>
      <c r="BR6" s="521"/>
      <c r="BS6" s="521"/>
      <c r="BT6" s="521"/>
      <c r="BU6" s="523"/>
      <c r="BV6" s="303"/>
      <c r="BW6" s="479" t="s">
        <v>60</v>
      </c>
      <c r="BX6" s="480"/>
      <c r="BY6" s="480"/>
      <c r="BZ6" s="481"/>
      <c r="CA6" s="481"/>
      <c r="CB6" s="305"/>
    </row>
    <row r="7" spans="1:80" s="105" customFormat="1" ht="15" customHeight="1">
      <c r="A7" s="103"/>
      <c r="B7" s="104"/>
      <c r="C7" s="306" t="s">
        <v>149</v>
      </c>
      <c r="D7" s="475" t="s">
        <v>155</v>
      </c>
      <c r="E7" s="476"/>
      <c r="F7" s="477" t="s">
        <v>143</v>
      </c>
      <c r="G7" s="482"/>
      <c r="H7" s="307" t="s">
        <v>144</v>
      </c>
      <c r="I7" s="381" t="s">
        <v>149</v>
      </c>
      <c r="J7" s="475" t="s">
        <v>155</v>
      </c>
      <c r="K7" s="476"/>
      <c r="L7" s="477" t="s">
        <v>143</v>
      </c>
      <c r="M7" s="478"/>
      <c r="N7" s="307" t="s">
        <v>144</v>
      </c>
      <c r="O7" s="306" t="s">
        <v>149</v>
      </c>
      <c r="P7" s="475" t="s">
        <v>155</v>
      </c>
      <c r="Q7" s="476"/>
      <c r="R7" s="477" t="s">
        <v>143</v>
      </c>
      <c r="S7" s="478"/>
      <c r="T7" s="307" t="s">
        <v>144</v>
      </c>
      <c r="U7" s="306" t="s">
        <v>149</v>
      </c>
      <c r="V7" s="475" t="s">
        <v>155</v>
      </c>
      <c r="W7" s="476"/>
      <c r="X7" s="477" t="s">
        <v>143</v>
      </c>
      <c r="Y7" s="478"/>
      <c r="Z7" s="307" t="s">
        <v>144</v>
      </c>
      <c r="AA7" s="306" t="s">
        <v>149</v>
      </c>
      <c r="AB7" s="475" t="s">
        <v>155</v>
      </c>
      <c r="AC7" s="476"/>
      <c r="AD7" s="477" t="s">
        <v>143</v>
      </c>
      <c r="AE7" s="478"/>
      <c r="AF7" s="307" t="s">
        <v>144</v>
      </c>
      <c r="AG7" s="306" t="s">
        <v>149</v>
      </c>
      <c r="AH7" s="475" t="s">
        <v>155</v>
      </c>
      <c r="AI7" s="476"/>
      <c r="AJ7" s="477" t="s">
        <v>143</v>
      </c>
      <c r="AK7" s="478"/>
      <c r="AL7" s="307" t="s">
        <v>144</v>
      </c>
      <c r="AM7" s="306" t="s">
        <v>149</v>
      </c>
      <c r="AN7" s="475" t="s">
        <v>155</v>
      </c>
      <c r="AO7" s="476"/>
      <c r="AP7" s="477" t="s">
        <v>143</v>
      </c>
      <c r="AQ7" s="478"/>
      <c r="AR7" s="307" t="s">
        <v>144</v>
      </c>
      <c r="AS7" s="306" t="s">
        <v>149</v>
      </c>
      <c r="AT7" s="475" t="s">
        <v>155</v>
      </c>
      <c r="AU7" s="476"/>
      <c r="AV7" s="477" t="s">
        <v>143</v>
      </c>
      <c r="AW7" s="478"/>
      <c r="AX7" s="307" t="s">
        <v>144</v>
      </c>
      <c r="AY7" s="306" t="s">
        <v>149</v>
      </c>
      <c r="AZ7" s="475" t="s">
        <v>155</v>
      </c>
      <c r="BA7" s="476"/>
      <c r="BB7" s="477" t="s">
        <v>143</v>
      </c>
      <c r="BC7" s="478"/>
      <c r="BD7" s="307" t="s">
        <v>144</v>
      </c>
      <c r="BE7" s="306" t="s">
        <v>149</v>
      </c>
      <c r="BF7" s="475" t="s">
        <v>155</v>
      </c>
      <c r="BG7" s="476"/>
      <c r="BH7" s="477" t="s">
        <v>143</v>
      </c>
      <c r="BI7" s="478"/>
      <c r="BJ7" s="307" t="s">
        <v>144</v>
      </c>
      <c r="BK7" s="306" t="s">
        <v>149</v>
      </c>
      <c r="BL7" s="475" t="s">
        <v>155</v>
      </c>
      <c r="BM7" s="476"/>
      <c r="BN7" s="477" t="s">
        <v>143</v>
      </c>
      <c r="BO7" s="478"/>
      <c r="BP7" s="307" t="s">
        <v>144</v>
      </c>
      <c r="BQ7" s="306" t="s">
        <v>149</v>
      </c>
      <c r="BR7" s="475" t="s">
        <v>155</v>
      </c>
      <c r="BS7" s="476"/>
      <c r="BT7" s="477" t="s">
        <v>143</v>
      </c>
      <c r="BU7" s="478"/>
      <c r="BV7" s="307" t="s">
        <v>144</v>
      </c>
      <c r="BW7" s="306" t="s">
        <v>149</v>
      </c>
      <c r="BX7" s="475" t="s">
        <v>150</v>
      </c>
      <c r="BY7" s="476"/>
      <c r="BZ7" s="484" t="s">
        <v>143</v>
      </c>
      <c r="CA7" s="484"/>
      <c r="CB7" s="308" t="s">
        <v>144</v>
      </c>
    </row>
    <row r="8" spans="1:81" ht="25.5">
      <c r="A8" s="249"/>
      <c r="B8" s="250"/>
      <c r="C8" s="251" t="s">
        <v>16</v>
      </c>
      <c r="D8" s="106" t="s">
        <v>16</v>
      </c>
      <c r="E8" s="106" t="s">
        <v>17</v>
      </c>
      <c r="F8" s="252" t="s">
        <v>61</v>
      </c>
      <c r="G8" s="252" t="s">
        <v>20</v>
      </c>
      <c r="H8" s="382" t="s">
        <v>145</v>
      </c>
      <c r="I8" s="383" t="s">
        <v>16</v>
      </c>
      <c r="J8" s="384" t="s">
        <v>16</v>
      </c>
      <c r="K8" s="106" t="s">
        <v>17</v>
      </c>
      <c r="L8" s="252" t="s">
        <v>61</v>
      </c>
      <c r="M8" s="213" t="s">
        <v>20</v>
      </c>
      <c r="N8" s="309" t="s">
        <v>145</v>
      </c>
      <c r="O8" s="251" t="s">
        <v>16</v>
      </c>
      <c r="P8" s="106" t="s">
        <v>16</v>
      </c>
      <c r="Q8" s="106" t="s">
        <v>17</v>
      </c>
      <c r="R8" s="252" t="s">
        <v>61</v>
      </c>
      <c r="S8" s="213" t="s">
        <v>20</v>
      </c>
      <c r="T8" s="309" t="s">
        <v>145</v>
      </c>
      <c r="U8" s="251" t="s">
        <v>16</v>
      </c>
      <c r="V8" s="106" t="s">
        <v>16</v>
      </c>
      <c r="W8" s="106" t="s">
        <v>17</v>
      </c>
      <c r="X8" s="252" t="s">
        <v>61</v>
      </c>
      <c r="Y8" s="213" t="s">
        <v>20</v>
      </c>
      <c r="Z8" s="309" t="s">
        <v>145</v>
      </c>
      <c r="AA8" s="251" t="s">
        <v>16</v>
      </c>
      <c r="AB8" s="106" t="s">
        <v>16</v>
      </c>
      <c r="AC8" s="106" t="s">
        <v>17</v>
      </c>
      <c r="AD8" s="252" t="s">
        <v>61</v>
      </c>
      <c r="AE8" s="213" t="s">
        <v>20</v>
      </c>
      <c r="AF8" s="309" t="s">
        <v>145</v>
      </c>
      <c r="AG8" s="251" t="s">
        <v>16</v>
      </c>
      <c r="AH8" s="106" t="s">
        <v>16</v>
      </c>
      <c r="AI8" s="106" t="s">
        <v>17</v>
      </c>
      <c r="AJ8" s="252" t="s">
        <v>61</v>
      </c>
      <c r="AK8" s="213" t="s">
        <v>20</v>
      </c>
      <c r="AL8" s="309" t="s">
        <v>145</v>
      </c>
      <c r="AM8" s="251" t="s">
        <v>16</v>
      </c>
      <c r="AN8" s="106" t="s">
        <v>16</v>
      </c>
      <c r="AO8" s="106" t="s">
        <v>17</v>
      </c>
      <c r="AP8" s="252" t="s">
        <v>61</v>
      </c>
      <c r="AQ8" s="213" t="s">
        <v>20</v>
      </c>
      <c r="AR8" s="309" t="s">
        <v>145</v>
      </c>
      <c r="AS8" s="251" t="s">
        <v>16</v>
      </c>
      <c r="AT8" s="106" t="s">
        <v>16</v>
      </c>
      <c r="AU8" s="106" t="s">
        <v>17</v>
      </c>
      <c r="AV8" s="252" t="s">
        <v>61</v>
      </c>
      <c r="AW8" s="213" t="s">
        <v>20</v>
      </c>
      <c r="AX8" s="309" t="s">
        <v>145</v>
      </c>
      <c r="AY8" s="251" t="s">
        <v>16</v>
      </c>
      <c r="AZ8" s="106" t="s">
        <v>16</v>
      </c>
      <c r="BA8" s="524" t="s">
        <v>17</v>
      </c>
      <c r="BB8" s="252" t="s">
        <v>61</v>
      </c>
      <c r="BC8" s="213" t="s">
        <v>20</v>
      </c>
      <c r="BD8" s="309" t="s">
        <v>145</v>
      </c>
      <c r="BE8" s="251" t="s">
        <v>16</v>
      </c>
      <c r="BF8" s="106" t="s">
        <v>16</v>
      </c>
      <c r="BG8" s="524" t="s">
        <v>17</v>
      </c>
      <c r="BH8" s="252" t="s">
        <v>61</v>
      </c>
      <c r="BI8" s="213" t="s">
        <v>20</v>
      </c>
      <c r="BJ8" s="309" t="s">
        <v>145</v>
      </c>
      <c r="BK8" s="251" t="s">
        <v>16</v>
      </c>
      <c r="BL8" s="106" t="s">
        <v>16</v>
      </c>
      <c r="BM8" s="106" t="s">
        <v>17</v>
      </c>
      <c r="BN8" s="252" t="s">
        <v>61</v>
      </c>
      <c r="BO8" s="213" t="s">
        <v>20</v>
      </c>
      <c r="BP8" s="309" t="s">
        <v>145</v>
      </c>
      <c r="BQ8" s="251" t="s">
        <v>16</v>
      </c>
      <c r="BR8" s="106" t="s">
        <v>16</v>
      </c>
      <c r="BS8" s="106" t="s">
        <v>17</v>
      </c>
      <c r="BT8" s="252" t="s">
        <v>61</v>
      </c>
      <c r="BU8" s="213" t="s">
        <v>20</v>
      </c>
      <c r="BV8" s="309" t="s">
        <v>145</v>
      </c>
      <c r="BW8" s="251" t="s">
        <v>16</v>
      </c>
      <c r="BX8" s="106" t="s">
        <v>16</v>
      </c>
      <c r="BY8" s="106" t="s">
        <v>17</v>
      </c>
      <c r="BZ8" s="252" t="s">
        <v>61</v>
      </c>
      <c r="CA8" s="252" t="s">
        <v>20</v>
      </c>
      <c r="CB8" s="310" t="s">
        <v>145</v>
      </c>
      <c r="CC8" s="311"/>
    </row>
    <row r="9" spans="1:80" s="259" customFormat="1" ht="12.75">
      <c r="A9" s="253" t="s">
        <v>62</v>
      </c>
      <c r="B9" s="254"/>
      <c r="C9" s="255">
        <f>SUM(C10:C18)</f>
        <v>140983.8</v>
      </c>
      <c r="D9" s="256">
        <f>SUM(D10:D18)</f>
        <v>48548.6</v>
      </c>
      <c r="E9" s="257">
        <f>SUM(E10:E18)</f>
        <v>44832</v>
      </c>
      <c r="F9" s="256">
        <f>E9-D9</f>
        <v>-3716.5999999999985</v>
      </c>
      <c r="G9" s="256">
        <f aca="true" t="shared" si="0" ref="G9:G34">E9/D9%</f>
        <v>92.34457842244679</v>
      </c>
      <c r="H9" s="312">
        <f aca="true" t="shared" si="1" ref="H9:H16">E9/C9%</f>
        <v>31.799398228732663</v>
      </c>
      <c r="I9" s="256">
        <f>SUM(I10:I18)</f>
        <v>5519.4</v>
      </c>
      <c r="J9" s="385">
        <f>SUM(J10:J18)</f>
        <v>1976.2</v>
      </c>
      <c r="K9" s="257">
        <f>SUM(K10:K18)</f>
        <v>2641.3</v>
      </c>
      <c r="L9" s="256">
        <f aca="true" t="shared" si="2" ref="L9:L33">K9-J9</f>
        <v>665.1000000000001</v>
      </c>
      <c r="M9" s="258">
        <f>K9/J9%</f>
        <v>133.65550045541949</v>
      </c>
      <c r="N9" s="312">
        <f>K9/I9%</f>
        <v>47.85483929412618</v>
      </c>
      <c r="O9" s="255">
        <f>SUM(O10:O18)</f>
        <v>6728</v>
      </c>
      <c r="P9" s="256">
        <f>SUM(P10:P18)</f>
        <v>3274.1000000000004</v>
      </c>
      <c r="Q9" s="257">
        <f>SUM(Q10:Q18)</f>
        <v>3034.7999999999997</v>
      </c>
      <c r="R9" s="256">
        <f aca="true" t="shared" si="3" ref="R9:R33">Q9-P9</f>
        <v>-239.30000000000064</v>
      </c>
      <c r="S9" s="258">
        <f>Q9/P9%</f>
        <v>92.69112122415318</v>
      </c>
      <c r="T9" s="312">
        <f>Q9/O9%</f>
        <v>45.10701545778834</v>
      </c>
      <c r="U9" s="255">
        <f>SUM(U10:U18)</f>
        <v>9726.599999999999</v>
      </c>
      <c r="V9" s="256">
        <f>SUM(V10:V18)</f>
        <v>4079</v>
      </c>
      <c r="W9" s="257">
        <f>SUM(W10:W18)</f>
        <v>3718.3999999999996</v>
      </c>
      <c r="X9" s="256">
        <f aca="true" t="shared" si="4" ref="X9:X33">W9-V9</f>
        <v>-360.60000000000036</v>
      </c>
      <c r="Y9" s="258">
        <f>W9/V9%</f>
        <v>91.15959794067173</v>
      </c>
      <c r="Z9" s="312">
        <f>W9/U9%</f>
        <v>38.22918594370078</v>
      </c>
      <c r="AA9" s="255">
        <f>SUM(AA10:AA18)</f>
        <v>7034</v>
      </c>
      <c r="AB9" s="256">
        <f>SUM(AB10:AB18)</f>
        <v>2582.9</v>
      </c>
      <c r="AC9" s="256">
        <f>SUM(AC10:AC18)</f>
        <v>3165.2</v>
      </c>
      <c r="AD9" s="256">
        <f aca="true" t="shared" si="5" ref="AD9:AD33">AC9-AB9</f>
        <v>582.2999999999997</v>
      </c>
      <c r="AE9" s="258">
        <f>AC9/AB9%</f>
        <v>122.5444268070773</v>
      </c>
      <c r="AF9" s="312">
        <f>AC9/AA9%</f>
        <v>44.99857833380722</v>
      </c>
      <c r="AG9" s="255">
        <f>SUM(AG10:AG18)</f>
        <v>4726.6</v>
      </c>
      <c r="AH9" s="256">
        <f>SUM(AH10:AH18)</f>
        <v>1744</v>
      </c>
      <c r="AI9" s="257">
        <f>SUM(AI10:AI18)</f>
        <v>2356.1</v>
      </c>
      <c r="AJ9" s="256">
        <f aca="true" t="shared" si="6" ref="AJ9:AJ33">AI9-AH9</f>
        <v>612.0999999999999</v>
      </c>
      <c r="AK9" s="258">
        <f>AI9/AH9%</f>
        <v>135.09747706422016</v>
      </c>
      <c r="AL9" s="312">
        <f>AI9/AG9%</f>
        <v>49.84767063005119</v>
      </c>
      <c r="AM9" s="255">
        <f>SUM(AM10:AM18)</f>
        <v>6253</v>
      </c>
      <c r="AN9" s="256">
        <f>SUM(AN10:AN18)</f>
        <v>2405</v>
      </c>
      <c r="AO9" s="257">
        <f>SUM(AO10:AO18)</f>
        <v>2665.7999999999997</v>
      </c>
      <c r="AP9" s="256">
        <f aca="true" t="shared" si="7" ref="AP9:AP33">AO9-AN9</f>
        <v>260.7999999999997</v>
      </c>
      <c r="AQ9" s="258">
        <f>AO9/AN9%</f>
        <v>110.84407484407483</v>
      </c>
      <c r="AR9" s="312">
        <f>AO9/AM9%</f>
        <v>42.632336478490316</v>
      </c>
      <c r="AS9" s="255">
        <f>SUM(AS10:AS18)</f>
        <v>4320.1</v>
      </c>
      <c r="AT9" s="256">
        <f>SUM(AT10:AT18)</f>
        <v>1631.6</v>
      </c>
      <c r="AU9" s="257">
        <f>SUM(AU10:AU18)</f>
        <v>2000.8000000000002</v>
      </c>
      <c r="AV9" s="256">
        <f aca="true" t="shared" si="8" ref="AV9:AV33">AU9-AT9</f>
        <v>369.2000000000003</v>
      </c>
      <c r="AW9" s="258">
        <f aca="true" t="shared" si="9" ref="AW9:AW17">AU9/AT9%</f>
        <v>122.6280951213533</v>
      </c>
      <c r="AX9" s="312">
        <f>AU9/AS9%</f>
        <v>46.313742737436634</v>
      </c>
      <c r="AY9" s="255">
        <f>SUM(AY10:AY18)</f>
        <v>8467.599999999999</v>
      </c>
      <c r="AZ9" s="256">
        <f>SUM(AZ10:AZ18)</f>
        <v>2626.9</v>
      </c>
      <c r="BA9" s="257">
        <f>SUM(BA10:BA18)</f>
        <v>2344.9</v>
      </c>
      <c r="BB9" s="256">
        <f aca="true" t="shared" si="10" ref="BB9:BB27">BA9-AZ9</f>
        <v>-282</v>
      </c>
      <c r="BC9" s="258">
        <f>BA9/AZ9%</f>
        <v>89.26491301534128</v>
      </c>
      <c r="BD9" s="312">
        <f>BA9/AY9%</f>
        <v>27.692616561953805</v>
      </c>
      <c r="BE9" s="255">
        <f>SUM(BE10:BE18)</f>
        <v>2028.5000000000002</v>
      </c>
      <c r="BF9" s="256">
        <f>SUM(BF10:BF18)</f>
        <v>470.7</v>
      </c>
      <c r="BG9" s="257">
        <f>SUM(BG10:BG18)</f>
        <v>469</v>
      </c>
      <c r="BH9" s="256">
        <f aca="true" t="shared" si="11" ref="BH9:BH32">BG9-BF9</f>
        <v>-1.6999999999999886</v>
      </c>
      <c r="BI9" s="258">
        <f>BG9/BF9%</f>
        <v>99.63883577650309</v>
      </c>
      <c r="BJ9" s="312">
        <f>BG9/BE9%</f>
        <v>23.120532413113132</v>
      </c>
      <c r="BK9" s="255">
        <f>SUM(BK10:BK18)</f>
        <v>3840.3</v>
      </c>
      <c r="BL9" s="256">
        <f>SUM(BL10:BL18)</f>
        <v>1278.9</v>
      </c>
      <c r="BM9" s="257">
        <f>SUM(BM10:BM18)</f>
        <v>1385.9</v>
      </c>
      <c r="BN9" s="256">
        <f aca="true" t="shared" si="12" ref="BN9:BN32">BM9-BL9</f>
        <v>107</v>
      </c>
      <c r="BO9" s="258">
        <f aca="true" t="shared" si="13" ref="BO9:BO17">BM9/BL9%</f>
        <v>108.36656501681132</v>
      </c>
      <c r="BP9" s="312">
        <f>BM9/BK9%</f>
        <v>36.08832643283077</v>
      </c>
      <c r="BQ9" s="255">
        <f>SUM(BQ10:BQ18)</f>
        <v>15361.8</v>
      </c>
      <c r="BR9" s="256">
        <f>SUM(BR10:BR18)</f>
        <v>5548.200000000001</v>
      </c>
      <c r="BS9" s="257">
        <f>SUM(BS10:BS18)</f>
        <v>5823</v>
      </c>
      <c r="BT9" s="256">
        <f>BS9-BR9</f>
        <v>274.7999999999993</v>
      </c>
      <c r="BU9" s="258">
        <f aca="true" t="shared" si="14" ref="BU9:BU17">BS9/BR9%</f>
        <v>104.95295771601599</v>
      </c>
      <c r="BV9" s="312">
        <f>BS9/BQ9%</f>
        <v>37.90571417412022</v>
      </c>
      <c r="BW9" s="255">
        <f>C9+I9+O9+U9+AA9+AG9+AM9+AS9+AY9+BE9+BK9+BQ9</f>
        <v>214989.69999999998</v>
      </c>
      <c r="BX9" s="256">
        <f>D9+J9+P9+V9+AB9+AH9+AN9+AT9+AZ9+BF9+BL9+BR9</f>
        <v>76166.09999999998</v>
      </c>
      <c r="BY9" s="256">
        <f>E9+K9+Q9+W9+AC9+AI9+AO9+AU9+BA9+BG9+BM9+BS9</f>
        <v>74437.2</v>
      </c>
      <c r="BZ9" s="256">
        <f>BY9-BX9</f>
        <v>-1728.8999999999796</v>
      </c>
      <c r="CA9" s="256">
        <f>BY9/BX9%</f>
        <v>97.73009252147612</v>
      </c>
      <c r="CB9" s="313">
        <f>BY9/BW9%</f>
        <v>34.6236122009566</v>
      </c>
    </row>
    <row r="10" spans="1:81" ht="12.75">
      <c r="A10" s="107" t="s">
        <v>63</v>
      </c>
      <c r="B10" s="108"/>
      <c r="C10" s="260">
        <v>62876.6</v>
      </c>
      <c r="D10" s="109">
        <v>25926.6</v>
      </c>
      <c r="E10" s="261">
        <v>22014.8</v>
      </c>
      <c r="F10" s="262">
        <f aca="true" t="shared" si="15" ref="F10:F32">E10-D10</f>
        <v>-3911.7999999999993</v>
      </c>
      <c r="G10" s="314">
        <f t="shared" si="0"/>
        <v>84.91202085888625</v>
      </c>
      <c r="H10" s="314">
        <f t="shared" si="1"/>
        <v>35.01270743010914</v>
      </c>
      <c r="I10" s="386">
        <v>810</v>
      </c>
      <c r="J10" s="261">
        <v>372.5</v>
      </c>
      <c r="K10" s="261">
        <v>313.2</v>
      </c>
      <c r="L10" s="262">
        <f t="shared" si="2"/>
        <v>-59.30000000000001</v>
      </c>
      <c r="M10" s="315">
        <f>K10/J10%</f>
        <v>84.08053691275167</v>
      </c>
      <c r="N10" s="314">
        <f>K10/I10%</f>
        <v>38.666666666666664</v>
      </c>
      <c r="O10" s="260">
        <v>1788.1</v>
      </c>
      <c r="P10" s="109">
        <v>793.8</v>
      </c>
      <c r="Q10" s="261">
        <v>628</v>
      </c>
      <c r="R10" s="262">
        <f t="shared" si="3"/>
        <v>-165.79999999999995</v>
      </c>
      <c r="S10" s="315">
        <f>Q10/P10%</f>
        <v>79.11312673217435</v>
      </c>
      <c r="T10" s="314">
        <f>Q10/O10%</f>
        <v>35.12107823947206</v>
      </c>
      <c r="U10" s="260">
        <v>5939.7</v>
      </c>
      <c r="V10" s="109">
        <v>3027</v>
      </c>
      <c r="W10" s="261">
        <v>2719.2</v>
      </c>
      <c r="X10" s="262">
        <f t="shared" si="4"/>
        <v>-307.8000000000002</v>
      </c>
      <c r="Y10" s="315">
        <f>W10/V10%</f>
        <v>89.83151635282458</v>
      </c>
      <c r="Z10" s="314">
        <f>W10/U10%</f>
        <v>45.78008990353048</v>
      </c>
      <c r="AA10" s="260">
        <v>1206.6</v>
      </c>
      <c r="AB10" s="109">
        <v>586.7</v>
      </c>
      <c r="AC10" s="261">
        <v>333.2</v>
      </c>
      <c r="AD10" s="262">
        <f t="shared" si="5"/>
        <v>-253.50000000000006</v>
      </c>
      <c r="AE10" s="315">
        <f>AC10/AB10%</f>
        <v>56.7922277143344</v>
      </c>
      <c r="AF10" s="314">
        <f>AC10/AA10%</f>
        <v>27.614785347256756</v>
      </c>
      <c r="AG10" s="260">
        <v>1227</v>
      </c>
      <c r="AH10" s="109">
        <v>530</v>
      </c>
      <c r="AI10" s="261">
        <v>713.2</v>
      </c>
      <c r="AJ10" s="262">
        <f t="shared" si="6"/>
        <v>183.20000000000005</v>
      </c>
      <c r="AK10" s="315">
        <f>AI10/AH10%</f>
        <v>134.56603773584908</v>
      </c>
      <c r="AL10" s="314">
        <f>AI10/AG10%</f>
        <v>58.125509372453145</v>
      </c>
      <c r="AM10" s="260">
        <v>727.1</v>
      </c>
      <c r="AN10" s="109">
        <v>260.4</v>
      </c>
      <c r="AO10" s="261">
        <v>185.1</v>
      </c>
      <c r="AP10" s="262">
        <f t="shared" si="7"/>
        <v>-75.29999999999998</v>
      </c>
      <c r="AQ10" s="315">
        <f>AO10/AN10%</f>
        <v>71.08294930875577</v>
      </c>
      <c r="AR10" s="314">
        <f>AO10/AM10%</f>
        <v>25.45729610782561</v>
      </c>
      <c r="AS10" s="260">
        <v>791.5</v>
      </c>
      <c r="AT10" s="109">
        <v>446.6</v>
      </c>
      <c r="AU10" s="261">
        <v>309</v>
      </c>
      <c r="AV10" s="262">
        <f t="shared" si="8"/>
        <v>-137.60000000000002</v>
      </c>
      <c r="AW10" s="315">
        <f t="shared" si="9"/>
        <v>69.18943125839677</v>
      </c>
      <c r="AX10" s="314">
        <f>AU10/AS10%</f>
        <v>39.039797852179404</v>
      </c>
      <c r="AY10" s="260">
        <v>2240.9</v>
      </c>
      <c r="AZ10" s="109">
        <v>812.2</v>
      </c>
      <c r="BA10" s="261">
        <v>688.1</v>
      </c>
      <c r="BB10" s="262">
        <f t="shared" si="10"/>
        <v>-124.10000000000002</v>
      </c>
      <c r="BC10" s="315">
        <f>BA10/AZ10%</f>
        <v>84.72051218911598</v>
      </c>
      <c r="BD10" s="314">
        <f>BA10/AY10%</f>
        <v>30.70641260207952</v>
      </c>
      <c r="BE10" s="260">
        <v>496.1</v>
      </c>
      <c r="BF10" s="109">
        <v>231.6</v>
      </c>
      <c r="BG10" s="261">
        <v>197</v>
      </c>
      <c r="BH10" s="262">
        <f t="shared" si="11"/>
        <v>-34.599999999999994</v>
      </c>
      <c r="BI10" s="315">
        <f>BG10/BF10%</f>
        <v>85.06044905008636</v>
      </c>
      <c r="BJ10" s="314">
        <f>BG10/BE10%</f>
        <v>39.70973594033461</v>
      </c>
      <c r="BK10" s="260">
        <v>1240</v>
      </c>
      <c r="BL10" s="109">
        <v>543</v>
      </c>
      <c r="BM10" s="261">
        <v>443</v>
      </c>
      <c r="BN10" s="262">
        <f t="shared" si="12"/>
        <v>-100</v>
      </c>
      <c r="BO10" s="315">
        <f t="shared" si="13"/>
        <v>81.58379373848987</v>
      </c>
      <c r="BP10" s="314">
        <f>BM10/BK10%</f>
        <v>35.725806451612904</v>
      </c>
      <c r="BQ10" s="260">
        <v>3563.3</v>
      </c>
      <c r="BR10" s="109">
        <v>1786.1</v>
      </c>
      <c r="BS10" s="261">
        <v>1501.3</v>
      </c>
      <c r="BT10" s="262">
        <f>BS10-BR10</f>
        <v>-284.79999999999995</v>
      </c>
      <c r="BU10" s="315">
        <f t="shared" si="14"/>
        <v>84.05464419685347</v>
      </c>
      <c r="BV10" s="314">
        <f>BS10/BQ10%</f>
        <v>42.13229309909353</v>
      </c>
      <c r="BW10" s="263">
        <f aca="true" t="shared" si="16" ref="BW10:BY17">C10+I10+O10+U10+AA10+AG10+AM10+AS10+AY10+BE10+BK10+BQ10</f>
        <v>82906.90000000001</v>
      </c>
      <c r="BX10" s="210">
        <f t="shared" si="16"/>
        <v>35316.5</v>
      </c>
      <c r="BY10" s="210">
        <f>E10+K10+Q10+W10+AC10+AI10+AO10+AU10+BA10+BG10+BM10+BS10</f>
        <v>30045.1</v>
      </c>
      <c r="BZ10" s="262">
        <f>BY10-BX10</f>
        <v>-5271.4000000000015</v>
      </c>
      <c r="CA10" s="262">
        <f>BY10/BX10%</f>
        <v>85.07383234465476</v>
      </c>
      <c r="CB10" s="316">
        <f>BY10/BW10%</f>
        <v>36.23956510254273</v>
      </c>
      <c r="CC10" s="317"/>
    </row>
    <row r="11" spans="1:81" ht="12.75">
      <c r="A11" s="107" t="s">
        <v>64</v>
      </c>
      <c r="B11" s="108"/>
      <c r="C11" s="260">
        <v>2809.4</v>
      </c>
      <c r="D11" s="109">
        <v>1351.7</v>
      </c>
      <c r="E11" s="261">
        <v>1096.7</v>
      </c>
      <c r="F11" s="262">
        <f t="shared" si="15"/>
        <v>-255</v>
      </c>
      <c r="G11" s="314">
        <f t="shared" si="0"/>
        <v>81.1348672042613</v>
      </c>
      <c r="H11" s="314">
        <f t="shared" si="1"/>
        <v>39.03680501174628</v>
      </c>
      <c r="I11" s="386"/>
      <c r="J11" s="261"/>
      <c r="K11" s="261"/>
      <c r="L11" s="262">
        <f t="shared" si="2"/>
        <v>0</v>
      </c>
      <c r="M11" s="315"/>
      <c r="N11" s="314"/>
      <c r="O11" s="260">
        <v>0</v>
      </c>
      <c r="P11" s="109"/>
      <c r="Q11" s="261"/>
      <c r="R11" s="262">
        <f t="shared" si="3"/>
        <v>0</v>
      </c>
      <c r="S11" s="315"/>
      <c r="T11" s="314"/>
      <c r="U11" s="260"/>
      <c r="V11" s="109"/>
      <c r="W11" s="261"/>
      <c r="X11" s="262">
        <f t="shared" si="4"/>
        <v>0</v>
      </c>
      <c r="Y11" s="315"/>
      <c r="Z11" s="314"/>
      <c r="AA11" s="260"/>
      <c r="AB11" s="109"/>
      <c r="AC11" s="261"/>
      <c r="AD11" s="262">
        <f t="shared" si="5"/>
        <v>0</v>
      </c>
      <c r="AE11" s="315"/>
      <c r="AF11" s="314"/>
      <c r="AG11" s="260"/>
      <c r="AH11" s="109"/>
      <c r="AI11" s="261"/>
      <c r="AJ11" s="262">
        <f t="shared" si="6"/>
        <v>0</v>
      </c>
      <c r="AK11" s="315"/>
      <c r="AL11" s="314"/>
      <c r="AM11" s="260"/>
      <c r="AN11" s="109"/>
      <c r="AO11" s="261"/>
      <c r="AP11" s="262">
        <f t="shared" si="7"/>
        <v>0</v>
      </c>
      <c r="AQ11" s="315"/>
      <c r="AR11" s="314"/>
      <c r="AS11" s="260"/>
      <c r="AT11" s="109"/>
      <c r="AU11" s="261"/>
      <c r="AV11" s="262">
        <f t="shared" si="8"/>
        <v>0</v>
      </c>
      <c r="AW11" s="315"/>
      <c r="AX11" s="314"/>
      <c r="AY11" s="260"/>
      <c r="AZ11" s="109"/>
      <c r="BA11" s="261"/>
      <c r="BB11" s="262">
        <f t="shared" si="10"/>
        <v>0</v>
      </c>
      <c r="BC11" s="315"/>
      <c r="BD11" s="314"/>
      <c r="BE11" s="260"/>
      <c r="BF11" s="109"/>
      <c r="BG11" s="261"/>
      <c r="BH11" s="262">
        <f t="shared" si="11"/>
        <v>0</v>
      </c>
      <c r="BI11" s="315"/>
      <c r="BJ11" s="314"/>
      <c r="BK11" s="260"/>
      <c r="BL11" s="109"/>
      <c r="BM11" s="261"/>
      <c r="BN11" s="262"/>
      <c r="BO11" s="315"/>
      <c r="BP11" s="314"/>
      <c r="BQ11" s="260">
        <v>1041.2</v>
      </c>
      <c r="BR11" s="109">
        <v>486.1</v>
      </c>
      <c r="BS11" s="261">
        <v>406.5</v>
      </c>
      <c r="BT11" s="262">
        <f>BS11-BR11</f>
        <v>-79.60000000000002</v>
      </c>
      <c r="BU11" s="315">
        <f t="shared" si="14"/>
        <v>83.62476856613864</v>
      </c>
      <c r="BV11" s="314">
        <f>BS11/BQ11%</f>
        <v>39.04149058778332</v>
      </c>
      <c r="BW11" s="263">
        <f t="shared" si="16"/>
        <v>3850.6000000000004</v>
      </c>
      <c r="BX11" s="210">
        <f t="shared" si="16"/>
        <v>1837.8000000000002</v>
      </c>
      <c r="BY11" s="210">
        <f t="shared" si="16"/>
        <v>1503.2</v>
      </c>
      <c r="BZ11" s="262">
        <f>BY11-BX11</f>
        <v>-334.60000000000014</v>
      </c>
      <c r="CA11" s="262">
        <f>BY11/BX11%</f>
        <v>81.79344868864948</v>
      </c>
      <c r="CB11" s="316">
        <f>BY11/BW11%</f>
        <v>39.03807198878097</v>
      </c>
      <c r="CC11" s="317"/>
    </row>
    <row r="12" spans="1:81" ht="24.75" customHeight="1" hidden="1">
      <c r="A12" s="110" t="s">
        <v>24</v>
      </c>
      <c r="B12" s="108"/>
      <c r="C12" s="260"/>
      <c r="D12" s="109"/>
      <c r="E12" s="261"/>
      <c r="F12" s="262">
        <f t="shared" si="15"/>
        <v>0</v>
      </c>
      <c r="G12" s="314" t="e">
        <f t="shared" si="0"/>
        <v>#DIV/0!</v>
      </c>
      <c r="H12" s="314" t="e">
        <f t="shared" si="1"/>
        <v>#DIV/0!</v>
      </c>
      <c r="I12" s="386"/>
      <c r="J12" s="261"/>
      <c r="K12" s="261"/>
      <c r="L12" s="262">
        <f t="shared" si="2"/>
        <v>0</v>
      </c>
      <c r="M12" s="315" t="e">
        <f aca="true" t="shared" si="17" ref="M12:M26">K12/J12%</f>
        <v>#DIV/0!</v>
      </c>
      <c r="N12" s="314" t="e">
        <f aca="true" t="shared" si="18" ref="N12:N34">K12/I12%</f>
        <v>#DIV/0!</v>
      </c>
      <c r="O12" s="260"/>
      <c r="P12" s="109"/>
      <c r="Q12" s="261"/>
      <c r="R12" s="262">
        <f t="shared" si="3"/>
        <v>0</v>
      </c>
      <c r="S12" s="315"/>
      <c r="T12" s="314" t="e">
        <f aca="true" t="shared" si="19" ref="T12:T34">Q12/O12%</f>
        <v>#DIV/0!</v>
      </c>
      <c r="U12" s="260"/>
      <c r="V12" s="109"/>
      <c r="W12" s="261"/>
      <c r="X12" s="262">
        <f t="shared" si="4"/>
        <v>0</v>
      </c>
      <c r="Y12" s="315" t="e">
        <f aca="true" t="shared" si="20" ref="Y12:Y26">W12/V12%</f>
        <v>#DIV/0!</v>
      </c>
      <c r="Z12" s="314"/>
      <c r="AA12" s="260"/>
      <c r="AB12" s="109"/>
      <c r="AC12" s="261"/>
      <c r="AD12" s="262">
        <f t="shared" si="5"/>
        <v>0</v>
      </c>
      <c r="AE12" s="315" t="e">
        <f aca="true" t="shared" si="21" ref="AE12:AE26">AC12/AB12%</f>
        <v>#DIV/0!</v>
      </c>
      <c r="AF12" s="314" t="e">
        <f>AC12/AA12%</f>
        <v>#DIV/0!</v>
      </c>
      <c r="AG12" s="260"/>
      <c r="AH12" s="109"/>
      <c r="AI12" s="261"/>
      <c r="AJ12" s="262">
        <f t="shared" si="6"/>
        <v>0</v>
      </c>
      <c r="AK12" s="315" t="e">
        <f aca="true" t="shared" si="22" ref="AK12:AK27">AI12/AH12%</f>
        <v>#DIV/0!</v>
      </c>
      <c r="AL12" s="314" t="e">
        <f aca="true" t="shared" si="23" ref="AL12:AL34">AI12/AG12%</f>
        <v>#DIV/0!</v>
      </c>
      <c r="AM12" s="260"/>
      <c r="AN12" s="109"/>
      <c r="AO12" s="261"/>
      <c r="AP12" s="262">
        <f t="shared" si="7"/>
        <v>0</v>
      </c>
      <c r="AQ12" s="315" t="e">
        <f aca="true" t="shared" si="24" ref="AQ12:AQ26">AO12/AN12%</f>
        <v>#DIV/0!</v>
      </c>
      <c r="AR12" s="314" t="e">
        <f aca="true" t="shared" si="25" ref="AR12:AR34">AO12/AM12%</f>
        <v>#DIV/0!</v>
      </c>
      <c r="AS12" s="260"/>
      <c r="AT12" s="109"/>
      <c r="AU12" s="261"/>
      <c r="AV12" s="262">
        <f t="shared" si="8"/>
        <v>0</v>
      </c>
      <c r="AW12" s="315" t="e">
        <f t="shared" si="9"/>
        <v>#DIV/0!</v>
      </c>
      <c r="AX12" s="314" t="e">
        <f aca="true" t="shared" si="26" ref="AX12:AX34">AU12/AS12%</f>
        <v>#DIV/0!</v>
      </c>
      <c r="AY12" s="260"/>
      <c r="AZ12" s="109"/>
      <c r="BA12" s="261"/>
      <c r="BB12" s="262">
        <f t="shared" si="10"/>
        <v>0</v>
      </c>
      <c r="BC12" s="315" t="e">
        <f>BA12/AZ12%</f>
        <v>#DIV/0!</v>
      </c>
      <c r="BD12" s="314" t="e">
        <f aca="true" t="shared" si="27" ref="BD12:BD34">BA12/AY12%</f>
        <v>#DIV/0!</v>
      </c>
      <c r="BE12" s="260"/>
      <c r="BF12" s="109"/>
      <c r="BG12" s="261"/>
      <c r="BH12" s="262">
        <f t="shared" si="11"/>
        <v>0</v>
      </c>
      <c r="BI12" s="315"/>
      <c r="BJ12" s="314" t="e">
        <f aca="true" t="shared" si="28" ref="BJ12:BJ34">BG12/BE12%</f>
        <v>#DIV/0!</v>
      </c>
      <c r="BK12" s="260"/>
      <c r="BL12" s="109"/>
      <c r="BM12" s="261"/>
      <c r="BN12" s="262">
        <f t="shared" si="12"/>
        <v>0</v>
      </c>
      <c r="BO12" s="315" t="e">
        <f t="shared" si="13"/>
        <v>#DIV/0!</v>
      </c>
      <c r="BP12" s="314" t="e">
        <f aca="true" t="shared" si="29" ref="BP12:BP34">BM12/BK12%</f>
        <v>#DIV/0!</v>
      </c>
      <c r="BQ12" s="260"/>
      <c r="BR12" s="109"/>
      <c r="BS12" s="261"/>
      <c r="BT12" s="262">
        <f aca="true" t="shared" si="30" ref="BT12:BT32">BS12-BR12</f>
        <v>0</v>
      </c>
      <c r="BU12" s="315" t="e">
        <f>BS12/BR12%</f>
        <v>#DIV/0!</v>
      </c>
      <c r="BV12" s="314" t="e">
        <f aca="true" t="shared" si="31" ref="BV12:BV34">BS12/BQ12%</f>
        <v>#DIV/0!</v>
      </c>
      <c r="BW12" s="263">
        <f t="shared" si="16"/>
        <v>0</v>
      </c>
      <c r="BX12" s="210">
        <f t="shared" si="16"/>
        <v>0</v>
      </c>
      <c r="BY12" s="210">
        <f t="shared" si="16"/>
        <v>0</v>
      </c>
      <c r="BZ12" s="262">
        <f aca="true" t="shared" si="32" ref="BZ12:BZ27">BY12-BX12</f>
        <v>0</v>
      </c>
      <c r="CA12" s="262" t="e">
        <f aca="true" t="shared" si="33" ref="CA12:CA27">BY12/BX12%</f>
        <v>#DIV/0!</v>
      </c>
      <c r="CB12" s="316" t="e">
        <f aca="true" t="shared" si="34" ref="CB12:CB34">BY12/BW12%</f>
        <v>#DIV/0!</v>
      </c>
      <c r="CC12" s="317"/>
    </row>
    <row r="13" spans="1:81" ht="12.75">
      <c r="A13" s="107" t="s">
        <v>26</v>
      </c>
      <c r="B13" s="111"/>
      <c r="C13" s="264">
        <v>50</v>
      </c>
      <c r="D13" s="318">
        <v>25</v>
      </c>
      <c r="E13" s="265">
        <v>345.4</v>
      </c>
      <c r="F13" s="262">
        <f t="shared" si="15"/>
        <v>320.4</v>
      </c>
      <c r="G13" s="314">
        <f t="shared" si="0"/>
        <v>1381.6</v>
      </c>
      <c r="H13" s="314">
        <f>E13/C13%</f>
        <v>690.8</v>
      </c>
      <c r="I13" s="387">
        <v>95</v>
      </c>
      <c r="J13" s="265">
        <v>75</v>
      </c>
      <c r="K13" s="265">
        <v>501</v>
      </c>
      <c r="L13" s="262">
        <f t="shared" si="2"/>
        <v>426</v>
      </c>
      <c r="M13" s="315">
        <f t="shared" si="17"/>
        <v>668</v>
      </c>
      <c r="N13" s="314">
        <f t="shared" si="18"/>
        <v>527.3684210526316</v>
      </c>
      <c r="O13" s="264">
        <v>4.5</v>
      </c>
      <c r="P13" s="318">
        <v>4.5</v>
      </c>
      <c r="Q13" s="265">
        <v>15.3</v>
      </c>
      <c r="R13" s="262">
        <f t="shared" si="3"/>
        <v>10.8</v>
      </c>
      <c r="S13" s="315"/>
      <c r="T13" s="314"/>
      <c r="U13" s="264">
        <v>310.9</v>
      </c>
      <c r="V13" s="318">
        <v>307</v>
      </c>
      <c r="W13" s="265">
        <v>335.2</v>
      </c>
      <c r="X13" s="262">
        <f t="shared" si="4"/>
        <v>28.19999999999999</v>
      </c>
      <c r="Y13" s="315">
        <f t="shared" si="20"/>
        <v>109.185667752443</v>
      </c>
      <c r="Z13" s="314"/>
      <c r="AA13" s="264">
        <v>290</v>
      </c>
      <c r="AB13" s="318">
        <v>107.5</v>
      </c>
      <c r="AC13" s="265">
        <v>1073.8</v>
      </c>
      <c r="AD13" s="262">
        <f t="shared" si="5"/>
        <v>966.3</v>
      </c>
      <c r="AE13" s="315">
        <f t="shared" si="21"/>
        <v>998.8837209302326</v>
      </c>
      <c r="AF13" s="314">
        <f>AC13/AA13%</f>
        <v>370.2758620689655</v>
      </c>
      <c r="AG13" s="264">
        <v>200</v>
      </c>
      <c r="AH13" s="318">
        <v>35</v>
      </c>
      <c r="AI13" s="265">
        <v>374.9</v>
      </c>
      <c r="AJ13" s="262">
        <f t="shared" si="6"/>
        <v>339.9</v>
      </c>
      <c r="AK13" s="315">
        <f t="shared" si="22"/>
        <v>1071.142857142857</v>
      </c>
      <c r="AL13" s="314">
        <f t="shared" si="23"/>
        <v>187.45</v>
      </c>
      <c r="AM13" s="264">
        <v>109.1</v>
      </c>
      <c r="AN13" s="318">
        <v>109.1</v>
      </c>
      <c r="AO13" s="265">
        <v>559.1</v>
      </c>
      <c r="AP13" s="262">
        <f t="shared" si="7"/>
        <v>450</v>
      </c>
      <c r="AQ13" s="315">
        <f t="shared" si="24"/>
        <v>512.4656278643447</v>
      </c>
      <c r="AR13" s="314">
        <f t="shared" si="25"/>
        <v>512.4656278643447</v>
      </c>
      <c r="AS13" s="264">
        <v>566.2</v>
      </c>
      <c r="AT13" s="318">
        <v>466.2</v>
      </c>
      <c r="AU13" s="265">
        <v>1128.4</v>
      </c>
      <c r="AV13" s="262">
        <f t="shared" si="8"/>
        <v>662.2</v>
      </c>
      <c r="AW13" s="315">
        <f t="shared" si="9"/>
        <v>242.04204204204206</v>
      </c>
      <c r="AX13" s="314">
        <f t="shared" si="26"/>
        <v>199.29353585305543</v>
      </c>
      <c r="AY13" s="264">
        <v>1083.3</v>
      </c>
      <c r="AZ13" s="318">
        <v>1083.3</v>
      </c>
      <c r="BA13" s="265">
        <v>1027</v>
      </c>
      <c r="BB13" s="262">
        <f t="shared" si="10"/>
        <v>-56.299999999999955</v>
      </c>
      <c r="BC13" s="315">
        <f>BA13/AZ13%</f>
        <v>94.80291701283116</v>
      </c>
      <c r="BD13" s="314">
        <f t="shared" si="27"/>
        <v>94.80291701283116</v>
      </c>
      <c r="BE13" s="264">
        <v>0</v>
      </c>
      <c r="BF13" s="318">
        <v>0</v>
      </c>
      <c r="BG13" s="265">
        <v>36.1</v>
      </c>
      <c r="BH13" s="262">
        <f t="shared" si="11"/>
        <v>36.1</v>
      </c>
      <c r="BI13" s="315"/>
      <c r="BJ13" s="314"/>
      <c r="BK13" s="264">
        <v>74.8</v>
      </c>
      <c r="BL13" s="318">
        <v>41</v>
      </c>
      <c r="BM13" s="265">
        <v>470.5</v>
      </c>
      <c r="BN13" s="262">
        <f t="shared" si="12"/>
        <v>429.5</v>
      </c>
      <c r="BO13" s="315">
        <f t="shared" si="13"/>
        <v>1147.5609756097563</v>
      </c>
      <c r="BP13" s="314">
        <f t="shared" si="29"/>
        <v>629.0106951871658</v>
      </c>
      <c r="BQ13" s="264"/>
      <c r="BR13" s="318"/>
      <c r="BS13" s="265">
        <v>107.4</v>
      </c>
      <c r="BT13" s="262">
        <f t="shared" si="30"/>
        <v>107.4</v>
      </c>
      <c r="BU13" s="315"/>
      <c r="BV13" s="314"/>
      <c r="BW13" s="263">
        <f t="shared" si="16"/>
        <v>2783.8</v>
      </c>
      <c r="BX13" s="210">
        <f t="shared" si="16"/>
        <v>2253.6</v>
      </c>
      <c r="BY13" s="210">
        <f t="shared" si="16"/>
        <v>5974.1</v>
      </c>
      <c r="BZ13" s="262">
        <f t="shared" si="32"/>
        <v>3720.5000000000005</v>
      </c>
      <c r="CA13" s="262">
        <f t="shared" si="33"/>
        <v>265.0914093006745</v>
      </c>
      <c r="CB13" s="316">
        <f t="shared" si="34"/>
        <v>214.6023421222789</v>
      </c>
      <c r="CC13" s="317"/>
    </row>
    <row r="14" spans="1:81" ht="12.75">
      <c r="A14" s="112" t="s">
        <v>65</v>
      </c>
      <c r="B14" s="111"/>
      <c r="C14" s="264">
        <v>8611.2</v>
      </c>
      <c r="D14" s="318">
        <v>799.9</v>
      </c>
      <c r="E14" s="265">
        <v>760.8</v>
      </c>
      <c r="F14" s="262">
        <f t="shared" si="15"/>
        <v>-39.10000000000002</v>
      </c>
      <c r="G14" s="314">
        <f t="shared" si="0"/>
        <v>95.11188898612326</v>
      </c>
      <c r="H14" s="314">
        <f t="shared" si="1"/>
        <v>8.835005574136007</v>
      </c>
      <c r="I14" s="387">
        <v>200</v>
      </c>
      <c r="J14" s="265">
        <v>11</v>
      </c>
      <c r="K14" s="265">
        <v>28.2</v>
      </c>
      <c r="L14" s="262">
        <f t="shared" si="2"/>
        <v>17.2</v>
      </c>
      <c r="M14" s="315">
        <f t="shared" si="17"/>
        <v>256.3636363636364</v>
      </c>
      <c r="N14" s="314">
        <f t="shared" si="18"/>
        <v>14.1</v>
      </c>
      <c r="O14" s="264">
        <v>281.4</v>
      </c>
      <c r="P14" s="318">
        <v>96</v>
      </c>
      <c r="Q14" s="265">
        <v>93.1</v>
      </c>
      <c r="R14" s="262">
        <f t="shared" si="3"/>
        <v>-2.9000000000000057</v>
      </c>
      <c r="S14" s="315">
        <f aca="true" t="shared" si="35" ref="S14:S22">Q14/P14%</f>
        <v>96.97916666666667</v>
      </c>
      <c r="T14" s="314">
        <f t="shared" si="19"/>
        <v>33.084577114427866</v>
      </c>
      <c r="U14" s="264">
        <v>100.1</v>
      </c>
      <c r="V14" s="318">
        <v>22.7</v>
      </c>
      <c r="W14" s="265">
        <v>19.3</v>
      </c>
      <c r="X14" s="262">
        <f t="shared" si="4"/>
        <v>-3.3999999999999986</v>
      </c>
      <c r="Y14" s="315">
        <f t="shared" si="20"/>
        <v>85.02202643171807</v>
      </c>
      <c r="Z14" s="314">
        <f>W14/U14%</f>
        <v>19.280719280719282</v>
      </c>
      <c r="AA14" s="264">
        <v>180</v>
      </c>
      <c r="AB14" s="318">
        <v>4</v>
      </c>
      <c r="AC14" s="265">
        <v>1.5</v>
      </c>
      <c r="AD14" s="262">
        <f t="shared" si="5"/>
        <v>-2.5</v>
      </c>
      <c r="AE14" s="315">
        <f t="shared" si="21"/>
        <v>37.5</v>
      </c>
      <c r="AF14" s="314">
        <f>AC14/AA14%</f>
        <v>0.8333333333333333</v>
      </c>
      <c r="AG14" s="264">
        <v>408.2</v>
      </c>
      <c r="AH14" s="318">
        <v>24</v>
      </c>
      <c r="AI14" s="265">
        <v>27.6</v>
      </c>
      <c r="AJ14" s="262">
        <f t="shared" si="6"/>
        <v>3.6000000000000014</v>
      </c>
      <c r="AK14" s="315">
        <f t="shared" si="22"/>
        <v>115.00000000000001</v>
      </c>
      <c r="AL14" s="314">
        <f t="shared" si="23"/>
        <v>6.761391474767271</v>
      </c>
      <c r="AM14" s="264">
        <v>354</v>
      </c>
      <c r="AN14" s="318">
        <v>36.5</v>
      </c>
      <c r="AO14" s="265">
        <v>27.3</v>
      </c>
      <c r="AP14" s="262">
        <f t="shared" si="7"/>
        <v>-9.2</v>
      </c>
      <c r="AQ14" s="315">
        <f t="shared" si="24"/>
        <v>74.79452054794521</v>
      </c>
      <c r="AR14" s="314">
        <f t="shared" si="25"/>
        <v>7.711864406779661</v>
      </c>
      <c r="AS14" s="264">
        <v>249.9</v>
      </c>
      <c r="AT14" s="318">
        <v>8.5</v>
      </c>
      <c r="AU14" s="265">
        <v>11</v>
      </c>
      <c r="AV14" s="262">
        <f t="shared" si="8"/>
        <v>2.5</v>
      </c>
      <c r="AW14" s="315">
        <f t="shared" si="9"/>
        <v>129.41176470588235</v>
      </c>
      <c r="AX14" s="314">
        <f t="shared" si="26"/>
        <v>4.401760704281712</v>
      </c>
      <c r="AY14" s="264">
        <v>783</v>
      </c>
      <c r="AZ14" s="318">
        <v>49</v>
      </c>
      <c r="BA14" s="265">
        <v>64.4</v>
      </c>
      <c r="BB14" s="262">
        <f t="shared" si="10"/>
        <v>15.400000000000006</v>
      </c>
      <c r="BC14" s="315">
        <f>BA14/AZ14%</f>
        <v>131.42857142857144</v>
      </c>
      <c r="BD14" s="314">
        <f t="shared" si="27"/>
        <v>8.224776500638571</v>
      </c>
      <c r="BE14" s="264">
        <v>75</v>
      </c>
      <c r="BF14" s="318">
        <v>1.9</v>
      </c>
      <c r="BG14" s="265">
        <v>3.2</v>
      </c>
      <c r="BH14" s="262">
        <f t="shared" si="11"/>
        <v>1.3000000000000003</v>
      </c>
      <c r="BI14" s="315">
        <f aca="true" t="shared" si="36" ref="BI14:BI20">BG14/BF14%</f>
        <v>168.42105263157896</v>
      </c>
      <c r="BJ14" s="314">
        <f t="shared" si="28"/>
        <v>4.266666666666667</v>
      </c>
      <c r="BK14" s="264">
        <v>311</v>
      </c>
      <c r="BL14" s="318">
        <v>74</v>
      </c>
      <c r="BM14" s="265">
        <v>21.1</v>
      </c>
      <c r="BN14" s="262">
        <f t="shared" si="12"/>
        <v>-52.9</v>
      </c>
      <c r="BO14" s="315">
        <f t="shared" si="13"/>
        <v>28.513513513513516</v>
      </c>
      <c r="BP14" s="314">
        <f t="shared" si="29"/>
        <v>6.784565916398715</v>
      </c>
      <c r="BQ14" s="264">
        <v>558</v>
      </c>
      <c r="BR14" s="318">
        <v>36.4</v>
      </c>
      <c r="BS14" s="265">
        <v>59.4</v>
      </c>
      <c r="BT14" s="262">
        <f t="shared" si="30"/>
        <v>23</v>
      </c>
      <c r="BU14" s="315">
        <f t="shared" si="14"/>
        <v>163.1868131868132</v>
      </c>
      <c r="BV14" s="314">
        <f t="shared" si="31"/>
        <v>10.64516129032258</v>
      </c>
      <c r="BW14" s="263">
        <f t="shared" si="16"/>
        <v>12111.800000000001</v>
      </c>
      <c r="BX14" s="210">
        <f t="shared" si="16"/>
        <v>1163.9</v>
      </c>
      <c r="BY14" s="210">
        <f t="shared" si="16"/>
        <v>1116.9</v>
      </c>
      <c r="BZ14" s="262">
        <f t="shared" si="32"/>
        <v>-47</v>
      </c>
      <c r="CA14" s="262">
        <f t="shared" si="33"/>
        <v>95.96185239281725</v>
      </c>
      <c r="CB14" s="316">
        <f t="shared" si="34"/>
        <v>9.221585561188263</v>
      </c>
      <c r="CC14" s="317"/>
    </row>
    <row r="15" spans="1:81" ht="12.75">
      <c r="A15" s="112" t="s">
        <v>151</v>
      </c>
      <c r="B15" s="111"/>
      <c r="C15" s="264">
        <v>32119.3</v>
      </c>
      <c r="D15" s="318">
        <v>5310.2</v>
      </c>
      <c r="E15" s="265">
        <v>4382.3</v>
      </c>
      <c r="F15" s="262">
        <f t="shared" si="15"/>
        <v>-927.8999999999996</v>
      </c>
      <c r="G15" s="314">
        <f t="shared" si="0"/>
        <v>82.52608188015517</v>
      </c>
      <c r="H15" s="314">
        <f t="shared" si="1"/>
        <v>13.643821627494997</v>
      </c>
      <c r="I15" s="387"/>
      <c r="J15" s="265"/>
      <c r="K15" s="265"/>
      <c r="L15" s="262">
        <f t="shared" si="2"/>
        <v>0</v>
      </c>
      <c r="M15" s="315"/>
      <c r="N15" s="314"/>
      <c r="O15" s="264"/>
      <c r="P15" s="318"/>
      <c r="Q15" s="265"/>
      <c r="R15" s="262">
        <f t="shared" si="3"/>
        <v>0</v>
      </c>
      <c r="S15" s="315"/>
      <c r="T15" s="314"/>
      <c r="U15" s="264"/>
      <c r="V15" s="318"/>
      <c r="W15" s="265"/>
      <c r="X15" s="262">
        <f t="shared" si="4"/>
        <v>0</v>
      </c>
      <c r="Y15" s="315"/>
      <c r="Z15" s="314"/>
      <c r="AA15" s="264"/>
      <c r="AB15" s="318"/>
      <c r="AC15" s="265"/>
      <c r="AD15" s="262">
        <f t="shared" si="5"/>
        <v>0</v>
      </c>
      <c r="AE15" s="315"/>
      <c r="AF15" s="314"/>
      <c r="AG15" s="264"/>
      <c r="AH15" s="318"/>
      <c r="AI15" s="265"/>
      <c r="AJ15" s="262">
        <f t="shared" si="6"/>
        <v>0</v>
      </c>
      <c r="AK15" s="315"/>
      <c r="AL15" s="314"/>
      <c r="AM15" s="264"/>
      <c r="AN15" s="318"/>
      <c r="AO15" s="265"/>
      <c r="AP15" s="262">
        <f t="shared" si="7"/>
        <v>0</v>
      </c>
      <c r="AQ15" s="315"/>
      <c r="AR15" s="314"/>
      <c r="AS15" s="264"/>
      <c r="AT15" s="318"/>
      <c r="AU15" s="265"/>
      <c r="AV15" s="262"/>
      <c r="AW15" s="315"/>
      <c r="AX15" s="314"/>
      <c r="AY15" s="264"/>
      <c r="AZ15" s="318"/>
      <c r="BA15" s="265"/>
      <c r="BB15" s="262"/>
      <c r="BC15" s="315"/>
      <c r="BD15" s="314"/>
      <c r="BE15" s="264"/>
      <c r="BF15" s="318"/>
      <c r="BG15" s="265"/>
      <c r="BH15" s="262">
        <f t="shared" si="11"/>
        <v>0</v>
      </c>
      <c r="BI15" s="315"/>
      <c r="BJ15" s="314"/>
      <c r="BK15" s="264"/>
      <c r="BL15" s="318"/>
      <c r="BM15" s="265"/>
      <c r="BN15" s="262"/>
      <c r="BO15" s="315"/>
      <c r="BP15" s="314"/>
      <c r="BQ15" s="264">
        <v>4354</v>
      </c>
      <c r="BR15" s="318">
        <v>575.7</v>
      </c>
      <c r="BS15" s="265">
        <v>1027.9</v>
      </c>
      <c r="BT15" s="262">
        <f t="shared" si="30"/>
        <v>452.20000000000005</v>
      </c>
      <c r="BU15" s="315">
        <f t="shared" si="14"/>
        <v>178.54785478547853</v>
      </c>
      <c r="BV15" s="314">
        <f t="shared" si="31"/>
        <v>23.608176389526875</v>
      </c>
      <c r="BW15" s="263">
        <f t="shared" si="16"/>
        <v>36473.3</v>
      </c>
      <c r="BX15" s="210">
        <f t="shared" si="16"/>
        <v>5885.9</v>
      </c>
      <c r="BY15" s="210">
        <f t="shared" si="16"/>
        <v>5410.200000000001</v>
      </c>
      <c r="BZ15" s="262">
        <f t="shared" si="32"/>
        <v>-475.6999999999989</v>
      </c>
      <c r="CA15" s="262">
        <f t="shared" si="33"/>
        <v>91.91797346200244</v>
      </c>
      <c r="CB15" s="316">
        <f t="shared" si="34"/>
        <v>14.833316425988327</v>
      </c>
      <c r="CC15" s="317"/>
    </row>
    <row r="16" spans="1:81" s="115" customFormat="1" ht="12.75">
      <c r="A16" s="113" t="s">
        <v>66</v>
      </c>
      <c r="B16" s="114"/>
      <c r="C16" s="266">
        <v>24897</v>
      </c>
      <c r="D16" s="319">
        <v>9052.6</v>
      </c>
      <c r="E16" s="267">
        <v>7725.2</v>
      </c>
      <c r="F16" s="262">
        <f t="shared" si="15"/>
        <v>-1327.4000000000005</v>
      </c>
      <c r="G16" s="314">
        <f t="shared" si="0"/>
        <v>85.33680931445109</v>
      </c>
      <c r="H16" s="314">
        <f t="shared" si="1"/>
        <v>31.02863798851267</v>
      </c>
      <c r="I16" s="388">
        <v>3060</v>
      </c>
      <c r="J16" s="267">
        <v>445</v>
      </c>
      <c r="K16" s="267">
        <v>585.5</v>
      </c>
      <c r="L16" s="262">
        <f t="shared" si="2"/>
        <v>140.5</v>
      </c>
      <c r="M16" s="315">
        <f t="shared" si="17"/>
        <v>131.57303370786516</v>
      </c>
      <c r="N16" s="314">
        <f t="shared" si="18"/>
        <v>19.133986928104573</v>
      </c>
      <c r="O16" s="266">
        <v>4200</v>
      </c>
      <c r="P16" s="319">
        <v>2182.3</v>
      </c>
      <c r="Q16" s="267">
        <v>2172.7</v>
      </c>
      <c r="R16" s="262">
        <f t="shared" si="3"/>
        <v>-9.600000000000364</v>
      </c>
      <c r="S16" s="315">
        <f t="shared" si="35"/>
        <v>99.56009714521376</v>
      </c>
      <c r="T16" s="314">
        <f t="shared" si="19"/>
        <v>51.730952380952374</v>
      </c>
      <c r="U16" s="266">
        <v>3288.6</v>
      </c>
      <c r="V16" s="319">
        <v>683.9</v>
      </c>
      <c r="W16" s="267">
        <v>606.7</v>
      </c>
      <c r="X16" s="262">
        <f t="shared" si="4"/>
        <v>-77.19999999999993</v>
      </c>
      <c r="Y16" s="315">
        <f t="shared" si="20"/>
        <v>88.71179997075598</v>
      </c>
      <c r="Z16" s="314">
        <f>W16/U16%</f>
        <v>18.44857994283282</v>
      </c>
      <c r="AA16" s="266">
        <v>4042</v>
      </c>
      <c r="AB16" s="319">
        <v>757</v>
      </c>
      <c r="AC16" s="267">
        <v>721</v>
      </c>
      <c r="AD16" s="262">
        <f t="shared" si="5"/>
        <v>-36</v>
      </c>
      <c r="AE16" s="315">
        <f t="shared" si="21"/>
        <v>95.2443857331572</v>
      </c>
      <c r="AF16" s="314">
        <f>AC16/AA16%</f>
        <v>17.837704106877784</v>
      </c>
      <c r="AG16" s="266">
        <v>1751.9</v>
      </c>
      <c r="AH16" s="319">
        <v>209.2</v>
      </c>
      <c r="AI16" s="267">
        <v>322.2</v>
      </c>
      <c r="AJ16" s="262">
        <f t="shared" si="6"/>
        <v>113</v>
      </c>
      <c r="AK16" s="315">
        <f t="shared" si="22"/>
        <v>154.0152963671128</v>
      </c>
      <c r="AL16" s="314">
        <f t="shared" si="23"/>
        <v>18.39146069981163</v>
      </c>
      <c r="AM16" s="266">
        <v>3307</v>
      </c>
      <c r="AN16" s="319">
        <v>370.5</v>
      </c>
      <c r="AO16" s="267">
        <v>313.1</v>
      </c>
      <c r="AP16" s="262">
        <f t="shared" si="7"/>
        <v>-57.39999999999998</v>
      </c>
      <c r="AQ16" s="315">
        <f t="shared" si="24"/>
        <v>84.50742240215925</v>
      </c>
      <c r="AR16" s="314">
        <f t="shared" si="25"/>
        <v>9.467795585122468</v>
      </c>
      <c r="AS16" s="266">
        <v>2291.2</v>
      </c>
      <c r="AT16" s="319">
        <v>355.3</v>
      </c>
      <c r="AU16" s="267">
        <v>196.3</v>
      </c>
      <c r="AV16" s="262">
        <f t="shared" si="8"/>
        <v>-159</v>
      </c>
      <c r="AW16" s="315">
        <f t="shared" si="9"/>
        <v>55.24908528004504</v>
      </c>
      <c r="AX16" s="314">
        <f t="shared" si="26"/>
        <v>8.567562849162012</v>
      </c>
      <c r="AY16" s="266">
        <v>4316.7</v>
      </c>
      <c r="AZ16" s="319">
        <v>674.4</v>
      </c>
      <c r="BA16" s="267">
        <v>536.3</v>
      </c>
      <c r="BB16" s="262">
        <f t="shared" si="10"/>
        <v>-138.10000000000002</v>
      </c>
      <c r="BC16" s="315">
        <f>BA16/AZ16%</f>
        <v>79.52253855278767</v>
      </c>
      <c r="BD16" s="314">
        <f t="shared" si="27"/>
        <v>12.423842286932146</v>
      </c>
      <c r="BE16" s="266">
        <v>1384.2</v>
      </c>
      <c r="BF16" s="319">
        <v>217</v>
      </c>
      <c r="BG16" s="267">
        <v>221.9</v>
      </c>
      <c r="BH16" s="262">
        <f t="shared" si="11"/>
        <v>4.900000000000006</v>
      </c>
      <c r="BI16" s="315">
        <f t="shared" si="36"/>
        <v>102.25806451612904</v>
      </c>
      <c r="BJ16" s="314">
        <f t="shared" si="28"/>
        <v>16.03092038722728</v>
      </c>
      <c r="BK16" s="266">
        <v>1820.4</v>
      </c>
      <c r="BL16" s="319">
        <v>414</v>
      </c>
      <c r="BM16" s="267">
        <v>293.4</v>
      </c>
      <c r="BN16" s="262">
        <f t="shared" si="12"/>
        <v>-120.60000000000002</v>
      </c>
      <c r="BO16" s="315">
        <f t="shared" si="13"/>
        <v>70.8695652173913</v>
      </c>
      <c r="BP16" s="314">
        <f t="shared" si="29"/>
        <v>16.117336849044165</v>
      </c>
      <c r="BQ16" s="266">
        <v>4189</v>
      </c>
      <c r="BR16" s="319">
        <v>1601.5</v>
      </c>
      <c r="BS16" s="267">
        <v>1631.7</v>
      </c>
      <c r="BT16" s="262">
        <f t="shared" si="30"/>
        <v>30.200000000000045</v>
      </c>
      <c r="BU16" s="315">
        <f t="shared" si="14"/>
        <v>101.88573212613176</v>
      </c>
      <c r="BV16" s="314">
        <f t="shared" si="31"/>
        <v>38.952017187873004</v>
      </c>
      <c r="BW16" s="263">
        <f t="shared" si="16"/>
        <v>58547.99999999999</v>
      </c>
      <c r="BX16" s="210">
        <f t="shared" si="16"/>
        <v>16962.7</v>
      </c>
      <c r="BY16" s="210">
        <f t="shared" si="16"/>
        <v>15326.000000000002</v>
      </c>
      <c r="BZ16" s="262">
        <f t="shared" si="32"/>
        <v>-1636.699999999999</v>
      </c>
      <c r="CA16" s="262">
        <f t="shared" si="33"/>
        <v>90.35118229998763</v>
      </c>
      <c r="CB16" s="316">
        <f t="shared" si="34"/>
        <v>26.176812188289958</v>
      </c>
      <c r="CC16" s="320"/>
    </row>
    <row r="17" spans="1:81" ht="12.75" customHeight="1">
      <c r="A17" s="116" t="s">
        <v>67</v>
      </c>
      <c r="B17" s="117"/>
      <c r="C17" s="266"/>
      <c r="D17" s="321"/>
      <c r="E17" s="268"/>
      <c r="F17" s="262">
        <f t="shared" si="15"/>
        <v>0</v>
      </c>
      <c r="G17" s="314"/>
      <c r="H17" s="314"/>
      <c r="I17" s="388">
        <v>10</v>
      </c>
      <c r="J17" s="268">
        <v>5.5</v>
      </c>
      <c r="K17" s="268">
        <v>2.2</v>
      </c>
      <c r="L17" s="262">
        <f t="shared" si="2"/>
        <v>-3.3</v>
      </c>
      <c r="M17" s="315">
        <f t="shared" si="17"/>
        <v>40</v>
      </c>
      <c r="N17" s="314">
        <f t="shared" si="18"/>
        <v>22</v>
      </c>
      <c r="O17" s="266">
        <v>58.8</v>
      </c>
      <c r="P17" s="321">
        <v>21.2</v>
      </c>
      <c r="Q17" s="268">
        <v>14.2</v>
      </c>
      <c r="R17" s="262">
        <f t="shared" si="3"/>
        <v>-7</v>
      </c>
      <c r="S17" s="315">
        <f t="shared" si="35"/>
        <v>66.98113207547169</v>
      </c>
      <c r="T17" s="314">
        <f t="shared" si="19"/>
        <v>24.14965986394558</v>
      </c>
      <c r="U17" s="266">
        <v>2.5</v>
      </c>
      <c r="V17" s="321">
        <v>1.5</v>
      </c>
      <c r="W17" s="268">
        <v>0.2</v>
      </c>
      <c r="X17" s="262">
        <f t="shared" si="4"/>
        <v>-1.3</v>
      </c>
      <c r="Y17" s="315">
        <f t="shared" si="20"/>
        <v>13.333333333333334</v>
      </c>
      <c r="Z17" s="314">
        <f>W17/U17%</f>
        <v>8</v>
      </c>
      <c r="AA17" s="266">
        <v>46.8</v>
      </c>
      <c r="AB17" s="321">
        <v>22.9</v>
      </c>
      <c r="AC17" s="268">
        <v>3.1</v>
      </c>
      <c r="AD17" s="262">
        <f t="shared" si="5"/>
        <v>-19.799999999999997</v>
      </c>
      <c r="AE17" s="315">
        <f t="shared" si="21"/>
        <v>13.537117903930133</v>
      </c>
      <c r="AF17" s="314">
        <f>AC17/AA17%</f>
        <v>6.623931623931624</v>
      </c>
      <c r="AG17" s="266">
        <v>47</v>
      </c>
      <c r="AH17" s="321">
        <v>9.6</v>
      </c>
      <c r="AI17" s="268">
        <v>6.7</v>
      </c>
      <c r="AJ17" s="262">
        <f t="shared" si="6"/>
        <v>-2.8999999999999995</v>
      </c>
      <c r="AK17" s="315">
        <f t="shared" si="22"/>
        <v>69.79166666666667</v>
      </c>
      <c r="AL17" s="314">
        <f t="shared" si="23"/>
        <v>14.255319148936172</v>
      </c>
      <c r="AM17" s="266">
        <v>18.7</v>
      </c>
      <c r="AN17" s="321">
        <v>3.3</v>
      </c>
      <c r="AO17" s="268">
        <v>1.6</v>
      </c>
      <c r="AP17" s="262">
        <f t="shared" si="7"/>
        <v>-1.6999999999999997</v>
      </c>
      <c r="AQ17" s="315">
        <f t="shared" si="24"/>
        <v>48.484848484848484</v>
      </c>
      <c r="AR17" s="314">
        <f t="shared" si="25"/>
        <v>8.556149732620321</v>
      </c>
      <c r="AS17" s="266">
        <v>30.1</v>
      </c>
      <c r="AT17" s="321">
        <v>9.3</v>
      </c>
      <c r="AU17" s="268">
        <v>5</v>
      </c>
      <c r="AV17" s="262">
        <f t="shared" si="8"/>
        <v>-4.300000000000001</v>
      </c>
      <c r="AW17" s="315">
        <f t="shared" si="9"/>
        <v>53.76344086021505</v>
      </c>
      <c r="AX17" s="314">
        <f t="shared" si="26"/>
        <v>16.611295681063122</v>
      </c>
      <c r="AY17" s="266">
        <v>8.3</v>
      </c>
      <c r="AZ17" s="321">
        <v>5.2</v>
      </c>
      <c r="BA17" s="268">
        <v>6.9</v>
      </c>
      <c r="BB17" s="262">
        <f t="shared" si="10"/>
        <v>1.7000000000000002</v>
      </c>
      <c r="BC17" s="315">
        <f>BA17/AZ17%</f>
        <v>132.69230769230768</v>
      </c>
      <c r="BD17" s="314">
        <f t="shared" si="27"/>
        <v>83.13253012048193</v>
      </c>
      <c r="BE17" s="266">
        <v>25.3</v>
      </c>
      <c r="BF17" s="321">
        <v>7.3</v>
      </c>
      <c r="BG17" s="268">
        <v>0.5</v>
      </c>
      <c r="BH17" s="262">
        <f t="shared" si="11"/>
        <v>-6.8</v>
      </c>
      <c r="BI17" s="315">
        <f t="shared" si="36"/>
        <v>6.849315068493151</v>
      </c>
      <c r="BJ17" s="314">
        <f t="shared" si="28"/>
        <v>1.976284584980237</v>
      </c>
      <c r="BK17" s="266">
        <v>34.3</v>
      </c>
      <c r="BL17" s="321">
        <v>15</v>
      </c>
      <c r="BM17" s="268">
        <v>15.2</v>
      </c>
      <c r="BN17" s="262">
        <f t="shared" si="12"/>
        <v>0.1999999999999993</v>
      </c>
      <c r="BO17" s="315">
        <f t="shared" si="13"/>
        <v>101.33333333333333</v>
      </c>
      <c r="BP17" s="314">
        <f t="shared" si="29"/>
        <v>44.31486880466473</v>
      </c>
      <c r="BQ17" s="266">
        <v>42</v>
      </c>
      <c r="BR17" s="321">
        <v>22.6</v>
      </c>
      <c r="BS17" s="268">
        <v>16</v>
      </c>
      <c r="BT17" s="262">
        <f t="shared" si="30"/>
        <v>-6.600000000000001</v>
      </c>
      <c r="BU17" s="315">
        <f t="shared" si="14"/>
        <v>70.79646017699115</v>
      </c>
      <c r="BV17" s="314">
        <f t="shared" si="31"/>
        <v>38.095238095238095</v>
      </c>
      <c r="BW17" s="263">
        <f t="shared" si="16"/>
        <v>323.8</v>
      </c>
      <c r="BX17" s="210">
        <f t="shared" si="16"/>
        <v>123.4</v>
      </c>
      <c r="BY17" s="210">
        <f t="shared" si="16"/>
        <v>71.6</v>
      </c>
      <c r="BZ17" s="262">
        <f t="shared" si="32"/>
        <v>-51.80000000000001</v>
      </c>
      <c r="CA17" s="262">
        <f t="shared" si="33"/>
        <v>58.02269043760129</v>
      </c>
      <c r="CB17" s="316">
        <f t="shared" si="34"/>
        <v>22.1124150710315</v>
      </c>
      <c r="CC17" s="317"/>
    </row>
    <row r="18" spans="1:81" s="120" customFormat="1" ht="21.75" customHeight="1">
      <c r="A18" s="118" t="s">
        <v>68</v>
      </c>
      <c r="B18" s="119"/>
      <c r="C18" s="269">
        <f>SUM(C19:C27)</f>
        <v>9620.3</v>
      </c>
      <c r="D18" s="270">
        <f>SUM(D19:D27)</f>
        <v>6082.6</v>
      </c>
      <c r="E18" s="270">
        <f>SUM(E19:E27)</f>
        <v>8506.8</v>
      </c>
      <c r="F18" s="262">
        <f t="shared" si="15"/>
        <v>2424.199999999999</v>
      </c>
      <c r="G18" s="314">
        <f t="shared" si="0"/>
        <v>139.85466741196197</v>
      </c>
      <c r="H18" s="312">
        <f>E18/C18%</f>
        <v>88.42551687577311</v>
      </c>
      <c r="I18" s="389">
        <f>SUM(I19:I27)</f>
        <v>1344.4</v>
      </c>
      <c r="J18" s="390">
        <f>SUM(J19:J27)</f>
        <v>1067.2</v>
      </c>
      <c r="K18" s="270">
        <f>SUM(K19:K27)</f>
        <v>1211.2</v>
      </c>
      <c r="L18" s="262">
        <f t="shared" si="2"/>
        <v>144</v>
      </c>
      <c r="M18" s="315">
        <f t="shared" si="17"/>
        <v>113.49325337331334</v>
      </c>
      <c r="N18" s="312">
        <f t="shared" si="18"/>
        <v>90.09223445403154</v>
      </c>
      <c r="O18" s="269">
        <f>SUM(O19:O27)</f>
        <v>395.2</v>
      </c>
      <c r="P18" s="270">
        <f>SUM(P19:P27)</f>
        <v>176.29999999999998</v>
      </c>
      <c r="Q18" s="270">
        <f>SUM(Q19:Q27)</f>
        <v>111.5</v>
      </c>
      <c r="R18" s="262">
        <f t="shared" si="3"/>
        <v>-64.79999999999998</v>
      </c>
      <c r="S18" s="315">
        <f t="shared" si="35"/>
        <v>63.24446965399887</v>
      </c>
      <c r="T18" s="312">
        <f t="shared" si="19"/>
        <v>28.213562753036438</v>
      </c>
      <c r="U18" s="269">
        <f>SUM(U19:U27)</f>
        <v>84.8</v>
      </c>
      <c r="V18" s="270">
        <f>SUM(V19:V27)</f>
        <v>36.9</v>
      </c>
      <c r="W18" s="270">
        <f>SUM(W19:W27)</f>
        <v>37.8</v>
      </c>
      <c r="X18" s="262">
        <f t="shared" si="4"/>
        <v>0.8999999999999986</v>
      </c>
      <c r="Y18" s="315">
        <f t="shared" si="20"/>
        <v>102.4390243902439</v>
      </c>
      <c r="Z18" s="312">
        <f>W18/U18%</f>
        <v>44.575471698113205</v>
      </c>
      <c r="AA18" s="269">
        <f>SUM(AA19:AA27)</f>
        <v>1268.6</v>
      </c>
      <c r="AB18" s="270">
        <f>SUM(AB19:AB27)</f>
        <v>1104.8</v>
      </c>
      <c r="AC18" s="270">
        <f>SUM(AC19:AC27)</f>
        <v>1032.6</v>
      </c>
      <c r="AD18" s="262">
        <f t="shared" si="5"/>
        <v>-72.20000000000005</v>
      </c>
      <c r="AE18" s="315">
        <f t="shared" si="21"/>
        <v>93.46488052136132</v>
      </c>
      <c r="AF18" s="312">
        <f>AC18/AA18%</f>
        <v>81.39681538704083</v>
      </c>
      <c r="AG18" s="269">
        <f>SUM(AG19:AG27)</f>
        <v>1092.5</v>
      </c>
      <c r="AH18" s="270">
        <f>SUM(AH19:AH27)</f>
        <v>936.2</v>
      </c>
      <c r="AI18" s="270">
        <f>SUM(AI19:AI27)</f>
        <v>911.5</v>
      </c>
      <c r="AJ18" s="262">
        <f t="shared" si="6"/>
        <v>-24.700000000000045</v>
      </c>
      <c r="AK18" s="315">
        <f t="shared" si="22"/>
        <v>97.36167485580005</v>
      </c>
      <c r="AL18" s="312">
        <f t="shared" si="23"/>
        <v>83.4324942791762</v>
      </c>
      <c r="AM18" s="269">
        <f>SUM(AM19:AM27)</f>
        <v>1737.1000000000001</v>
      </c>
      <c r="AN18" s="270">
        <f>SUM(AN19:AN27)</f>
        <v>1625.1999999999998</v>
      </c>
      <c r="AO18" s="270">
        <f>SUM(AO19:AO27)</f>
        <v>1579.6</v>
      </c>
      <c r="AP18" s="262">
        <f t="shared" si="7"/>
        <v>-45.59999999999991</v>
      </c>
      <c r="AQ18" s="315">
        <f t="shared" si="24"/>
        <v>97.19419148412503</v>
      </c>
      <c r="AR18" s="312">
        <f t="shared" si="25"/>
        <v>90.93316446951815</v>
      </c>
      <c r="AS18" s="269">
        <f>SUM(AS19:AS27)</f>
        <v>391.2</v>
      </c>
      <c r="AT18" s="270">
        <f>SUM(AT19:AT27)</f>
        <v>345.7</v>
      </c>
      <c r="AU18" s="270">
        <f>SUM(AU19:AU27)</f>
        <v>351.1</v>
      </c>
      <c r="AV18" s="322">
        <f t="shared" si="8"/>
        <v>5.400000000000034</v>
      </c>
      <c r="AW18" s="323">
        <f>AU18/AT18%</f>
        <v>101.56204801851317</v>
      </c>
      <c r="AX18" s="312">
        <f t="shared" si="26"/>
        <v>89.74948875255625</v>
      </c>
      <c r="AY18" s="269">
        <f>SUM(AY19:AY27)</f>
        <v>35.4</v>
      </c>
      <c r="AZ18" s="270">
        <f>SUM(AZ19:AZ27)</f>
        <v>2.8</v>
      </c>
      <c r="BA18" s="270">
        <f>SUM(BA19:BA27)</f>
        <v>22.200000000000003</v>
      </c>
      <c r="BB18" s="322">
        <f t="shared" si="10"/>
        <v>19.400000000000002</v>
      </c>
      <c r="BC18" s="315">
        <f>BA18/AZ18%</f>
        <v>792.857142857143</v>
      </c>
      <c r="BD18" s="312">
        <f t="shared" si="27"/>
        <v>62.711864406779675</v>
      </c>
      <c r="BE18" s="269">
        <f>SUM(BE19:BE27)</f>
        <v>47.900000000000006</v>
      </c>
      <c r="BF18" s="270">
        <f>SUM(BF19:BF27)</f>
        <v>12.9</v>
      </c>
      <c r="BG18" s="270">
        <f>SUM(BG19:BG27)</f>
        <v>10.3</v>
      </c>
      <c r="BH18" s="262">
        <f t="shared" si="11"/>
        <v>-2.5999999999999996</v>
      </c>
      <c r="BI18" s="315">
        <f t="shared" si="36"/>
        <v>79.84496124031008</v>
      </c>
      <c r="BJ18" s="312">
        <f t="shared" si="28"/>
        <v>21.50313152400835</v>
      </c>
      <c r="BK18" s="269">
        <f>SUM(BK19:BK27)</f>
        <v>359.8</v>
      </c>
      <c r="BL18" s="270">
        <f>SUM(BL19:BL27)</f>
        <v>191.89999999999998</v>
      </c>
      <c r="BM18" s="270">
        <f>SUM(BM19:BM27)</f>
        <v>142.7</v>
      </c>
      <c r="BN18" s="322">
        <f t="shared" si="12"/>
        <v>-49.19999999999999</v>
      </c>
      <c r="BO18" s="323">
        <f>BM18/BL18%</f>
        <v>74.36164669098488</v>
      </c>
      <c r="BP18" s="312">
        <f t="shared" si="29"/>
        <v>39.66092273485269</v>
      </c>
      <c r="BQ18" s="269">
        <f>SUM(BQ19:BQ27)</f>
        <v>1614.2999999999997</v>
      </c>
      <c r="BR18" s="270">
        <f>SUM(BR19:BR27)</f>
        <v>1039.8</v>
      </c>
      <c r="BS18" s="270">
        <f>SUM(BS19:BS27)</f>
        <v>1072.8</v>
      </c>
      <c r="BT18" s="322">
        <f t="shared" si="30"/>
        <v>33</v>
      </c>
      <c r="BU18" s="323">
        <f>BS18/BR18%</f>
        <v>103.1736872475476</v>
      </c>
      <c r="BV18" s="312">
        <f t="shared" si="31"/>
        <v>66.45604906151274</v>
      </c>
      <c r="BW18" s="255">
        <f>C18+I18+O18+U18+AA18+AG18+AM18+AS18+AY18+BE18+BK18+BQ18</f>
        <v>17991.5</v>
      </c>
      <c r="BX18" s="271">
        <f>D18+J18+P18+V18+AB18+AH18+AN18+AT18+AZ18+BF18+BL18+BR18</f>
        <v>12622.3</v>
      </c>
      <c r="BY18" s="271">
        <f>E18+K18+Q18+W18+AC18+AI18+AO18+AU18+BA18+BG18+BM18+BS18</f>
        <v>14990.1</v>
      </c>
      <c r="BZ18" s="322">
        <f t="shared" si="32"/>
        <v>2367.800000000001</v>
      </c>
      <c r="CA18" s="322">
        <f t="shared" si="33"/>
        <v>118.75886328165232</v>
      </c>
      <c r="CB18" s="313">
        <f t="shared" si="34"/>
        <v>83.31767779229081</v>
      </c>
      <c r="CC18" s="324"/>
    </row>
    <row r="19" spans="1:81" s="123" customFormat="1" ht="12.75">
      <c r="A19" s="121" t="s">
        <v>69</v>
      </c>
      <c r="B19" s="122"/>
      <c r="C19" s="272">
        <f>4472.9+295.4</f>
        <v>4768.299999999999</v>
      </c>
      <c r="D19" s="325">
        <v>2581.5</v>
      </c>
      <c r="E19" s="273">
        <v>2155.2</v>
      </c>
      <c r="F19" s="262">
        <f t="shared" si="15"/>
        <v>-426.3000000000002</v>
      </c>
      <c r="G19" s="314">
        <f t="shared" si="0"/>
        <v>83.48634514816966</v>
      </c>
      <c r="H19" s="314">
        <f>E19/C19%</f>
        <v>45.19849841662647</v>
      </c>
      <c r="I19" s="391">
        <v>467.1</v>
      </c>
      <c r="J19" s="273">
        <v>232</v>
      </c>
      <c r="K19" s="273">
        <v>117.4</v>
      </c>
      <c r="L19" s="262">
        <f t="shared" si="2"/>
        <v>-114.6</v>
      </c>
      <c r="M19" s="315">
        <f t="shared" si="17"/>
        <v>50.60344827586208</v>
      </c>
      <c r="N19" s="314">
        <f t="shared" si="18"/>
        <v>25.13380432455577</v>
      </c>
      <c r="O19" s="272">
        <v>199</v>
      </c>
      <c r="P19" s="325">
        <v>100</v>
      </c>
      <c r="Q19" s="273">
        <v>51.5</v>
      </c>
      <c r="R19" s="262">
        <f t="shared" si="3"/>
        <v>-48.5</v>
      </c>
      <c r="S19" s="315">
        <f t="shared" si="35"/>
        <v>51.5</v>
      </c>
      <c r="T19" s="314">
        <f t="shared" si="19"/>
        <v>25.87939698492462</v>
      </c>
      <c r="U19" s="272">
        <v>49.2</v>
      </c>
      <c r="V19" s="325">
        <v>24.6</v>
      </c>
      <c r="W19" s="273">
        <v>25</v>
      </c>
      <c r="X19" s="262">
        <f t="shared" si="4"/>
        <v>0.3999999999999986</v>
      </c>
      <c r="Y19" s="315">
        <f t="shared" si="20"/>
        <v>101.62601626016259</v>
      </c>
      <c r="Z19" s="314">
        <f>W19/U19%</f>
        <v>50.81300813008129</v>
      </c>
      <c r="AA19" s="272">
        <v>297.4</v>
      </c>
      <c r="AB19" s="325">
        <v>148.8</v>
      </c>
      <c r="AC19" s="273">
        <v>86.6</v>
      </c>
      <c r="AD19" s="262">
        <f t="shared" si="5"/>
        <v>-62.20000000000002</v>
      </c>
      <c r="AE19" s="315">
        <f t="shared" si="21"/>
        <v>58.198924731182785</v>
      </c>
      <c r="AF19" s="312">
        <f>AC19/AA19%</f>
        <v>29.119031607262947</v>
      </c>
      <c r="AG19" s="272"/>
      <c r="AH19" s="325"/>
      <c r="AI19" s="273"/>
      <c r="AJ19" s="262">
        <f t="shared" si="6"/>
        <v>0</v>
      </c>
      <c r="AK19" s="315"/>
      <c r="AL19" s="314"/>
      <c r="AM19" s="272">
        <v>244.1</v>
      </c>
      <c r="AN19" s="325">
        <v>139.5</v>
      </c>
      <c r="AO19" s="273">
        <v>96.5</v>
      </c>
      <c r="AP19" s="262">
        <f t="shared" si="7"/>
        <v>-43</v>
      </c>
      <c r="AQ19" s="315">
        <f t="shared" si="24"/>
        <v>69.17562724014337</v>
      </c>
      <c r="AR19" s="314">
        <f t="shared" si="25"/>
        <v>39.532978287587056</v>
      </c>
      <c r="AS19" s="272">
        <v>0</v>
      </c>
      <c r="AT19" s="325">
        <v>0</v>
      </c>
      <c r="AU19" s="273"/>
      <c r="AV19" s="262">
        <f t="shared" si="8"/>
        <v>0</v>
      </c>
      <c r="AW19" s="315"/>
      <c r="AX19" s="312"/>
      <c r="AY19" s="272">
        <v>20.5</v>
      </c>
      <c r="AZ19" s="325"/>
      <c r="BA19" s="273"/>
      <c r="BB19" s="262">
        <f t="shared" si="10"/>
        <v>0</v>
      </c>
      <c r="BC19" s="315"/>
      <c r="BD19" s="312">
        <f t="shared" si="27"/>
        <v>0</v>
      </c>
      <c r="BE19" s="272"/>
      <c r="BF19" s="325"/>
      <c r="BG19" s="273"/>
      <c r="BH19" s="262">
        <f t="shared" si="11"/>
        <v>0</v>
      </c>
      <c r="BI19" s="315"/>
      <c r="BJ19" s="314"/>
      <c r="BK19" s="272">
        <v>195</v>
      </c>
      <c r="BL19" s="325">
        <v>97.6</v>
      </c>
      <c r="BM19" s="273">
        <v>51.5</v>
      </c>
      <c r="BN19" s="262">
        <f t="shared" si="12"/>
        <v>-46.099999999999994</v>
      </c>
      <c r="BO19" s="315">
        <f>BM19/BL19%</f>
        <v>52.76639344262295</v>
      </c>
      <c r="BP19" s="314">
        <f t="shared" si="29"/>
        <v>26.410256410256412</v>
      </c>
      <c r="BQ19" s="272">
        <v>269.9</v>
      </c>
      <c r="BR19" s="325">
        <v>81.2</v>
      </c>
      <c r="BS19" s="273">
        <v>107.5</v>
      </c>
      <c r="BT19" s="262">
        <f t="shared" si="30"/>
        <v>26.299999999999997</v>
      </c>
      <c r="BU19" s="315">
        <f>BS19/BR19%</f>
        <v>132.38916256157634</v>
      </c>
      <c r="BV19" s="314">
        <f t="shared" si="31"/>
        <v>39.82956650611338</v>
      </c>
      <c r="BW19" s="263">
        <f>C19+I19+O19+U19+AA19+AG19+AM19+AS19+AY19+BE19+BK19+BQ19</f>
        <v>6510.499999999999</v>
      </c>
      <c r="BX19" s="274">
        <f aca="true" t="shared" si="37" ref="BX19:BY34">D19+J19+P19+V19+AB19+AH19+AN19+AT19+AZ19+BF19+BL19+BR19</f>
        <v>3405.2</v>
      </c>
      <c r="BY19" s="274">
        <f t="shared" si="37"/>
        <v>2691.2</v>
      </c>
      <c r="BZ19" s="262">
        <f t="shared" si="32"/>
        <v>-714</v>
      </c>
      <c r="CA19" s="262">
        <f t="shared" si="33"/>
        <v>79.03206860096323</v>
      </c>
      <c r="CB19" s="316">
        <f t="shared" si="34"/>
        <v>41.336302895322945</v>
      </c>
      <c r="CC19" s="317"/>
    </row>
    <row r="20" spans="1:81" ht="12.75">
      <c r="A20" s="124" t="s">
        <v>36</v>
      </c>
      <c r="B20" s="125"/>
      <c r="C20" s="272">
        <v>1750.8</v>
      </c>
      <c r="D20" s="326">
        <v>875.4</v>
      </c>
      <c r="E20" s="275">
        <v>2880</v>
      </c>
      <c r="F20" s="262">
        <f t="shared" si="15"/>
        <v>2004.6</v>
      </c>
      <c r="G20" s="314">
        <f t="shared" si="0"/>
        <v>328.9924605894448</v>
      </c>
      <c r="H20" s="314">
        <f>E20/C20%</f>
        <v>164.4962302947224</v>
      </c>
      <c r="I20" s="391">
        <v>68.5</v>
      </c>
      <c r="J20" s="275">
        <v>34.2</v>
      </c>
      <c r="K20" s="275">
        <v>11.8</v>
      </c>
      <c r="L20" s="262">
        <f t="shared" si="2"/>
        <v>-22.400000000000002</v>
      </c>
      <c r="M20" s="315">
        <f t="shared" si="17"/>
        <v>34.50292397660819</v>
      </c>
      <c r="N20" s="314">
        <f t="shared" si="18"/>
        <v>17.226277372262775</v>
      </c>
      <c r="O20" s="272"/>
      <c r="P20" s="326"/>
      <c r="Q20" s="275"/>
      <c r="R20" s="262">
        <f t="shared" si="3"/>
        <v>0</v>
      </c>
      <c r="S20" s="315"/>
      <c r="T20" s="314"/>
      <c r="U20" s="272"/>
      <c r="V20" s="326"/>
      <c r="W20" s="275"/>
      <c r="X20" s="262">
        <f t="shared" si="4"/>
        <v>0</v>
      </c>
      <c r="Y20" s="315"/>
      <c r="Z20" s="314"/>
      <c r="AA20" s="272"/>
      <c r="AB20" s="326"/>
      <c r="AC20" s="275"/>
      <c r="AD20" s="262">
        <f t="shared" si="5"/>
        <v>0</v>
      </c>
      <c r="AE20" s="315"/>
      <c r="AF20" s="314"/>
      <c r="AG20" s="272">
        <v>26</v>
      </c>
      <c r="AH20" s="326">
        <v>13.7</v>
      </c>
      <c r="AI20" s="275">
        <v>16.2</v>
      </c>
      <c r="AJ20" s="262">
        <f t="shared" si="6"/>
        <v>2.5</v>
      </c>
      <c r="AK20" s="315">
        <f t="shared" si="22"/>
        <v>118.24817518248176</v>
      </c>
      <c r="AL20" s="314">
        <f t="shared" si="23"/>
        <v>62.3076923076923</v>
      </c>
      <c r="AM20" s="272"/>
      <c r="AN20" s="326"/>
      <c r="AO20" s="275"/>
      <c r="AP20" s="262">
        <f t="shared" si="7"/>
        <v>0</v>
      </c>
      <c r="AQ20" s="315"/>
      <c r="AR20" s="314"/>
      <c r="AS20" s="272">
        <v>81.5</v>
      </c>
      <c r="AT20" s="326">
        <v>39.6</v>
      </c>
      <c r="AU20" s="275">
        <v>33.2</v>
      </c>
      <c r="AV20" s="262">
        <f t="shared" si="8"/>
        <v>-6.399999999999999</v>
      </c>
      <c r="AW20" s="315">
        <f>AU20/AT20%</f>
        <v>83.83838383838385</v>
      </c>
      <c r="AX20" s="314">
        <f t="shared" si="26"/>
        <v>40.73619631901841</v>
      </c>
      <c r="AY20" s="272"/>
      <c r="AZ20" s="326"/>
      <c r="BA20" s="275"/>
      <c r="BB20" s="262">
        <f t="shared" si="10"/>
        <v>0</v>
      </c>
      <c r="BC20" s="315"/>
      <c r="BD20" s="312"/>
      <c r="BE20" s="272">
        <v>41.2</v>
      </c>
      <c r="BF20" s="326">
        <v>9.8</v>
      </c>
      <c r="BG20" s="275">
        <v>10.3</v>
      </c>
      <c r="BH20" s="262">
        <f t="shared" si="11"/>
        <v>0.5</v>
      </c>
      <c r="BI20" s="315">
        <f t="shared" si="36"/>
        <v>105.10204081632654</v>
      </c>
      <c r="BJ20" s="314">
        <f t="shared" si="28"/>
        <v>25</v>
      </c>
      <c r="BK20" s="272"/>
      <c r="BL20" s="326"/>
      <c r="BM20" s="275"/>
      <c r="BN20" s="262">
        <f t="shared" si="12"/>
        <v>0</v>
      </c>
      <c r="BO20" s="315"/>
      <c r="BP20" s="314"/>
      <c r="BQ20" s="272">
        <v>348.7</v>
      </c>
      <c r="BR20" s="326">
        <v>191.9</v>
      </c>
      <c r="BS20" s="275">
        <v>160.6</v>
      </c>
      <c r="BT20" s="262">
        <f t="shared" si="30"/>
        <v>-31.30000000000001</v>
      </c>
      <c r="BU20" s="315">
        <f>BS20/BR20%</f>
        <v>83.68942157373631</v>
      </c>
      <c r="BV20" s="314">
        <f t="shared" si="31"/>
        <v>46.056782334384856</v>
      </c>
      <c r="BW20" s="263">
        <f aca="true" t="shared" si="38" ref="BW20:BW34">C20+I20+O20+U20+AA20+AG20+AM20+AS20+AY20+BE20+BK20+BQ20</f>
        <v>2316.7</v>
      </c>
      <c r="BX20" s="274">
        <f t="shared" si="37"/>
        <v>1164.6000000000001</v>
      </c>
      <c r="BY20" s="211">
        <f t="shared" si="37"/>
        <v>3112.1</v>
      </c>
      <c r="BZ20" s="262">
        <f t="shared" si="32"/>
        <v>1947.4999999999998</v>
      </c>
      <c r="CA20" s="262">
        <f t="shared" si="33"/>
        <v>267.224798213979</v>
      </c>
      <c r="CB20" s="316">
        <f t="shared" si="34"/>
        <v>134.33331894505116</v>
      </c>
      <c r="CC20" s="317"/>
    </row>
    <row r="21" spans="1:81" ht="12.75">
      <c r="A21" s="124" t="s">
        <v>70</v>
      </c>
      <c r="B21" s="125"/>
      <c r="C21" s="272">
        <v>60.4</v>
      </c>
      <c r="D21" s="326">
        <v>60.4</v>
      </c>
      <c r="E21" s="275">
        <v>0</v>
      </c>
      <c r="F21" s="262">
        <f t="shared" si="15"/>
        <v>-60.4</v>
      </c>
      <c r="G21" s="314"/>
      <c r="H21" s="314">
        <f aca="true" t="shared" si="39" ref="H21:H26">E21/C21%</f>
        <v>0</v>
      </c>
      <c r="I21" s="391"/>
      <c r="J21" s="275"/>
      <c r="K21" s="275"/>
      <c r="L21" s="262">
        <f t="shared" si="2"/>
        <v>0</v>
      </c>
      <c r="M21" s="315"/>
      <c r="N21" s="314"/>
      <c r="O21" s="272"/>
      <c r="P21" s="326"/>
      <c r="Q21" s="275"/>
      <c r="R21" s="262">
        <f t="shared" si="3"/>
        <v>0</v>
      </c>
      <c r="S21" s="315"/>
      <c r="T21" s="314"/>
      <c r="U21" s="272"/>
      <c r="V21" s="326"/>
      <c r="W21" s="275"/>
      <c r="X21" s="262">
        <f t="shared" si="4"/>
        <v>0</v>
      </c>
      <c r="Y21" s="315"/>
      <c r="Z21" s="314"/>
      <c r="AA21" s="272"/>
      <c r="AB21" s="326"/>
      <c r="AC21" s="275"/>
      <c r="AD21" s="262">
        <f t="shared" si="5"/>
        <v>0</v>
      </c>
      <c r="AE21" s="315"/>
      <c r="AF21" s="314"/>
      <c r="AG21" s="272"/>
      <c r="AH21" s="326"/>
      <c r="AI21" s="275"/>
      <c r="AJ21" s="262">
        <f t="shared" si="6"/>
        <v>0</v>
      </c>
      <c r="AK21" s="315"/>
      <c r="AL21" s="314"/>
      <c r="AM21" s="272"/>
      <c r="AN21" s="326"/>
      <c r="AO21" s="275"/>
      <c r="AP21" s="262">
        <f t="shared" si="7"/>
        <v>0</v>
      </c>
      <c r="AQ21" s="315"/>
      <c r="AR21" s="314"/>
      <c r="AS21" s="272"/>
      <c r="AT21" s="326"/>
      <c r="AU21" s="275"/>
      <c r="AV21" s="262">
        <f t="shared" si="8"/>
        <v>0</v>
      </c>
      <c r="AW21" s="315"/>
      <c r="AX21" s="314"/>
      <c r="AY21" s="272"/>
      <c r="AZ21" s="326"/>
      <c r="BA21" s="275"/>
      <c r="BB21" s="262">
        <f t="shared" si="10"/>
        <v>0</v>
      </c>
      <c r="BC21" s="315"/>
      <c r="BD21" s="312"/>
      <c r="BE21" s="272"/>
      <c r="BF21" s="326"/>
      <c r="BG21" s="275"/>
      <c r="BH21" s="262">
        <f t="shared" si="11"/>
        <v>0</v>
      </c>
      <c r="BI21" s="315"/>
      <c r="BJ21" s="314"/>
      <c r="BK21" s="272"/>
      <c r="BL21" s="326"/>
      <c r="BM21" s="275"/>
      <c r="BN21" s="262">
        <f t="shared" si="12"/>
        <v>0</v>
      </c>
      <c r="BO21" s="315"/>
      <c r="BP21" s="314"/>
      <c r="BQ21" s="272"/>
      <c r="BR21" s="326"/>
      <c r="BS21" s="275"/>
      <c r="BT21" s="262">
        <f t="shared" si="30"/>
        <v>0</v>
      </c>
      <c r="BU21" s="315"/>
      <c r="BV21" s="314"/>
      <c r="BW21" s="263">
        <f t="shared" si="38"/>
        <v>60.4</v>
      </c>
      <c r="BX21" s="274">
        <f t="shared" si="37"/>
        <v>60.4</v>
      </c>
      <c r="BY21" s="211">
        <f t="shared" si="37"/>
        <v>0</v>
      </c>
      <c r="BZ21" s="262">
        <f t="shared" si="32"/>
        <v>-60.4</v>
      </c>
      <c r="CA21" s="262"/>
      <c r="CB21" s="316">
        <f t="shared" si="34"/>
        <v>0</v>
      </c>
      <c r="CC21" s="317"/>
    </row>
    <row r="22" spans="1:81" ht="12.75">
      <c r="A22" s="126" t="s">
        <v>71</v>
      </c>
      <c r="B22" s="125"/>
      <c r="C22" s="272">
        <v>828</v>
      </c>
      <c r="D22" s="326">
        <v>414</v>
      </c>
      <c r="E22" s="275">
        <v>285.5</v>
      </c>
      <c r="F22" s="262">
        <f t="shared" si="15"/>
        <v>-128.5</v>
      </c>
      <c r="G22" s="314">
        <f t="shared" si="0"/>
        <v>68.96135265700484</v>
      </c>
      <c r="H22" s="314">
        <f t="shared" si="39"/>
        <v>34.48067632850242</v>
      </c>
      <c r="I22" s="391">
        <v>6.8</v>
      </c>
      <c r="J22" s="275">
        <v>2</v>
      </c>
      <c r="K22" s="275">
        <v>0.5</v>
      </c>
      <c r="L22" s="262">
        <f t="shared" si="2"/>
        <v>-1.5</v>
      </c>
      <c r="M22" s="315">
        <f t="shared" si="17"/>
        <v>25</v>
      </c>
      <c r="N22" s="314"/>
      <c r="O22" s="272">
        <v>190</v>
      </c>
      <c r="P22" s="326">
        <v>74.7</v>
      </c>
      <c r="Q22" s="275">
        <v>60</v>
      </c>
      <c r="R22" s="262">
        <f t="shared" si="3"/>
        <v>-14.700000000000003</v>
      </c>
      <c r="S22" s="315">
        <f t="shared" si="35"/>
        <v>80.32128514056225</v>
      </c>
      <c r="T22" s="314">
        <f t="shared" si="19"/>
        <v>31.578947368421055</v>
      </c>
      <c r="U22" s="272">
        <v>10.5</v>
      </c>
      <c r="V22" s="326">
        <v>4.4</v>
      </c>
      <c r="W22" s="275">
        <v>3.3</v>
      </c>
      <c r="X22" s="262">
        <f t="shared" si="4"/>
        <v>-1.1000000000000005</v>
      </c>
      <c r="Y22" s="315">
        <f t="shared" si="20"/>
        <v>74.99999999999999</v>
      </c>
      <c r="Z22" s="314">
        <f>W22/U22%</f>
        <v>31.428571428571427</v>
      </c>
      <c r="AA22" s="272"/>
      <c r="AB22" s="326"/>
      <c r="AC22" s="275"/>
      <c r="AD22" s="262">
        <f t="shared" si="5"/>
        <v>0</v>
      </c>
      <c r="AE22" s="315"/>
      <c r="AF22" s="314"/>
      <c r="AG22" s="272">
        <v>225</v>
      </c>
      <c r="AH22" s="326">
        <v>98.8</v>
      </c>
      <c r="AI22" s="275">
        <v>83.6</v>
      </c>
      <c r="AJ22" s="262">
        <f t="shared" si="6"/>
        <v>-15.200000000000003</v>
      </c>
      <c r="AK22" s="315">
        <f t="shared" si="22"/>
        <v>84.61538461538461</v>
      </c>
      <c r="AL22" s="314">
        <f t="shared" si="23"/>
        <v>37.15555555555555</v>
      </c>
      <c r="AM22" s="272"/>
      <c r="AN22" s="326"/>
      <c r="AO22" s="275"/>
      <c r="AP22" s="262">
        <f t="shared" si="7"/>
        <v>0</v>
      </c>
      <c r="AQ22" s="315"/>
      <c r="AR22" s="314"/>
      <c r="AS22" s="272"/>
      <c r="AT22" s="326"/>
      <c r="AU22" s="275"/>
      <c r="AV22" s="262">
        <f t="shared" si="8"/>
        <v>0</v>
      </c>
      <c r="AW22" s="315"/>
      <c r="AX22" s="314"/>
      <c r="AY22" s="272">
        <v>6.7</v>
      </c>
      <c r="AZ22" s="326">
        <v>2.8</v>
      </c>
      <c r="BA22" s="275">
        <v>1.7</v>
      </c>
      <c r="BB22" s="262">
        <f t="shared" si="10"/>
        <v>-1.0999999999999999</v>
      </c>
      <c r="BC22" s="315">
        <f>BA22/AZ22%</f>
        <v>60.71428571428572</v>
      </c>
      <c r="BD22" s="314">
        <f t="shared" si="27"/>
        <v>25.37313432835821</v>
      </c>
      <c r="BE22" s="272"/>
      <c r="BF22" s="326"/>
      <c r="BG22" s="275"/>
      <c r="BH22" s="262">
        <f t="shared" si="11"/>
        <v>0</v>
      </c>
      <c r="BI22" s="315"/>
      <c r="BJ22" s="314"/>
      <c r="BK22" s="272">
        <v>151.3</v>
      </c>
      <c r="BL22" s="326">
        <v>80.8</v>
      </c>
      <c r="BM22" s="275">
        <v>82.2</v>
      </c>
      <c r="BN22" s="262">
        <f t="shared" si="12"/>
        <v>1.4000000000000057</v>
      </c>
      <c r="BO22" s="315">
        <f>BM22/BL22%</f>
        <v>101.73267326732675</v>
      </c>
      <c r="BP22" s="314">
        <f>BM22/BK22%</f>
        <v>54.32914738929279</v>
      </c>
      <c r="BQ22" s="272">
        <v>430</v>
      </c>
      <c r="BR22" s="326">
        <v>212.7</v>
      </c>
      <c r="BS22" s="275">
        <v>250.7</v>
      </c>
      <c r="BT22" s="262">
        <f t="shared" si="30"/>
        <v>38</v>
      </c>
      <c r="BU22" s="315">
        <f>BS22/BR22%</f>
        <v>117.86553831687824</v>
      </c>
      <c r="BV22" s="314">
        <f>BS22/BQ22%</f>
        <v>58.30232558139535</v>
      </c>
      <c r="BW22" s="263">
        <f t="shared" si="38"/>
        <v>1848.3</v>
      </c>
      <c r="BX22" s="274">
        <f t="shared" si="37"/>
        <v>890.1999999999998</v>
      </c>
      <c r="BY22" s="211">
        <f t="shared" si="37"/>
        <v>767.5</v>
      </c>
      <c r="BZ22" s="262">
        <f t="shared" si="32"/>
        <v>-122.69999999999982</v>
      </c>
      <c r="CA22" s="262">
        <f t="shared" si="33"/>
        <v>86.21658054369807</v>
      </c>
      <c r="CB22" s="316">
        <f t="shared" si="34"/>
        <v>41.524644267705455</v>
      </c>
      <c r="CC22" s="317"/>
    </row>
    <row r="23" spans="1:81" ht="12.75">
      <c r="A23" s="126" t="s">
        <v>72</v>
      </c>
      <c r="B23" s="125"/>
      <c r="C23" s="272">
        <v>359.5</v>
      </c>
      <c r="D23" s="326">
        <v>359.5</v>
      </c>
      <c r="E23" s="275">
        <v>359.5</v>
      </c>
      <c r="F23" s="262">
        <f t="shared" si="15"/>
        <v>0</v>
      </c>
      <c r="G23" s="314">
        <f t="shared" si="0"/>
        <v>100</v>
      </c>
      <c r="H23" s="314"/>
      <c r="I23" s="391">
        <v>8</v>
      </c>
      <c r="J23" s="275">
        <v>8</v>
      </c>
      <c r="K23" s="275"/>
      <c r="L23" s="262">
        <f t="shared" si="2"/>
        <v>-8</v>
      </c>
      <c r="M23" s="315">
        <f t="shared" si="17"/>
        <v>0</v>
      </c>
      <c r="N23" s="314"/>
      <c r="O23" s="272"/>
      <c r="P23" s="326"/>
      <c r="Q23" s="275"/>
      <c r="R23" s="262">
        <f t="shared" si="3"/>
        <v>0</v>
      </c>
      <c r="S23" s="315"/>
      <c r="T23" s="314"/>
      <c r="U23" s="272">
        <v>14.3</v>
      </c>
      <c r="V23" s="326">
        <v>5</v>
      </c>
      <c r="W23" s="275"/>
      <c r="X23" s="262">
        <f t="shared" si="4"/>
        <v>-5</v>
      </c>
      <c r="Y23" s="315">
        <f t="shared" si="20"/>
        <v>0</v>
      </c>
      <c r="Z23" s="314"/>
      <c r="AA23" s="272">
        <v>19.6</v>
      </c>
      <c r="AB23" s="326">
        <v>9.8</v>
      </c>
      <c r="AC23" s="275"/>
      <c r="AD23" s="262">
        <f t="shared" si="5"/>
        <v>-9.8</v>
      </c>
      <c r="AE23" s="315"/>
      <c r="AF23" s="314"/>
      <c r="AG23" s="272">
        <v>535</v>
      </c>
      <c r="AH23" s="326">
        <v>529.6</v>
      </c>
      <c r="AI23" s="275">
        <v>525</v>
      </c>
      <c r="AJ23" s="262">
        <f t="shared" si="6"/>
        <v>-4.600000000000023</v>
      </c>
      <c r="AK23" s="315"/>
      <c r="AL23" s="314">
        <f t="shared" si="23"/>
        <v>98.13084112149534</v>
      </c>
      <c r="AM23" s="272">
        <v>8.6</v>
      </c>
      <c r="AN23" s="326">
        <v>2.1</v>
      </c>
      <c r="AO23" s="275"/>
      <c r="AP23" s="262">
        <f t="shared" si="7"/>
        <v>-2.1</v>
      </c>
      <c r="AQ23" s="315"/>
      <c r="AR23" s="314"/>
      <c r="AS23" s="272">
        <v>6.9</v>
      </c>
      <c r="AT23" s="326">
        <v>4.3</v>
      </c>
      <c r="AU23" s="275">
        <v>1.6</v>
      </c>
      <c r="AV23" s="262">
        <f t="shared" si="8"/>
        <v>-2.6999999999999997</v>
      </c>
      <c r="AW23" s="315">
        <f>AU23/AT23%</f>
        <v>37.2093023255814</v>
      </c>
      <c r="AX23" s="314">
        <f t="shared" si="26"/>
        <v>23.18840579710145</v>
      </c>
      <c r="AY23" s="272"/>
      <c r="AZ23" s="326"/>
      <c r="BA23" s="275">
        <v>2.9</v>
      </c>
      <c r="BB23" s="262"/>
      <c r="BC23" s="315"/>
      <c r="BD23" s="312"/>
      <c r="BE23" s="272"/>
      <c r="BF23" s="326"/>
      <c r="BG23" s="275"/>
      <c r="BH23" s="262"/>
      <c r="BI23" s="315"/>
      <c r="BJ23" s="314"/>
      <c r="BK23" s="272">
        <v>8.5</v>
      </c>
      <c r="BL23" s="326">
        <v>8.5</v>
      </c>
      <c r="BM23" s="275">
        <v>9</v>
      </c>
      <c r="BN23" s="262"/>
      <c r="BO23" s="315">
        <f>BM23/BL23%</f>
        <v>105.88235294117646</v>
      </c>
      <c r="BP23" s="314">
        <f>BM23/BK23%</f>
        <v>105.88235294117646</v>
      </c>
      <c r="BQ23" s="272">
        <v>15.1</v>
      </c>
      <c r="BR23" s="326">
        <v>12.7</v>
      </c>
      <c r="BS23" s="275">
        <v>14.3</v>
      </c>
      <c r="BT23" s="262">
        <f t="shared" si="30"/>
        <v>1.6000000000000014</v>
      </c>
      <c r="BU23" s="315">
        <f>BS23/BR23%</f>
        <v>112.5984251968504</v>
      </c>
      <c r="BV23" s="314">
        <f>BS23/BQ23%</f>
        <v>94.7019867549669</v>
      </c>
      <c r="BW23" s="263">
        <f t="shared" si="38"/>
        <v>975.5000000000001</v>
      </c>
      <c r="BX23" s="274">
        <f t="shared" si="37"/>
        <v>939.5000000000001</v>
      </c>
      <c r="BY23" s="211">
        <f t="shared" si="37"/>
        <v>912.3</v>
      </c>
      <c r="BZ23" s="262">
        <f t="shared" si="32"/>
        <v>-27.20000000000016</v>
      </c>
      <c r="CA23" s="262">
        <f t="shared" si="33"/>
        <v>97.10484300159658</v>
      </c>
      <c r="CB23" s="316">
        <f t="shared" si="34"/>
        <v>93.52127114300357</v>
      </c>
      <c r="CC23" s="317"/>
    </row>
    <row r="24" spans="1:81" ht="12.75">
      <c r="A24" s="124" t="s">
        <v>73</v>
      </c>
      <c r="B24" s="125"/>
      <c r="C24" s="272"/>
      <c r="D24" s="326"/>
      <c r="E24" s="275"/>
      <c r="F24" s="262">
        <f t="shared" si="15"/>
        <v>0</v>
      </c>
      <c r="G24" s="314"/>
      <c r="H24" s="314"/>
      <c r="I24" s="391"/>
      <c r="J24" s="275"/>
      <c r="K24" s="275"/>
      <c r="L24" s="262">
        <f t="shared" si="2"/>
        <v>0</v>
      </c>
      <c r="M24" s="315"/>
      <c r="N24" s="314"/>
      <c r="O24" s="272"/>
      <c r="P24" s="326"/>
      <c r="Q24" s="275"/>
      <c r="R24" s="262">
        <f t="shared" si="3"/>
        <v>0</v>
      </c>
      <c r="S24" s="315"/>
      <c r="T24" s="314"/>
      <c r="U24" s="272"/>
      <c r="V24" s="326"/>
      <c r="W24" s="275"/>
      <c r="X24" s="262">
        <f t="shared" si="4"/>
        <v>0</v>
      </c>
      <c r="Y24" s="315"/>
      <c r="Z24" s="314"/>
      <c r="AA24" s="272"/>
      <c r="AB24" s="326"/>
      <c r="AC24" s="275"/>
      <c r="AD24" s="262">
        <f t="shared" si="5"/>
        <v>0</v>
      </c>
      <c r="AE24" s="315"/>
      <c r="AF24" s="314"/>
      <c r="AG24" s="272"/>
      <c r="AH24" s="326"/>
      <c r="AI24" s="275"/>
      <c r="AJ24" s="262">
        <f t="shared" si="6"/>
        <v>0</v>
      </c>
      <c r="AK24" s="315"/>
      <c r="AL24" s="314"/>
      <c r="AM24" s="272"/>
      <c r="AN24" s="326"/>
      <c r="AO24" s="275"/>
      <c r="AP24" s="262">
        <f t="shared" si="7"/>
        <v>0</v>
      </c>
      <c r="AQ24" s="315"/>
      <c r="AR24" s="314"/>
      <c r="AS24" s="272"/>
      <c r="AT24" s="326"/>
      <c r="AU24" s="275">
        <v>0</v>
      </c>
      <c r="AV24" s="262">
        <f t="shared" si="8"/>
        <v>0</v>
      </c>
      <c r="AW24" s="315"/>
      <c r="AX24" s="314"/>
      <c r="AY24" s="272"/>
      <c r="AZ24" s="326"/>
      <c r="BA24" s="275"/>
      <c r="BB24" s="262">
        <f t="shared" si="10"/>
        <v>0</v>
      </c>
      <c r="BC24" s="315"/>
      <c r="BD24" s="312"/>
      <c r="BE24" s="272"/>
      <c r="BF24" s="326"/>
      <c r="BG24" s="275"/>
      <c r="BH24" s="262">
        <f t="shared" si="11"/>
        <v>0</v>
      </c>
      <c r="BI24" s="315"/>
      <c r="BJ24" s="314"/>
      <c r="BK24" s="272"/>
      <c r="BL24" s="326"/>
      <c r="BM24" s="275"/>
      <c r="BN24" s="262">
        <f t="shared" si="12"/>
        <v>0</v>
      </c>
      <c r="BO24" s="315"/>
      <c r="BP24" s="314"/>
      <c r="BQ24" s="272">
        <v>15</v>
      </c>
      <c r="BR24" s="326">
        <v>15</v>
      </c>
      <c r="BS24" s="275">
        <v>15</v>
      </c>
      <c r="BT24" s="262">
        <f>BS24-BR24</f>
        <v>0</v>
      </c>
      <c r="BU24" s="315">
        <f>BS24/BR24%</f>
        <v>100</v>
      </c>
      <c r="BV24" s="314">
        <f>BS24/BQ24%</f>
        <v>100</v>
      </c>
      <c r="BW24" s="263">
        <f t="shared" si="38"/>
        <v>15</v>
      </c>
      <c r="BX24" s="274">
        <f t="shared" si="37"/>
        <v>15</v>
      </c>
      <c r="BY24" s="211">
        <f t="shared" si="37"/>
        <v>15</v>
      </c>
      <c r="BZ24" s="262">
        <f t="shared" si="32"/>
        <v>0</v>
      </c>
      <c r="CA24" s="262">
        <f t="shared" si="33"/>
        <v>100</v>
      </c>
      <c r="CB24" s="316"/>
      <c r="CC24" s="317"/>
    </row>
    <row r="25" spans="1:81" ht="12.75">
      <c r="A25" s="127" t="s">
        <v>74</v>
      </c>
      <c r="B25" s="128"/>
      <c r="C25" s="276"/>
      <c r="D25" s="327"/>
      <c r="E25" s="277">
        <v>520.7</v>
      </c>
      <c r="F25" s="262">
        <f t="shared" si="15"/>
        <v>520.7</v>
      </c>
      <c r="G25" s="314"/>
      <c r="H25" s="314"/>
      <c r="I25" s="392">
        <v>790</v>
      </c>
      <c r="J25" s="277">
        <v>790</v>
      </c>
      <c r="K25" s="277">
        <v>1072.2</v>
      </c>
      <c r="L25" s="262">
        <f t="shared" si="2"/>
        <v>282.20000000000005</v>
      </c>
      <c r="M25" s="315">
        <f t="shared" si="17"/>
        <v>135.72151898734177</v>
      </c>
      <c r="N25" s="314"/>
      <c r="O25" s="276"/>
      <c r="P25" s="327"/>
      <c r="Q25" s="277"/>
      <c r="R25" s="262">
        <f t="shared" si="3"/>
        <v>0</v>
      </c>
      <c r="S25" s="315"/>
      <c r="T25" s="314"/>
      <c r="U25" s="276"/>
      <c r="V25" s="327"/>
      <c r="W25" s="277"/>
      <c r="X25" s="262">
        <f t="shared" si="4"/>
        <v>0</v>
      </c>
      <c r="Y25" s="315"/>
      <c r="Z25" s="314"/>
      <c r="AA25" s="276">
        <v>946</v>
      </c>
      <c r="AB25" s="327">
        <v>946</v>
      </c>
      <c r="AC25" s="277">
        <v>946</v>
      </c>
      <c r="AD25" s="262">
        <f t="shared" si="5"/>
        <v>0</v>
      </c>
      <c r="AE25" s="315"/>
      <c r="AF25" s="314"/>
      <c r="AG25" s="276"/>
      <c r="AH25" s="327"/>
      <c r="AI25" s="277"/>
      <c r="AJ25" s="262">
        <f t="shared" si="6"/>
        <v>0</v>
      </c>
      <c r="AK25" s="315"/>
      <c r="AL25" s="314"/>
      <c r="AM25" s="276">
        <v>1483</v>
      </c>
      <c r="AN25" s="327">
        <v>1483</v>
      </c>
      <c r="AO25" s="277">
        <v>1483.1</v>
      </c>
      <c r="AP25" s="262">
        <f t="shared" si="7"/>
        <v>0.09999999999990905</v>
      </c>
      <c r="AQ25" s="315">
        <f t="shared" si="24"/>
        <v>100.00674308833445</v>
      </c>
      <c r="AR25" s="314">
        <f t="shared" si="25"/>
        <v>100.00674308833445</v>
      </c>
      <c r="AS25" s="276"/>
      <c r="AT25" s="327"/>
      <c r="AU25" s="277"/>
      <c r="AV25" s="262">
        <f t="shared" si="8"/>
        <v>0</v>
      </c>
      <c r="AW25" s="315"/>
      <c r="AX25" s="314"/>
      <c r="AY25" s="276"/>
      <c r="AZ25" s="327"/>
      <c r="BA25" s="277"/>
      <c r="BB25" s="262">
        <f t="shared" si="10"/>
        <v>0</v>
      </c>
      <c r="BC25" s="315"/>
      <c r="BD25" s="312"/>
      <c r="BE25" s="276"/>
      <c r="BF25" s="327"/>
      <c r="BG25" s="277"/>
      <c r="BH25" s="262">
        <f t="shared" si="11"/>
        <v>0</v>
      </c>
      <c r="BI25" s="315"/>
      <c r="BJ25" s="314"/>
      <c r="BK25" s="276"/>
      <c r="BL25" s="327"/>
      <c r="BM25" s="277"/>
      <c r="BN25" s="262">
        <f t="shared" si="12"/>
        <v>0</v>
      </c>
      <c r="BO25" s="315"/>
      <c r="BP25" s="314"/>
      <c r="BQ25" s="276">
        <v>456.6</v>
      </c>
      <c r="BR25" s="327">
        <v>456.6</v>
      </c>
      <c r="BS25" s="277">
        <v>458.1</v>
      </c>
      <c r="BT25" s="262">
        <f t="shared" si="30"/>
        <v>1.5</v>
      </c>
      <c r="BU25" s="315"/>
      <c r="BV25" s="314"/>
      <c r="BW25" s="263">
        <f t="shared" si="38"/>
        <v>3675.6</v>
      </c>
      <c r="BX25" s="274">
        <f t="shared" si="37"/>
        <v>3675.6</v>
      </c>
      <c r="BY25" s="211">
        <f t="shared" si="37"/>
        <v>4480.1</v>
      </c>
      <c r="BZ25" s="262">
        <f t="shared" si="32"/>
        <v>804.5000000000005</v>
      </c>
      <c r="CA25" s="262">
        <f t="shared" si="33"/>
        <v>121.8875829796496</v>
      </c>
      <c r="CB25" s="316"/>
      <c r="CC25" s="317"/>
    </row>
    <row r="26" spans="1:81" ht="12.75">
      <c r="A26" s="126" t="s">
        <v>152</v>
      </c>
      <c r="B26" s="129"/>
      <c r="C26" s="260">
        <v>123.3</v>
      </c>
      <c r="D26" s="109">
        <v>61.8</v>
      </c>
      <c r="E26" s="261">
        <v>90.9</v>
      </c>
      <c r="F26" s="262">
        <f t="shared" si="15"/>
        <v>29.10000000000001</v>
      </c>
      <c r="G26" s="314">
        <f t="shared" si="0"/>
        <v>147.0873786407767</v>
      </c>
      <c r="H26" s="314">
        <f t="shared" si="39"/>
        <v>73.72262773722629</v>
      </c>
      <c r="I26" s="386">
        <v>4</v>
      </c>
      <c r="J26" s="261">
        <v>1</v>
      </c>
      <c r="K26" s="261">
        <v>9.3</v>
      </c>
      <c r="L26" s="262">
        <f t="shared" si="2"/>
        <v>8.3</v>
      </c>
      <c r="M26" s="315">
        <f t="shared" si="17"/>
        <v>930</v>
      </c>
      <c r="N26" s="314"/>
      <c r="O26" s="260">
        <v>6.2</v>
      </c>
      <c r="P26" s="109">
        <v>1.6</v>
      </c>
      <c r="Q26" s="261"/>
      <c r="R26" s="262">
        <f t="shared" si="3"/>
        <v>-1.6</v>
      </c>
      <c r="S26" s="315"/>
      <c r="T26" s="314">
        <f t="shared" si="19"/>
        <v>0</v>
      </c>
      <c r="U26" s="260">
        <v>10.8</v>
      </c>
      <c r="V26" s="109">
        <v>2.9</v>
      </c>
      <c r="W26" s="261">
        <v>9.5</v>
      </c>
      <c r="X26" s="262">
        <f t="shared" si="4"/>
        <v>6.6</v>
      </c>
      <c r="Y26" s="315">
        <f t="shared" si="20"/>
        <v>327.58620689655174</v>
      </c>
      <c r="Z26" s="314"/>
      <c r="AA26" s="260">
        <v>5.6</v>
      </c>
      <c r="AB26" s="109">
        <v>0.2</v>
      </c>
      <c r="AC26" s="261">
        <v>0</v>
      </c>
      <c r="AD26" s="262">
        <f t="shared" si="5"/>
        <v>-0.2</v>
      </c>
      <c r="AE26" s="315">
        <f t="shared" si="21"/>
        <v>0</v>
      </c>
      <c r="AF26" s="314"/>
      <c r="AG26" s="260">
        <v>19.8</v>
      </c>
      <c r="AH26" s="109">
        <v>7.4</v>
      </c>
      <c r="AI26" s="261"/>
      <c r="AJ26" s="262">
        <f t="shared" si="6"/>
        <v>-7.4</v>
      </c>
      <c r="AK26" s="315">
        <f t="shared" si="22"/>
        <v>0</v>
      </c>
      <c r="AL26" s="314"/>
      <c r="AM26" s="260">
        <v>1.4</v>
      </c>
      <c r="AN26" s="109">
        <v>0.6</v>
      </c>
      <c r="AO26" s="261"/>
      <c r="AP26" s="262">
        <f t="shared" si="7"/>
        <v>-0.6</v>
      </c>
      <c r="AQ26" s="315">
        <f t="shared" si="24"/>
        <v>0</v>
      </c>
      <c r="AR26" s="314"/>
      <c r="AS26" s="260">
        <v>2.8</v>
      </c>
      <c r="AT26" s="109">
        <v>1.8</v>
      </c>
      <c r="AU26" s="261">
        <v>13</v>
      </c>
      <c r="AV26" s="262">
        <f t="shared" si="8"/>
        <v>11.2</v>
      </c>
      <c r="AW26" s="315"/>
      <c r="AX26" s="314"/>
      <c r="AY26" s="260">
        <v>8.2</v>
      </c>
      <c r="AZ26" s="109"/>
      <c r="BA26" s="261">
        <v>17.6</v>
      </c>
      <c r="BB26" s="262">
        <f t="shared" si="10"/>
        <v>17.6</v>
      </c>
      <c r="BC26" s="315"/>
      <c r="BD26" s="312"/>
      <c r="BE26" s="260">
        <v>6.7</v>
      </c>
      <c r="BF26" s="109">
        <v>3.1</v>
      </c>
      <c r="BG26" s="261"/>
      <c r="BH26" s="262">
        <f t="shared" si="11"/>
        <v>-3.1</v>
      </c>
      <c r="BI26" s="315"/>
      <c r="BJ26" s="314"/>
      <c r="BK26" s="260">
        <v>5</v>
      </c>
      <c r="BL26" s="109">
        <v>5</v>
      </c>
      <c r="BM26" s="261">
        <v>0</v>
      </c>
      <c r="BN26" s="262">
        <f t="shared" si="12"/>
        <v>-5</v>
      </c>
      <c r="BO26" s="315">
        <f>BM26/BL26%</f>
        <v>0</v>
      </c>
      <c r="BP26" s="314"/>
      <c r="BQ26" s="260">
        <v>12.3</v>
      </c>
      <c r="BR26" s="109">
        <v>3</v>
      </c>
      <c r="BS26" s="261">
        <v>0</v>
      </c>
      <c r="BT26" s="262">
        <f t="shared" si="30"/>
        <v>-3</v>
      </c>
      <c r="BU26" s="315">
        <f>BS26/BR26%</f>
        <v>0</v>
      </c>
      <c r="BV26" s="314">
        <f>BS26/BQ26%</f>
        <v>0</v>
      </c>
      <c r="BW26" s="263">
        <f t="shared" si="38"/>
        <v>206.10000000000002</v>
      </c>
      <c r="BX26" s="274">
        <f t="shared" si="37"/>
        <v>88.39999999999999</v>
      </c>
      <c r="BY26" s="274">
        <f t="shared" si="37"/>
        <v>140.3</v>
      </c>
      <c r="BZ26" s="262">
        <f t="shared" si="32"/>
        <v>51.90000000000002</v>
      </c>
      <c r="CA26" s="262">
        <f t="shared" si="33"/>
        <v>158.71040723981903</v>
      </c>
      <c r="CB26" s="316"/>
      <c r="CC26" s="130"/>
    </row>
    <row r="27" spans="1:81" ht="12.75">
      <c r="A27" s="126" t="s">
        <v>153</v>
      </c>
      <c r="B27" s="129"/>
      <c r="C27" s="260">
        <v>1730</v>
      </c>
      <c r="D27" s="109">
        <v>1730</v>
      </c>
      <c r="E27" s="261">
        <v>2215</v>
      </c>
      <c r="F27" s="262">
        <f t="shared" si="15"/>
        <v>485</v>
      </c>
      <c r="G27" s="314">
        <f t="shared" si="0"/>
        <v>128.03468208092485</v>
      </c>
      <c r="H27" s="314"/>
      <c r="I27" s="386"/>
      <c r="J27" s="261"/>
      <c r="K27" s="261"/>
      <c r="L27" s="262">
        <f t="shared" si="2"/>
        <v>0</v>
      </c>
      <c r="M27" s="315"/>
      <c r="N27" s="314"/>
      <c r="O27" s="260"/>
      <c r="P27" s="109"/>
      <c r="Q27" s="261"/>
      <c r="R27" s="262">
        <f t="shared" si="3"/>
        <v>0</v>
      </c>
      <c r="S27" s="315"/>
      <c r="T27" s="314"/>
      <c r="U27" s="260"/>
      <c r="V27" s="109"/>
      <c r="W27" s="261"/>
      <c r="X27" s="262">
        <f t="shared" si="4"/>
        <v>0</v>
      </c>
      <c r="Y27" s="315"/>
      <c r="Z27" s="314"/>
      <c r="AA27" s="260"/>
      <c r="AB27" s="109"/>
      <c r="AC27" s="261"/>
      <c r="AD27" s="262">
        <f t="shared" si="5"/>
        <v>0</v>
      </c>
      <c r="AE27" s="315"/>
      <c r="AF27" s="314"/>
      <c r="AG27" s="260">
        <v>286.7</v>
      </c>
      <c r="AH27" s="109">
        <v>286.7</v>
      </c>
      <c r="AI27" s="261">
        <v>286.7</v>
      </c>
      <c r="AJ27" s="262">
        <f t="shared" si="6"/>
        <v>0</v>
      </c>
      <c r="AK27" s="315">
        <f t="shared" si="22"/>
        <v>100</v>
      </c>
      <c r="AL27" s="314"/>
      <c r="AM27" s="260"/>
      <c r="AN27" s="109"/>
      <c r="AO27" s="261"/>
      <c r="AP27" s="262">
        <f t="shared" si="7"/>
        <v>0</v>
      </c>
      <c r="AQ27" s="315"/>
      <c r="AR27" s="314"/>
      <c r="AS27" s="260">
        <v>300</v>
      </c>
      <c r="AT27" s="109">
        <v>300</v>
      </c>
      <c r="AU27" s="261">
        <v>303.3</v>
      </c>
      <c r="AV27" s="262">
        <f t="shared" si="8"/>
        <v>3.3000000000000114</v>
      </c>
      <c r="AW27" s="315">
        <f>AU27/AT27%</f>
        <v>101.10000000000001</v>
      </c>
      <c r="AX27" s="314">
        <f t="shared" si="26"/>
        <v>101.10000000000001</v>
      </c>
      <c r="AY27" s="260"/>
      <c r="AZ27" s="109"/>
      <c r="BA27" s="261"/>
      <c r="BB27" s="262">
        <f t="shared" si="10"/>
        <v>0</v>
      </c>
      <c r="BC27" s="328"/>
      <c r="BD27" s="312"/>
      <c r="BE27" s="260"/>
      <c r="BF27" s="109"/>
      <c r="BG27" s="261"/>
      <c r="BH27" s="262">
        <f t="shared" si="11"/>
        <v>0</v>
      </c>
      <c r="BI27" s="315"/>
      <c r="BJ27" s="314"/>
      <c r="BK27" s="260">
        <v>0</v>
      </c>
      <c r="BL27" s="109">
        <v>0</v>
      </c>
      <c r="BM27" s="261">
        <v>0</v>
      </c>
      <c r="BN27" s="262">
        <f t="shared" si="12"/>
        <v>0</v>
      </c>
      <c r="BO27" s="315"/>
      <c r="BP27" s="314"/>
      <c r="BQ27" s="260">
        <v>66.7</v>
      </c>
      <c r="BR27" s="109">
        <v>66.7</v>
      </c>
      <c r="BS27" s="261">
        <v>66.6</v>
      </c>
      <c r="BT27" s="262">
        <f t="shared" si="30"/>
        <v>-0.10000000000000853</v>
      </c>
      <c r="BU27" s="315">
        <f>BS27/BR27%</f>
        <v>99.85007496251873</v>
      </c>
      <c r="BV27" s="314">
        <f>BS27/BQ27%</f>
        <v>99.85007496251873</v>
      </c>
      <c r="BW27" s="263">
        <f t="shared" si="38"/>
        <v>2383.3999999999996</v>
      </c>
      <c r="BX27" s="274">
        <f t="shared" si="37"/>
        <v>2383.3999999999996</v>
      </c>
      <c r="BY27" s="274">
        <f t="shared" si="37"/>
        <v>2871.6</v>
      </c>
      <c r="BZ27" s="262">
        <f t="shared" si="32"/>
        <v>488.2000000000003</v>
      </c>
      <c r="CA27" s="262">
        <f t="shared" si="33"/>
        <v>120.4833431232693</v>
      </c>
      <c r="CB27" s="316">
        <f t="shared" si="34"/>
        <v>120.4833431232693</v>
      </c>
      <c r="CC27" s="130"/>
    </row>
    <row r="28" spans="1:80" s="259" customFormat="1" ht="12.75">
      <c r="A28" s="253" t="s">
        <v>75</v>
      </c>
      <c r="B28" s="254"/>
      <c r="C28" s="255">
        <f>SUM(C29:C33)</f>
        <v>83975.5</v>
      </c>
      <c r="D28" s="256">
        <f>SUM(D29:D33)</f>
        <v>33335.3</v>
      </c>
      <c r="E28" s="257">
        <f>SUM(E29:E33)</f>
        <v>31561.9</v>
      </c>
      <c r="F28" s="256">
        <f>E28-D28</f>
        <v>-1773.4000000000015</v>
      </c>
      <c r="G28" s="256">
        <f t="shared" si="0"/>
        <v>94.68011387328148</v>
      </c>
      <c r="H28" s="312">
        <f>E28/C28%</f>
        <v>37.584652666551555</v>
      </c>
      <c r="I28" s="256">
        <f>SUM(I29:I33)</f>
        <v>11738.4</v>
      </c>
      <c r="J28" s="385">
        <f>SUM(J29:J33)</f>
        <v>6683.3</v>
      </c>
      <c r="K28" s="257">
        <f>SUM(K29:K33)</f>
        <v>5277.3</v>
      </c>
      <c r="L28" s="256">
        <f>K28-J28</f>
        <v>-1406</v>
      </c>
      <c r="M28" s="258">
        <f>K28/J28%</f>
        <v>78.96248859096555</v>
      </c>
      <c r="N28" s="312">
        <f t="shared" si="18"/>
        <v>44.957575138008586</v>
      </c>
      <c r="O28" s="255">
        <f>SUM(O29:O33)</f>
        <v>101917.6</v>
      </c>
      <c r="P28" s="256">
        <f>SUM(P29:P33)</f>
        <v>29202.100000000002</v>
      </c>
      <c r="Q28" s="257">
        <f>SUM(Q29:Q33)</f>
        <v>21577.8</v>
      </c>
      <c r="R28" s="256">
        <f>Q28-P28</f>
        <v>-7624.300000000003</v>
      </c>
      <c r="S28" s="258">
        <f>Q28/P28%</f>
        <v>73.89126124491047</v>
      </c>
      <c r="T28" s="312">
        <f t="shared" si="19"/>
        <v>21.17180938326648</v>
      </c>
      <c r="U28" s="255">
        <f>SUM(U29:U33)</f>
        <v>2122.5</v>
      </c>
      <c r="V28" s="256">
        <f>SUM(V29:V33)</f>
        <v>1411.1</v>
      </c>
      <c r="W28" s="257">
        <f>SUM(W29:W33)</f>
        <v>650.4000000000001</v>
      </c>
      <c r="X28" s="256">
        <f t="shared" si="4"/>
        <v>-760.6999999999998</v>
      </c>
      <c r="Y28" s="258">
        <f>W28/V28%</f>
        <v>46.09170150946071</v>
      </c>
      <c r="Z28" s="312">
        <f>W28/U28%</f>
        <v>30.643109540636043</v>
      </c>
      <c r="AA28" s="255">
        <f>SUM(AA29:AA33)</f>
        <v>8520.8</v>
      </c>
      <c r="AB28" s="256">
        <f>SUM(AB29:AB33)</f>
        <v>4847</v>
      </c>
      <c r="AC28" s="257">
        <f>SUM(AC29:AC33)</f>
        <v>3918.4</v>
      </c>
      <c r="AD28" s="256">
        <f t="shared" si="5"/>
        <v>-928.5999999999999</v>
      </c>
      <c r="AE28" s="258"/>
      <c r="AF28" s="312">
        <f>AC28/AA28%</f>
        <v>45.98629236691391</v>
      </c>
      <c r="AG28" s="255">
        <f>SUM(AG29:AG33)</f>
        <v>172301.4</v>
      </c>
      <c r="AH28" s="256">
        <f>SUM(AH29:AH33)</f>
        <v>86150.7</v>
      </c>
      <c r="AI28" s="257">
        <f>SUM(AI29:AI33)</f>
        <v>28565.399999999998</v>
      </c>
      <c r="AJ28" s="256">
        <f t="shared" si="6"/>
        <v>-57585.3</v>
      </c>
      <c r="AK28" s="258">
        <f>AI28/AH28%</f>
        <v>33.157478697213136</v>
      </c>
      <c r="AL28" s="312">
        <f t="shared" si="23"/>
        <v>16.578739348606568</v>
      </c>
      <c r="AM28" s="255">
        <f>SUM(AM29:AM33)</f>
        <v>11433</v>
      </c>
      <c r="AN28" s="256">
        <f>SUM(AN29:AN33)</f>
        <v>8549.6</v>
      </c>
      <c r="AO28" s="257">
        <f>SUM(AO29:AO33)</f>
        <v>4966.3</v>
      </c>
      <c r="AP28" s="256">
        <f t="shared" si="7"/>
        <v>-3583.3</v>
      </c>
      <c r="AQ28" s="258">
        <f aca="true" t="shared" si="40" ref="AQ28:AQ34">AO28/AN28%</f>
        <v>58.088097688780756</v>
      </c>
      <c r="AR28" s="312">
        <f t="shared" si="25"/>
        <v>43.438292661593636</v>
      </c>
      <c r="AS28" s="255">
        <f>SUM(AS29:AS33)</f>
        <v>9742.7</v>
      </c>
      <c r="AT28" s="256">
        <f>SUM(AT29:AT33)</f>
        <v>3333.7</v>
      </c>
      <c r="AU28" s="257">
        <f>SUM(AU29:AU33)</f>
        <v>2254.1</v>
      </c>
      <c r="AV28" s="256">
        <f t="shared" si="8"/>
        <v>-1079.6</v>
      </c>
      <c r="AW28" s="258">
        <f aca="true" t="shared" si="41" ref="AW28:AW34">AU28/AT28%</f>
        <v>67.61556228814831</v>
      </c>
      <c r="AX28" s="312">
        <f t="shared" si="26"/>
        <v>23.13629691974504</v>
      </c>
      <c r="AY28" s="255">
        <f>SUM(AY29:AY33)</f>
        <v>7913.9</v>
      </c>
      <c r="AZ28" s="256">
        <f>SUM(AZ29:AZ33)</f>
        <v>620.6</v>
      </c>
      <c r="BA28" s="257">
        <f>SUM(BA29:BA33)</f>
        <v>973.4000000000001</v>
      </c>
      <c r="BB28" s="256">
        <f>BA28-AZ28</f>
        <v>352.80000000000007</v>
      </c>
      <c r="BC28" s="315">
        <f>BA28/AZ28%</f>
        <v>156.84821140831454</v>
      </c>
      <c r="BD28" s="312">
        <f t="shared" si="27"/>
        <v>12.29987743084952</v>
      </c>
      <c r="BE28" s="255">
        <f>SUM(BE29:BE33)</f>
        <v>7895.700000000001</v>
      </c>
      <c r="BF28" s="256">
        <f>SUM(BF29:BF33)</f>
        <v>3721.1</v>
      </c>
      <c r="BG28" s="257">
        <f>SUM(BG29:BG33)</f>
        <v>4079.2999999999997</v>
      </c>
      <c r="BH28" s="256">
        <f>BG28-BF28</f>
        <v>358.1999999999998</v>
      </c>
      <c r="BI28" s="258">
        <f>BG28/BF28%</f>
        <v>109.62618580527263</v>
      </c>
      <c r="BJ28" s="312">
        <f t="shared" si="28"/>
        <v>51.66483022404599</v>
      </c>
      <c r="BK28" s="255">
        <f>SUM(BK29:BK33)</f>
        <v>164415.7</v>
      </c>
      <c r="BL28" s="256">
        <f>SUM(BL29:BL33)</f>
        <v>15033.8</v>
      </c>
      <c r="BM28" s="257">
        <f>SUM(BM29:BM33)</f>
        <v>19922.1</v>
      </c>
      <c r="BN28" s="256">
        <f>BM28-BL28</f>
        <v>4888.299999999999</v>
      </c>
      <c r="BO28" s="258">
        <f>BM28/BL28%</f>
        <v>132.51539863507563</v>
      </c>
      <c r="BP28" s="312">
        <f t="shared" si="29"/>
        <v>12.116908543405524</v>
      </c>
      <c r="BQ28" s="255">
        <f>SUM(BQ29:BQ33)</f>
        <v>154840.1</v>
      </c>
      <c r="BR28" s="256">
        <f>SUM(BR29:BR33)</f>
        <v>36118.3</v>
      </c>
      <c r="BS28" s="257">
        <f>SUM(BS29:BS33)</f>
        <v>36118.3</v>
      </c>
      <c r="BT28" s="256">
        <f>BS28-BR28</f>
        <v>0</v>
      </c>
      <c r="BU28" s="258">
        <f>BS28/BR28%</f>
        <v>100</v>
      </c>
      <c r="BV28" s="312">
        <f t="shared" si="31"/>
        <v>23.326192633561977</v>
      </c>
      <c r="BW28" s="255">
        <f t="shared" si="38"/>
        <v>736817.2999999999</v>
      </c>
      <c r="BX28" s="329">
        <f t="shared" si="37"/>
        <v>229006.60000000003</v>
      </c>
      <c r="BY28" s="329">
        <f t="shared" si="37"/>
        <v>159864.7</v>
      </c>
      <c r="BZ28" s="256">
        <f>BY28-BX28</f>
        <v>-69141.90000000002</v>
      </c>
      <c r="CA28" s="256">
        <f>BY28/BX28%</f>
        <v>69.80790073299197</v>
      </c>
      <c r="CB28" s="313">
        <f t="shared" si="34"/>
        <v>21.696653973786994</v>
      </c>
    </row>
    <row r="29" spans="1:80" s="123" customFormat="1" ht="12.75">
      <c r="A29" s="131" t="s">
        <v>76</v>
      </c>
      <c r="B29" s="132"/>
      <c r="C29" s="260">
        <v>22184.3</v>
      </c>
      <c r="D29" s="109">
        <v>19093.7</v>
      </c>
      <c r="E29" s="261">
        <v>12433.2</v>
      </c>
      <c r="F29" s="262">
        <f t="shared" si="15"/>
        <v>-6660.5</v>
      </c>
      <c r="G29" s="314">
        <f t="shared" si="0"/>
        <v>65.11676626321771</v>
      </c>
      <c r="H29" s="314">
        <f>E29/C29%</f>
        <v>56.0450408622314</v>
      </c>
      <c r="I29" s="386">
        <v>9586.2</v>
      </c>
      <c r="J29" s="261">
        <v>6193.1</v>
      </c>
      <c r="K29" s="261">
        <v>5128.8</v>
      </c>
      <c r="L29" s="262">
        <f>K29-J29</f>
        <v>-1064.3000000000002</v>
      </c>
      <c r="M29" s="315">
        <f>K29/J29%</f>
        <v>82.8147454425086</v>
      </c>
      <c r="N29" s="314">
        <f t="shared" si="18"/>
        <v>53.50190899417913</v>
      </c>
      <c r="O29" s="260">
        <v>19575.7</v>
      </c>
      <c r="P29" s="109">
        <v>10238</v>
      </c>
      <c r="Q29" s="261">
        <v>8025.4</v>
      </c>
      <c r="R29" s="262">
        <f t="shared" si="3"/>
        <v>-2212.6000000000004</v>
      </c>
      <c r="S29" s="315">
        <f>Q29/P29%</f>
        <v>78.38835710099629</v>
      </c>
      <c r="T29" s="314">
        <f t="shared" si="19"/>
        <v>40.9967459656615</v>
      </c>
      <c r="U29" s="260">
        <v>891.4</v>
      </c>
      <c r="V29" s="109">
        <v>400</v>
      </c>
      <c r="W29" s="261">
        <v>316.6</v>
      </c>
      <c r="X29" s="262">
        <f t="shared" si="4"/>
        <v>-83.39999999999998</v>
      </c>
      <c r="Y29" s="315">
        <f>W29/V29%</f>
        <v>79.15</v>
      </c>
      <c r="Z29" s="314"/>
      <c r="AA29" s="260">
        <v>7357.1</v>
      </c>
      <c r="AB29" s="109">
        <v>4140</v>
      </c>
      <c r="AC29" s="261">
        <v>3690</v>
      </c>
      <c r="AD29" s="262">
        <f t="shared" si="5"/>
        <v>-450</v>
      </c>
      <c r="AE29" s="315">
        <f>AC29/AB29%</f>
        <v>89.1304347826087</v>
      </c>
      <c r="AF29" s="314">
        <f>AC29/AA29%</f>
        <v>50.15563197455519</v>
      </c>
      <c r="AG29" s="260">
        <v>12999.7</v>
      </c>
      <c r="AH29" s="109">
        <v>6499.9</v>
      </c>
      <c r="AI29" s="261">
        <v>6833.4</v>
      </c>
      <c r="AJ29" s="262">
        <f t="shared" si="6"/>
        <v>333.5</v>
      </c>
      <c r="AK29" s="315">
        <f>AI29/AH29%</f>
        <v>105.13084816689488</v>
      </c>
      <c r="AL29" s="314">
        <f t="shared" si="23"/>
        <v>52.565828442194814</v>
      </c>
      <c r="AM29" s="260">
        <v>7653.2</v>
      </c>
      <c r="AN29" s="109">
        <v>5740</v>
      </c>
      <c r="AO29" s="261">
        <v>4719.3</v>
      </c>
      <c r="AP29" s="262">
        <f t="shared" si="7"/>
        <v>-1020.6999999999998</v>
      </c>
      <c r="AQ29" s="315">
        <f t="shared" si="40"/>
        <v>82.21777003484321</v>
      </c>
      <c r="AR29" s="314">
        <f t="shared" si="25"/>
        <v>61.664401818847026</v>
      </c>
      <c r="AS29" s="260">
        <v>5888.8</v>
      </c>
      <c r="AT29" s="109">
        <v>3239</v>
      </c>
      <c r="AU29" s="261">
        <v>2159.4</v>
      </c>
      <c r="AV29" s="262">
        <f t="shared" si="8"/>
        <v>-1079.6</v>
      </c>
      <c r="AW29" s="315">
        <f t="shared" si="41"/>
        <v>66.66872491509726</v>
      </c>
      <c r="AX29" s="314">
        <f t="shared" si="26"/>
        <v>36.66961010732237</v>
      </c>
      <c r="AY29" s="260">
        <v>1331.5</v>
      </c>
      <c r="AZ29" s="109">
        <v>506.7</v>
      </c>
      <c r="BA29" s="261">
        <v>506.7</v>
      </c>
      <c r="BB29" s="262"/>
      <c r="BC29" s="315">
        <f>BA29/AZ29%</f>
        <v>100</v>
      </c>
      <c r="BD29" s="312">
        <f t="shared" si="27"/>
        <v>38.05482538490424</v>
      </c>
      <c r="BE29" s="260">
        <v>7293.1</v>
      </c>
      <c r="BF29" s="109">
        <v>3693.2</v>
      </c>
      <c r="BG29" s="261">
        <v>4043.2</v>
      </c>
      <c r="BH29" s="262">
        <f t="shared" si="11"/>
        <v>350</v>
      </c>
      <c r="BI29" s="315">
        <f>BG29/BF29%</f>
        <v>109.47687642153147</v>
      </c>
      <c r="BJ29" s="314">
        <f t="shared" si="28"/>
        <v>55.438702335083846</v>
      </c>
      <c r="BK29" s="260">
        <v>17320.8</v>
      </c>
      <c r="BL29" s="109">
        <v>9353.3</v>
      </c>
      <c r="BM29" s="261">
        <v>8621.3</v>
      </c>
      <c r="BN29" s="262">
        <f t="shared" si="12"/>
        <v>-732</v>
      </c>
      <c r="BO29" s="315">
        <f>BM29/BL29%</f>
        <v>92.17388515283376</v>
      </c>
      <c r="BP29" s="314">
        <f t="shared" si="29"/>
        <v>49.77425984942958</v>
      </c>
      <c r="BQ29" s="260">
        <v>14438.7</v>
      </c>
      <c r="BR29" s="109">
        <v>5900</v>
      </c>
      <c r="BS29" s="261">
        <v>5900</v>
      </c>
      <c r="BT29" s="262">
        <f t="shared" si="30"/>
        <v>0</v>
      </c>
      <c r="BU29" s="315">
        <f>BS29/BR29%</f>
        <v>100</v>
      </c>
      <c r="BV29" s="314">
        <f t="shared" si="31"/>
        <v>40.86240451010133</v>
      </c>
      <c r="BW29" s="263">
        <f t="shared" si="38"/>
        <v>126520.5</v>
      </c>
      <c r="BX29" s="211">
        <f t="shared" si="37"/>
        <v>74996.9</v>
      </c>
      <c r="BY29" s="211">
        <f t="shared" si="37"/>
        <v>62377.3</v>
      </c>
      <c r="BZ29" s="210">
        <f>BY29-BX29</f>
        <v>-12619.599999999991</v>
      </c>
      <c r="CA29" s="262">
        <f>BY29/BX29%</f>
        <v>83.1731711577412</v>
      </c>
      <c r="CB29" s="316">
        <f t="shared" si="34"/>
        <v>49.30212890401161</v>
      </c>
    </row>
    <row r="30" spans="1:80" s="123" customFormat="1" ht="12.75">
      <c r="A30" s="133" t="s">
        <v>154</v>
      </c>
      <c r="B30" s="132"/>
      <c r="C30" s="260">
        <v>0</v>
      </c>
      <c r="D30" s="109"/>
      <c r="E30" s="261"/>
      <c r="F30" s="262"/>
      <c r="G30" s="314"/>
      <c r="H30" s="314"/>
      <c r="I30" s="386"/>
      <c r="J30" s="261"/>
      <c r="K30" s="261"/>
      <c r="L30" s="262"/>
      <c r="M30" s="315"/>
      <c r="N30" s="314"/>
      <c r="O30" s="260"/>
      <c r="P30" s="109"/>
      <c r="Q30" s="261"/>
      <c r="R30" s="262">
        <f t="shared" si="3"/>
        <v>0</v>
      </c>
      <c r="S30" s="315"/>
      <c r="T30" s="314"/>
      <c r="U30" s="260"/>
      <c r="V30" s="109"/>
      <c r="W30" s="261"/>
      <c r="X30" s="262"/>
      <c r="Y30" s="315"/>
      <c r="Z30" s="314"/>
      <c r="AA30" s="260"/>
      <c r="AB30" s="109"/>
      <c r="AC30" s="261"/>
      <c r="AD30" s="262"/>
      <c r="AE30" s="315"/>
      <c r="AF30" s="314"/>
      <c r="AG30" s="260"/>
      <c r="AH30" s="109"/>
      <c r="AI30" s="261"/>
      <c r="AJ30" s="262"/>
      <c r="AK30" s="315"/>
      <c r="AL30" s="314"/>
      <c r="AM30" s="260"/>
      <c r="AN30" s="109"/>
      <c r="AO30" s="261"/>
      <c r="AP30" s="262"/>
      <c r="AQ30" s="315"/>
      <c r="AR30" s="314"/>
      <c r="AS30" s="260"/>
      <c r="AT30" s="109"/>
      <c r="AU30" s="261"/>
      <c r="AV30" s="262"/>
      <c r="AW30" s="315"/>
      <c r="AX30" s="314"/>
      <c r="AY30" s="260"/>
      <c r="AZ30" s="109"/>
      <c r="BA30" s="261"/>
      <c r="BB30" s="262"/>
      <c r="BC30" s="315"/>
      <c r="BD30" s="312"/>
      <c r="BE30" s="260"/>
      <c r="BF30" s="109"/>
      <c r="BG30" s="261"/>
      <c r="BH30" s="262"/>
      <c r="BI30" s="315"/>
      <c r="BJ30" s="314"/>
      <c r="BK30" s="260"/>
      <c r="BL30" s="109"/>
      <c r="BM30" s="261"/>
      <c r="BN30" s="262"/>
      <c r="BO30" s="315"/>
      <c r="BP30" s="314"/>
      <c r="BQ30" s="260"/>
      <c r="BR30" s="109"/>
      <c r="BS30" s="261"/>
      <c r="BT30" s="262">
        <f t="shared" si="30"/>
        <v>0</v>
      </c>
      <c r="BU30" s="315"/>
      <c r="BV30" s="314"/>
      <c r="BW30" s="263">
        <f t="shared" si="38"/>
        <v>0</v>
      </c>
      <c r="BX30" s="211"/>
      <c r="BY30" s="211"/>
      <c r="BZ30" s="210"/>
      <c r="CA30" s="262"/>
      <c r="CB30" s="316"/>
    </row>
    <row r="31" spans="1:80" s="123" customFormat="1" ht="12.75">
      <c r="A31" s="133" t="s">
        <v>77</v>
      </c>
      <c r="B31" s="132"/>
      <c r="C31" s="260">
        <v>0.2</v>
      </c>
      <c r="D31" s="109">
        <v>0.2</v>
      </c>
      <c r="E31" s="261">
        <v>0.2</v>
      </c>
      <c r="F31" s="262">
        <f t="shared" si="15"/>
        <v>0</v>
      </c>
      <c r="G31" s="314"/>
      <c r="H31" s="314">
        <f>E31/C31%</f>
        <v>100</v>
      </c>
      <c r="I31" s="386">
        <v>240.4</v>
      </c>
      <c r="J31" s="261">
        <v>110.2</v>
      </c>
      <c r="K31" s="261">
        <v>67.6</v>
      </c>
      <c r="L31" s="262">
        <f>K31-J31</f>
        <v>-42.60000000000001</v>
      </c>
      <c r="M31" s="315">
        <f>K31/J31%</f>
        <v>61.34301270417422</v>
      </c>
      <c r="N31" s="314">
        <f t="shared" si="18"/>
        <v>28.119800332778702</v>
      </c>
      <c r="O31" s="260">
        <v>240.4</v>
      </c>
      <c r="P31" s="109">
        <v>205.2</v>
      </c>
      <c r="Q31" s="261">
        <v>71.3</v>
      </c>
      <c r="R31" s="262">
        <f t="shared" si="3"/>
        <v>-133.89999999999998</v>
      </c>
      <c r="S31" s="315">
        <f>Q31/P31%</f>
        <v>34.746588693957115</v>
      </c>
      <c r="T31" s="314">
        <f t="shared" si="19"/>
        <v>29.65890183028286</v>
      </c>
      <c r="U31" s="260">
        <v>240.4</v>
      </c>
      <c r="V31" s="109">
        <v>120.4</v>
      </c>
      <c r="W31" s="261">
        <v>69.8</v>
      </c>
      <c r="X31" s="262">
        <f t="shared" si="4"/>
        <v>-50.60000000000001</v>
      </c>
      <c r="Y31" s="315">
        <f>W31/V31%</f>
        <v>57.9734219269103</v>
      </c>
      <c r="Z31" s="314">
        <f>W31/U31%</f>
        <v>29.034941763727122</v>
      </c>
      <c r="AA31" s="260">
        <v>240.4</v>
      </c>
      <c r="AB31" s="109">
        <v>99.7</v>
      </c>
      <c r="AC31" s="261">
        <v>71.9</v>
      </c>
      <c r="AD31" s="262"/>
      <c r="AE31" s="315">
        <f>AC31/AB31%</f>
        <v>72.11634904714143</v>
      </c>
      <c r="AF31" s="314">
        <f>AC31/AA31%</f>
        <v>29.908485856905163</v>
      </c>
      <c r="AG31" s="260">
        <v>480.7</v>
      </c>
      <c r="AH31" s="109">
        <v>240.3</v>
      </c>
      <c r="AI31" s="261">
        <v>143.4</v>
      </c>
      <c r="AJ31" s="262">
        <f t="shared" si="6"/>
        <v>-96.9</v>
      </c>
      <c r="AK31" s="315">
        <f>AI31/AH31%</f>
        <v>59.675405742821475</v>
      </c>
      <c r="AL31" s="314">
        <f t="shared" si="23"/>
        <v>29.8314957353859</v>
      </c>
      <c r="AM31" s="260">
        <v>240.4</v>
      </c>
      <c r="AN31" s="109">
        <v>120.2</v>
      </c>
      <c r="AO31" s="261">
        <v>74.8</v>
      </c>
      <c r="AP31" s="262">
        <f t="shared" si="7"/>
        <v>-45.400000000000006</v>
      </c>
      <c r="AQ31" s="315">
        <f t="shared" si="40"/>
        <v>62.229617304492514</v>
      </c>
      <c r="AR31" s="314">
        <f t="shared" si="25"/>
        <v>31.114808652246257</v>
      </c>
      <c r="AS31" s="260">
        <v>240.4</v>
      </c>
      <c r="AT31" s="109">
        <v>51.5</v>
      </c>
      <c r="AU31" s="261">
        <v>51.5</v>
      </c>
      <c r="AV31" s="262">
        <f t="shared" si="8"/>
        <v>0</v>
      </c>
      <c r="AW31" s="315">
        <f t="shared" si="41"/>
        <v>100</v>
      </c>
      <c r="AX31" s="314">
        <f t="shared" si="26"/>
        <v>21.42262895174709</v>
      </c>
      <c r="AY31" s="260">
        <v>240.4</v>
      </c>
      <c r="AZ31" s="109">
        <v>63.9</v>
      </c>
      <c r="BA31" s="261">
        <v>67.4</v>
      </c>
      <c r="BB31" s="262"/>
      <c r="BC31" s="315">
        <f>BA31/AZ31%</f>
        <v>105.4773082942097</v>
      </c>
      <c r="BD31" s="314">
        <f t="shared" si="27"/>
        <v>28.03660565723794</v>
      </c>
      <c r="BE31" s="260">
        <v>96.3</v>
      </c>
      <c r="BF31" s="109">
        <v>27.9</v>
      </c>
      <c r="BG31" s="261">
        <v>36.1</v>
      </c>
      <c r="BH31" s="262">
        <f t="shared" si="11"/>
        <v>8.200000000000003</v>
      </c>
      <c r="BI31" s="315">
        <f>BG31/BF31%</f>
        <v>129.39068100358423</v>
      </c>
      <c r="BJ31" s="314">
        <f t="shared" si="28"/>
        <v>37.48701973001039</v>
      </c>
      <c r="BK31" s="260">
        <v>240.4</v>
      </c>
      <c r="BL31" s="109">
        <v>160.3</v>
      </c>
      <c r="BM31" s="261">
        <v>71.3</v>
      </c>
      <c r="BN31" s="262">
        <f t="shared" si="12"/>
        <v>-89.00000000000001</v>
      </c>
      <c r="BO31" s="315">
        <f>BM31/BL31%</f>
        <v>44.47910168434185</v>
      </c>
      <c r="BP31" s="314">
        <f t="shared" si="29"/>
        <v>29.65890183028286</v>
      </c>
      <c r="BQ31" s="278">
        <v>240.4</v>
      </c>
      <c r="BR31" s="109">
        <v>72.1</v>
      </c>
      <c r="BS31" s="261">
        <v>72.1</v>
      </c>
      <c r="BT31" s="262">
        <f t="shared" si="30"/>
        <v>0</v>
      </c>
      <c r="BU31" s="315">
        <f>BS31/BR31%</f>
        <v>100</v>
      </c>
      <c r="BV31" s="314">
        <f t="shared" si="31"/>
        <v>29.991680532445923</v>
      </c>
      <c r="BW31" s="263">
        <f t="shared" si="38"/>
        <v>2740.8000000000006</v>
      </c>
      <c r="BX31" s="211">
        <f t="shared" si="37"/>
        <v>1271.8999999999999</v>
      </c>
      <c r="BY31" s="211">
        <f t="shared" si="37"/>
        <v>797.4</v>
      </c>
      <c r="BZ31" s="210">
        <f>BY31-BX31</f>
        <v>-474.4999999999999</v>
      </c>
      <c r="CA31" s="262">
        <f>BY31/BX31%</f>
        <v>62.69360798804938</v>
      </c>
      <c r="CB31" s="316">
        <f t="shared" si="34"/>
        <v>29.093695271453583</v>
      </c>
    </row>
    <row r="32" spans="1:82" s="123" customFormat="1" ht="12.75">
      <c r="A32" s="131" t="s">
        <v>78</v>
      </c>
      <c r="B32" s="132"/>
      <c r="C32" s="260">
        <v>61791</v>
      </c>
      <c r="D32" s="109">
        <v>14241.4</v>
      </c>
      <c r="E32" s="261">
        <v>19128.5</v>
      </c>
      <c r="F32" s="262">
        <f t="shared" si="15"/>
        <v>4887.1</v>
      </c>
      <c r="G32" s="314">
        <f t="shared" si="0"/>
        <v>134.31614869324648</v>
      </c>
      <c r="H32" s="314">
        <f>E32/C32%</f>
        <v>30.956773640174138</v>
      </c>
      <c r="I32" s="386">
        <v>1911.8</v>
      </c>
      <c r="J32" s="261">
        <v>380</v>
      </c>
      <c r="K32" s="261">
        <v>80.9</v>
      </c>
      <c r="L32" s="262">
        <f t="shared" si="2"/>
        <v>-299.1</v>
      </c>
      <c r="M32" s="315">
        <f>K32/J32%</f>
        <v>21.289473684210527</v>
      </c>
      <c r="N32" s="314">
        <f t="shared" si="18"/>
        <v>4.231614185584267</v>
      </c>
      <c r="O32" s="260">
        <v>81351.5</v>
      </c>
      <c r="P32" s="109">
        <v>18008.9</v>
      </c>
      <c r="Q32" s="261">
        <v>12731.1</v>
      </c>
      <c r="R32" s="262">
        <f t="shared" si="3"/>
        <v>-5277.800000000001</v>
      </c>
      <c r="S32" s="315">
        <f>Q32/P32%</f>
        <v>70.69337938463758</v>
      </c>
      <c r="T32" s="314">
        <f t="shared" si="19"/>
        <v>15.64949632151835</v>
      </c>
      <c r="U32" s="260">
        <v>990.7</v>
      </c>
      <c r="V32" s="109">
        <v>890.7</v>
      </c>
      <c r="W32" s="261">
        <v>264</v>
      </c>
      <c r="X32" s="262">
        <f t="shared" si="4"/>
        <v>-626.7</v>
      </c>
      <c r="Y32" s="315">
        <f>W32/V32%</f>
        <v>29.63960929605928</v>
      </c>
      <c r="Z32" s="314"/>
      <c r="AA32" s="260">
        <v>923.3</v>
      </c>
      <c r="AB32" s="109">
        <v>607.3</v>
      </c>
      <c r="AC32" s="261">
        <v>156.5</v>
      </c>
      <c r="AD32" s="262">
        <f t="shared" si="5"/>
        <v>-450.79999999999995</v>
      </c>
      <c r="AE32" s="315">
        <f>AC32/AB32%</f>
        <v>25.769800757451016</v>
      </c>
      <c r="AF32" s="314"/>
      <c r="AG32" s="260">
        <v>158821</v>
      </c>
      <c r="AH32" s="109">
        <v>79410.5</v>
      </c>
      <c r="AI32" s="261">
        <v>21588.6</v>
      </c>
      <c r="AJ32" s="262">
        <f t="shared" si="6"/>
        <v>-57821.9</v>
      </c>
      <c r="AK32" s="315">
        <f>AI32/AH32%</f>
        <v>27.186077407899457</v>
      </c>
      <c r="AL32" s="314">
        <f t="shared" si="23"/>
        <v>13.593038703949729</v>
      </c>
      <c r="AM32" s="260">
        <v>3539.4</v>
      </c>
      <c r="AN32" s="109">
        <v>2689.4</v>
      </c>
      <c r="AO32" s="261">
        <v>172.2</v>
      </c>
      <c r="AP32" s="262">
        <f t="shared" si="7"/>
        <v>-2517.2000000000003</v>
      </c>
      <c r="AQ32" s="315">
        <f t="shared" si="40"/>
        <v>6.402915148360228</v>
      </c>
      <c r="AR32" s="314">
        <f t="shared" si="25"/>
        <v>4.865231395151721</v>
      </c>
      <c r="AS32" s="260">
        <v>3613.5</v>
      </c>
      <c r="AT32" s="109">
        <v>43.2</v>
      </c>
      <c r="AU32" s="261">
        <v>43.2</v>
      </c>
      <c r="AV32" s="262">
        <f t="shared" si="8"/>
        <v>0</v>
      </c>
      <c r="AW32" s="315">
        <f t="shared" si="41"/>
        <v>100</v>
      </c>
      <c r="AX32" s="314">
        <f t="shared" si="26"/>
        <v>1.1955168119551682</v>
      </c>
      <c r="AY32" s="260">
        <v>6342</v>
      </c>
      <c r="AZ32" s="109">
        <v>50</v>
      </c>
      <c r="BA32" s="261">
        <v>399.3</v>
      </c>
      <c r="BB32" s="262"/>
      <c r="BC32" s="315">
        <f>BA32/AZ32%</f>
        <v>798.6</v>
      </c>
      <c r="BD32" s="314">
        <f t="shared" si="27"/>
        <v>6.2961210974456</v>
      </c>
      <c r="BE32" s="260">
        <v>506.3</v>
      </c>
      <c r="BF32" s="109"/>
      <c r="BG32" s="261"/>
      <c r="BH32" s="262">
        <f t="shared" si="11"/>
        <v>0</v>
      </c>
      <c r="BI32" s="315"/>
      <c r="BJ32" s="314">
        <f t="shared" si="28"/>
        <v>0</v>
      </c>
      <c r="BK32" s="260">
        <v>146854.5</v>
      </c>
      <c r="BL32" s="109">
        <v>5520.2</v>
      </c>
      <c r="BM32" s="261">
        <v>11229.5</v>
      </c>
      <c r="BN32" s="262">
        <f t="shared" si="12"/>
        <v>5709.3</v>
      </c>
      <c r="BO32" s="315">
        <f>BM32/BL32%</f>
        <v>203.42560052172024</v>
      </c>
      <c r="BP32" s="314">
        <f t="shared" si="29"/>
        <v>7.646684303170825</v>
      </c>
      <c r="BQ32" s="260">
        <v>140161</v>
      </c>
      <c r="BR32" s="109">
        <v>30146.2</v>
      </c>
      <c r="BS32" s="261">
        <v>30146.2</v>
      </c>
      <c r="BT32" s="262">
        <f t="shared" si="30"/>
        <v>0</v>
      </c>
      <c r="BU32" s="315">
        <f>BS32/BR32%</f>
        <v>100</v>
      </c>
      <c r="BV32" s="314">
        <f t="shared" si="31"/>
        <v>21.50826549468112</v>
      </c>
      <c r="BW32" s="263">
        <f t="shared" si="38"/>
        <v>606806</v>
      </c>
      <c r="BX32" s="211">
        <f t="shared" si="37"/>
        <v>151987.8</v>
      </c>
      <c r="BY32" s="211">
        <f t="shared" si="37"/>
        <v>95939.99999999999</v>
      </c>
      <c r="BZ32" s="210">
        <f>BY32-BX32</f>
        <v>-56047.8</v>
      </c>
      <c r="CA32" s="262">
        <f>BY32/BX32%</f>
        <v>63.12348754307911</v>
      </c>
      <c r="CB32" s="316">
        <f t="shared" si="34"/>
        <v>15.81065447605989</v>
      </c>
      <c r="CC32" s="279"/>
      <c r="CD32" s="279"/>
    </row>
    <row r="33" spans="1:82" s="123" customFormat="1" ht="12.75">
      <c r="A33" s="131" t="s">
        <v>79</v>
      </c>
      <c r="B33" s="132"/>
      <c r="C33" s="260">
        <v>0</v>
      </c>
      <c r="D33" s="109">
        <v>0</v>
      </c>
      <c r="E33" s="261">
        <v>0</v>
      </c>
      <c r="F33" s="262">
        <f>E33-D33</f>
        <v>0</v>
      </c>
      <c r="G33" s="256"/>
      <c r="H33" s="314"/>
      <c r="I33" s="386"/>
      <c r="J33" s="261"/>
      <c r="K33" s="261"/>
      <c r="L33" s="262">
        <f t="shared" si="2"/>
        <v>0</v>
      </c>
      <c r="M33" s="315"/>
      <c r="N33" s="314"/>
      <c r="O33" s="260">
        <v>750</v>
      </c>
      <c r="P33" s="109">
        <v>750</v>
      </c>
      <c r="Q33" s="261">
        <v>750</v>
      </c>
      <c r="R33" s="262">
        <f t="shared" si="3"/>
        <v>0</v>
      </c>
      <c r="S33" s="315">
        <f>Q33/P33%</f>
        <v>100</v>
      </c>
      <c r="T33" s="314">
        <f t="shared" si="19"/>
        <v>100</v>
      </c>
      <c r="U33" s="260"/>
      <c r="V33" s="109"/>
      <c r="W33" s="261"/>
      <c r="X33" s="262">
        <f t="shared" si="4"/>
        <v>0</v>
      </c>
      <c r="Y33" s="315"/>
      <c r="Z33" s="314"/>
      <c r="AA33" s="260"/>
      <c r="AB33" s="109"/>
      <c r="AC33" s="261"/>
      <c r="AD33" s="262">
        <f t="shared" si="5"/>
        <v>0</v>
      </c>
      <c r="AE33" s="315"/>
      <c r="AF33" s="314"/>
      <c r="AG33" s="260">
        <v>0</v>
      </c>
      <c r="AH33" s="109">
        <v>0</v>
      </c>
      <c r="AI33" s="261"/>
      <c r="AJ33" s="262">
        <f t="shared" si="6"/>
        <v>0</v>
      </c>
      <c r="AK33" s="315"/>
      <c r="AL33" s="314"/>
      <c r="AM33" s="260"/>
      <c r="AN33" s="109"/>
      <c r="AO33" s="261"/>
      <c r="AP33" s="262">
        <f t="shared" si="7"/>
        <v>0</v>
      </c>
      <c r="AQ33" s="315"/>
      <c r="AR33" s="314"/>
      <c r="AS33" s="260">
        <v>0</v>
      </c>
      <c r="AT33" s="109"/>
      <c r="AU33" s="261">
        <v>0</v>
      </c>
      <c r="AV33" s="262">
        <f t="shared" si="8"/>
        <v>0</v>
      </c>
      <c r="AW33" s="315"/>
      <c r="AX33" s="314"/>
      <c r="AY33" s="260"/>
      <c r="AZ33" s="109"/>
      <c r="BA33" s="261"/>
      <c r="BB33" s="262"/>
      <c r="BC33" s="315"/>
      <c r="BD33" s="314"/>
      <c r="BE33" s="260"/>
      <c r="BF33" s="109"/>
      <c r="BG33" s="261"/>
      <c r="BH33" s="262"/>
      <c r="BI33" s="315"/>
      <c r="BJ33" s="314"/>
      <c r="BK33" s="260"/>
      <c r="BL33" s="109"/>
      <c r="BM33" s="261"/>
      <c r="BN33" s="262"/>
      <c r="BO33" s="315"/>
      <c r="BP33" s="314"/>
      <c r="BQ33" s="260"/>
      <c r="BR33" s="109"/>
      <c r="BS33" s="261"/>
      <c r="BT33" s="262"/>
      <c r="BU33" s="315"/>
      <c r="BV33" s="314"/>
      <c r="BW33" s="263">
        <f t="shared" si="38"/>
        <v>750</v>
      </c>
      <c r="BX33" s="274">
        <f t="shared" si="37"/>
        <v>750</v>
      </c>
      <c r="BY33" s="274">
        <f t="shared" si="37"/>
        <v>750</v>
      </c>
      <c r="BZ33" s="262"/>
      <c r="CA33" s="262">
        <f>BY33/BX33%</f>
        <v>100</v>
      </c>
      <c r="CB33" s="330">
        <f t="shared" si="34"/>
        <v>100</v>
      </c>
      <c r="CC33" s="279"/>
      <c r="CD33" s="279"/>
    </row>
    <row r="34" spans="1:82" s="285" customFormat="1" ht="13.5" thickBot="1">
      <c r="A34" s="280" t="s">
        <v>80</v>
      </c>
      <c r="B34" s="281"/>
      <c r="C34" s="282">
        <f>C9+C28</f>
        <v>224959.3</v>
      </c>
      <c r="D34" s="282">
        <f>D9+D28</f>
        <v>81883.9</v>
      </c>
      <c r="E34" s="283">
        <f>E9+E28</f>
        <v>76393.9</v>
      </c>
      <c r="F34" s="256">
        <f>E34-D34</f>
        <v>-5490</v>
      </c>
      <c r="G34" s="256">
        <f t="shared" si="0"/>
        <v>93.29538529552208</v>
      </c>
      <c r="H34" s="312">
        <f>E34/C34%</f>
        <v>33.95898724791551</v>
      </c>
      <c r="I34" s="256">
        <f>I9+I28</f>
        <v>17257.8</v>
      </c>
      <c r="J34" s="393">
        <f>J9+J28</f>
        <v>8659.5</v>
      </c>
      <c r="K34" s="283">
        <f>K9+K28</f>
        <v>7918.6</v>
      </c>
      <c r="L34" s="256">
        <f>K34-J34</f>
        <v>-740.8999999999996</v>
      </c>
      <c r="M34" s="258">
        <f>K34/J34%</f>
        <v>91.44407875743404</v>
      </c>
      <c r="N34" s="331">
        <f t="shared" si="18"/>
        <v>45.88417990705652</v>
      </c>
      <c r="O34" s="282">
        <f>O9+O28</f>
        <v>108645.6</v>
      </c>
      <c r="P34" s="283">
        <f>P9+P28</f>
        <v>32476.200000000004</v>
      </c>
      <c r="Q34" s="283">
        <f>Q9+Q28</f>
        <v>24612.6</v>
      </c>
      <c r="R34" s="256">
        <f>Q34-P34</f>
        <v>-7863.600000000006</v>
      </c>
      <c r="S34" s="258">
        <f>Q34/P34%</f>
        <v>75.78657601566684</v>
      </c>
      <c r="T34" s="331">
        <f t="shared" si="19"/>
        <v>22.654023724844812</v>
      </c>
      <c r="U34" s="282">
        <f>U9+U28</f>
        <v>11849.099999999999</v>
      </c>
      <c r="V34" s="283">
        <f>V9+V28</f>
        <v>5490.1</v>
      </c>
      <c r="W34" s="283">
        <f>W9+W28</f>
        <v>4368.799999999999</v>
      </c>
      <c r="X34" s="256">
        <f>W34-V34</f>
        <v>-1121.300000000001</v>
      </c>
      <c r="Y34" s="258">
        <f>W34/V34%</f>
        <v>79.57596400794155</v>
      </c>
      <c r="Z34" s="331">
        <f>W34/U34%</f>
        <v>36.870310825294744</v>
      </c>
      <c r="AA34" s="282">
        <f>AA9+AA28</f>
        <v>15554.8</v>
      </c>
      <c r="AB34" s="283">
        <f>AB9+AB28</f>
        <v>7429.9</v>
      </c>
      <c r="AC34" s="283">
        <f>AC9+AC28</f>
        <v>7083.6</v>
      </c>
      <c r="AD34" s="256">
        <f>AC34-AB34</f>
        <v>-346.2999999999993</v>
      </c>
      <c r="AE34" s="258">
        <f>AC34/AB34%</f>
        <v>95.33910281430438</v>
      </c>
      <c r="AF34" s="331">
        <f>AC34/AA34%</f>
        <v>45.539640496824134</v>
      </c>
      <c r="AG34" s="282">
        <f>AG9+AG28</f>
        <v>177028</v>
      </c>
      <c r="AH34" s="283">
        <f>AH9+AH28</f>
        <v>87894.7</v>
      </c>
      <c r="AI34" s="283">
        <f>AI9+AI28</f>
        <v>30921.499999999996</v>
      </c>
      <c r="AJ34" s="256">
        <f>AI34-AH34</f>
        <v>-56973.2</v>
      </c>
      <c r="AK34" s="258">
        <f>AI34/AH34%</f>
        <v>35.180164446775514</v>
      </c>
      <c r="AL34" s="331">
        <f t="shared" si="23"/>
        <v>17.467010868337212</v>
      </c>
      <c r="AM34" s="282">
        <f>AM9+AM28</f>
        <v>17686</v>
      </c>
      <c r="AN34" s="283">
        <f>AN9+AN28</f>
        <v>10954.6</v>
      </c>
      <c r="AO34" s="283">
        <f>AO9+AO28</f>
        <v>7632.1</v>
      </c>
      <c r="AP34" s="256">
        <f>AO34-AN34</f>
        <v>-3322.5</v>
      </c>
      <c r="AQ34" s="258">
        <f t="shared" si="40"/>
        <v>69.6702755007029</v>
      </c>
      <c r="AR34" s="331">
        <f t="shared" si="25"/>
        <v>43.15334162614497</v>
      </c>
      <c r="AS34" s="282">
        <f>AS9+AS28</f>
        <v>14062.800000000001</v>
      </c>
      <c r="AT34" s="283">
        <f>AT9+AT28</f>
        <v>4965.299999999999</v>
      </c>
      <c r="AU34" s="283">
        <f>AU9+AU28</f>
        <v>4254.9</v>
      </c>
      <c r="AV34" s="256">
        <f>AU34-AT34</f>
        <v>-710.3999999999996</v>
      </c>
      <c r="AW34" s="258">
        <f t="shared" si="41"/>
        <v>85.69270738928162</v>
      </c>
      <c r="AX34" s="331">
        <f t="shared" si="26"/>
        <v>30.256421196347805</v>
      </c>
      <c r="AY34" s="282">
        <f>AY9+AY28</f>
        <v>16381.499999999998</v>
      </c>
      <c r="AZ34" s="283">
        <f>AZ9+AZ28</f>
        <v>3247.5</v>
      </c>
      <c r="BA34" s="283">
        <f>BA9+BA28</f>
        <v>3318.3</v>
      </c>
      <c r="BB34" s="256">
        <f>BA34-AZ34</f>
        <v>70.80000000000018</v>
      </c>
      <c r="BC34" s="258">
        <f>BA34/AZ34%</f>
        <v>102.18013856812934</v>
      </c>
      <c r="BD34" s="331">
        <f t="shared" si="27"/>
        <v>20.25638677776761</v>
      </c>
      <c r="BE34" s="282">
        <f>BE9+BE28</f>
        <v>9924.2</v>
      </c>
      <c r="BF34" s="283">
        <f>BF9+BF28</f>
        <v>4191.8</v>
      </c>
      <c r="BG34" s="283">
        <f>BG9+BG28</f>
        <v>4548.299999999999</v>
      </c>
      <c r="BH34" s="256">
        <f>BG34-BF34</f>
        <v>356.4999999999991</v>
      </c>
      <c r="BI34" s="258">
        <f>BG34/BF34%</f>
        <v>108.50469965170092</v>
      </c>
      <c r="BJ34" s="331">
        <f t="shared" si="28"/>
        <v>45.83039438947219</v>
      </c>
      <c r="BK34" s="282">
        <f>BK9+BK28</f>
        <v>168256</v>
      </c>
      <c r="BL34" s="283">
        <f>BL9+BL28</f>
        <v>16312.699999999999</v>
      </c>
      <c r="BM34" s="283">
        <f>BM9+BM28</f>
        <v>21308</v>
      </c>
      <c r="BN34" s="256">
        <f>BM34-BL34</f>
        <v>4995.300000000001</v>
      </c>
      <c r="BO34" s="258">
        <f>BM34/BL34%</f>
        <v>130.62215329160716</v>
      </c>
      <c r="BP34" s="331">
        <f t="shared" si="29"/>
        <v>12.66403575503994</v>
      </c>
      <c r="BQ34" s="282">
        <f>BQ9+BQ28</f>
        <v>170201.9</v>
      </c>
      <c r="BR34" s="283">
        <f>BR9+BR28</f>
        <v>41666.5</v>
      </c>
      <c r="BS34" s="283">
        <f>BS9+BS28</f>
        <v>41941.3</v>
      </c>
      <c r="BT34" s="256">
        <f>BS34-BR34</f>
        <v>274.8000000000029</v>
      </c>
      <c r="BU34" s="258">
        <f>BS34/BR34%</f>
        <v>100.65952263809055</v>
      </c>
      <c r="BV34" s="331">
        <f t="shared" si="31"/>
        <v>24.6420868392186</v>
      </c>
      <c r="BW34" s="283">
        <f t="shared" si="38"/>
        <v>951806.9999999999</v>
      </c>
      <c r="BX34" s="283">
        <f t="shared" si="37"/>
        <v>305172.69999999995</v>
      </c>
      <c r="BY34" s="283">
        <f t="shared" si="37"/>
        <v>234301.89999999997</v>
      </c>
      <c r="BZ34" s="256">
        <f>BY34-BX34</f>
        <v>-70870.79999999999</v>
      </c>
      <c r="CA34" s="256">
        <f>BY34/BX34%</f>
        <v>76.77682177992986</v>
      </c>
      <c r="CB34" s="332">
        <f t="shared" si="34"/>
        <v>24.616534654609598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103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3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4"/>
    </row>
    <row r="44" ht="12.75">
      <c r="BX44" s="334"/>
    </row>
  </sheetData>
  <sheetProtection/>
  <mergeCells count="40">
    <mergeCell ref="BT7:BU7"/>
    <mergeCell ref="AH7:AI7"/>
    <mergeCell ref="AV7:AW7"/>
    <mergeCell ref="BE6:BI6"/>
    <mergeCell ref="C2:M4"/>
    <mergeCell ref="BX7:BY7"/>
    <mergeCell ref="BZ7:CA7"/>
    <mergeCell ref="BF7:BG7"/>
    <mergeCell ref="BH7:BI7"/>
    <mergeCell ref="BL7:BM7"/>
    <mergeCell ref="BN7:BO7"/>
    <mergeCell ref="BR7:BS7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U6:Y6"/>
    <mergeCell ref="AG6:AK6"/>
    <mergeCell ref="AM6:AQ6"/>
    <mergeCell ref="AS6:AW6"/>
    <mergeCell ref="AY6:BC6"/>
    <mergeCell ref="BB7:BC7"/>
    <mergeCell ref="AZ7:BA7"/>
    <mergeCell ref="AJ7:AK7"/>
    <mergeCell ref="AN7:AO7"/>
    <mergeCell ref="AP7:AQ7"/>
    <mergeCell ref="AT7:AU7"/>
    <mergeCell ref="C6:H6"/>
    <mergeCell ref="I6:M6"/>
    <mergeCell ref="O6:S6"/>
    <mergeCell ref="V7:W7"/>
    <mergeCell ref="X7:Y7"/>
    <mergeCell ref="AB7:AC7"/>
    <mergeCell ref="AA6:AE6"/>
    <mergeCell ref="AD7:AE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tabSelected="1" zoomScale="80" zoomScaleNormal="80" zoomScalePageLayoutView="0" workbookViewId="0" topLeftCell="A12">
      <pane xSplit="1" topLeftCell="C1" activePane="topRight" state="frozen"/>
      <selection pane="topLeft" activeCell="A1" sqref="A1"/>
      <selection pane="topRight" activeCell="A43" sqref="A43:IV4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81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161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85"/>
      <c r="D3" s="485"/>
      <c r="E3" s="485"/>
      <c r="F3" s="485"/>
      <c r="G3" s="301"/>
      <c r="H3" s="301"/>
      <c r="I3" s="138"/>
      <c r="J3" s="138"/>
      <c r="K3" s="301"/>
      <c r="L3" s="139" t="s">
        <v>82</v>
      </c>
    </row>
    <row r="4" spans="1:14" ht="15">
      <c r="A4" s="140"/>
      <c r="B4" s="289" t="s">
        <v>115</v>
      </c>
      <c r="C4" s="486" t="s">
        <v>116</v>
      </c>
      <c r="D4" s="487"/>
      <c r="E4" s="487"/>
      <c r="F4" s="488"/>
      <c r="G4" s="492" t="s">
        <v>83</v>
      </c>
      <c r="H4" s="493"/>
      <c r="I4" s="493"/>
      <c r="J4" s="494"/>
      <c r="K4" s="498" t="s">
        <v>84</v>
      </c>
      <c r="L4" s="499"/>
      <c r="M4" s="499"/>
      <c r="N4" s="500"/>
    </row>
    <row r="5" spans="1:14" ht="15">
      <c r="A5" s="141" t="s">
        <v>0</v>
      </c>
      <c r="B5" s="141" t="s">
        <v>117</v>
      </c>
      <c r="C5" s="489"/>
      <c r="D5" s="490"/>
      <c r="E5" s="490"/>
      <c r="F5" s="491"/>
      <c r="G5" s="495"/>
      <c r="H5" s="496"/>
      <c r="I5" s="496"/>
      <c r="J5" s="497"/>
      <c r="K5" s="501"/>
      <c r="L5" s="502"/>
      <c r="M5" s="502"/>
      <c r="N5" s="503"/>
    </row>
    <row r="6" spans="1:14" ht="15">
      <c r="A6" s="141"/>
      <c r="B6" s="141"/>
      <c r="C6" s="142" t="s">
        <v>85</v>
      </c>
      <c r="D6" s="143" t="s">
        <v>86</v>
      </c>
      <c r="E6" s="504" t="s">
        <v>87</v>
      </c>
      <c r="F6" s="505"/>
      <c r="G6" s="142" t="s">
        <v>85</v>
      </c>
      <c r="H6" s="144" t="s">
        <v>86</v>
      </c>
      <c r="I6" s="504" t="s">
        <v>87</v>
      </c>
      <c r="J6" s="505"/>
      <c r="K6" s="142" t="s">
        <v>85</v>
      </c>
      <c r="L6" s="143" t="s">
        <v>86</v>
      </c>
      <c r="M6" s="506" t="s">
        <v>87</v>
      </c>
      <c r="N6" s="507"/>
    </row>
    <row r="7" spans="1:14" ht="12.75">
      <c r="A7" s="145"/>
      <c r="B7" s="145" t="s">
        <v>118</v>
      </c>
      <c r="C7" s="146" t="s">
        <v>88</v>
      </c>
      <c r="D7" s="147"/>
      <c r="E7" s="145" t="s">
        <v>19</v>
      </c>
      <c r="F7" s="148" t="s">
        <v>20</v>
      </c>
      <c r="G7" s="146" t="s">
        <v>88</v>
      </c>
      <c r="H7" s="149"/>
      <c r="I7" s="145" t="s">
        <v>19</v>
      </c>
      <c r="J7" s="148" t="s">
        <v>20</v>
      </c>
      <c r="K7" s="146" t="s">
        <v>88</v>
      </c>
      <c r="L7" s="147"/>
      <c r="M7" s="150" t="s">
        <v>19</v>
      </c>
      <c r="N7" s="151" t="s">
        <v>20</v>
      </c>
    </row>
    <row r="8" spans="1:14" ht="15.75">
      <c r="A8" s="254" t="s">
        <v>89</v>
      </c>
      <c r="B8" s="290" t="s">
        <v>119</v>
      </c>
      <c r="C8" s="152">
        <f>G8+K8</f>
        <v>681164.2</v>
      </c>
      <c r="D8" s="153">
        <f aca="true" t="shared" si="0" ref="C8:D26">H8+L8</f>
        <v>218241.90000000002</v>
      </c>
      <c r="E8" s="153">
        <f aca="true" t="shared" si="1" ref="E8:E21">D8-C8</f>
        <v>-462922.29999999993</v>
      </c>
      <c r="F8" s="154">
        <f aca="true" t="shared" si="2" ref="F8:F19">D8/C8%</f>
        <v>32.03954347571408</v>
      </c>
      <c r="G8" s="155">
        <f>SUM(G9:G21)+G28+G29+G30+G33+G34</f>
        <v>467320.49999999994</v>
      </c>
      <c r="H8" s="153">
        <f>SUM(H9:H21)+H28+H29+H30+H33+H34</f>
        <v>156918.50000000003</v>
      </c>
      <c r="I8" s="153">
        <f>H8-G8</f>
        <v>-310401.9999999999</v>
      </c>
      <c r="J8" s="156">
        <f>H8/G8%</f>
        <v>33.57834719427033</v>
      </c>
      <c r="K8" s="155">
        <f>SUM(K9:K21)+K28+K29+K30+K33+K34</f>
        <v>213843.7</v>
      </c>
      <c r="L8" s="153">
        <f>SUM(L9:L21)+L28+L29+L30+L33+L34</f>
        <v>61323.4</v>
      </c>
      <c r="M8" s="153">
        <f>L8-K8</f>
        <v>-152520.30000000002</v>
      </c>
      <c r="N8" s="154">
        <f>L8/K8%</f>
        <v>28.676739132366304</v>
      </c>
    </row>
    <row r="9" spans="1:14" ht="15">
      <c r="A9" s="157" t="s">
        <v>63</v>
      </c>
      <c r="B9" s="291" t="s">
        <v>120</v>
      </c>
      <c r="C9" s="158">
        <f t="shared" si="0"/>
        <v>406206.19999999995</v>
      </c>
      <c r="D9" s="159">
        <f t="shared" si="0"/>
        <v>113652.6</v>
      </c>
      <c r="E9" s="159">
        <f t="shared" si="1"/>
        <v>-292553.6</v>
      </c>
      <c r="F9" s="160">
        <f t="shared" si="2"/>
        <v>27.97904118647131</v>
      </c>
      <c r="G9" s="161">
        <v>323299.3</v>
      </c>
      <c r="H9" s="162">
        <v>89321.1</v>
      </c>
      <c r="I9" s="163">
        <f aca="true" t="shared" si="3" ref="I9:I41">H9-G9</f>
        <v>-233978.19999999998</v>
      </c>
      <c r="J9" s="164">
        <f aca="true" t="shared" si="4" ref="J9:J41">H9/G9%</f>
        <v>27.627990533848976</v>
      </c>
      <c r="K9" s="161">
        <v>82906.9</v>
      </c>
      <c r="L9" s="302">
        <v>24331.5</v>
      </c>
      <c r="M9" s="163">
        <f aca="true" t="shared" si="5" ref="M9:M41">L9-K9</f>
        <v>-58575.399999999994</v>
      </c>
      <c r="N9" s="164">
        <f aca="true" t="shared" si="6" ref="N9:N41">L9/K9%</f>
        <v>29.347979480598116</v>
      </c>
    </row>
    <row r="10" spans="1:14" ht="15">
      <c r="A10" s="157" t="s">
        <v>64</v>
      </c>
      <c r="B10" s="291"/>
      <c r="C10" s="158">
        <f t="shared" si="0"/>
        <v>41462.2</v>
      </c>
      <c r="D10" s="159">
        <f t="shared" si="0"/>
        <v>12786.1</v>
      </c>
      <c r="E10" s="159">
        <f t="shared" si="1"/>
        <v>-28676.1</v>
      </c>
      <c r="F10" s="160">
        <f t="shared" si="2"/>
        <v>30.8379680769472</v>
      </c>
      <c r="G10" s="161">
        <v>37611.6</v>
      </c>
      <c r="H10" s="162">
        <v>11598.6</v>
      </c>
      <c r="I10" s="163">
        <f t="shared" si="3"/>
        <v>-26013</v>
      </c>
      <c r="J10" s="164">
        <f t="shared" si="4"/>
        <v>30.837826627955206</v>
      </c>
      <c r="K10" s="161">
        <v>3850.6</v>
      </c>
      <c r="L10" s="302">
        <v>1187.5</v>
      </c>
      <c r="M10" s="163">
        <f t="shared" si="5"/>
        <v>-2663.1</v>
      </c>
      <c r="N10" s="164">
        <f t="shared" si="6"/>
        <v>30.839349711733234</v>
      </c>
    </row>
    <row r="11" spans="1:14" ht="25.5" hidden="1">
      <c r="A11" s="165" t="s">
        <v>24</v>
      </c>
      <c r="B11" s="291" t="s">
        <v>121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94" t="s">
        <v>24</v>
      </c>
      <c r="B12" s="291"/>
      <c r="C12" s="158"/>
      <c r="D12" s="159"/>
      <c r="E12" s="159"/>
      <c r="F12" s="160"/>
      <c r="G12" s="161">
        <v>17514.5</v>
      </c>
      <c r="H12" s="162">
        <v>7622.8</v>
      </c>
      <c r="I12" s="163"/>
      <c r="J12" s="164"/>
      <c r="K12" s="161"/>
      <c r="L12" s="302"/>
      <c r="M12" s="163"/>
      <c r="N12" s="164"/>
    </row>
    <row r="13" spans="1:14" ht="25.5">
      <c r="A13" s="165" t="s">
        <v>25</v>
      </c>
      <c r="B13" s="291" t="s">
        <v>122</v>
      </c>
      <c r="C13" s="158">
        <f t="shared" si="0"/>
        <v>5652.3</v>
      </c>
      <c r="D13" s="159">
        <f t="shared" si="0"/>
        <v>3588.1</v>
      </c>
      <c r="E13" s="159">
        <f t="shared" si="1"/>
        <v>-2064.2000000000003</v>
      </c>
      <c r="F13" s="160">
        <f t="shared" si="2"/>
        <v>63.48035313058401</v>
      </c>
      <c r="G13" s="161">
        <v>5652.3</v>
      </c>
      <c r="H13" s="162">
        <v>3588.1</v>
      </c>
      <c r="I13" s="163">
        <f t="shared" si="3"/>
        <v>-2064.2000000000003</v>
      </c>
      <c r="J13" s="164">
        <f t="shared" si="4"/>
        <v>63.48035313058401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123</v>
      </c>
      <c r="C14" s="158">
        <f t="shared" si="0"/>
        <v>5636.8</v>
      </c>
      <c r="D14" s="159">
        <f t="shared" si="0"/>
        <v>12736.2</v>
      </c>
      <c r="E14" s="159">
        <f t="shared" si="1"/>
        <v>7099.400000000001</v>
      </c>
      <c r="F14" s="160">
        <f t="shared" si="2"/>
        <v>225.94734601192167</v>
      </c>
      <c r="G14" s="161">
        <v>3350</v>
      </c>
      <c r="H14" s="162">
        <v>7617.1</v>
      </c>
      <c r="I14" s="163">
        <f t="shared" si="3"/>
        <v>4267.1</v>
      </c>
      <c r="J14" s="164">
        <f t="shared" si="4"/>
        <v>227.3761194029851</v>
      </c>
      <c r="K14" s="161">
        <v>2286.8</v>
      </c>
      <c r="L14" s="302">
        <v>5119.1</v>
      </c>
      <c r="M14" s="163">
        <f t="shared" si="5"/>
        <v>2832.3</v>
      </c>
      <c r="N14" s="164">
        <f t="shared" si="6"/>
        <v>223.85429421025012</v>
      </c>
    </row>
    <row r="15" spans="1:14" ht="25.5">
      <c r="A15" s="165" t="s">
        <v>28</v>
      </c>
      <c r="B15" s="291"/>
      <c r="C15" s="158">
        <f t="shared" si="0"/>
        <v>4213.4</v>
      </c>
      <c r="D15" s="159">
        <f t="shared" si="0"/>
        <v>6161.4</v>
      </c>
      <c r="E15" s="159"/>
      <c r="F15" s="160"/>
      <c r="G15" s="161">
        <v>4213.4</v>
      </c>
      <c r="H15" s="162">
        <v>6161.4</v>
      </c>
      <c r="I15" s="163">
        <f t="shared" si="3"/>
        <v>1948</v>
      </c>
      <c r="J15" s="164">
        <f t="shared" si="4"/>
        <v>146.23344567332796</v>
      </c>
      <c r="K15" s="161"/>
      <c r="L15" s="302"/>
      <c r="M15" s="163">
        <f t="shared" si="5"/>
        <v>0</v>
      </c>
      <c r="N15" s="164"/>
    </row>
    <row r="16" spans="1:14" ht="15">
      <c r="A16" s="165" t="s">
        <v>65</v>
      </c>
      <c r="B16" s="292" t="s">
        <v>124</v>
      </c>
      <c r="C16" s="158">
        <f t="shared" si="0"/>
        <v>12111.8</v>
      </c>
      <c r="D16" s="159">
        <f t="shared" si="0"/>
        <v>1001.7</v>
      </c>
      <c r="E16" s="159">
        <f t="shared" si="1"/>
        <v>-11110.099999999999</v>
      </c>
      <c r="F16" s="160">
        <f t="shared" si="2"/>
        <v>8.270447002097129</v>
      </c>
      <c r="G16" s="161"/>
      <c r="H16" s="162"/>
      <c r="I16" s="163">
        <f t="shared" si="3"/>
        <v>0</v>
      </c>
      <c r="J16" s="164"/>
      <c r="K16" s="161">
        <v>12111.8</v>
      </c>
      <c r="L16" s="302">
        <v>1001.7</v>
      </c>
      <c r="M16" s="163">
        <f t="shared" si="5"/>
        <v>-11110.099999999999</v>
      </c>
      <c r="N16" s="164">
        <f t="shared" si="6"/>
        <v>8.270447002097129</v>
      </c>
    </row>
    <row r="17" spans="1:14" ht="15">
      <c r="A17" s="165" t="s">
        <v>151</v>
      </c>
      <c r="B17" s="292"/>
      <c r="C17" s="158"/>
      <c r="D17" s="159"/>
      <c r="E17" s="159"/>
      <c r="F17" s="160"/>
      <c r="G17" s="161">
        <v>28505.1</v>
      </c>
      <c r="H17" s="162">
        <v>3065.2</v>
      </c>
      <c r="I17" s="163"/>
      <c r="J17" s="164"/>
      <c r="K17" s="161">
        <v>36473.3</v>
      </c>
      <c r="L17" s="302">
        <v>4590.2</v>
      </c>
      <c r="M17" s="163"/>
      <c r="N17" s="164"/>
    </row>
    <row r="18" spans="1:14" ht="15">
      <c r="A18" s="166" t="s">
        <v>66</v>
      </c>
      <c r="B18" s="292" t="s">
        <v>125</v>
      </c>
      <c r="C18" s="158">
        <f t="shared" si="0"/>
        <v>58845</v>
      </c>
      <c r="D18" s="159">
        <f t="shared" si="0"/>
        <v>14149</v>
      </c>
      <c r="E18" s="159">
        <f t="shared" si="1"/>
        <v>-44696</v>
      </c>
      <c r="F18" s="160">
        <f t="shared" si="2"/>
        <v>24.044523748831676</v>
      </c>
      <c r="G18" s="161"/>
      <c r="H18" s="162"/>
      <c r="I18" s="163">
        <f t="shared" si="3"/>
        <v>0</v>
      </c>
      <c r="J18" s="164"/>
      <c r="K18" s="161">
        <v>58845</v>
      </c>
      <c r="L18" s="302">
        <v>14149</v>
      </c>
      <c r="M18" s="163">
        <f t="shared" si="5"/>
        <v>-44696</v>
      </c>
      <c r="N18" s="164">
        <f t="shared" si="6"/>
        <v>24.044523748831676</v>
      </c>
    </row>
    <row r="19" spans="1:14" ht="15">
      <c r="A19" s="167" t="s">
        <v>90</v>
      </c>
      <c r="B19" s="293" t="s">
        <v>126</v>
      </c>
      <c r="C19" s="158">
        <f t="shared" si="0"/>
        <v>15638</v>
      </c>
      <c r="D19" s="159">
        <f t="shared" si="0"/>
        <v>4533</v>
      </c>
      <c r="E19" s="159">
        <f t="shared" si="1"/>
        <v>-11105</v>
      </c>
      <c r="F19" s="160">
        <f t="shared" si="2"/>
        <v>28.987082747154368</v>
      </c>
      <c r="G19" s="161">
        <v>15314.2</v>
      </c>
      <c r="H19" s="162">
        <v>4469.2</v>
      </c>
      <c r="I19" s="163">
        <f t="shared" si="3"/>
        <v>-10845</v>
      </c>
      <c r="J19" s="164">
        <f t="shared" si="4"/>
        <v>29.18337229499419</v>
      </c>
      <c r="K19" s="168">
        <v>323.8</v>
      </c>
      <c r="L19" s="302">
        <v>63.8</v>
      </c>
      <c r="M19" s="163">
        <f t="shared" si="5"/>
        <v>-260</v>
      </c>
      <c r="N19" s="164">
        <f t="shared" si="6"/>
        <v>19.70352069178505</v>
      </c>
    </row>
    <row r="20" spans="1:14" ht="15">
      <c r="A20" s="165" t="s">
        <v>91</v>
      </c>
      <c r="B20" s="293" t="s">
        <v>127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92</v>
      </c>
      <c r="B21" s="294" t="s">
        <v>128</v>
      </c>
      <c r="C21" s="158">
        <f>G21+K21-16.1</f>
        <v>37615.5</v>
      </c>
      <c r="D21" s="159">
        <f t="shared" si="0"/>
        <v>16100.399999999998</v>
      </c>
      <c r="E21" s="159">
        <f t="shared" si="1"/>
        <v>-21515.100000000002</v>
      </c>
      <c r="F21" s="160">
        <f>D21/C21%</f>
        <v>42.80256809028193</v>
      </c>
      <c r="G21" s="171">
        <f>SUM(G22:G27)</f>
        <v>26895.7</v>
      </c>
      <c r="H21" s="163">
        <f>SUM(H22:H27)</f>
        <v>12417.199999999999</v>
      </c>
      <c r="I21" s="163">
        <f t="shared" si="3"/>
        <v>-14478.500000000002</v>
      </c>
      <c r="J21" s="164">
        <f t="shared" si="4"/>
        <v>46.167974806381686</v>
      </c>
      <c r="K21" s="161">
        <f>SUM(K22:K27)</f>
        <v>10735.9</v>
      </c>
      <c r="L21" s="163">
        <f>SUM(L22:L27)</f>
        <v>3683.2</v>
      </c>
      <c r="M21" s="163">
        <f t="shared" si="5"/>
        <v>-7052.7</v>
      </c>
      <c r="N21" s="164">
        <f t="shared" si="6"/>
        <v>34.307324025000234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112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93</v>
      </c>
      <c r="B24" s="296" t="s">
        <v>129</v>
      </c>
      <c r="C24" s="173">
        <f t="shared" si="0"/>
        <v>26953.9</v>
      </c>
      <c r="D24" s="174">
        <f t="shared" si="0"/>
        <v>12938.5</v>
      </c>
      <c r="E24" s="174">
        <f aca="true" t="shared" si="7" ref="E24:E40">D24-C24</f>
        <v>-14015.400000000001</v>
      </c>
      <c r="F24" s="175">
        <f>D24/C24%</f>
        <v>48.002329904021316</v>
      </c>
      <c r="G24" s="173">
        <v>20443.4</v>
      </c>
      <c r="H24" s="176">
        <v>10624.9</v>
      </c>
      <c r="I24" s="174">
        <f t="shared" si="3"/>
        <v>-9818.500000000002</v>
      </c>
      <c r="J24" s="175">
        <f t="shared" si="4"/>
        <v>51.972274670553816</v>
      </c>
      <c r="K24" s="173">
        <v>6510.5</v>
      </c>
      <c r="L24" s="174">
        <v>2313.6</v>
      </c>
      <c r="M24" s="174">
        <f t="shared" si="5"/>
        <v>-4196.9</v>
      </c>
      <c r="N24" s="175">
        <f t="shared" si="6"/>
        <v>35.53644113355349</v>
      </c>
    </row>
    <row r="25" spans="1:14" ht="15">
      <c r="A25" s="177" t="s">
        <v>36</v>
      </c>
      <c r="B25" s="296" t="s">
        <v>130</v>
      </c>
      <c r="C25" s="173">
        <f t="shared" si="0"/>
        <v>8381</v>
      </c>
      <c r="D25" s="174">
        <f t="shared" si="0"/>
        <v>2434.5</v>
      </c>
      <c r="E25" s="174">
        <f t="shared" si="7"/>
        <v>-5946.5</v>
      </c>
      <c r="F25" s="175">
        <f>D25/C25%</f>
        <v>29.047846319055004</v>
      </c>
      <c r="G25" s="173">
        <v>6064.3</v>
      </c>
      <c r="H25" s="176">
        <v>1633</v>
      </c>
      <c r="I25" s="174">
        <f t="shared" si="3"/>
        <v>-4431.3</v>
      </c>
      <c r="J25" s="175">
        <f t="shared" si="4"/>
        <v>26.928087330771895</v>
      </c>
      <c r="K25" s="173">
        <v>2316.7</v>
      </c>
      <c r="L25" s="174">
        <v>801.5</v>
      </c>
      <c r="M25" s="174">
        <f t="shared" si="5"/>
        <v>-1515.1999999999998</v>
      </c>
      <c r="N25" s="175">
        <f t="shared" si="6"/>
        <v>34.596624508999874</v>
      </c>
    </row>
    <row r="26" spans="1:14" ht="25.5">
      <c r="A26" s="177" t="s">
        <v>94</v>
      </c>
      <c r="B26" s="295" t="s">
        <v>131</v>
      </c>
      <c r="C26" s="173">
        <f t="shared" si="0"/>
        <v>63.4</v>
      </c>
      <c r="D26" s="174">
        <f t="shared" si="0"/>
        <v>1.5</v>
      </c>
      <c r="E26" s="174">
        <f t="shared" si="7"/>
        <v>-61.9</v>
      </c>
      <c r="F26" s="175">
        <f>D26/C26%</f>
        <v>2.365930599369085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/>
      <c r="M26" s="174">
        <f t="shared" si="5"/>
        <v>-60.4</v>
      </c>
      <c r="N26" s="175">
        <f t="shared" si="6"/>
        <v>0</v>
      </c>
    </row>
    <row r="27" spans="1:14" ht="25.5">
      <c r="A27" s="179" t="s">
        <v>95</v>
      </c>
      <c r="B27" s="295"/>
      <c r="C27" s="173">
        <f aca="true" t="shared" si="8" ref="C27:D34">G27+K27</f>
        <v>2233.3</v>
      </c>
      <c r="D27" s="174">
        <f t="shared" si="8"/>
        <v>725.9000000000001</v>
      </c>
      <c r="E27" s="174">
        <f>D27-C27</f>
        <v>-1507.4</v>
      </c>
      <c r="F27" s="175">
        <f>D27/C27%</f>
        <v>32.503470201047776</v>
      </c>
      <c r="G27" s="173">
        <v>385</v>
      </c>
      <c r="H27" s="176">
        <v>157.8</v>
      </c>
      <c r="I27" s="174">
        <f t="shared" si="3"/>
        <v>-227.2</v>
      </c>
      <c r="J27" s="175">
        <f t="shared" si="4"/>
        <v>40.98701298701299</v>
      </c>
      <c r="K27" s="180">
        <v>1848.3</v>
      </c>
      <c r="L27" s="174">
        <v>568.1</v>
      </c>
      <c r="M27" s="174">
        <f t="shared" si="5"/>
        <v>-1280.1999999999998</v>
      </c>
      <c r="N27" s="175">
        <f t="shared" si="6"/>
        <v>30.736352323756964</v>
      </c>
    </row>
    <row r="28" spans="1:14" ht="25.5">
      <c r="A28" s="165" t="s">
        <v>39</v>
      </c>
      <c r="B28" s="291" t="s">
        <v>132</v>
      </c>
      <c r="C28" s="158">
        <f t="shared" si="8"/>
        <v>4258.5</v>
      </c>
      <c r="D28" s="159">
        <f t="shared" si="8"/>
        <v>2700.8</v>
      </c>
      <c r="E28" s="159">
        <f t="shared" si="7"/>
        <v>-1557.6999999999998</v>
      </c>
      <c r="F28" s="160">
        <f>D28/C28%</f>
        <v>63.42139250909945</v>
      </c>
      <c r="G28" s="161">
        <v>4258.5</v>
      </c>
      <c r="H28" s="169">
        <v>2700.8</v>
      </c>
      <c r="I28" s="163">
        <f t="shared" si="3"/>
        <v>-1557.6999999999998</v>
      </c>
      <c r="J28" s="164">
        <f t="shared" si="4"/>
        <v>63.42139250909945</v>
      </c>
      <c r="K28" s="181"/>
      <c r="L28" s="163"/>
      <c r="M28" s="163">
        <f t="shared" si="5"/>
        <v>0</v>
      </c>
      <c r="N28" s="164"/>
    </row>
    <row r="29" spans="1:14" ht="15">
      <c r="A29" s="165" t="s">
        <v>96</v>
      </c>
      <c r="B29" s="291"/>
      <c r="C29" s="158">
        <f t="shared" si="8"/>
        <v>975.5</v>
      </c>
      <c r="D29" s="159">
        <f t="shared" si="8"/>
        <v>2447.2</v>
      </c>
      <c r="E29" s="159">
        <f t="shared" si="7"/>
        <v>1471.6999999999998</v>
      </c>
      <c r="F29" s="160"/>
      <c r="G29" s="161"/>
      <c r="H29" s="162">
        <v>1539.1</v>
      </c>
      <c r="I29" s="163">
        <f t="shared" si="3"/>
        <v>1539.1</v>
      </c>
      <c r="J29" s="164"/>
      <c r="K29" s="181">
        <v>975.5</v>
      </c>
      <c r="L29" s="163">
        <v>908.1</v>
      </c>
      <c r="M29" s="163">
        <f t="shared" si="5"/>
        <v>-67.39999999999998</v>
      </c>
      <c r="N29" s="164"/>
    </row>
    <row r="30" spans="1:14" ht="25.5">
      <c r="A30" s="182" t="s">
        <v>42</v>
      </c>
      <c r="B30" s="293" t="s">
        <v>133</v>
      </c>
      <c r="C30" s="158">
        <f t="shared" si="8"/>
        <v>3178.4</v>
      </c>
      <c r="D30" s="159">
        <f t="shared" si="8"/>
        <v>8899.9</v>
      </c>
      <c r="E30" s="159">
        <f t="shared" si="7"/>
        <v>5721.5</v>
      </c>
      <c r="F30" s="160"/>
      <c r="G30" s="171">
        <f>SUM(G31:G32)</f>
        <v>433.8</v>
      </c>
      <c r="H30" s="163">
        <f>SUM(H31:H32)</f>
        <v>5432.599999999999</v>
      </c>
      <c r="I30" s="163">
        <f t="shared" si="3"/>
        <v>4998.799999999999</v>
      </c>
      <c r="J30" s="164"/>
      <c r="K30" s="171">
        <f>SUM(K31:K32)</f>
        <v>2744.6</v>
      </c>
      <c r="L30" s="163">
        <f>SUM(L31:L32)</f>
        <v>3467.3</v>
      </c>
      <c r="M30" s="163">
        <f t="shared" si="5"/>
        <v>722.7000000000003</v>
      </c>
      <c r="N30" s="164"/>
    </row>
    <row r="31" spans="1:14" ht="15">
      <c r="A31" s="183" t="s">
        <v>43</v>
      </c>
      <c r="B31" s="297" t="s">
        <v>134</v>
      </c>
      <c r="C31" s="184">
        <f t="shared" si="8"/>
        <v>448.8</v>
      </c>
      <c r="D31" s="185">
        <f t="shared" si="8"/>
        <v>190.4</v>
      </c>
      <c r="E31" s="174">
        <f t="shared" si="7"/>
        <v>-258.4</v>
      </c>
      <c r="F31" s="175"/>
      <c r="G31" s="184">
        <v>433.8</v>
      </c>
      <c r="H31" s="186">
        <v>175.4</v>
      </c>
      <c r="I31" s="174">
        <f t="shared" si="3"/>
        <v>-258.4</v>
      </c>
      <c r="J31" s="175"/>
      <c r="K31" s="184">
        <v>15</v>
      </c>
      <c r="L31" s="185">
        <v>15</v>
      </c>
      <c r="M31" s="174">
        <f t="shared" si="5"/>
        <v>0</v>
      </c>
      <c r="N31" s="164"/>
    </row>
    <row r="32" spans="1:14" ht="15">
      <c r="A32" s="183" t="s">
        <v>74</v>
      </c>
      <c r="B32" s="297" t="s">
        <v>135</v>
      </c>
      <c r="C32" s="187">
        <f t="shared" si="8"/>
        <v>2729.6</v>
      </c>
      <c r="D32" s="185">
        <f t="shared" si="8"/>
        <v>8709.5</v>
      </c>
      <c r="E32" s="174">
        <f t="shared" si="7"/>
        <v>5979.9</v>
      </c>
      <c r="F32" s="175"/>
      <c r="G32" s="184"/>
      <c r="H32" s="186">
        <v>5257.2</v>
      </c>
      <c r="I32" s="174">
        <f t="shared" si="3"/>
        <v>5257.2</v>
      </c>
      <c r="J32" s="175"/>
      <c r="K32" s="184">
        <v>2729.6</v>
      </c>
      <c r="L32" s="185">
        <v>3452.3</v>
      </c>
      <c r="M32" s="174">
        <f t="shared" si="5"/>
        <v>722.7000000000003</v>
      </c>
      <c r="N32" s="164"/>
    </row>
    <row r="33" spans="1:14" ht="15">
      <c r="A33" s="182" t="s">
        <v>97</v>
      </c>
      <c r="B33" s="293" t="s">
        <v>136</v>
      </c>
      <c r="C33" s="188">
        <f t="shared" si="8"/>
        <v>478.20000000000005</v>
      </c>
      <c r="D33" s="159">
        <f t="shared" si="8"/>
        <v>1462.8999999999999</v>
      </c>
      <c r="E33" s="159">
        <f t="shared" si="7"/>
        <v>984.6999999999998</v>
      </c>
      <c r="F33" s="160">
        <f>D33/C33%</f>
        <v>305.9180259305729</v>
      </c>
      <c r="G33" s="161">
        <v>272.1</v>
      </c>
      <c r="H33" s="162">
        <v>1385.3</v>
      </c>
      <c r="I33" s="163">
        <f t="shared" si="3"/>
        <v>1113.1999999999998</v>
      </c>
      <c r="J33" s="164">
        <f t="shared" si="4"/>
        <v>509.11429621462696</v>
      </c>
      <c r="K33" s="189">
        <v>206.1</v>
      </c>
      <c r="L33" s="163">
        <v>77.6</v>
      </c>
      <c r="M33" s="163">
        <f t="shared" si="5"/>
        <v>-128.5</v>
      </c>
      <c r="N33" s="164">
        <f t="shared" si="6"/>
        <v>37.651625424551185</v>
      </c>
    </row>
    <row r="34" spans="1:14" ht="15">
      <c r="A34" s="167" t="s">
        <v>46</v>
      </c>
      <c r="B34" s="293" t="s">
        <v>137</v>
      </c>
      <c r="C34" s="158">
        <f t="shared" si="8"/>
        <v>2383.4</v>
      </c>
      <c r="D34" s="159">
        <f t="shared" si="8"/>
        <v>2744.4</v>
      </c>
      <c r="E34" s="159">
        <f t="shared" si="7"/>
        <v>361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2744.4</v>
      </c>
      <c r="M34" s="163">
        <f t="shared" si="5"/>
        <v>361</v>
      </c>
      <c r="N34" s="164"/>
    </row>
    <row r="35" spans="1:14" ht="15.75">
      <c r="A35" s="190" t="s">
        <v>75</v>
      </c>
      <c r="B35" s="298"/>
      <c r="C35" s="191">
        <f>SUM(C36:C40)</f>
        <v>3794140.1999999997</v>
      </c>
      <c r="D35" s="192">
        <f>SUM(D36:D40)</f>
        <v>1214749.3</v>
      </c>
      <c r="E35" s="193">
        <f t="shared" si="7"/>
        <v>-2579390.8999999994</v>
      </c>
      <c r="F35" s="194">
        <f>D35/C35%</f>
        <v>32.01645790527193</v>
      </c>
      <c r="G35" s="191">
        <f>SUM(G36:G40)</f>
        <v>3808207.7</v>
      </c>
      <c r="H35" s="195">
        <f>SUM(H36:H40)</f>
        <v>1219339.2</v>
      </c>
      <c r="I35" s="193">
        <f t="shared" si="3"/>
        <v>-2588868.5</v>
      </c>
      <c r="J35" s="194">
        <f t="shared" si="4"/>
        <v>32.018715785906316</v>
      </c>
      <c r="K35" s="196">
        <f>SUM(K36:K40)</f>
        <v>729332</v>
      </c>
      <c r="L35" s="192">
        <f>SUM(L36:L40)</f>
        <v>71787.8</v>
      </c>
      <c r="M35" s="193">
        <f t="shared" si="5"/>
        <v>-657544.2</v>
      </c>
      <c r="N35" s="194">
        <f t="shared" si="6"/>
        <v>9.842952180899783</v>
      </c>
    </row>
    <row r="36" spans="1:14" ht="15">
      <c r="A36" s="109" t="s">
        <v>76</v>
      </c>
      <c r="B36" s="299" t="s">
        <v>138</v>
      </c>
      <c r="C36" s="158">
        <f>G36</f>
        <v>360040.8</v>
      </c>
      <c r="D36" s="158">
        <f>H36</f>
        <v>135015.3</v>
      </c>
      <c r="E36" s="159">
        <f t="shared" si="7"/>
        <v>-225025.5</v>
      </c>
      <c r="F36" s="160">
        <f>D36/C36%</f>
        <v>37.5</v>
      </c>
      <c r="G36" s="197">
        <v>360040.8</v>
      </c>
      <c r="H36" s="198">
        <v>135015.3</v>
      </c>
      <c r="I36" s="163">
        <f t="shared" si="3"/>
        <v>-225025.5</v>
      </c>
      <c r="J36" s="164">
        <f t="shared" si="4"/>
        <v>37.5</v>
      </c>
      <c r="K36" s="197">
        <v>126520.5</v>
      </c>
      <c r="L36" s="199">
        <v>54620.9</v>
      </c>
      <c r="M36" s="163">
        <f t="shared" si="5"/>
        <v>-71899.6</v>
      </c>
      <c r="N36" s="164">
        <f t="shared" si="6"/>
        <v>43.17158089005339</v>
      </c>
    </row>
    <row r="37" spans="1:14" ht="15">
      <c r="A37" s="109" t="s">
        <v>98</v>
      </c>
      <c r="B37" s="299" t="s">
        <v>139</v>
      </c>
      <c r="C37" s="158">
        <f>G37+K37</f>
        <v>907827.7</v>
      </c>
      <c r="D37" s="158">
        <f>H37</f>
        <v>101450.3</v>
      </c>
      <c r="E37" s="159">
        <f t="shared" si="7"/>
        <v>-806377.3999999999</v>
      </c>
      <c r="F37" s="160">
        <f>D37/C37%</f>
        <v>11.175061082626142</v>
      </c>
      <c r="G37" s="197">
        <v>907827.7</v>
      </c>
      <c r="H37" s="198">
        <v>101450.3</v>
      </c>
      <c r="I37" s="163">
        <f t="shared" si="3"/>
        <v>-806377.3999999999</v>
      </c>
      <c r="J37" s="164">
        <f t="shared" si="4"/>
        <v>11.175061082626142</v>
      </c>
      <c r="K37" s="197"/>
      <c r="L37" s="199"/>
      <c r="M37" s="163">
        <f t="shared" si="5"/>
        <v>0</v>
      </c>
      <c r="N37" s="164"/>
    </row>
    <row r="38" spans="1:14" ht="15">
      <c r="A38" s="109" t="s">
        <v>99</v>
      </c>
      <c r="B38" s="299" t="s">
        <v>140</v>
      </c>
      <c r="C38" s="158">
        <f>G38+K38</f>
        <v>2222643.9</v>
      </c>
      <c r="D38" s="158">
        <f>H38+L38</f>
        <v>931028.2000000001</v>
      </c>
      <c r="E38" s="159">
        <f t="shared" si="7"/>
        <v>-1291615.6999999997</v>
      </c>
      <c r="F38" s="160">
        <f>D38/C38%</f>
        <v>41.888320481746995</v>
      </c>
      <c r="G38" s="200">
        <v>2219903.1</v>
      </c>
      <c r="H38" s="201">
        <v>930304.8</v>
      </c>
      <c r="I38" s="163">
        <f t="shared" si="3"/>
        <v>-1289598.3</v>
      </c>
      <c r="J38" s="164">
        <f t="shared" si="4"/>
        <v>41.90745082521845</v>
      </c>
      <c r="K38" s="200">
        <v>2740.8</v>
      </c>
      <c r="L38" s="202">
        <v>723.4</v>
      </c>
      <c r="M38" s="163">
        <f t="shared" si="5"/>
        <v>-2017.4</v>
      </c>
      <c r="N38" s="164"/>
    </row>
    <row r="39" spans="1:14" ht="15">
      <c r="A39" s="203" t="s">
        <v>78</v>
      </c>
      <c r="B39" s="299"/>
      <c r="C39" s="158">
        <v>302877.8</v>
      </c>
      <c r="D39" s="159">
        <v>46505.5</v>
      </c>
      <c r="E39" s="159">
        <f t="shared" si="7"/>
        <v>-256372.3</v>
      </c>
      <c r="F39" s="160">
        <f>D39/C39%</f>
        <v>15.354542326971472</v>
      </c>
      <c r="G39" s="200">
        <v>320436.1</v>
      </c>
      <c r="H39" s="201">
        <v>52568.8</v>
      </c>
      <c r="I39" s="163">
        <f t="shared" si="3"/>
        <v>-267867.3</v>
      </c>
      <c r="J39" s="164">
        <f t="shared" si="4"/>
        <v>16.405392525998163</v>
      </c>
      <c r="K39" s="200">
        <v>599320.7</v>
      </c>
      <c r="L39" s="202">
        <v>15693.5</v>
      </c>
      <c r="M39" s="163">
        <f t="shared" si="5"/>
        <v>-583627.2</v>
      </c>
      <c r="N39" s="164">
        <f t="shared" si="6"/>
        <v>2.6185479660555693</v>
      </c>
    </row>
    <row r="40" spans="1:14" ht="15">
      <c r="A40" s="203" t="s">
        <v>79</v>
      </c>
      <c r="B40" s="299" t="s">
        <v>141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/>
    </row>
    <row r="41" spans="1:14" ht="16.5" thickBot="1">
      <c r="A41" s="205" t="s">
        <v>80</v>
      </c>
      <c r="B41" s="300"/>
      <c r="C41" s="206">
        <f>C8+C35</f>
        <v>4475304.399999999</v>
      </c>
      <c r="D41" s="206">
        <f>D8+D35</f>
        <v>1432991.2000000002</v>
      </c>
      <c r="E41" s="207">
        <f>D41-C41</f>
        <v>-3042313.1999999993</v>
      </c>
      <c r="F41" s="208">
        <f>D41/C41%</f>
        <v>32.0199716470683</v>
      </c>
      <c r="G41" s="206">
        <f>G8+G35</f>
        <v>4275528.2</v>
      </c>
      <c r="H41" s="206">
        <f>H8+H35</f>
        <v>1376257.7</v>
      </c>
      <c r="I41" s="207">
        <f t="shared" si="3"/>
        <v>-2899270.5</v>
      </c>
      <c r="J41" s="208">
        <f t="shared" si="4"/>
        <v>32.18918542041192</v>
      </c>
      <c r="K41" s="206">
        <f>K8+K35</f>
        <v>943175.7</v>
      </c>
      <c r="L41" s="206">
        <f>L8+L35</f>
        <v>133111.2</v>
      </c>
      <c r="M41" s="207">
        <f t="shared" si="5"/>
        <v>-810064.5</v>
      </c>
      <c r="N41" s="208">
        <f t="shared" si="6"/>
        <v>14.113086246814884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2021-08-30T11:55:53Z</dcterms:modified>
  <cp:category/>
  <cp:version/>
  <cp:contentType/>
  <cp:contentStatus/>
</cp:coreProperties>
</file>