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0"/>
  </bookViews>
  <sheets>
    <sheet name="район" sheetId="1" r:id="rId1"/>
    <sheet name="поселения" sheetId="2" r:id="rId2"/>
    <sheet name="консолидированный" sheetId="3" r:id="rId3"/>
  </sheets>
  <definedNames>
    <definedName name="_xlnm.Print_Area" localSheetId="2">'консолидированный'!#REF!</definedName>
    <definedName name="_xlnm.Print_Area" localSheetId="1">'поселения'!#REF!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<sst xmlns="http://schemas.openxmlformats.org/spreadsheetml/2006/main" count="498" uniqueCount="158">
  <si>
    <t>Наименование показателей</t>
  </si>
  <si>
    <t>I полугодие</t>
  </si>
  <si>
    <t>I квартал</t>
  </si>
  <si>
    <t>январь</t>
  </si>
  <si>
    <t>февраль</t>
  </si>
  <si>
    <t>март</t>
  </si>
  <si>
    <t>II квартал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</si>
  <si>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</si>
  <si>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</si>
  <si>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</si>
  <si>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</si>
  <si>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</si>
  <si>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</si>
  <si>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</si>
  <si>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</si>
  <si>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декабрь</t>
  </si>
  <si>
    <t>план</t>
  </si>
  <si>
    <t>факт</t>
  </si>
  <si>
    <t>Отклонение</t>
  </si>
  <si>
    <t>т.р.</t>
  </si>
  <si>
    <t>%</t>
  </si>
  <si>
    <t>НАЛОГ НА ДОХОДЫ ФИЗИЧЕСКИХ ЛИЦ</t>
  </si>
  <si>
    <t>АКЦИЗЫ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</si>
  <si>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</si>
  <si>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</si>
  <si>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</si>
  <si>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</si>
  <si>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&gt;100%</t>
  </si>
  <si>
    <t>Налог, взимаемый в связи с применением патентной системы налогообложения</t>
  </si>
  <si>
    <t>ГОСУДАРСТВЕННАЯ ПОШЛИНА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</si>
  <si>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</si>
  <si>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</si>
  <si>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</si>
  <si>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</si>
  <si>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</si>
  <si>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</si>
  <si>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</si>
  <si>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</si>
  <si>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</si>
  <si>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</si>
  <si>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</si>
  <si>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</si>
  <si>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</si>
  <si>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</si>
  <si>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</si>
  <si>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</si>
  <si>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</si>
  <si>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</si>
  <si>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</si>
  <si>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</si>
  <si>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</si>
  <si>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</si>
  <si>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</si>
  <si>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</si>
  <si>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</si>
  <si>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</si>
  <si>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</si>
  <si>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</si>
  <si>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</si>
  <si>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</si>
  <si>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</si>
  <si>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т.р</t>
  </si>
  <si>
    <t>Собственные доходы</t>
  </si>
  <si>
    <t>Налог на доходы физических лиц</t>
  </si>
  <si>
    <t>Акцизы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</si>
  <si>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</si>
  <si>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</si>
  <si>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</si>
  <si>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</si>
  <si>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</si>
  <si>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</si>
  <si>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</si>
  <si>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</si>
  <si>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</si>
  <si>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</si>
  <si>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</si>
  <si>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Невыясненные поступления</t>
  </si>
  <si>
    <t>Прочие неналоговые доходы, штрафы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</si>
  <si>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</si>
  <si>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</si>
  <si>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</si>
  <si>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</si>
  <si>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</si>
  <si>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</si>
  <si>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</si>
  <si>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>тыс.руб.</t>
  </si>
  <si>
    <t>Районный бюджет</t>
  </si>
  <si>
    <t>Бюджеты поселений, всего</t>
  </si>
  <si>
    <t xml:space="preserve">план                    </t>
  </si>
  <si>
    <t xml:space="preserve">факт </t>
  </si>
  <si>
    <t>отклон. от годового плана</t>
  </si>
  <si>
    <t>года</t>
  </si>
  <si>
    <t>СОБСТВЕННЫЕ  ДОХОДЫ</t>
  </si>
  <si>
    <t>Государственная пошлина</t>
  </si>
  <si>
    <t xml:space="preserve">Задолженность по отмененным налогам </t>
  </si>
  <si>
    <t>ДОХОДЫ ОТ ИСПОЛЬЗОВАНИЯ ИМУЩЕСТВА, НАХОДЯЩЕГОСЯ В МУНИЦИПАЛЬНОЙ СОБСТВЕННОСТИ</t>
  </si>
  <si>
    <t>Арендная плата  за землю</t>
  </si>
  <si>
    <t>Доходы от перечисления части прибыли муниципальных унитарных предприятий</t>
  </si>
  <si>
    <t>Прочие поступления от использования имущества</t>
  </si>
  <si>
    <t>Прочие доходы от компенсации затрат бюджета</t>
  </si>
  <si>
    <t>ШТРАФЫ, САНКЦИИ</t>
  </si>
  <si>
    <t>Субсидия</t>
  </si>
  <si>
    <t xml:space="preserve">Субвенция </t>
  </si>
  <si>
    <t>апрель</t>
  </si>
  <si>
    <t>октябрь</t>
  </si>
  <si>
    <t>ноябрь</t>
  </si>
  <si>
    <t xml:space="preserve"> </t>
  </si>
  <si>
    <t>&gt; 100%</t>
  </si>
  <si>
    <t xml:space="preserve"> - по делам, рассматриваемым в судах общей юрисдикции, мировыми судьями (03010)</t>
  </si>
  <si>
    <t xml:space="preserve">- за совершение федеральными органами юридически значимых действий, в случае подачи заявления или документов в МФЦ.  </t>
  </si>
  <si>
    <t>- за совершение действий, связанных с приобретением или выходом из гражданства РФ (06000 -нач.) (07100-упл.)</t>
  </si>
  <si>
    <t>за госуд. рег.  юр и физ. лиц и изменений, вносимых в учред. докум. (07010)</t>
  </si>
  <si>
    <t>- за гос.регистрацию прав на недвижимое имущество и сделок с ним (07020)</t>
  </si>
  <si>
    <t>- за выдачу и обмен паспорта гражданина РФ (при обращении через МФЦ)(07100)</t>
  </si>
  <si>
    <t>- за гос.регистрацию транс. ср. и иные юр. значимые действия, связанные с изм. и выдачей документов на транспортные средства (07140)</t>
  </si>
  <si>
    <t>Проценты, полученные от предоставления бюджетных кредитов</t>
  </si>
  <si>
    <t xml:space="preserve">Прочие поступления от использования имущества, находящегося в собственности муниципальных районов </t>
  </si>
  <si>
    <t>&gt;100</t>
  </si>
  <si>
    <t>Код</t>
  </si>
  <si>
    <t>Консолидированный бюджет</t>
  </si>
  <si>
    <t>бюджетной</t>
  </si>
  <si>
    <t>классиф.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</si>
  <si>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</si>
  <si>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</si>
  <si>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</si>
  <si>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</si>
  <si>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</si>
  <si>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</si>
  <si>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</si>
  <si>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 xml:space="preserve">1 08 00000 00 0000 000 </t>
  </si>
  <si>
    <t xml:space="preserve">1 09 00000 00 0000 000 </t>
  </si>
  <si>
    <t xml:space="preserve"> 1 11 00000 00 0000 000</t>
  </si>
  <si>
    <t>1 11 05010 00 0000 120</t>
  </si>
  <si>
    <t>1 11 05035 10 0000 120</t>
  </si>
  <si>
    <t xml:space="preserve">1 11 07015 05 0000 120 </t>
  </si>
  <si>
    <t xml:space="preserve">1 12 01000 01 0000 120 </t>
  </si>
  <si>
    <t xml:space="preserve">1 14 00000 00 0000 000 </t>
  </si>
  <si>
    <t xml:space="preserve">1 14 02033 10 0000 410 </t>
  </si>
  <si>
    <t>1 14 06014 10 0000 420</t>
  </si>
  <si>
    <t xml:space="preserve">1 16 00000 00 0000 000 </t>
  </si>
  <si>
    <t xml:space="preserve">1 17 00000 00 0000 000 </t>
  </si>
  <si>
    <t>2 02 01000 00 0000 151</t>
  </si>
  <si>
    <t>2 02 02000 00 0000 151</t>
  </si>
  <si>
    <t>2 02 03000 00 0000 151</t>
  </si>
  <si>
    <t>2 02 04000 00 0000 151</t>
  </si>
  <si>
    <t>- за выдачу разрешения на установку рекламной конструкции (150)</t>
  </si>
  <si>
    <t>2019год</t>
  </si>
  <si>
    <t>Белокалитвинского района</t>
  </si>
  <si>
    <t xml:space="preserve">   2019 год</t>
  </si>
  <si>
    <t>Откл. к пл. кварт.</t>
  </si>
  <si>
    <t>% исп.</t>
  </si>
  <si>
    <t>год. плана</t>
  </si>
  <si>
    <t>1 полугодие 2019 года</t>
  </si>
  <si>
    <t>Субсидии</t>
  </si>
  <si>
    <t xml:space="preserve">Исполнение  бюджета Белокалитвинского района по доходам на 01.07.2019 года </t>
  </si>
  <si>
    <t xml:space="preserve">Информация о выполнении плановых назначений по доходам за январь - июнь 2019 года по поселениям </t>
  </si>
  <si>
    <t>по состоянию на 01.07.2019 года</t>
  </si>
  <si>
    <t xml:space="preserve">по состоянию на 01.07.2019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</si>
</sst>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8"/>
      <name val="Times New Roman"/>
      <family val="1"/>
    </font>
    <font>
      <sz val="16"/>
      <name val="Times New Roman"/>
      <family val="1"/>
    </font>
    <font>
      <sz val="12"/>
      <name val="Arial"/>
      <family val="2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45" fillId="31" borderId="8" applyNumberFormat="0" applyFont="0" applyAlignment="0" applyProtection="0"/>
    <xf numFmtId="9" fontId="45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9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5" fillId="0" borderId="11" xfId="0" applyNumberFormat="1" applyFont="1" applyBorder="1" applyAlignment="1">
      <alignment vertical="top"/>
    </xf>
    <xf numFmtId="172" fontId="3" fillId="0" borderId="12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Border="1" applyAlignment="1" applyProtection="1">
      <alignment horizontal="right"/>
      <protection/>
    </xf>
    <xf numFmtId="172" fontId="3" fillId="33" borderId="13" xfId="0" applyNumberFormat="1" applyFont="1" applyFill="1" applyBorder="1" applyAlignment="1" applyProtection="1">
      <alignment horizontal="right"/>
      <protection/>
    </xf>
    <xf numFmtId="172" fontId="3" fillId="33" borderId="10" xfId="0" applyNumberFormat="1" applyFont="1" applyFill="1" applyBorder="1" applyAlignment="1" applyProtection="1">
      <alignment horizontal="right"/>
      <protection/>
    </xf>
    <xf numFmtId="172" fontId="3" fillId="33" borderId="14" xfId="0" applyNumberFormat="1" applyFont="1" applyFill="1" applyBorder="1" applyAlignment="1" applyProtection="1">
      <alignment horizontal="right"/>
      <protection/>
    </xf>
    <xf numFmtId="172" fontId="3" fillId="34" borderId="10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 applyProtection="1">
      <alignment horizontal="right"/>
      <protection/>
    </xf>
    <xf numFmtId="172" fontId="3" fillId="7" borderId="13" xfId="0" applyNumberFormat="1" applyFont="1" applyFill="1" applyBorder="1" applyAlignment="1" applyProtection="1">
      <alignment horizontal="right"/>
      <protection/>
    </xf>
    <xf numFmtId="172" fontId="3" fillId="7" borderId="10" xfId="0" applyNumberFormat="1" applyFont="1" applyFill="1" applyBorder="1" applyAlignment="1" applyProtection="1">
      <alignment horizontal="right"/>
      <protection/>
    </xf>
    <xf numFmtId="172" fontId="3" fillId="7" borderId="15" xfId="0" applyNumberFormat="1" applyFont="1" applyFill="1" applyBorder="1" applyAlignment="1" applyProtection="1">
      <alignment horizontal="right"/>
      <protection/>
    </xf>
    <xf numFmtId="172" fontId="3" fillId="34" borderId="15" xfId="0" applyNumberFormat="1" applyFont="1" applyFill="1" applyBorder="1" applyAlignment="1" applyProtection="1">
      <alignment horizontal="right"/>
      <protection/>
    </xf>
    <xf numFmtId="172" fontId="3" fillId="0" borderId="15" xfId="0" applyNumberFormat="1" applyFont="1" applyFill="1" applyBorder="1" applyAlignment="1" applyProtection="1">
      <alignment horizontal="right"/>
      <protection/>
    </xf>
    <xf numFmtId="172" fontId="3" fillId="0" borderId="14" xfId="0" applyNumberFormat="1" applyFont="1" applyFill="1" applyBorder="1" applyAlignment="1" applyProtection="1">
      <alignment horizontal="right"/>
      <protection/>
    </xf>
    <xf numFmtId="172" fontId="3" fillId="0" borderId="15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172" fontId="3" fillId="0" borderId="12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3" fillId="35" borderId="12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>
      <alignment horizontal="right"/>
    </xf>
    <xf numFmtId="172" fontId="3" fillId="35" borderId="13" xfId="0" applyNumberFormat="1" applyFont="1" applyFill="1" applyBorder="1" applyAlignment="1" applyProtection="1">
      <alignment horizontal="right"/>
      <protection/>
    </xf>
    <xf numFmtId="172" fontId="3" fillId="35" borderId="11" xfId="0" applyNumberFormat="1" applyFont="1" applyFill="1" applyBorder="1" applyAlignment="1" applyProtection="1">
      <alignment horizontal="right"/>
      <protection/>
    </xf>
    <xf numFmtId="172" fontId="2" fillId="0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Fill="1" applyBorder="1" applyAlignment="1">
      <alignment vertical="top" wrapText="1"/>
    </xf>
    <xf numFmtId="172" fontId="2" fillId="0" borderId="12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 applyProtection="1">
      <alignment horizontal="right"/>
      <protection/>
    </xf>
    <xf numFmtId="172" fontId="2" fillId="0" borderId="10" xfId="0" applyNumberFormat="1" applyFont="1" applyBorder="1" applyAlignment="1" applyProtection="1">
      <alignment horizontal="right"/>
      <protection/>
    </xf>
    <xf numFmtId="172" fontId="2" fillId="33" borderId="13" xfId="0" applyNumberFormat="1" applyFont="1" applyFill="1" applyBorder="1" applyAlignment="1" applyProtection="1">
      <alignment horizontal="right"/>
      <protection/>
    </xf>
    <xf numFmtId="172" fontId="2" fillId="33" borderId="10" xfId="0" applyNumberFormat="1" applyFont="1" applyFill="1" applyBorder="1" applyAlignment="1" applyProtection="1">
      <alignment horizontal="right"/>
      <protection/>
    </xf>
    <xf numFmtId="172" fontId="2" fillId="33" borderId="14" xfId="0" applyNumberFormat="1" applyFont="1" applyFill="1" applyBorder="1" applyAlignment="1" applyProtection="1">
      <alignment horizontal="right"/>
      <protection/>
    </xf>
    <xf numFmtId="172" fontId="2" fillId="35" borderId="12" xfId="0" applyNumberFormat="1" applyFont="1" applyFill="1" applyBorder="1" applyAlignment="1" applyProtection="1">
      <alignment horizontal="right"/>
      <protection/>
    </xf>
    <xf numFmtId="172" fontId="2" fillId="35" borderId="10" xfId="0" applyNumberFormat="1" applyFont="1" applyFill="1" applyBorder="1" applyAlignment="1" applyProtection="1">
      <alignment horizontal="right"/>
      <protection/>
    </xf>
    <xf numFmtId="172" fontId="2" fillId="0" borderId="13" xfId="0" applyNumberFormat="1" applyFont="1" applyFill="1" applyBorder="1" applyAlignment="1">
      <alignment horizontal="right"/>
    </xf>
    <xf numFmtId="172" fontId="2" fillId="7" borderId="13" xfId="0" applyNumberFormat="1" applyFont="1" applyFill="1" applyBorder="1" applyAlignment="1" applyProtection="1">
      <alignment horizontal="right"/>
      <protection/>
    </xf>
    <xf numFmtId="172" fontId="2" fillId="7" borderId="10" xfId="0" applyNumberFormat="1" applyFont="1" applyFill="1" applyBorder="1" applyAlignment="1" applyProtection="1">
      <alignment horizontal="right"/>
      <protection/>
    </xf>
    <xf numFmtId="172" fontId="2" fillId="7" borderId="15" xfId="0" applyNumberFormat="1" applyFont="1" applyFill="1" applyBorder="1" applyAlignment="1" applyProtection="1">
      <alignment horizontal="right"/>
      <protection/>
    </xf>
    <xf numFmtId="172" fontId="2" fillId="35" borderId="15" xfId="0" applyNumberFormat="1" applyFont="1" applyFill="1" applyBorder="1" applyAlignment="1" applyProtection="1">
      <alignment horizontal="right"/>
      <protection/>
    </xf>
    <xf numFmtId="172" fontId="2" fillId="0" borderId="14" xfId="0" applyNumberFormat="1" applyFont="1" applyFill="1" applyBorder="1" applyAlignment="1" applyProtection="1">
      <alignment horizontal="right"/>
      <protection/>
    </xf>
    <xf numFmtId="172" fontId="2" fillId="35" borderId="13" xfId="0" applyNumberFormat="1" applyFont="1" applyFill="1" applyBorder="1" applyAlignment="1" applyProtection="1">
      <alignment horizontal="right"/>
      <protection/>
    </xf>
    <xf numFmtId="49" fontId="6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vertical="top"/>
    </xf>
    <xf numFmtId="172" fontId="2" fillId="36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72" fontId="2" fillId="37" borderId="10" xfId="0" applyNumberFormat="1" applyFont="1" applyFill="1" applyBorder="1" applyAlignment="1" applyProtection="1">
      <alignment horizontal="right"/>
      <protection/>
    </xf>
    <xf numFmtId="0" fontId="2" fillId="37" borderId="0" xfId="0" applyFont="1" applyFill="1" applyAlignment="1">
      <alignment/>
    </xf>
    <xf numFmtId="172" fontId="2" fillId="0" borderId="13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2" fillId="0" borderId="12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3" xfId="0" applyNumberFormat="1" applyFont="1" applyFill="1" applyBorder="1" applyAlignment="1">
      <alignment/>
    </xf>
    <xf numFmtId="172" fontId="3" fillId="7" borderId="13" xfId="0" applyNumberFormat="1" applyFont="1" applyFill="1" applyBorder="1" applyAlignment="1">
      <alignment/>
    </xf>
    <xf numFmtId="49" fontId="6" fillId="0" borderId="11" xfId="0" applyNumberFormat="1" applyFont="1" applyBorder="1" applyAlignment="1">
      <alignment vertical="top" wrapText="1"/>
    </xf>
    <xf numFmtId="49" fontId="7" fillId="0" borderId="1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172" fontId="3" fillId="0" borderId="16" xfId="0" applyNumberFormat="1" applyFont="1" applyFill="1" applyBorder="1" applyAlignment="1">
      <alignment horizontal="right"/>
    </xf>
    <xf numFmtId="172" fontId="3" fillId="0" borderId="17" xfId="0" applyNumberFormat="1" applyFont="1" applyFill="1" applyBorder="1" applyAlignment="1">
      <alignment horizontal="right"/>
    </xf>
    <xf numFmtId="172" fontId="3" fillId="0" borderId="17" xfId="0" applyNumberFormat="1" applyFont="1" applyBorder="1" applyAlignment="1" applyProtection="1">
      <alignment horizontal="right"/>
      <protection/>
    </xf>
    <xf numFmtId="172" fontId="3" fillId="0" borderId="16" xfId="0" applyNumberFormat="1" applyFont="1" applyFill="1" applyBorder="1" applyAlignment="1">
      <alignment/>
    </xf>
    <xf numFmtId="172" fontId="3" fillId="0" borderId="17" xfId="0" applyNumberFormat="1" applyFont="1" applyFill="1" applyBorder="1" applyAlignment="1">
      <alignment/>
    </xf>
    <xf numFmtId="172" fontId="2" fillId="0" borderId="17" xfId="0" applyNumberFormat="1" applyFont="1" applyFill="1" applyBorder="1" applyAlignment="1" applyProtection="1">
      <alignment horizontal="right"/>
      <protection/>
    </xf>
    <xf numFmtId="172" fontId="2" fillId="0" borderId="18" xfId="0" applyNumberFormat="1" applyFont="1" applyFill="1" applyBorder="1" applyAlignment="1">
      <alignment horizontal="right"/>
    </xf>
    <xf numFmtId="172" fontId="3" fillId="0" borderId="19" xfId="0" applyNumberFormat="1" applyFont="1" applyFill="1" applyBorder="1" applyAlignment="1">
      <alignment horizontal="right"/>
    </xf>
    <xf numFmtId="172" fontId="3" fillId="0" borderId="19" xfId="0" applyNumberFormat="1" applyFont="1" applyBorder="1" applyAlignment="1" applyProtection="1">
      <alignment horizontal="right"/>
      <protection/>
    </xf>
    <xf numFmtId="172" fontId="2" fillId="0" borderId="20" xfId="0" applyNumberFormat="1" applyFont="1" applyBorder="1" applyAlignment="1" applyProtection="1">
      <alignment horizontal="right"/>
      <protection/>
    </xf>
    <xf numFmtId="172" fontId="2" fillId="33" borderId="21" xfId="0" applyNumberFormat="1" applyFont="1" applyFill="1" applyBorder="1" applyAlignment="1" applyProtection="1">
      <alignment horizontal="right"/>
      <protection/>
    </xf>
    <xf numFmtId="172" fontId="2" fillId="33" borderId="17" xfId="0" applyNumberFormat="1" applyFont="1" applyFill="1" applyBorder="1" applyAlignment="1" applyProtection="1">
      <alignment horizontal="right"/>
      <protection/>
    </xf>
    <xf numFmtId="172" fontId="2" fillId="33" borderId="22" xfId="0" applyNumberFormat="1" applyFont="1" applyFill="1" applyBorder="1" applyAlignment="1" applyProtection="1">
      <alignment horizontal="right"/>
      <protection/>
    </xf>
    <xf numFmtId="172" fontId="3" fillId="35" borderId="16" xfId="0" applyNumberFormat="1" applyFont="1" applyFill="1" applyBorder="1" applyAlignment="1" applyProtection="1">
      <alignment horizontal="right"/>
      <protection/>
    </xf>
    <xf numFmtId="172" fontId="3" fillId="35" borderId="17" xfId="0" applyNumberFormat="1" applyFont="1" applyFill="1" applyBorder="1" applyAlignment="1" applyProtection="1">
      <alignment horizontal="right"/>
      <protection/>
    </xf>
    <xf numFmtId="172" fontId="3" fillId="0" borderId="21" xfId="0" applyNumberFormat="1" applyFont="1" applyFill="1" applyBorder="1" applyAlignment="1">
      <alignment/>
    </xf>
    <xf numFmtId="172" fontId="3" fillId="0" borderId="17" xfId="0" applyNumberFormat="1" applyFont="1" applyFill="1" applyBorder="1" applyAlignment="1" applyProtection="1">
      <alignment horizontal="right"/>
      <protection/>
    </xf>
    <xf numFmtId="172" fontId="3" fillId="7" borderId="21" xfId="0" applyNumberFormat="1" applyFont="1" applyFill="1" applyBorder="1" applyAlignment="1" applyProtection="1">
      <alignment horizontal="right"/>
      <protection/>
    </xf>
    <xf numFmtId="172" fontId="3" fillId="7" borderId="17" xfId="0" applyNumberFormat="1" applyFont="1" applyFill="1" applyBorder="1" applyAlignment="1" applyProtection="1">
      <alignment horizontal="right"/>
      <protection/>
    </xf>
    <xf numFmtId="172" fontId="3" fillId="7" borderId="23" xfId="0" applyNumberFormat="1" applyFont="1" applyFill="1" applyBorder="1" applyAlignment="1" applyProtection="1">
      <alignment horizontal="right"/>
      <protection/>
    </xf>
    <xf numFmtId="172" fontId="3" fillId="35" borderId="18" xfId="0" applyNumberFormat="1" applyFont="1" applyFill="1" applyBorder="1" applyAlignment="1" applyProtection="1">
      <alignment horizontal="right"/>
      <protection/>
    </xf>
    <xf numFmtId="172" fontId="3" fillId="35" borderId="19" xfId="0" applyNumberFormat="1" applyFont="1" applyFill="1" applyBorder="1" applyAlignment="1" applyProtection="1">
      <alignment horizontal="right"/>
      <protection/>
    </xf>
    <xf numFmtId="172" fontId="3" fillId="35" borderId="20" xfId="0" applyNumberFormat="1" applyFont="1" applyFill="1" applyBorder="1" applyAlignment="1" applyProtection="1">
      <alignment horizontal="right"/>
      <protection/>
    </xf>
    <xf numFmtId="172" fontId="3" fillId="0" borderId="18" xfId="0" applyNumberFormat="1" applyFont="1" applyFill="1" applyBorder="1" applyAlignment="1">
      <alignment/>
    </xf>
    <xf numFmtId="172" fontId="3" fillId="0" borderId="19" xfId="0" applyNumberFormat="1" applyFont="1" applyFill="1" applyBorder="1" applyAlignment="1">
      <alignment/>
    </xf>
    <xf numFmtId="172" fontId="3" fillId="0" borderId="19" xfId="0" applyNumberFormat="1" applyFont="1" applyFill="1" applyBorder="1" applyAlignment="1" applyProtection="1">
      <alignment horizontal="right"/>
      <protection/>
    </xf>
    <xf numFmtId="172" fontId="2" fillId="0" borderId="20" xfId="0" applyNumberFormat="1" applyFont="1" applyFill="1" applyBorder="1" applyAlignment="1" applyProtection="1">
      <alignment horizontal="right"/>
      <protection/>
    </xf>
    <xf numFmtId="172" fontId="2" fillId="0" borderId="24" xfId="0" applyNumberFormat="1" applyFont="1" applyFill="1" applyBorder="1" applyAlignment="1" applyProtection="1">
      <alignment horizontal="right"/>
      <protection/>
    </xf>
    <xf numFmtId="172" fontId="2" fillId="0" borderId="23" xfId="0" applyNumberFormat="1" applyFont="1" applyFill="1" applyBorder="1" applyAlignment="1" applyProtection="1">
      <alignment horizontal="right"/>
      <protection/>
    </xf>
    <xf numFmtId="172" fontId="3" fillId="35" borderId="21" xfId="0" applyNumberFormat="1" applyFont="1" applyFill="1" applyBorder="1" applyAlignment="1" applyProtection="1">
      <alignment horizontal="right"/>
      <protection/>
    </xf>
    <xf numFmtId="172" fontId="3" fillId="35" borderId="23" xfId="0" applyNumberFormat="1" applyFont="1" applyFill="1" applyBorder="1" applyAlignment="1" applyProtection="1">
      <alignment horizontal="right"/>
      <protection/>
    </xf>
    <xf numFmtId="0" fontId="2" fillId="0" borderId="25" xfId="0" applyFont="1" applyBorder="1" applyAlignment="1">
      <alignment/>
    </xf>
    <xf numFmtId="49" fontId="2" fillId="0" borderId="0" xfId="0" applyNumberFormat="1" applyFont="1" applyAlignment="1">
      <alignment vertical="top"/>
    </xf>
    <xf numFmtId="0" fontId="2" fillId="0" borderId="26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72" fontId="11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2" fillId="0" borderId="14" xfId="0" applyFont="1" applyBorder="1" applyAlignment="1">
      <alignment/>
    </xf>
    <xf numFmtId="172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0" fillId="0" borderId="0" xfId="0" applyFill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4" xfId="0" applyFont="1" applyBorder="1" applyAlignment="1">
      <alignment vertical="top"/>
    </xf>
    <xf numFmtId="0" fontId="11" fillId="0" borderId="10" xfId="0" applyFont="1" applyFill="1" applyBorder="1" applyAlignment="1">
      <alignment/>
    </xf>
    <xf numFmtId="0" fontId="14" fillId="0" borderId="14" xfId="0" applyFont="1" applyBorder="1" applyAlignment="1">
      <alignment/>
    </xf>
    <xf numFmtId="0" fontId="11" fillId="0" borderId="0" xfId="0" applyFont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17" fillId="0" borderId="10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vertical="top" wrapText="1"/>
    </xf>
    <xf numFmtId="0" fontId="10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0" fillId="0" borderId="14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72" fontId="8" fillId="38" borderId="12" xfId="0" applyNumberFormat="1" applyFont="1" applyFill="1" applyBorder="1" applyAlignment="1" applyProtection="1">
      <alignment horizontal="right"/>
      <protection/>
    </xf>
    <xf numFmtId="172" fontId="8" fillId="38" borderId="10" xfId="0" applyNumberFormat="1" applyFont="1" applyFill="1" applyBorder="1" applyAlignment="1" applyProtection="1">
      <alignment horizontal="right"/>
      <protection/>
    </xf>
    <xf numFmtId="172" fontId="8" fillId="38" borderId="15" xfId="0" applyNumberFormat="1" applyFont="1" applyFill="1" applyBorder="1" applyAlignment="1" applyProtection="1">
      <alignment horizontal="right"/>
      <protection/>
    </xf>
    <xf numFmtId="172" fontId="8" fillId="38" borderId="11" xfId="0" applyNumberFormat="1" applyFont="1" applyFill="1" applyBorder="1" applyAlignment="1" applyProtection="1">
      <alignment horizontal="right"/>
      <protection/>
    </xf>
    <xf numFmtId="172" fontId="8" fillId="38" borderId="35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/>
    </xf>
    <xf numFmtId="172" fontId="9" fillId="0" borderId="12" xfId="0" applyNumberFormat="1" applyFont="1" applyBorder="1" applyAlignment="1" applyProtection="1">
      <alignment horizontal="right"/>
      <protection/>
    </xf>
    <xf numFmtId="172" fontId="9" fillId="0" borderId="10" xfId="0" applyNumberFormat="1" applyFont="1" applyBorder="1" applyAlignment="1" applyProtection="1">
      <alignment horizontal="right"/>
      <protection/>
    </xf>
    <xf numFmtId="172" fontId="9" fillId="0" borderId="15" xfId="0" applyNumberFormat="1" applyFont="1" applyBorder="1" applyAlignment="1" applyProtection="1">
      <alignment horizontal="right"/>
      <protection/>
    </xf>
    <xf numFmtId="172" fontId="9" fillId="0" borderId="12" xfId="0" applyNumberFormat="1" applyFont="1" applyFill="1" applyBorder="1" applyAlignment="1" applyProtection="1">
      <alignment horizontal="right"/>
      <protection/>
    </xf>
    <xf numFmtId="172" fontId="9" fillId="0" borderId="14" xfId="0" applyNumberFormat="1" applyFont="1" applyFill="1" applyBorder="1" applyAlignment="1" applyProtection="1">
      <alignment horizontal="right"/>
      <protection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9" fillId="0" borderId="15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/>
    </xf>
    <xf numFmtId="172" fontId="9" fillId="0" borderId="12" xfId="0" applyNumberFormat="1" applyFont="1" applyFill="1" applyBorder="1" applyAlignment="1" applyProtection="1">
      <alignment horizontal="right"/>
      <protection locked="0"/>
    </xf>
    <xf numFmtId="172" fontId="9" fillId="0" borderId="36" xfId="0" applyNumberFormat="1" applyFont="1" applyFill="1" applyBorder="1" applyAlignment="1" applyProtection="1">
      <alignment horizontal="right"/>
      <protection/>
    </xf>
    <xf numFmtId="0" fontId="13" fillId="0" borderId="14" xfId="0" applyFont="1" applyBorder="1" applyAlignment="1">
      <alignment vertical="top" wrapText="1"/>
    </xf>
    <xf numFmtId="172" fontId="9" fillId="0" borderId="11" xfId="0" applyNumberFormat="1" applyFont="1" applyFill="1" applyBorder="1" applyAlignment="1" applyProtection="1">
      <alignment horizontal="right"/>
      <protection/>
    </xf>
    <xf numFmtId="0" fontId="20" fillId="39" borderId="14" xfId="0" applyFont="1" applyFill="1" applyBorder="1" applyAlignment="1">
      <alignment vertical="top" wrapText="1"/>
    </xf>
    <xf numFmtId="172" fontId="9" fillId="39" borderId="12" xfId="0" applyNumberFormat="1" applyFont="1" applyFill="1" applyBorder="1" applyAlignment="1" applyProtection="1">
      <alignment horizontal="right"/>
      <protection/>
    </xf>
    <xf numFmtId="172" fontId="9" fillId="39" borderId="10" xfId="0" applyNumberFormat="1" applyFont="1" applyFill="1" applyBorder="1" applyAlignment="1" applyProtection="1">
      <alignment horizontal="right"/>
      <protection/>
    </xf>
    <xf numFmtId="172" fontId="9" fillId="39" borderId="15" xfId="0" applyNumberFormat="1" applyFont="1" applyFill="1" applyBorder="1" applyAlignment="1" applyProtection="1">
      <alignment horizontal="right"/>
      <protection/>
    </xf>
    <xf numFmtId="172" fontId="9" fillId="39" borderId="36" xfId="0" applyNumberFormat="1" applyFont="1" applyFill="1" applyBorder="1" applyAlignment="1" applyProtection="1">
      <alignment horizontal="right"/>
      <protection/>
    </xf>
    <xf numFmtId="0" fontId="21" fillId="39" borderId="14" xfId="0" applyFont="1" applyFill="1" applyBorder="1" applyAlignment="1">
      <alignment horizontal="left" vertical="top" wrapText="1"/>
    </xf>
    <xf numFmtId="173" fontId="9" fillId="39" borderId="12" xfId="0" applyNumberFormat="1" applyFont="1" applyFill="1" applyBorder="1" applyAlignment="1">
      <alignment horizontal="right"/>
    </xf>
    <xf numFmtId="0" fontId="22" fillId="39" borderId="14" xfId="0" applyFont="1" applyFill="1" applyBorder="1" applyAlignment="1">
      <alignment wrapText="1"/>
    </xf>
    <xf numFmtId="0" fontId="9" fillId="39" borderId="12" xfId="0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19" fillId="0" borderId="14" xfId="0" applyFont="1" applyBorder="1" applyAlignment="1">
      <alignment wrapText="1"/>
    </xf>
    <xf numFmtId="0" fontId="22" fillId="39" borderId="14" xfId="0" applyFont="1" applyFill="1" applyBorder="1" applyAlignment="1">
      <alignment wrapText="1"/>
    </xf>
    <xf numFmtId="172" fontId="9" fillId="39" borderId="12" xfId="0" applyNumberFormat="1" applyFont="1" applyFill="1" applyBorder="1" applyAlignment="1" applyProtection="1">
      <alignment horizontal="right"/>
      <protection/>
    </xf>
    <xf numFmtId="172" fontId="9" fillId="39" borderId="10" xfId="0" applyNumberFormat="1" applyFont="1" applyFill="1" applyBorder="1" applyAlignment="1" applyProtection="1">
      <alignment horizontal="right"/>
      <protection/>
    </xf>
    <xf numFmtId="172" fontId="9" fillId="39" borderId="14" xfId="0" applyNumberFormat="1" applyFont="1" applyFill="1" applyBorder="1" applyAlignment="1" applyProtection="1">
      <alignment horizontal="right"/>
      <protection/>
    </xf>
    <xf numFmtId="172" fontId="9" fillId="39" borderId="11" xfId="0" applyNumberFormat="1" applyFont="1" applyFill="1" applyBorder="1" applyAlignment="1" applyProtection="1">
      <alignment horizontal="right"/>
      <protection/>
    </xf>
    <xf numFmtId="172" fontId="9" fillId="0" borderId="11" xfId="0" applyNumberFormat="1" applyFont="1" applyBorder="1" applyAlignment="1" applyProtection="1">
      <alignment horizontal="right"/>
      <protection/>
    </xf>
    <xf numFmtId="173" fontId="9" fillId="0" borderId="12" xfId="0" applyNumberFormat="1" applyFont="1" applyFill="1" applyBorder="1" applyAlignment="1">
      <alignment/>
    </xf>
    <xf numFmtId="0" fontId="8" fillId="16" borderId="10" xfId="0" applyFont="1" applyFill="1" applyBorder="1" applyAlignment="1">
      <alignment/>
    </xf>
    <xf numFmtId="172" fontId="8" fillId="16" borderId="12" xfId="0" applyNumberFormat="1" applyFont="1" applyFill="1" applyBorder="1" applyAlignment="1">
      <alignment/>
    </xf>
    <xf numFmtId="172" fontId="8" fillId="16" borderId="10" xfId="0" applyNumberFormat="1" applyFont="1" applyFill="1" applyBorder="1" applyAlignment="1">
      <alignment/>
    </xf>
    <xf numFmtId="172" fontId="8" fillId="16" borderId="10" xfId="0" applyNumberFormat="1" applyFont="1" applyFill="1" applyBorder="1" applyAlignment="1" applyProtection="1">
      <alignment horizontal="right"/>
      <protection/>
    </xf>
    <xf numFmtId="172" fontId="8" fillId="16" borderId="15" xfId="0" applyNumberFormat="1" applyFont="1" applyFill="1" applyBorder="1" applyAlignment="1" applyProtection="1">
      <alignment horizontal="right"/>
      <protection/>
    </xf>
    <xf numFmtId="172" fontId="8" fillId="16" borderId="14" xfId="0" applyNumberFormat="1" applyFont="1" applyFill="1" applyBorder="1" applyAlignment="1">
      <alignment/>
    </xf>
    <xf numFmtId="172" fontId="8" fillId="16" borderId="11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0" fillId="0" borderId="10" xfId="0" applyNumberFormat="1" applyFont="1" applyBorder="1" applyAlignment="1">
      <alignment wrapText="1"/>
    </xf>
    <xf numFmtId="172" fontId="9" fillId="37" borderId="12" xfId="0" applyNumberFormat="1" applyFont="1" applyFill="1" applyBorder="1" applyAlignment="1">
      <alignment/>
    </xf>
    <xf numFmtId="172" fontId="8" fillId="18" borderId="10" xfId="0" applyNumberFormat="1" applyFont="1" applyFill="1" applyBorder="1" applyAlignment="1">
      <alignment/>
    </xf>
    <xf numFmtId="172" fontId="8" fillId="18" borderId="16" xfId="0" applyNumberFormat="1" applyFont="1" applyFill="1" applyBorder="1" applyAlignment="1">
      <alignment/>
    </xf>
    <xf numFmtId="172" fontId="8" fillId="18" borderId="17" xfId="0" applyNumberFormat="1" applyFont="1" applyFill="1" applyBorder="1" applyAlignment="1" applyProtection="1">
      <alignment horizontal="right"/>
      <protection/>
    </xf>
    <xf numFmtId="172" fontId="8" fillId="18" borderId="23" xfId="0" applyNumberFormat="1" applyFont="1" applyFill="1" applyBorder="1" applyAlignment="1" applyProtection="1">
      <alignment horizontal="right"/>
      <protection/>
    </xf>
    <xf numFmtId="172" fontId="2" fillId="0" borderId="15" xfId="0" applyNumberFormat="1" applyFont="1" applyBorder="1" applyAlignment="1" applyProtection="1">
      <alignment horizontal="right"/>
      <protection/>
    </xf>
    <xf numFmtId="172" fontId="0" fillId="36" borderId="10" xfId="0" applyNumberFormat="1" applyFont="1" applyFill="1" applyBorder="1" applyAlignment="1">
      <alignment/>
    </xf>
    <xf numFmtId="172" fontId="13" fillId="36" borderId="10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 wrapText="1"/>
    </xf>
    <xf numFmtId="0" fontId="24" fillId="0" borderId="0" xfId="0" applyFont="1" applyFill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6" fillId="7" borderId="15" xfId="0" applyFont="1" applyFill="1" applyBorder="1" applyAlignment="1">
      <alignment horizontal="center"/>
    </xf>
    <xf numFmtId="172" fontId="3" fillId="0" borderId="14" xfId="0" applyNumberFormat="1" applyFont="1" applyBorder="1" applyAlignment="1" applyProtection="1">
      <alignment horizontal="right"/>
      <protection/>
    </xf>
    <xf numFmtId="49" fontId="6" fillId="0" borderId="36" xfId="0" applyNumberFormat="1" applyFont="1" applyFill="1" applyBorder="1" applyAlignment="1">
      <alignment vertical="top" wrapText="1"/>
    </xf>
    <xf numFmtId="172" fontId="2" fillId="19" borderId="10" xfId="0" applyNumberFormat="1" applyFont="1" applyFill="1" applyBorder="1" applyAlignment="1" applyProtection="1">
      <alignment horizontal="right"/>
      <protection/>
    </xf>
    <xf numFmtId="172" fontId="2" fillId="19" borderId="15" xfId="0" applyNumberFormat="1" applyFont="1" applyFill="1" applyBorder="1" applyAlignment="1" applyProtection="1">
      <alignment horizontal="right"/>
      <protection/>
    </xf>
    <xf numFmtId="172" fontId="2" fillId="0" borderId="11" xfId="0" applyNumberFormat="1" applyFont="1" applyFill="1" applyBorder="1" applyAlignment="1">
      <alignment horizontal="right"/>
    </xf>
    <xf numFmtId="172" fontId="2" fillId="0" borderId="14" xfId="0" applyNumberFormat="1" applyFont="1" applyBorder="1" applyAlignment="1" applyProtection="1">
      <alignment horizontal="right"/>
      <protection/>
    </xf>
    <xf numFmtId="172" fontId="2" fillId="0" borderId="36" xfId="0" applyNumberFormat="1" applyFont="1" applyFill="1" applyBorder="1" applyAlignment="1">
      <alignment horizontal="right"/>
    </xf>
    <xf numFmtId="49" fontId="2" fillId="40" borderId="14" xfId="0" applyNumberFormat="1" applyFont="1" applyFill="1" applyBorder="1" applyAlignment="1">
      <alignment wrapText="1"/>
    </xf>
    <xf numFmtId="172" fontId="2" fillId="40" borderId="12" xfId="0" applyNumberFormat="1" applyFont="1" applyFill="1" applyBorder="1" applyAlignment="1">
      <alignment horizontal="right"/>
    </xf>
    <xf numFmtId="172" fontId="2" fillId="40" borderId="10" xfId="0" applyNumberFormat="1" applyFont="1" applyFill="1" applyBorder="1" applyAlignment="1">
      <alignment horizontal="right"/>
    </xf>
    <xf numFmtId="172" fontId="2" fillId="40" borderId="10" xfId="0" applyNumberFormat="1" applyFont="1" applyFill="1" applyBorder="1" applyAlignment="1" applyProtection="1">
      <alignment horizontal="right"/>
      <protection/>
    </xf>
    <xf numFmtId="172" fontId="2" fillId="40" borderId="15" xfId="0" applyNumberFormat="1" applyFont="1" applyFill="1" applyBorder="1" applyAlignment="1" applyProtection="1">
      <alignment horizontal="right"/>
      <protection/>
    </xf>
    <xf numFmtId="172" fontId="2" fillId="40" borderId="13" xfId="0" applyNumberFormat="1" applyFont="1" applyFill="1" applyBorder="1" applyAlignment="1" applyProtection="1">
      <alignment horizontal="right"/>
      <protection/>
    </xf>
    <xf numFmtId="172" fontId="2" fillId="40" borderId="14" xfId="0" applyNumberFormat="1" applyFont="1" applyFill="1" applyBorder="1" applyAlignment="1" applyProtection="1">
      <alignment horizontal="right"/>
      <protection/>
    </xf>
    <xf numFmtId="172" fontId="2" fillId="40" borderId="12" xfId="0" applyNumberFormat="1" applyFont="1" applyFill="1" applyBorder="1" applyAlignment="1" applyProtection="1">
      <alignment horizontal="right"/>
      <protection/>
    </xf>
    <xf numFmtId="172" fontId="2" fillId="40" borderId="13" xfId="0" applyNumberFormat="1" applyFont="1" applyFill="1" applyBorder="1" applyAlignment="1">
      <alignment horizontal="right"/>
    </xf>
    <xf numFmtId="172" fontId="3" fillId="40" borderId="10" xfId="0" applyNumberFormat="1" applyFont="1" applyFill="1" applyBorder="1" applyAlignment="1" applyProtection="1">
      <alignment horizontal="right"/>
      <protection/>
    </xf>
    <xf numFmtId="0" fontId="2" fillId="40" borderId="0" xfId="0" applyFont="1" applyFill="1" applyAlignment="1">
      <alignment/>
    </xf>
    <xf numFmtId="49" fontId="2" fillId="40" borderId="14" xfId="0" applyNumberFormat="1" applyFont="1" applyFill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49" fontId="5" fillId="0" borderId="14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/>
    </xf>
    <xf numFmtId="49" fontId="2" fillId="37" borderId="14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72" fontId="2" fillId="35" borderId="11" xfId="0" applyNumberFormat="1" applyFont="1" applyFill="1" applyBorder="1" applyAlignment="1" applyProtection="1">
      <alignment horizontal="right"/>
      <protection/>
    </xf>
    <xf numFmtId="172" fontId="3" fillId="0" borderId="36" xfId="0" applyNumberFormat="1" applyFont="1" applyFill="1" applyBorder="1" applyAlignment="1">
      <alignment/>
    </xf>
    <xf numFmtId="172" fontId="3" fillId="19" borderId="15" xfId="0" applyNumberFormat="1" applyFont="1" applyFill="1" applyBorder="1" applyAlignment="1" applyProtection="1">
      <alignment horizontal="right"/>
      <protection/>
    </xf>
    <xf numFmtId="172" fontId="3" fillId="36" borderId="15" xfId="0" applyNumberFormat="1" applyFont="1" applyFill="1" applyBorder="1" applyAlignment="1" applyProtection="1">
      <alignment horizontal="right"/>
      <protection/>
    </xf>
    <xf numFmtId="49" fontId="5" fillId="0" borderId="37" xfId="0" applyNumberFormat="1" applyFont="1" applyBorder="1" applyAlignment="1">
      <alignment vertical="top" wrapText="1"/>
    </xf>
    <xf numFmtId="172" fontId="24" fillId="0" borderId="17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6" fillId="0" borderId="26" xfId="0" applyFont="1" applyBorder="1" applyAlignment="1">
      <alignment/>
    </xf>
    <xf numFmtId="172" fontId="24" fillId="0" borderId="0" xfId="0" applyNumberFormat="1" applyFont="1" applyFill="1" applyAlignment="1">
      <alignment/>
    </xf>
    <xf numFmtId="172" fontId="26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38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38" borderId="36" xfId="0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/>
    </xf>
    <xf numFmtId="0" fontId="11" fillId="38" borderId="14" xfId="0" applyFont="1" applyFill="1" applyBorder="1" applyAlignment="1">
      <alignment/>
    </xf>
    <xf numFmtId="172" fontId="11" fillId="38" borderId="11" xfId="0" applyNumberFormat="1" applyFont="1" applyFill="1" applyBorder="1" applyAlignment="1">
      <alignment/>
    </xf>
    <xf numFmtId="172" fontId="11" fillId="38" borderId="10" xfId="0" applyNumberFormat="1" applyFont="1" applyFill="1" applyBorder="1" applyAlignment="1">
      <alignment/>
    </xf>
    <xf numFmtId="172" fontId="11" fillId="38" borderId="36" xfId="0" applyNumberFormat="1" applyFont="1" applyFill="1" applyBorder="1" applyAlignment="1">
      <alignment/>
    </xf>
    <xf numFmtId="172" fontId="11" fillId="38" borderId="14" xfId="0" applyNumberFormat="1" applyFont="1" applyFill="1" applyBorder="1" applyAlignment="1">
      <alignment/>
    </xf>
    <xf numFmtId="0" fontId="11" fillId="38" borderId="0" xfId="0" applyFont="1" applyFill="1" applyAlignment="1">
      <alignment/>
    </xf>
    <xf numFmtId="172" fontId="0" fillId="38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38" borderId="36" xfId="0" applyNumberFormat="1" applyFont="1" applyFill="1" applyBorder="1" applyAlignment="1">
      <alignment/>
    </xf>
    <xf numFmtId="172" fontId="0" fillId="38" borderId="11" xfId="0" applyNumberFormat="1" applyFont="1" applyFill="1" applyBorder="1" applyAlignment="1">
      <alignment/>
    </xf>
    <xf numFmtId="172" fontId="0" fillId="38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38" borderId="36" xfId="0" applyNumberFormat="1" applyFont="1" applyFill="1" applyBorder="1" applyAlignment="1">
      <alignment/>
    </xf>
    <xf numFmtId="172" fontId="0" fillId="38" borderId="11" xfId="0" applyNumberFormat="1" applyFont="1" applyFill="1" applyBorder="1" applyAlignment="1">
      <alignment vertical="top"/>
    </xf>
    <xf numFmtId="172" fontId="0" fillId="0" borderId="13" xfId="0" applyNumberFormat="1" applyFont="1" applyFill="1" applyBorder="1" applyAlignment="1">
      <alignment vertical="top"/>
    </xf>
    <xf numFmtId="172" fontId="0" fillId="38" borderId="36" xfId="0" applyNumberFormat="1" applyFont="1" applyFill="1" applyBorder="1" applyAlignment="1">
      <alignment vertical="top"/>
    </xf>
    <xf numFmtId="172" fontId="0" fillId="0" borderId="13" xfId="0" applyNumberFormat="1" applyFont="1" applyBorder="1" applyAlignment="1">
      <alignment vertical="top"/>
    </xf>
    <xf numFmtId="172" fontId="0" fillId="0" borderId="13" xfId="0" applyNumberFormat="1" applyFont="1" applyBorder="1" applyAlignment="1">
      <alignment/>
    </xf>
    <xf numFmtId="172" fontId="11" fillId="38" borderId="11" xfId="0" applyNumberFormat="1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2" fontId="15" fillId="0" borderId="10" xfId="0" applyNumberFormat="1" applyFont="1" applyFill="1" applyBorder="1" applyAlignment="1">
      <alignment/>
    </xf>
    <xf numFmtId="172" fontId="13" fillId="38" borderId="11" xfId="0" applyNumberFormat="1" applyFont="1" applyFill="1" applyBorder="1" applyAlignment="1">
      <alignment vertical="top" wrapText="1"/>
    </xf>
    <xf numFmtId="172" fontId="13" fillId="0" borderId="13" xfId="0" applyNumberFormat="1" applyFont="1" applyBorder="1" applyAlignment="1">
      <alignment vertical="top" wrapText="1"/>
    </xf>
    <xf numFmtId="172" fontId="13" fillId="38" borderId="36" xfId="0" applyNumberFormat="1" applyFont="1" applyFill="1" applyBorder="1" applyAlignment="1">
      <alignment vertical="top" wrapText="1"/>
    </xf>
    <xf numFmtId="172" fontId="13" fillId="0" borderId="10" xfId="0" applyNumberFormat="1" applyFont="1" applyFill="1" applyBorder="1" applyAlignment="1">
      <alignment/>
    </xf>
    <xf numFmtId="172" fontId="13" fillId="0" borderId="13" xfId="0" applyNumberFormat="1" applyFont="1" applyFill="1" applyBorder="1" applyAlignment="1">
      <alignment vertical="top" wrapText="1"/>
    </xf>
    <xf numFmtId="172" fontId="19" fillId="38" borderId="11" xfId="0" applyNumberFormat="1" applyFont="1" applyFill="1" applyBorder="1" applyAlignment="1">
      <alignment wrapText="1"/>
    </xf>
    <xf numFmtId="172" fontId="19" fillId="0" borderId="13" xfId="0" applyNumberFormat="1" applyFont="1" applyBorder="1" applyAlignment="1">
      <alignment wrapText="1"/>
    </xf>
    <xf numFmtId="172" fontId="19" fillId="38" borderId="36" xfId="0" applyNumberFormat="1" applyFont="1" applyFill="1" applyBorder="1" applyAlignment="1">
      <alignment wrapText="1"/>
    </xf>
    <xf numFmtId="172" fontId="0" fillId="38" borderId="11" xfId="0" applyNumberFormat="1" applyFill="1" applyBorder="1" applyAlignment="1">
      <alignment/>
    </xf>
    <xf numFmtId="172" fontId="0" fillId="0" borderId="0" xfId="0" applyNumberFormat="1" applyFont="1" applyAlignment="1">
      <alignment/>
    </xf>
    <xf numFmtId="0" fontId="11" fillId="38" borderId="17" xfId="0" applyFont="1" applyFill="1" applyBorder="1" applyAlignment="1">
      <alignment/>
    </xf>
    <xf numFmtId="0" fontId="11" fillId="38" borderId="22" xfId="0" applyFont="1" applyFill="1" applyBorder="1" applyAlignment="1">
      <alignment/>
    </xf>
    <xf numFmtId="172" fontId="11" fillId="38" borderId="38" xfId="0" applyNumberFormat="1" applyFont="1" applyFill="1" applyBorder="1" applyAlignment="1">
      <alignment/>
    </xf>
    <xf numFmtId="172" fontId="11" fillId="38" borderId="17" xfId="0" applyNumberFormat="1" applyFont="1" applyFill="1" applyBorder="1" applyAlignment="1">
      <alignment/>
    </xf>
    <xf numFmtId="172" fontId="11" fillId="38" borderId="39" xfId="0" applyNumberFormat="1" applyFont="1" applyFill="1" applyBorder="1" applyAlignment="1">
      <alignment/>
    </xf>
    <xf numFmtId="0" fontId="11" fillId="38" borderId="39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10" fillId="0" borderId="27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27" xfId="0" applyFont="1" applyFill="1" applyBorder="1" applyAlignment="1">
      <alignment horizontal="center"/>
    </xf>
    <xf numFmtId="0" fontId="9" fillId="38" borderId="14" xfId="0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39" borderId="14" xfId="0" applyFont="1" applyFill="1" applyBorder="1" applyAlignment="1">
      <alignment horizontal="right"/>
    </xf>
    <xf numFmtId="0" fontId="27" fillId="39" borderId="14" xfId="0" applyFont="1" applyFill="1" applyBorder="1" applyAlignment="1">
      <alignment horizontal="right"/>
    </xf>
    <xf numFmtId="0" fontId="0" fillId="39" borderId="14" xfId="0" applyFont="1" applyFill="1" applyBorder="1" applyAlignment="1">
      <alignment horizontal="center"/>
    </xf>
    <xf numFmtId="0" fontId="8" fillId="16" borderId="14" xfId="0" applyFont="1" applyFill="1" applyBorder="1" applyAlignment="1">
      <alignment horizontal="right"/>
    </xf>
    <xf numFmtId="172" fontId="9" fillId="0" borderId="14" xfId="0" applyNumberFormat="1" applyFont="1" applyBorder="1" applyAlignment="1">
      <alignment horizontal="right"/>
    </xf>
    <xf numFmtId="172" fontId="8" fillId="18" borderId="14" xfId="0" applyNumberFormat="1" applyFont="1" applyFill="1" applyBorder="1" applyAlignment="1">
      <alignment horizontal="right"/>
    </xf>
    <xf numFmtId="0" fontId="8" fillId="36" borderId="0" xfId="0" applyFont="1" applyFill="1" applyBorder="1" applyAlignment="1">
      <alignment/>
    </xf>
    <xf numFmtId="172" fontId="9" fillId="36" borderId="10" xfId="0" applyNumberFormat="1" applyFont="1" applyFill="1" applyBorder="1" applyAlignment="1" applyProtection="1">
      <alignment horizontal="right"/>
      <protection/>
    </xf>
    <xf numFmtId="172" fontId="3" fillId="41" borderId="13" xfId="0" applyNumberFormat="1" applyFont="1" applyFill="1" applyBorder="1" applyAlignment="1">
      <alignment horizontal="right"/>
    </xf>
    <xf numFmtId="172" fontId="2" fillId="41" borderId="10" xfId="0" applyNumberFormat="1" applyFont="1" applyFill="1" applyBorder="1" applyAlignment="1">
      <alignment horizontal="right"/>
    </xf>
    <xf numFmtId="172" fontId="2" fillId="41" borderId="13" xfId="0" applyNumberFormat="1" applyFont="1" applyFill="1" applyBorder="1" applyAlignment="1">
      <alignment horizontal="right"/>
    </xf>
    <xf numFmtId="172" fontId="3" fillId="41" borderId="13" xfId="0" applyNumberFormat="1" applyFont="1" applyFill="1" applyBorder="1" applyAlignment="1">
      <alignment/>
    </xf>
    <xf numFmtId="172" fontId="3" fillId="41" borderId="10" xfId="0" applyNumberFormat="1" applyFont="1" applyFill="1" applyBorder="1" applyAlignment="1">
      <alignment horizontal="right"/>
    </xf>
    <xf numFmtId="0" fontId="8" fillId="0" borderId="40" xfId="0" applyFont="1" applyFill="1" applyBorder="1" applyAlignment="1">
      <alignment horizontal="center" wrapText="1"/>
    </xf>
    <xf numFmtId="0" fontId="28" fillId="0" borderId="0" xfId="0" applyFont="1" applyAlignment="1">
      <alignment/>
    </xf>
    <xf numFmtId="0" fontId="8" fillId="0" borderId="41" xfId="0" applyFont="1" applyFill="1" applyBorder="1" applyAlignment="1">
      <alignment horizontal="center" wrapText="1"/>
    </xf>
    <xf numFmtId="0" fontId="0" fillId="38" borderId="42" xfId="0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wrapText="1"/>
    </xf>
    <xf numFmtId="0" fontId="0" fillId="4" borderId="43" xfId="0" applyFont="1" applyFill="1" applyBorder="1" applyAlignment="1">
      <alignment horizontal="center" wrapText="1"/>
    </xf>
    <xf numFmtId="0" fontId="0" fillId="4" borderId="33" xfId="0" applyFont="1" applyFill="1" applyBorder="1" applyAlignment="1">
      <alignment horizontal="center" wrapText="1"/>
    </xf>
    <xf numFmtId="0" fontId="0" fillId="4" borderId="44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72" fontId="11" fillId="4" borderId="10" xfId="0" applyNumberFormat="1" applyFont="1" applyFill="1" applyBorder="1" applyAlignment="1">
      <alignment/>
    </xf>
    <xf numFmtId="172" fontId="11" fillId="4" borderId="35" xfId="0" applyNumberFormat="1" applyFont="1" applyFill="1" applyBorder="1" applyAlignment="1">
      <alignment/>
    </xf>
    <xf numFmtId="172" fontId="0" fillId="4" borderId="10" xfId="0" applyNumberFormat="1" applyFont="1" applyFill="1" applyBorder="1" applyAlignment="1">
      <alignment/>
    </xf>
    <xf numFmtId="172" fontId="0" fillId="0" borderId="14" xfId="0" applyNumberFormat="1" applyFont="1" applyFill="1" applyBorder="1" applyAlignment="1">
      <alignment/>
    </xf>
    <xf numFmtId="172" fontId="0" fillId="4" borderId="35" xfId="0" applyNumberFormat="1" applyFont="1" applyFill="1" applyBorder="1" applyAlignment="1">
      <alignment/>
    </xf>
    <xf numFmtId="172" fontId="13" fillId="0" borderId="0" xfId="0" applyNumberFormat="1" applyFont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 vertical="top"/>
    </xf>
    <xf numFmtId="172" fontId="13" fillId="0" borderId="0" xfId="0" applyNumberFormat="1" applyFont="1" applyFill="1" applyAlignment="1">
      <alignment/>
    </xf>
    <xf numFmtId="172" fontId="0" fillId="0" borderId="10" xfId="0" applyNumberFormat="1" applyFont="1" applyBorder="1" applyAlignment="1">
      <alignment vertical="top"/>
    </xf>
    <xf numFmtId="172" fontId="11" fillId="0" borderId="10" xfId="0" applyNumberFormat="1" applyFont="1" applyFill="1" applyBorder="1" applyAlignment="1">
      <alignment/>
    </xf>
    <xf numFmtId="172" fontId="11" fillId="0" borderId="14" xfId="0" applyNumberFormat="1" applyFont="1" applyFill="1" applyBorder="1" applyAlignment="1">
      <alignment/>
    </xf>
    <xf numFmtId="172" fontId="15" fillId="0" borderId="0" xfId="0" applyNumberFormat="1" applyFont="1" applyAlignment="1">
      <alignment/>
    </xf>
    <xf numFmtId="172" fontId="13" fillId="0" borderId="10" xfId="0" applyNumberFormat="1" applyFont="1" applyBorder="1" applyAlignment="1">
      <alignment vertical="top" wrapText="1"/>
    </xf>
    <xf numFmtId="172" fontId="13" fillId="0" borderId="10" xfId="0" applyNumberFormat="1" applyFont="1" applyFill="1" applyBorder="1" applyAlignment="1">
      <alignment vertical="top" wrapText="1"/>
    </xf>
    <xf numFmtId="172" fontId="19" fillId="0" borderId="10" xfId="0" applyNumberFormat="1" applyFont="1" applyBorder="1" applyAlignment="1">
      <alignment wrapText="1"/>
    </xf>
    <xf numFmtId="172" fontId="11" fillId="4" borderId="17" xfId="0" applyNumberFormat="1" applyFont="1" applyFill="1" applyBorder="1" applyAlignment="1">
      <alignment/>
    </xf>
    <xf numFmtId="172" fontId="11" fillId="4" borderId="37" xfId="0" applyNumberFormat="1" applyFont="1" applyFill="1" applyBorder="1" applyAlignment="1">
      <alignment/>
    </xf>
    <xf numFmtId="172" fontId="9" fillId="0" borderId="0" xfId="0" applyNumberFormat="1" applyFont="1" applyAlignment="1">
      <alignment/>
    </xf>
    <xf numFmtId="0" fontId="10" fillId="0" borderId="0" xfId="0" applyFont="1" applyAlignment="1">
      <alignment/>
    </xf>
    <xf numFmtId="172" fontId="3" fillId="36" borderId="12" xfId="0" applyNumberFormat="1" applyFont="1" applyFill="1" applyBorder="1" applyAlignment="1">
      <alignment horizontal="right"/>
    </xf>
    <xf numFmtId="172" fontId="2" fillId="36" borderId="10" xfId="0" applyNumberFormat="1" applyFont="1" applyFill="1" applyBorder="1" applyAlignment="1">
      <alignment horizontal="right"/>
    </xf>
    <xf numFmtId="172" fontId="2" fillId="36" borderId="13" xfId="0" applyNumberFormat="1" applyFont="1" applyFill="1" applyBorder="1" applyAlignment="1">
      <alignment horizontal="right"/>
    </xf>
    <xf numFmtId="172" fontId="2" fillId="36" borderId="11" xfId="0" applyNumberFormat="1" applyFont="1" applyFill="1" applyBorder="1" applyAlignment="1">
      <alignment horizontal="right"/>
    </xf>
    <xf numFmtId="172" fontId="2" fillId="36" borderId="36" xfId="0" applyNumberFormat="1" applyFont="1" applyFill="1" applyBorder="1" applyAlignment="1">
      <alignment horizontal="right"/>
    </xf>
    <xf numFmtId="0" fontId="2" fillId="36" borderId="12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172" fontId="2" fillId="36" borderId="12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/>
    </xf>
    <xf numFmtId="172" fontId="3" fillId="36" borderId="12" xfId="0" applyNumberFormat="1" applyFont="1" applyFill="1" applyBorder="1" applyAlignment="1">
      <alignment/>
    </xf>
    <xf numFmtId="172" fontId="3" fillId="36" borderId="16" xfId="0" applyNumberFormat="1" applyFont="1" applyFill="1" applyBorder="1" applyAlignment="1">
      <alignment/>
    </xf>
    <xf numFmtId="172" fontId="3" fillId="36" borderId="21" xfId="0" applyNumberFormat="1" applyFont="1" applyFill="1" applyBorder="1" applyAlignment="1">
      <alignment/>
    </xf>
    <xf numFmtId="172" fontId="0" fillId="0" borderId="14" xfId="0" applyNumberFormat="1" applyFill="1" applyBorder="1" applyAlignment="1">
      <alignment horizontal="right"/>
    </xf>
    <xf numFmtId="172" fontId="0" fillId="4" borderId="10" xfId="0" applyNumberFormat="1" applyFill="1" applyBorder="1" applyAlignment="1">
      <alignment horizontal="right"/>
    </xf>
    <xf numFmtId="172" fontId="0" fillId="0" borderId="14" xfId="0" applyNumberFormat="1" applyFont="1" applyFill="1" applyBorder="1" applyAlignment="1">
      <alignment horizontal="right"/>
    </xf>
    <xf numFmtId="172" fontId="11" fillId="0" borderId="14" xfId="0" applyNumberFormat="1" applyFont="1" applyFill="1" applyBorder="1" applyAlignment="1">
      <alignment horizontal="right"/>
    </xf>
    <xf numFmtId="172" fontId="0" fillId="36" borderId="11" xfId="0" applyNumberFormat="1" applyFont="1" applyFill="1" applyBorder="1" applyAlignment="1">
      <alignment/>
    </xf>
    <xf numFmtId="0" fontId="26" fillId="7" borderId="10" xfId="0" applyFont="1" applyFill="1" applyBorder="1" applyAlignment="1">
      <alignment horizontal="center"/>
    </xf>
    <xf numFmtId="172" fontId="3" fillId="36" borderId="10" xfId="0" applyNumberFormat="1" applyFont="1" applyFill="1" applyBorder="1" applyAlignment="1" applyProtection="1">
      <alignment horizontal="right"/>
      <protection/>
    </xf>
    <xf numFmtId="172" fontId="2" fillId="36" borderId="10" xfId="0" applyNumberFormat="1" applyFont="1" applyFill="1" applyBorder="1" applyAlignment="1" applyProtection="1">
      <alignment horizontal="right"/>
      <protection/>
    </xf>
    <xf numFmtId="172" fontId="0" fillId="4" borderId="45" xfId="0" applyNumberFormat="1" applyFill="1" applyBorder="1" applyAlignment="1">
      <alignment/>
    </xf>
    <xf numFmtId="0" fontId="26" fillId="35" borderId="30" xfId="0" applyFont="1" applyFill="1" applyBorder="1" applyAlignment="1">
      <alignment horizontal="center" vertical="center"/>
    </xf>
    <xf numFmtId="0" fontId="26" fillId="35" borderId="33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7" borderId="46" xfId="0" applyFont="1" applyFill="1" applyBorder="1" applyAlignment="1">
      <alignment horizontal="center" vertical="center"/>
    </xf>
    <xf numFmtId="0" fontId="26" fillId="7" borderId="47" xfId="0" applyFont="1" applyFill="1" applyBorder="1" applyAlignment="1">
      <alignment horizontal="center" vertical="center"/>
    </xf>
    <xf numFmtId="0" fontId="26" fillId="7" borderId="30" xfId="0" applyFont="1" applyFill="1" applyBorder="1" applyAlignment="1">
      <alignment horizontal="center" vertical="center"/>
    </xf>
    <xf numFmtId="0" fontId="26" fillId="7" borderId="33" xfId="0" applyFont="1" applyFill="1" applyBorder="1" applyAlignment="1">
      <alignment horizontal="center" vertical="center"/>
    </xf>
    <xf numFmtId="0" fontId="26" fillId="7" borderId="14" xfId="0" applyFont="1" applyFill="1" applyBorder="1" applyAlignment="1">
      <alignment horizontal="center"/>
    </xf>
    <xf numFmtId="0" fontId="26" fillId="7" borderId="35" xfId="0" applyFont="1" applyFill="1" applyBorder="1" applyAlignment="1">
      <alignment horizontal="center"/>
    </xf>
    <xf numFmtId="0" fontId="26" fillId="35" borderId="14" xfId="0" applyFont="1" applyFill="1" applyBorder="1" applyAlignment="1">
      <alignment horizontal="center"/>
    </xf>
    <xf numFmtId="0" fontId="26" fillId="35" borderId="35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172" fontId="3" fillId="34" borderId="29" xfId="0" applyNumberFormat="1" applyFont="1" applyFill="1" applyBorder="1" applyAlignment="1" applyProtection="1">
      <alignment horizontal="center" vertical="center"/>
      <protection/>
    </xf>
    <xf numFmtId="172" fontId="3" fillId="34" borderId="32" xfId="0" applyNumberFormat="1" applyFont="1" applyFill="1" applyBorder="1" applyAlignment="1" applyProtection="1">
      <alignment horizontal="center" vertical="center"/>
      <protection/>
    </xf>
    <xf numFmtId="172" fontId="3" fillId="34" borderId="30" xfId="0" applyNumberFormat="1" applyFont="1" applyFill="1" applyBorder="1" applyAlignment="1" applyProtection="1">
      <alignment horizontal="center" vertical="center"/>
      <protection/>
    </xf>
    <xf numFmtId="172" fontId="3" fillId="34" borderId="33" xfId="0" applyNumberFormat="1" applyFont="1" applyFill="1" applyBorder="1" applyAlignment="1" applyProtection="1">
      <alignment horizontal="center" vertical="center"/>
      <protection/>
    </xf>
    <xf numFmtId="49" fontId="2" fillId="0" borderId="48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26" fillId="33" borderId="13" xfId="0" applyFont="1" applyFill="1" applyBorder="1" applyAlignment="1">
      <alignment horizontal="center"/>
    </xf>
    <xf numFmtId="0" fontId="26" fillId="7" borderId="10" xfId="0" applyFont="1" applyFill="1" applyBorder="1" applyAlignment="1">
      <alignment horizontal="center"/>
    </xf>
    <xf numFmtId="0" fontId="26" fillId="35" borderId="49" xfId="0" applyFont="1" applyFill="1" applyBorder="1" applyAlignment="1">
      <alignment horizontal="center"/>
    </xf>
    <xf numFmtId="0" fontId="26" fillId="35" borderId="50" xfId="0" applyFont="1" applyFill="1" applyBorder="1" applyAlignment="1">
      <alignment horizontal="center"/>
    </xf>
    <xf numFmtId="0" fontId="26" fillId="35" borderId="51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33" borderId="13" xfId="0" applyFont="1" applyFill="1" applyBorder="1" applyAlignment="1">
      <alignment horizontal="center" vertical="center"/>
    </xf>
    <xf numFmtId="0" fontId="26" fillId="35" borderId="36" xfId="0" applyFont="1" applyFill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/>
    </xf>
    <xf numFmtId="0" fontId="26" fillId="7" borderId="52" xfId="0" applyFont="1" applyFill="1" applyBorder="1" applyAlignment="1">
      <alignment horizontal="center"/>
    </xf>
    <xf numFmtId="0" fontId="26" fillId="7" borderId="53" xfId="0" applyFont="1" applyFill="1" applyBorder="1" applyAlignment="1">
      <alignment horizontal="center"/>
    </xf>
    <xf numFmtId="0" fontId="26" fillId="35" borderId="48" xfId="0" applyFont="1" applyFill="1" applyBorder="1" applyAlignment="1">
      <alignment horizontal="center"/>
    </xf>
    <xf numFmtId="0" fontId="26" fillId="35" borderId="52" xfId="0" applyFont="1" applyFill="1" applyBorder="1" applyAlignment="1">
      <alignment horizontal="center"/>
    </xf>
    <xf numFmtId="0" fontId="26" fillId="35" borderId="53" xfId="0" applyFont="1" applyFill="1" applyBorder="1" applyAlignment="1">
      <alignment horizontal="center"/>
    </xf>
    <xf numFmtId="0" fontId="26" fillId="0" borderId="48" xfId="0" applyFont="1" applyFill="1" applyBorder="1" applyAlignment="1">
      <alignment horizontal="center"/>
    </xf>
    <xf numFmtId="0" fontId="26" fillId="0" borderId="52" xfId="0" applyFont="1" applyFill="1" applyBorder="1" applyAlignment="1">
      <alignment horizontal="center"/>
    </xf>
    <xf numFmtId="0" fontId="26" fillId="0" borderId="5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 vertical="center"/>
    </xf>
    <xf numFmtId="0" fontId="26" fillId="19" borderId="10" xfId="0" applyFont="1" applyFill="1" applyBorder="1" applyAlignment="1">
      <alignment horizontal="center"/>
    </xf>
    <xf numFmtId="0" fontId="26" fillId="19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6" fillId="35" borderId="12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5" borderId="29" xfId="0" applyFont="1" applyFill="1" applyBorder="1" applyAlignment="1">
      <alignment horizontal="center" vertical="center"/>
    </xf>
    <xf numFmtId="0" fontId="26" fillId="35" borderId="32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8" fillId="0" borderId="56" xfId="0" applyFont="1" applyFill="1" applyBorder="1" applyAlignment="1">
      <alignment horizontal="center" wrapText="1"/>
    </xf>
    <xf numFmtId="0" fontId="8" fillId="0" borderId="40" xfId="0" applyFont="1" applyFill="1" applyBorder="1" applyAlignment="1">
      <alignment horizontal="center" wrapText="1"/>
    </xf>
    <xf numFmtId="0" fontId="8" fillId="0" borderId="57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/>
    </xf>
    <xf numFmtId="0" fontId="26" fillId="33" borderId="14" xfId="0" applyFont="1" applyFill="1" applyBorder="1" applyAlignment="1">
      <alignment horizontal="center"/>
    </xf>
    <xf numFmtId="172" fontId="3" fillId="35" borderId="10" xfId="0" applyNumberFormat="1" applyFont="1" applyFill="1" applyBorder="1" applyAlignment="1" applyProtection="1">
      <alignment horizontal="right"/>
      <protection/>
    </xf>
    <xf numFmtId="172" fontId="3" fillId="35" borderId="15" xfId="0" applyNumberFormat="1" applyFont="1" applyFill="1" applyBorder="1" applyAlignment="1" applyProtection="1">
      <alignment horizontal="right"/>
      <protection/>
    </xf>
    <xf numFmtId="0" fontId="8" fillId="36" borderId="56" xfId="0" applyFont="1" applyFill="1" applyBorder="1" applyAlignment="1">
      <alignment horizontal="center" wrapText="1"/>
    </xf>
    <xf numFmtId="0" fontId="8" fillId="36" borderId="40" xfId="0" applyFont="1" applyFill="1" applyBorder="1" applyAlignment="1">
      <alignment horizontal="center" wrapText="1"/>
    </xf>
    <xf numFmtId="0" fontId="8" fillId="36" borderId="59" xfId="0" applyFont="1" applyFill="1" applyBorder="1" applyAlignment="1">
      <alignment horizontal="center" wrapText="1"/>
    </xf>
    <xf numFmtId="0" fontId="8" fillId="36" borderId="6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0"/>
  <sheetViews>
    <sheetView showZeros="0" tabSelected="1" zoomScale="70" zoomScaleNormal="70" zoomScaleSheetLayoutView="55" zoomScalePageLayoutView="0" workbookViewId="0" topLeftCell="A1">
      <pane xSplit="1" ySplit="1" topLeftCell="B2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E1" sqref="CE1:CE16384"/>
    </sheetView>
  </sheetViews>
  <sheetFormatPr defaultColWidth="9.00390625" defaultRowHeight="12.75"/>
  <cols>
    <col min="1" max="1" width="51.25390625" style="99" customWidth="1"/>
    <col min="2" max="2" width="13.875" style="47" customWidth="1"/>
    <col min="3" max="3" width="13.875" style="1" customWidth="1"/>
    <col min="4" max="4" width="14.00390625" style="47" customWidth="1"/>
    <col min="5" max="5" width="11.125" style="47" customWidth="1"/>
    <col min="6" max="7" width="13.00390625" style="47" customWidth="1"/>
    <col min="8" max="8" width="14.125" style="47" customWidth="1"/>
    <col min="9" max="9" width="11.00390625" style="47" customWidth="1"/>
    <col min="10" max="10" width="12.75390625" style="47" hidden="1" customWidth="1"/>
    <col min="11" max="11" width="13.125" style="47" hidden="1" customWidth="1"/>
    <col min="12" max="12" width="11.875" style="47" hidden="1" customWidth="1"/>
    <col min="13" max="13" width="11.25390625" style="47" hidden="1" customWidth="1"/>
    <col min="14" max="15" width="11.375" style="1" hidden="1" customWidth="1"/>
    <col min="16" max="16" width="12.25390625" style="1" hidden="1" customWidth="1"/>
    <col min="17" max="17" width="11.375" style="225" hidden="1" customWidth="1"/>
    <col min="18" max="19" width="11.375" style="1" hidden="1" customWidth="1"/>
    <col min="20" max="20" width="14.625" style="1" hidden="1" customWidth="1"/>
    <col min="21" max="21" width="11.00390625" style="1" hidden="1" customWidth="1"/>
    <col min="22" max="23" width="11.375" style="1" hidden="1" customWidth="1"/>
    <col min="24" max="24" width="12.125" style="1" hidden="1" customWidth="1"/>
    <col min="25" max="25" width="11.00390625" style="2" hidden="1" customWidth="1"/>
    <col min="26" max="26" width="14.625" style="47" customWidth="1"/>
    <col min="27" max="27" width="13.375" style="47" customWidth="1"/>
    <col min="28" max="28" width="14.125" style="47" customWidth="1"/>
    <col min="29" max="29" width="11.125" style="47" customWidth="1"/>
    <col min="30" max="30" width="14.25390625" style="1" hidden="1" customWidth="1"/>
    <col min="31" max="31" width="11.375" style="1" hidden="1" customWidth="1"/>
    <col min="32" max="32" width="12.125" style="1" hidden="1" customWidth="1"/>
    <col min="33" max="35" width="11.375" style="1" hidden="1" customWidth="1"/>
    <col min="36" max="36" width="11.875" style="1" hidden="1" customWidth="1"/>
    <col min="37" max="37" width="11.375" style="1" hidden="1" customWidth="1"/>
    <col min="38" max="38" width="11.625" style="1" customWidth="1"/>
    <col min="39" max="39" width="11.75390625" style="1" customWidth="1"/>
    <col min="40" max="40" width="12.25390625" style="1" customWidth="1"/>
    <col min="41" max="41" width="9.25390625" style="1" customWidth="1"/>
    <col min="42" max="42" width="13.00390625" style="1" hidden="1" customWidth="1"/>
    <col min="43" max="43" width="14.25390625" style="1" hidden="1" customWidth="1"/>
    <col min="44" max="44" width="13.375" style="1" hidden="1" customWidth="1"/>
    <col min="45" max="45" width="10.625" style="1" hidden="1" customWidth="1"/>
    <col min="46" max="47" width="12.875" style="47" hidden="1" customWidth="1"/>
    <col min="48" max="48" width="13.25390625" style="47" hidden="1" customWidth="1"/>
    <col min="49" max="49" width="10.00390625" style="100" hidden="1" customWidth="1"/>
    <col min="50" max="50" width="11.375" style="1" hidden="1" customWidth="1"/>
    <col min="51" max="51" width="11.875" style="1" hidden="1" customWidth="1"/>
    <col min="52" max="52" width="12.875" style="1" hidden="1" customWidth="1"/>
    <col min="53" max="53" width="12.625" style="1" hidden="1" customWidth="1"/>
    <col min="54" max="54" width="11.00390625" style="1" hidden="1" customWidth="1"/>
    <col min="55" max="55" width="11.25390625" style="1" hidden="1" customWidth="1"/>
    <col min="56" max="56" width="12.25390625" style="1" hidden="1" customWidth="1"/>
    <col min="57" max="57" width="11.75390625" style="1" hidden="1" customWidth="1"/>
    <col min="58" max="58" width="12.00390625" style="1" hidden="1" customWidth="1"/>
    <col min="59" max="59" width="12.75390625" style="1" hidden="1" customWidth="1"/>
    <col min="60" max="60" width="12.625" style="1" hidden="1" customWidth="1"/>
    <col min="61" max="61" width="10.375" style="1" hidden="1" customWidth="1"/>
    <col min="62" max="62" width="13.75390625" style="1" hidden="1" customWidth="1"/>
    <col min="63" max="63" width="17.00390625" style="47" hidden="1" customWidth="1"/>
    <col min="64" max="64" width="13.875" style="47" hidden="1" customWidth="1"/>
    <col min="65" max="65" width="13.125" style="47" hidden="1" customWidth="1"/>
    <col min="66" max="66" width="11.625" style="1" hidden="1" customWidth="1"/>
    <col min="67" max="67" width="15.375" style="1" hidden="1" customWidth="1"/>
    <col min="68" max="68" width="12.375" style="1" hidden="1" customWidth="1"/>
    <col min="69" max="69" width="12.00390625" style="1" hidden="1" customWidth="1"/>
    <col min="70" max="70" width="13.00390625" style="1" hidden="1" customWidth="1"/>
    <col min="71" max="71" width="14.75390625" style="1" hidden="1" customWidth="1"/>
    <col min="72" max="72" width="13.25390625" style="1" hidden="1" customWidth="1"/>
    <col min="73" max="77" width="12.875" style="1" hidden="1" customWidth="1"/>
    <col min="78" max="79" width="12.875" style="47" hidden="1" customWidth="1"/>
    <col min="80" max="81" width="9.125" style="47" hidden="1" customWidth="1"/>
    <col min="82" max="82" width="8.75390625" style="47" customWidth="1"/>
    <col min="83" max="16384" width="9.125" style="47" customWidth="1"/>
  </cols>
  <sheetData>
    <row r="1" spans="1:49" s="1" customFormat="1" ht="50.25" customHeight="1" thickBot="1">
      <c r="A1" s="396" t="s">
        <v>154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V1" s="2"/>
      <c r="W1" s="2"/>
      <c r="X1" s="2"/>
      <c r="Y1" s="2"/>
      <c r="AW1" s="2"/>
    </row>
    <row r="2" spans="1:77" s="4" customFormat="1" ht="21" customHeight="1">
      <c r="A2" s="416" t="s">
        <v>106</v>
      </c>
      <c r="B2" s="418" t="s">
        <v>146</v>
      </c>
      <c r="C2" s="419"/>
      <c r="D2" s="419"/>
      <c r="E2" s="420"/>
      <c r="F2" s="421" t="s">
        <v>1</v>
      </c>
      <c r="G2" s="422"/>
      <c r="H2" s="422"/>
      <c r="I2" s="404"/>
      <c r="J2" s="423" t="s">
        <v>2</v>
      </c>
      <c r="K2" s="424"/>
      <c r="L2" s="424"/>
      <c r="M2" s="425"/>
      <c r="N2" s="399" t="s">
        <v>3</v>
      </c>
      <c r="O2" s="395"/>
      <c r="P2" s="395"/>
      <c r="Q2" s="395"/>
      <c r="R2" s="395" t="s">
        <v>4</v>
      </c>
      <c r="S2" s="395"/>
      <c r="T2" s="395"/>
      <c r="U2" s="395"/>
      <c r="V2" s="395" t="s">
        <v>5</v>
      </c>
      <c r="W2" s="395"/>
      <c r="X2" s="395"/>
      <c r="Y2" s="395"/>
      <c r="Z2" s="406" t="s">
        <v>6</v>
      </c>
      <c r="AA2" s="432"/>
      <c r="AB2" s="432"/>
      <c r="AC2" s="433"/>
      <c r="AD2" s="397" t="s">
        <v>103</v>
      </c>
      <c r="AE2" s="434"/>
      <c r="AF2" s="434"/>
      <c r="AG2" s="399"/>
      <c r="AH2" s="397" t="s">
        <v>7</v>
      </c>
      <c r="AI2" s="434"/>
      <c r="AJ2" s="434"/>
      <c r="AK2" s="399"/>
      <c r="AL2" s="395" t="s">
        <v>8</v>
      </c>
      <c r="AM2" s="395"/>
      <c r="AN2" s="395"/>
      <c r="AO2" s="395"/>
      <c r="AP2" s="435" t="s">
        <v>9</v>
      </c>
      <c r="AQ2" s="435"/>
      <c r="AR2" s="435"/>
      <c r="AS2" s="436"/>
      <c r="AT2" s="437" t="s">
        <v>10</v>
      </c>
      <c r="AU2" s="438"/>
      <c r="AV2" s="438"/>
      <c r="AW2" s="439"/>
      <c r="AX2" s="440" t="s">
        <v>11</v>
      </c>
      <c r="AY2" s="441"/>
      <c r="AZ2" s="441"/>
      <c r="BA2" s="442"/>
      <c r="BB2" s="440" t="s">
        <v>12</v>
      </c>
      <c r="BC2" s="441"/>
      <c r="BD2" s="441"/>
      <c r="BE2" s="442"/>
      <c r="BF2" s="441" t="s">
        <v>13</v>
      </c>
      <c r="BG2" s="441"/>
      <c r="BH2" s="441"/>
      <c r="BI2" s="442"/>
      <c r="BJ2" s="438" t="s">
        <v>14</v>
      </c>
      <c r="BK2" s="438"/>
      <c r="BL2" s="438"/>
      <c r="BM2" s="439"/>
      <c r="BN2" s="440" t="s">
        <v>104</v>
      </c>
      <c r="BO2" s="441"/>
      <c r="BP2" s="441"/>
      <c r="BQ2" s="441"/>
      <c r="BR2" s="443" t="s">
        <v>105</v>
      </c>
      <c r="BS2" s="443"/>
      <c r="BT2" s="443"/>
      <c r="BU2" s="443"/>
      <c r="BV2" s="444" t="s">
        <v>15</v>
      </c>
      <c r="BW2" s="443"/>
      <c r="BX2" s="443"/>
      <c r="BY2" s="443"/>
    </row>
    <row r="3" spans="1:77" s="4" customFormat="1" ht="19.5" customHeight="1">
      <c r="A3" s="417"/>
      <c r="B3" s="426" t="s">
        <v>16</v>
      </c>
      <c r="C3" s="394" t="s">
        <v>17</v>
      </c>
      <c r="D3" s="429" t="s">
        <v>18</v>
      </c>
      <c r="E3" s="430"/>
      <c r="F3" s="431" t="s">
        <v>16</v>
      </c>
      <c r="G3" s="445" t="s">
        <v>17</v>
      </c>
      <c r="H3" s="446" t="s">
        <v>18</v>
      </c>
      <c r="I3" s="447"/>
      <c r="J3" s="450" t="s">
        <v>16</v>
      </c>
      <c r="K3" s="451" t="s">
        <v>17</v>
      </c>
      <c r="L3" s="454" t="s">
        <v>18</v>
      </c>
      <c r="M3" s="455"/>
      <c r="N3" s="456" t="s">
        <v>16</v>
      </c>
      <c r="O3" s="394" t="s">
        <v>17</v>
      </c>
      <c r="P3" s="395" t="s">
        <v>18</v>
      </c>
      <c r="Q3" s="395"/>
      <c r="R3" s="394" t="s">
        <v>16</v>
      </c>
      <c r="S3" s="394" t="s">
        <v>17</v>
      </c>
      <c r="T3" s="395" t="s">
        <v>18</v>
      </c>
      <c r="U3" s="395"/>
      <c r="V3" s="394" t="s">
        <v>16</v>
      </c>
      <c r="W3" s="394" t="s">
        <v>17</v>
      </c>
      <c r="X3" s="395" t="s">
        <v>18</v>
      </c>
      <c r="Y3" s="395"/>
      <c r="Z3" s="390" t="s">
        <v>16</v>
      </c>
      <c r="AA3" s="390" t="s">
        <v>17</v>
      </c>
      <c r="AB3" s="406" t="s">
        <v>18</v>
      </c>
      <c r="AC3" s="433"/>
      <c r="AD3" s="392" t="s">
        <v>16</v>
      </c>
      <c r="AE3" s="392" t="s">
        <v>17</v>
      </c>
      <c r="AF3" s="397" t="s">
        <v>18</v>
      </c>
      <c r="AG3" s="399"/>
      <c r="AH3" s="392" t="s">
        <v>16</v>
      </c>
      <c r="AI3" s="392" t="s">
        <v>17</v>
      </c>
      <c r="AJ3" s="397" t="s">
        <v>18</v>
      </c>
      <c r="AK3" s="399"/>
      <c r="AL3" s="394" t="s">
        <v>16</v>
      </c>
      <c r="AM3" s="394" t="s">
        <v>17</v>
      </c>
      <c r="AN3" s="395" t="s">
        <v>18</v>
      </c>
      <c r="AO3" s="395"/>
      <c r="AP3" s="400" t="s">
        <v>16</v>
      </c>
      <c r="AQ3" s="402" t="s">
        <v>17</v>
      </c>
      <c r="AR3" s="404" t="s">
        <v>18</v>
      </c>
      <c r="AS3" s="405"/>
      <c r="AT3" s="452" t="s">
        <v>16</v>
      </c>
      <c r="AU3" s="390" t="s">
        <v>17</v>
      </c>
      <c r="AV3" s="406" t="s">
        <v>18</v>
      </c>
      <c r="AW3" s="407"/>
      <c r="AX3" s="408" t="s">
        <v>16</v>
      </c>
      <c r="AY3" s="392" t="s">
        <v>17</v>
      </c>
      <c r="AZ3" s="397" t="s">
        <v>18</v>
      </c>
      <c r="BA3" s="398"/>
      <c r="BB3" s="408" t="s">
        <v>16</v>
      </c>
      <c r="BC3" s="392" t="s">
        <v>17</v>
      </c>
      <c r="BD3" s="397" t="s">
        <v>18</v>
      </c>
      <c r="BE3" s="398"/>
      <c r="BF3" s="410" t="s">
        <v>16</v>
      </c>
      <c r="BG3" s="392" t="s">
        <v>17</v>
      </c>
      <c r="BH3" s="397" t="s">
        <v>18</v>
      </c>
      <c r="BI3" s="398"/>
      <c r="BJ3" s="412" t="s">
        <v>16</v>
      </c>
      <c r="BK3" s="414" t="s">
        <v>17</v>
      </c>
      <c r="BL3" s="406" t="s">
        <v>18</v>
      </c>
      <c r="BM3" s="407"/>
      <c r="BN3" s="408" t="s">
        <v>16</v>
      </c>
      <c r="BO3" s="392" t="s">
        <v>17</v>
      </c>
      <c r="BP3" s="397" t="s">
        <v>18</v>
      </c>
      <c r="BQ3" s="434"/>
      <c r="BR3" s="448" t="s">
        <v>16</v>
      </c>
      <c r="BS3" s="448" t="s">
        <v>17</v>
      </c>
      <c r="BT3" s="443" t="s">
        <v>18</v>
      </c>
      <c r="BU3" s="443"/>
      <c r="BV3" s="449" t="s">
        <v>16</v>
      </c>
      <c r="BW3" s="448" t="s">
        <v>17</v>
      </c>
      <c r="BX3" s="443" t="s">
        <v>18</v>
      </c>
      <c r="BY3" s="443"/>
    </row>
    <row r="4" spans="1:77" s="4" customFormat="1" ht="16.5" customHeight="1">
      <c r="A4" s="417"/>
      <c r="B4" s="427"/>
      <c r="C4" s="428"/>
      <c r="D4" s="226" t="s">
        <v>19</v>
      </c>
      <c r="E4" s="230" t="s">
        <v>20</v>
      </c>
      <c r="F4" s="431"/>
      <c r="G4" s="445"/>
      <c r="H4" s="489" t="s">
        <v>19</v>
      </c>
      <c r="I4" s="490" t="s">
        <v>20</v>
      </c>
      <c r="J4" s="450"/>
      <c r="K4" s="451"/>
      <c r="L4" s="228" t="s">
        <v>19</v>
      </c>
      <c r="M4" s="229" t="s">
        <v>20</v>
      </c>
      <c r="N4" s="456"/>
      <c r="O4" s="394"/>
      <c r="P4" s="226" t="s">
        <v>19</v>
      </c>
      <c r="Q4" s="231" t="s">
        <v>20</v>
      </c>
      <c r="R4" s="394"/>
      <c r="S4" s="394"/>
      <c r="T4" s="226" t="s">
        <v>19</v>
      </c>
      <c r="U4" s="3" t="s">
        <v>20</v>
      </c>
      <c r="V4" s="394"/>
      <c r="W4" s="394"/>
      <c r="X4" s="226" t="s">
        <v>19</v>
      </c>
      <c r="Y4" s="3" t="s">
        <v>20</v>
      </c>
      <c r="Z4" s="391"/>
      <c r="AA4" s="391"/>
      <c r="AB4" s="228" t="s">
        <v>19</v>
      </c>
      <c r="AC4" s="228" t="s">
        <v>20</v>
      </c>
      <c r="AD4" s="393"/>
      <c r="AE4" s="393"/>
      <c r="AF4" s="226" t="s">
        <v>19</v>
      </c>
      <c r="AG4" s="226" t="s">
        <v>20</v>
      </c>
      <c r="AH4" s="393"/>
      <c r="AI4" s="393"/>
      <c r="AJ4" s="226" t="s">
        <v>19</v>
      </c>
      <c r="AK4" s="226" t="s">
        <v>20</v>
      </c>
      <c r="AL4" s="394"/>
      <c r="AM4" s="394"/>
      <c r="AN4" s="226" t="s">
        <v>19</v>
      </c>
      <c r="AO4" s="226" t="s">
        <v>20</v>
      </c>
      <c r="AP4" s="401"/>
      <c r="AQ4" s="403"/>
      <c r="AR4" s="386" t="s">
        <v>19</v>
      </c>
      <c r="AS4" s="232" t="s">
        <v>20</v>
      </c>
      <c r="AT4" s="453"/>
      <c r="AU4" s="391"/>
      <c r="AV4" s="228" t="s">
        <v>19</v>
      </c>
      <c r="AW4" s="229" t="s">
        <v>20</v>
      </c>
      <c r="AX4" s="409"/>
      <c r="AY4" s="393"/>
      <c r="AZ4" s="226" t="s">
        <v>19</v>
      </c>
      <c r="BA4" s="227" t="s">
        <v>20</v>
      </c>
      <c r="BB4" s="409"/>
      <c r="BC4" s="393"/>
      <c r="BD4" s="226" t="s">
        <v>19</v>
      </c>
      <c r="BE4" s="230" t="s">
        <v>20</v>
      </c>
      <c r="BF4" s="411"/>
      <c r="BG4" s="393"/>
      <c r="BH4" s="226" t="s">
        <v>19</v>
      </c>
      <c r="BI4" s="230" t="s">
        <v>20</v>
      </c>
      <c r="BJ4" s="413"/>
      <c r="BK4" s="415"/>
      <c r="BL4" s="228" t="s">
        <v>19</v>
      </c>
      <c r="BM4" s="229" t="s">
        <v>20</v>
      </c>
      <c r="BN4" s="409"/>
      <c r="BO4" s="393"/>
      <c r="BP4" s="226" t="s">
        <v>19</v>
      </c>
      <c r="BQ4" s="227" t="s">
        <v>20</v>
      </c>
      <c r="BR4" s="448"/>
      <c r="BS4" s="448"/>
      <c r="BT4" s="3" t="s">
        <v>19</v>
      </c>
      <c r="BU4" s="3" t="s">
        <v>20</v>
      </c>
      <c r="BV4" s="449"/>
      <c r="BW4" s="448"/>
      <c r="BX4" s="3" t="s">
        <v>19</v>
      </c>
      <c r="BY4" s="3" t="s">
        <v>20</v>
      </c>
    </row>
    <row r="5" spans="1:78" s="21" customFormat="1" ht="18.75">
      <c r="A5" s="5" t="s">
        <v>106</v>
      </c>
      <c r="B5" s="6">
        <f>B6+B7+B8+B12+B21+B24+B31+B33+B35+B38+B39</f>
        <v>490936.2</v>
      </c>
      <c r="C5" s="7">
        <f>C6+C7+C8+C12+C21+C24+C31+C33+C35+C38+C39</f>
        <v>250065.59999999998</v>
      </c>
      <c r="D5" s="8">
        <f aca="true" t="shared" si="0" ref="D5:D39">C5-B5</f>
        <v>-240870.60000000003</v>
      </c>
      <c r="E5" s="20">
        <f aca="true" t="shared" si="1" ref="E5:E38">C5/B5%</f>
        <v>50.93647606348849</v>
      </c>
      <c r="F5" s="9">
        <f aca="true" t="shared" si="2" ref="F5:G37">J5+Z5</f>
        <v>236183.59999999998</v>
      </c>
      <c r="G5" s="10">
        <f t="shared" si="2"/>
        <v>250065.59999999998</v>
      </c>
      <c r="H5" s="10">
        <f aca="true" t="shared" si="3" ref="H5:H37">G5-F5</f>
        <v>13882</v>
      </c>
      <c r="I5" s="11">
        <f aca="true" t="shared" si="4" ref="I5:I11">G5/F5%</f>
        <v>105.87763079231581</v>
      </c>
      <c r="J5" s="12">
        <f>J6+J7+J8+J12+J21+J24+J31+J33+J35+J38+J39</f>
        <v>107569.8</v>
      </c>
      <c r="K5" s="12">
        <f>K6+K7+K8+K12+K21+K24+K31+K33+K35+K38+K39</f>
        <v>117316.09999999998</v>
      </c>
      <c r="L5" s="491">
        <f aca="true" t="shared" si="5" ref="L5:L37">K5-J5</f>
        <v>9746.299999999974</v>
      </c>
      <c r="M5" s="492">
        <f aca="true" t="shared" si="6" ref="M5:M20">K5/J5%</f>
        <v>109.06044261493464</v>
      </c>
      <c r="N5" s="13">
        <f>N6+N7+N8+N12+N21+N24+N31+N33+N35+N38+N39</f>
        <v>25870.8</v>
      </c>
      <c r="O5" s="13">
        <f>O6+O7+O8+O12+O21+O24+O31+O33+O35+O38+O39</f>
        <v>30283.600000000002</v>
      </c>
      <c r="P5" s="7">
        <f aca="true" t="shared" si="7" ref="P5:P21">O5-N5</f>
        <v>4412.800000000003</v>
      </c>
      <c r="Q5" s="7">
        <f aca="true" t="shared" si="8" ref="Q5:Q20">O5/N5%</f>
        <v>117.05706820044222</v>
      </c>
      <c r="R5" s="13">
        <f>R6+R7+R8+R12+R21+R24+R31+R33+R35+R38+R39</f>
        <v>37563.7</v>
      </c>
      <c r="S5" s="13">
        <f>S6+S7+S8+S12+S21+S24+S31+S33+S35+S38+S39</f>
        <v>45280</v>
      </c>
      <c r="T5" s="7">
        <f>S5-R5</f>
        <v>7716.300000000003</v>
      </c>
      <c r="U5" s="7">
        <f>S5/R5%</f>
        <v>120.54190614875533</v>
      </c>
      <c r="V5" s="13">
        <f>V6+V7+V8+V12+V21+V24+V31+V33+V35+V38+V39</f>
        <v>44135.3</v>
      </c>
      <c r="W5" s="13">
        <f>W6+W7+W8+W12+W21+W24+W31+W33+W35+W38+W39</f>
        <v>41752.50000000001</v>
      </c>
      <c r="X5" s="7">
        <f aca="true" t="shared" si="9" ref="X5:X38">W5-V5</f>
        <v>-2382.7999999999956</v>
      </c>
      <c r="Y5" s="7">
        <f aca="true" t="shared" si="10" ref="Y5:Y29">W5/V5%</f>
        <v>94.60114692774266</v>
      </c>
      <c r="Z5" s="12">
        <f>Z6+Z7+Z8+Z12+Z21+Z24+Z31+Z33+Z35+Z38+Z39</f>
        <v>128613.79999999999</v>
      </c>
      <c r="AA5" s="12">
        <f>AA6+AA7+AA8+AA12+AA21+AA24+AA31+AA33+AA35+AA38+AA39</f>
        <v>132749.5</v>
      </c>
      <c r="AB5" s="491">
        <f>AA5-Z5</f>
        <v>4135.700000000012</v>
      </c>
      <c r="AC5" s="491">
        <f>AA5/Z5%</f>
        <v>103.2155958380827</v>
      </c>
      <c r="AD5" s="13">
        <f>AD6+AD7+AD8+AD12+AD21+AD24+AD31+AD33+AD35+AD38+AD39</f>
        <v>42345.399999999994</v>
      </c>
      <c r="AE5" s="13">
        <f>AE6+AE7+AE8+AE12+AE21+AE24+AE31+AE33+AE35+AE38+AE39</f>
        <v>48789.4</v>
      </c>
      <c r="AF5" s="7">
        <f>AE5-AD5</f>
        <v>6444.000000000007</v>
      </c>
      <c r="AG5" s="7">
        <f>AE5/AD5%</f>
        <v>115.21770959773673</v>
      </c>
      <c r="AH5" s="13">
        <f>AH6+AH7+AH8+AH12+AH21+AH24+AH31+AH33+AH35+AH38+AH39</f>
        <v>37578.1</v>
      </c>
      <c r="AI5" s="13">
        <f>AI6+AI7+AI8+AI12+AI21+AI24+AI31+AI33+AI35+AI38+AI39</f>
        <v>38897.50000000001</v>
      </c>
      <c r="AJ5" s="7">
        <f aca="true" t="shared" si="11" ref="AJ5:AJ38">AI5-AH5</f>
        <v>1319.4000000000087</v>
      </c>
      <c r="AK5" s="7">
        <f>AI5/AH5%</f>
        <v>103.51108757494393</v>
      </c>
      <c r="AL5" s="13">
        <f>AL6+AL7+AL8+AL12+AL21+AL24+AL31+AL33+AL35+AL38+AL39</f>
        <v>48690.3</v>
      </c>
      <c r="AM5" s="13">
        <f>AM6+AM7+AM8+AM12+AM21+AM24+AM31+AM33+AM35+AM38+AM39</f>
        <v>45062.599999999984</v>
      </c>
      <c r="AN5" s="7">
        <f aca="true" t="shared" si="12" ref="AN5:AN38">AM5-AL5</f>
        <v>-3627.700000000019</v>
      </c>
      <c r="AO5" s="7">
        <f aca="true" t="shared" si="13" ref="AO5:AO37">AM5/AL5%</f>
        <v>92.5494400322035</v>
      </c>
      <c r="AP5" s="14">
        <f>J5+Z5+AT5</f>
        <v>358581.1</v>
      </c>
      <c r="AQ5" s="14">
        <f>K5+AA5+AU5</f>
        <v>250065.59999999998</v>
      </c>
      <c r="AR5" s="15">
        <f aca="true" t="shared" si="14" ref="AR5:AR37">AQ5-AP5</f>
        <v>-108515.5</v>
      </c>
      <c r="AS5" s="16">
        <f aca="true" t="shared" si="15" ref="AS5:AS11">AQ5/AP5%</f>
        <v>69.73752939014354</v>
      </c>
      <c r="AT5" s="12">
        <f>AT6+AT7+AT8+AT12+AT21+AT24+AT31+AT33+AT35+AT38+AT39</f>
        <v>122397.50000000003</v>
      </c>
      <c r="AU5" s="12">
        <f>AU6+AU7+AU8+AU12+AU21+AU24+AU31+AU33+AU35+AU38+AU39</f>
        <v>0</v>
      </c>
      <c r="AV5" s="491">
        <f>AU5-AT5</f>
        <v>-122397.50000000003</v>
      </c>
      <c r="AW5" s="17">
        <f aca="true" t="shared" si="16" ref="AW5:AW10">AU5/AT5%</f>
        <v>0</v>
      </c>
      <c r="AX5" s="13">
        <f>AX6+AX7+AX8+AX12+AX21+AX24+AX31+AX33+AX35+AX38+AX39</f>
        <v>40200.6</v>
      </c>
      <c r="AY5" s="13">
        <f>AY6+AY7+AY8+AY12+AY21+AY24+AY31+AY33+AY35+AY38+AY39</f>
        <v>0</v>
      </c>
      <c r="AZ5" s="7">
        <f>AY5-AX5</f>
        <v>-40200.6</v>
      </c>
      <c r="BA5" s="19">
        <f>AY5/AX5%</f>
        <v>0</v>
      </c>
      <c r="BB5" s="6">
        <f>BB6+BB7+BB8+BB12+BB21+BB24+BB31+BB33+BB35+BB38+BB39</f>
        <v>39579.100000000006</v>
      </c>
      <c r="BC5" s="6">
        <f>BC6+BC7+BC8+BC12+BC21+BC24+BC31+BC33+BC35+BC38+BC39</f>
        <v>0</v>
      </c>
      <c r="BD5" s="7">
        <f aca="true" t="shared" si="17" ref="BD5:BD22">BC5-BB5</f>
        <v>-39579.100000000006</v>
      </c>
      <c r="BE5" s="18">
        <f aca="true" t="shared" si="18" ref="BE5:BE11">BC5/BB5%</f>
        <v>0</v>
      </c>
      <c r="BF5" s="13">
        <f>BF6+BF7+BF8+BF12+BF21+BF24+BF31+BF33+BF35+BF38+BF39</f>
        <v>42617.8</v>
      </c>
      <c r="BG5" s="13">
        <f>BG6+BG7+BG8+BG12+BG21+BG24+BG31+BG33+BG35+BG38+BG39</f>
        <v>0</v>
      </c>
      <c r="BH5" s="7">
        <f aca="true" t="shared" si="19" ref="BH5:BH22">BG5-BF5</f>
        <v>-42617.8</v>
      </c>
      <c r="BI5" s="18">
        <f aca="true" t="shared" si="20" ref="BI5:BI11">BG5/BF5%</f>
        <v>0</v>
      </c>
      <c r="BJ5" s="12">
        <f>BJ6+BJ7+BJ8+BJ12+BJ21+BJ24+BJ31+BJ33+BJ35+BJ38+BJ39</f>
        <v>132355.1</v>
      </c>
      <c r="BK5" s="12">
        <f>BK6+BK7+BK8+BK12+BK21+BK24+BK31+BK33+BK35+BK38+BK39</f>
        <v>0</v>
      </c>
      <c r="BL5" s="12">
        <f>SUM(BL8,BL6,BL12,BL24,BL31,BL38,BL35)</f>
        <v>-124303.09999999999</v>
      </c>
      <c r="BM5" s="492">
        <f>BK5/BJ5%</f>
        <v>0</v>
      </c>
      <c r="BN5" s="13">
        <f>BN6+BN7+BN8+BN12+BN21+BN24+BN31+BN33+BN35+BN38+BN39</f>
        <v>43965.4</v>
      </c>
      <c r="BO5" s="13">
        <f>BO6+BO7+BO8+BO12+BO21+BO24+BO31+BO33+BO35+BO38+BO39</f>
        <v>0</v>
      </c>
      <c r="BP5" s="7">
        <f aca="true" t="shared" si="21" ref="BP5:BP21">BO5-BN5</f>
        <v>-43965.4</v>
      </c>
      <c r="BQ5" s="233">
        <f>BO5/BN5%</f>
        <v>0</v>
      </c>
      <c r="BR5" s="7">
        <f>BR6+BR7+BR8+BR12+BR21+BR24+BR31+BR33+BR35+BR38+BR39</f>
        <v>38773.3</v>
      </c>
      <c r="BS5" s="7">
        <f>BS6+BS7+BS8+BS12+BS21+BS24+BS31+BS33+BS35+BS38+BS39</f>
        <v>0</v>
      </c>
      <c r="BT5" s="7">
        <f aca="true" t="shared" si="22" ref="BT5:BT21">BS5-BR5</f>
        <v>-38773.3</v>
      </c>
      <c r="BU5" s="7">
        <f aca="true" t="shared" si="23" ref="BU5:BU12">BS5/BR5%</f>
        <v>0</v>
      </c>
      <c r="BV5" s="13">
        <f>BV6+BV7+BV8+BV12+BV21+BV24+BV31+BV33+BV35+BV38+BV39</f>
        <v>49616.4</v>
      </c>
      <c r="BW5" s="13">
        <f>BW6+BW7+BW8+BW12+BW21+BW24+BW31+BW33+BW35+BW38+BW39</f>
        <v>0</v>
      </c>
      <c r="BX5" s="7">
        <f aca="true" t="shared" si="24" ref="BX5:BX21">BW5-BV5</f>
        <v>-49616.4</v>
      </c>
      <c r="BY5" s="7">
        <f aca="true" t="shared" si="25" ref="BY5:BY20">BW5/BV5%</f>
        <v>0</v>
      </c>
      <c r="BZ5" s="21" t="s">
        <v>106</v>
      </c>
    </row>
    <row r="6" spans="1:77" s="21" customFormat="1" ht="18.75">
      <c r="A6" s="5" t="s">
        <v>21</v>
      </c>
      <c r="B6" s="22">
        <f aca="true" t="shared" si="26" ref="B6:C15">J6+Z6+AT6+BJ6</f>
        <v>377761.2</v>
      </c>
      <c r="C6" s="223">
        <f t="shared" si="26"/>
        <v>177852.2</v>
      </c>
      <c r="D6" s="8">
        <f t="shared" si="0"/>
        <v>-199909</v>
      </c>
      <c r="E6" s="20">
        <f t="shared" si="1"/>
        <v>47.08058953645848</v>
      </c>
      <c r="F6" s="9">
        <f t="shared" si="2"/>
        <v>175082.3</v>
      </c>
      <c r="G6" s="10">
        <f t="shared" si="2"/>
        <v>177852.2</v>
      </c>
      <c r="H6" s="10">
        <f t="shared" si="3"/>
        <v>2769.9000000000233</v>
      </c>
      <c r="I6" s="11">
        <f t="shared" si="4"/>
        <v>101.58205598167264</v>
      </c>
      <c r="J6" s="24">
        <f>N6+R6+V6</f>
        <v>79869.4</v>
      </c>
      <c r="K6" s="491">
        <f>SUM(O6+S6+W6)</f>
        <v>79976.5</v>
      </c>
      <c r="L6" s="491">
        <f t="shared" si="5"/>
        <v>107.10000000000582</v>
      </c>
      <c r="M6" s="492">
        <f t="shared" si="6"/>
        <v>100.13409390830532</v>
      </c>
      <c r="N6" s="25">
        <v>14732.7</v>
      </c>
      <c r="O6" s="23">
        <v>19284.8</v>
      </c>
      <c r="P6" s="7">
        <f t="shared" si="7"/>
        <v>4552.0999999999985</v>
      </c>
      <c r="Q6" s="7">
        <f t="shared" si="8"/>
        <v>130.89793452659728</v>
      </c>
      <c r="R6" s="339">
        <f>27866.5+5000</f>
        <v>32866.5</v>
      </c>
      <c r="S6" s="23">
        <v>33531.7</v>
      </c>
      <c r="T6" s="7">
        <f aca="true" t="shared" si="27" ref="T6:T38">S6-R6</f>
        <v>665.1999999999971</v>
      </c>
      <c r="U6" s="7">
        <f>S6/R6%</f>
        <v>102.02394535469246</v>
      </c>
      <c r="V6" s="339">
        <f>26270.2-5000+5000+6000</f>
        <v>32270.2</v>
      </c>
      <c r="W6" s="23">
        <v>27160</v>
      </c>
      <c r="X6" s="7">
        <f t="shared" si="9"/>
        <v>-5110.200000000001</v>
      </c>
      <c r="Y6" s="7">
        <f t="shared" si="10"/>
        <v>84.16433737627905</v>
      </c>
      <c r="Z6" s="491">
        <f>AD6+AH6+AL6</f>
        <v>95212.9</v>
      </c>
      <c r="AA6" s="491">
        <f aca="true" t="shared" si="28" ref="AA6:AA39">SUM(AE6+AI6+AM6)</f>
        <v>97875.7</v>
      </c>
      <c r="AB6" s="491">
        <f aca="true" t="shared" si="29" ref="AB6:AB39">AA6-Z6</f>
        <v>2662.800000000003</v>
      </c>
      <c r="AC6" s="491">
        <f>AA6/Z6%</f>
        <v>102.79667986165741</v>
      </c>
      <c r="AD6" s="23">
        <v>30091.1</v>
      </c>
      <c r="AE6" s="23">
        <v>29962.2</v>
      </c>
      <c r="AF6" s="7">
        <f aca="true" t="shared" si="30" ref="AF6:AF38">AE6-AD6</f>
        <v>-128.89999999999782</v>
      </c>
      <c r="AG6" s="7">
        <f aca="true" t="shared" si="31" ref="AG6:AG12">AE6/AD6%</f>
        <v>99.57163413766861</v>
      </c>
      <c r="AH6" s="23">
        <v>29489.9</v>
      </c>
      <c r="AI6" s="23">
        <v>31907.8</v>
      </c>
      <c r="AJ6" s="7">
        <f t="shared" si="11"/>
        <v>2417.899999999998</v>
      </c>
      <c r="AK6" s="7">
        <f>AI6/AH6%</f>
        <v>108.19907832851247</v>
      </c>
      <c r="AL6" s="223">
        <v>35631.9</v>
      </c>
      <c r="AM6" s="23">
        <v>36005.7</v>
      </c>
      <c r="AN6" s="7">
        <f t="shared" si="12"/>
        <v>373.79999999999563</v>
      </c>
      <c r="AO6" s="7">
        <f t="shared" si="13"/>
        <v>101.04905997154233</v>
      </c>
      <c r="AP6" s="14">
        <f>J6+Z6+AT6</f>
        <v>272077</v>
      </c>
      <c r="AQ6" s="15">
        <f aca="true" t="shared" si="32" ref="AQ6:AQ23">K6+AA6+AU6</f>
        <v>177852.2</v>
      </c>
      <c r="AR6" s="15">
        <f t="shared" si="14"/>
        <v>-94224.79999999999</v>
      </c>
      <c r="AS6" s="16">
        <f t="shared" si="15"/>
        <v>65.36833322919615</v>
      </c>
      <c r="AT6" s="24">
        <f aca="true" t="shared" si="33" ref="AT6:AT17">AX6+BB6+BF6</f>
        <v>96994.70000000001</v>
      </c>
      <c r="AU6" s="491">
        <f>SUM(AY6+BC6+BG6)</f>
        <v>0</v>
      </c>
      <c r="AV6" s="491">
        <f>AU6-AT6</f>
        <v>-96994.70000000001</v>
      </c>
      <c r="AW6" s="17">
        <f t="shared" si="16"/>
        <v>0</v>
      </c>
      <c r="AX6" s="22">
        <v>30156.7</v>
      </c>
      <c r="AY6" s="23"/>
      <c r="AZ6" s="7">
        <f>AY6-AX6</f>
        <v>-30156.7</v>
      </c>
      <c r="BA6" s="19">
        <f>AY6/AX6%</f>
        <v>0</v>
      </c>
      <c r="BB6" s="369">
        <v>31906.4</v>
      </c>
      <c r="BC6" s="23"/>
      <c r="BD6" s="7">
        <f t="shared" si="17"/>
        <v>-31906.4</v>
      </c>
      <c r="BE6" s="18">
        <f t="shared" si="18"/>
        <v>0</v>
      </c>
      <c r="BF6" s="25">
        <v>34931.6</v>
      </c>
      <c r="BG6" s="23"/>
      <c r="BH6" s="7">
        <f t="shared" si="19"/>
        <v>-34931.6</v>
      </c>
      <c r="BI6" s="18">
        <f t="shared" si="20"/>
        <v>0</v>
      </c>
      <c r="BJ6" s="12">
        <f aca="true" t="shared" si="34" ref="BJ6:BJ39">BN6+BR6+BV6</f>
        <v>105684.2</v>
      </c>
      <c r="BK6" s="12">
        <f aca="true" t="shared" si="35" ref="BK6:BK39">SUM(BO6+BS6+BW6)</f>
        <v>0</v>
      </c>
      <c r="BL6" s="491">
        <f aca="true" t="shared" si="36" ref="BL6:BL35">BK6-BJ6</f>
        <v>-105684.2</v>
      </c>
      <c r="BM6" s="492">
        <f aca="true" t="shared" si="37" ref="BM6:BM11">BK6/BJ6%</f>
        <v>0</v>
      </c>
      <c r="BN6" s="22">
        <v>33486.4</v>
      </c>
      <c r="BO6" s="23"/>
      <c r="BP6" s="7">
        <f t="shared" si="21"/>
        <v>-33486.4</v>
      </c>
      <c r="BQ6" s="19">
        <f aca="true" t="shared" si="38" ref="BQ6:BQ12">BO6/BN6%</f>
        <v>0</v>
      </c>
      <c r="BR6" s="23">
        <v>31387.8</v>
      </c>
      <c r="BS6" s="23"/>
      <c r="BT6" s="7">
        <f t="shared" si="22"/>
        <v>-31387.8</v>
      </c>
      <c r="BU6" s="7">
        <f t="shared" si="23"/>
        <v>0</v>
      </c>
      <c r="BV6" s="335">
        <f>51810-5000-6000</f>
        <v>40810</v>
      </c>
      <c r="BW6" s="23"/>
      <c r="BX6" s="7">
        <f t="shared" si="24"/>
        <v>-40810</v>
      </c>
      <c r="BY6" s="7">
        <f t="shared" si="25"/>
        <v>0</v>
      </c>
    </row>
    <row r="7" spans="1:77" s="21" customFormat="1" ht="18.75">
      <c r="A7" s="5" t="s">
        <v>22</v>
      </c>
      <c r="B7" s="22">
        <f t="shared" si="26"/>
        <v>30190.4</v>
      </c>
      <c r="C7" s="23">
        <f t="shared" si="26"/>
        <v>15933.900000000001</v>
      </c>
      <c r="D7" s="8">
        <f>C7-B7</f>
        <v>-14256.5</v>
      </c>
      <c r="E7" s="20">
        <f>C7/B7%</f>
        <v>52.778035401982095</v>
      </c>
      <c r="F7" s="9">
        <f>J7+Z7</f>
        <v>13708.6</v>
      </c>
      <c r="G7" s="10">
        <f>K7+AA7</f>
        <v>15933.900000000001</v>
      </c>
      <c r="H7" s="10">
        <f>G7-F7</f>
        <v>2225.300000000001</v>
      </c>
      <c r="I7" s="11">
        <f>G7/F7%</f>
        <v>116.23287571305603</v>
      </c>
      <c r="J7" s="24">
        <f>N7+R7+V7</f>
        <v>6648.9</v>
      </c>
      <c r="K7" s="491">
        <f>O7+S7+W7</f>
        <v>8151.7</v>
      </c>
      <c r="L7" s="491">
        <f>K7-J7</f>
        <v>1502.8000000000002</v>
      </c>
      <c r="M7" s="492">
        <f>K7/J7%</f>
        <v>122.60223495615817</v>
      </c>
      <c r="N7" s="25">
        <v>2276.6</v>
      </c>
      <c r="O7" s="23">
        <v>3161.5</v>
      </c>
      <c r="P7" s="7">
        <f>O7-N7</f>
        <v>884.9000000000001</v>
      </c>
      <c r="Q7" s="7">
        <f t="shared" si="8"/>
        <v>138.8693665993148</v>
      </c>
      <c r="R7" s="23">
        <v>847.7</v>
      </c>
      <c r="S7" s="23">
        <v>2497.2</v>
      </c>
      <c r="T7" s="7">
        <f>S7-R7</f>
        <v>1649.4999999999998</v>
      </c>
      <c r="U7" s="7" t="s">
        <v>27</v>
      </c>
      <c r="V7" s="23">
        <v>3524.6</v>
      </c>
      <c r="W7" s="23">
        <v>2493</v>
      </c>
      <c r="X7" s="7">
        <f>W7-V7</f>
        <v>-1031.6</v>
      </c>
      <c r="Y7" s="7">
        <f>W7/V7%</f>
        <v>70.73143051693809</v>
      </c>
      <c r="Z7" s="491">
        <f>AD7+AH7+AL7</f>
        <v>7059.700000000001</v>
      </c>
      <c r="AA7" s="491">
        <f>SUM(AE7+AI7+AM7)</f>
        <v>7782.200000000001</v>
      </c>
      <c r="AB7" s="491">
        <f>AA7-Z7</f>
        <v>722.5</v>
      </c>
      <c r="AC7" s="491">
        <f>AA7/Z7%</f>
        <v>110.23414592688074</v>
      </c>
      <c r="AD7" s="23">
        <v>2333.6</v>
      </c>
      <c r="AE7" s="23">
        <v>2578.1</v>
      </c>
      <c r="AF7" s="7">
        <f>AE7-AD7</f>
        <v>244.5</v>
      </c>
      <c r="AG7" s="7">
        <f t="shared" si="31"/>
        <v>110.47737401439836</v>
      </c>
      <c r="AH7" s="23">
        <v>2390</v>
      </c>
      <c r="AI7" s="23">
        <v>2729</v>
      </c>
      <c r="AJ7" s="7">
        <f>AI7-AH7</f>
        <v>339</v>
      </c>
      <c r="AK7" s="7">
        <f>AI7/AH7%</f>
        <v>114.18410041841005</v>
      </c>
      <c r="AL7" s="23">
        <v>2336.1</v>
      </c>
      <c r="AM7" s="23">
        <v>2475.1</v>
      </c>
      <c r="AN7" s="7">
        <f>AM7-AL7</f>
        <v>139</v>
      </c>
      <c r="AO7" s="7">
        <f>AM7/AL7%</f>
        <v>105.95008775309276</v>
      </c>
      <c r="AP7" s="14">
        <f>J7+Z7+AT7</f>
        <v>22138.4</v>
      </c>
      <c r="AQ7" s="15">
        <f>K7+AA7+AU7</f>
        <v>15933.900000000001</v>
      </c>
      <c r="AR7" s="15">
        <f>AQ7-AP7</f>
        <v>-6204.5</v>
      </c>
      <c r="AS7" s="16">
        <f>AQ7/AP7%</f>
        <v>71.97403606403354</v>
      </c>
      <c r="AT7" s="24">
        <f t="shared" si="33"/>
        <v>8429.8</v>
      </c>
      <c r="AU7" s="491">
        <f>SUM(AY7+BC7+BG7)</f>
        <v>0</v>
      </c>
      <c r="AV7" s="491">
        <f>AU7-AT7</f>
        <v>-8429.8</v>
      </c>
      <c r="AW7" s="492">
        <f>AU7/AT7%</f>
        <v>0</v>
      </c>
      <c r="AX7" s="22">
        <v>2838.6</v>
      </c>
      <c r="AY7" s="25"/>
      <c r="AZ7" s="7">
        <f>AY7-AX7</f>
        <v>-2838.6</v>
      </c>
      <c r="BA7" s="19">
        <f>AY7/AX7%</f>
        <v>0</v>
      </c>
      <c r="BB7" s="369">
        <v>2699.4</v>
      </c>
      <c r="BC7" s="25"/>
      <c r="BD7" s="7">
        <f>BC7-BB7</f>
        <v>-2699.4</v>
      </c>
      <c r="BE7" s="18">
        <f>BC7/BB7%</f>
        <v>0</v>
      </c>
      <c r="BF7" s="25">
        <v>2891.8</v>
      </c>
      <c r="BG7" s="23"/>
      <c r="BH7" s="7">
        <f>BG7-BF7</f>
        <v>-2891.8</v>
      </c>
      <c r="BI7" s="18">
        <f>BG7/BF7%</f>
        <v>0</v>
      </c>
      <c r="BJ7" s="26">
        <f>BN7+BR7+BV7</f>
        <v>8052</v>
      </c>
      <c r="BK7" s="491">
        <f>SUM(BO7+BS7+BW7)</f>
        <v>0</v>
      </c>
      <c r="BL7" s="491">
        <f>BK7-BJ7</f>
        <v>-8052</v>
      </c>
      <c r="BM7" s="492">
        <f>BK7/BJ7%</f>
        <v>0</v>
      </c>
      <c r="BN7" s="25">
        <v>2684.9</v>
      </c>
      <c r="BO7" s="23"/>
      <c r="BP7" s="7">
        <f>BO7-BN7</f>
        <v>-2684.9</v>
      </c>
      <c r="BQ7" s="19">
        <f>BO7/BN7%</f>
        <v>0</v>
      </c>
      <c r="BR7" s="23">
        <v>2645.2</v>
      </c>
      <c r="BS7" s="23"/>
      <c r="BT7" s="7">
        <f>BS7-BR7</f>
        <v>-2645.2</v>
      </c>
      <c r="BU7" s="7">
        <f t="shared" si="23"/>
        <v>0</v>
      </c>
      <c r="BV7" s="25">
        <v>2721.9</v>
      </c>
      <c r="BW7" s="23"/>
      <c r="BX7" s="7">
        <f>BW7-BV7</f>
        <v>-2721.9</v>
      </c>
      <c r="BY7" s="7">
        <f>BW7/BV7%</f>
        <v>0</v>
      </c>
    </row>
    <row r="8" spans="1:77" s="21" customFormat="1" ht="18.75">
      <c r="A8" s="5" t="s">
        <v>23</v>
      </c>
      <c r="B8" s="22">
        <f t="shared" si="26"/>
        <v>25527.600000000002</v>
      </c>
      <c r="C8" s="23">
        <f t="shared" si="26"/>
        <v>16895.1</v>
      </c>
      <c r="D8" s="8">
        <f t="shared" si="0"/>
        <v>-8632.500000000004</v>
      </c>
      <c r="E8" s="20">
        <f t="shared" si="1"/>
        <v>66.1836600385465</v>
      </c>
      <c r="F8" s="9">
        <f t="shared" si="2"/>
        <v>16616.3</v>
      </c>
      <c r="G8" s="10">
        <f t="shared" si="2"/>
        <v>16895.1</v>
      </c>
      <c r="H8" s="10">
        <f t="shared" si="3"/>
        <v>278.7999999999993</v>
      </c>
      <c r="I8" s="11">
        <f t="shared" si="4"/>
        <v>101.67787052472572</v>
      </c>
      <c r="J8" s="27">
        <f>SUM(J9:J11)</f>
        <v>8550</v>
      </c>
      <c r="K8" s="491">
        <f>SUM(K9:K11)</f>
        <v>8086.9</v>
      </c>
      <c r="L8" s="491">
        <f t="shared" si="5"/>
        <v>-463.10000000000036</v>
      </c>
      <c r="M8" s="492">
        <f t="shared" si="6"/>
        <v>94.58362573099414</v>
      </c>
      <c r="N8" s="23">
        <f>N9+N10+N11</f>
        <v>4717.6</v>
      </c>
      <c r="O8" s="23">
        <f>O9+O10+O11</f>
        <v>4158.9</v>
      </c>
      <c r="P8" s="7">
        <f t="shared" si="7"/>
        <v>-558.7000000000007</v>
      </c>
      <c r="Q8" s="7">
        <f t="shared" si="8"/>
        <v>88.15711378667118</v>
      </c>
      <c r="R8" s="23">
        <f>SUM(R9:R11)</f>
        <v>458.9</v>
      </c>
      <c r="S8" s="23">
        <f>SUM(S9:S11)</f>
        <v>1204.2</v>
      </c>
      <c r="T8" s="7">
        <f t="shared" si="27"/>
        <v>745.3000000000001</v>
      </c>
      <c r="U8" s="7" t="s">
        <v>27</v>
      </c>
      <c r="V8" s="23">
        <f>SUM(V9:V11)</f>
        <v>3373.5</v>
      </c>
      <c r="W8" s="23">
        <f>SUM(W9:W11)</f>
        <v>2723.8</v>
      </c>
      <c r="X8" s="7">
        <f t="shared" si="9"/>
        <v>-649.6999999999998</v>
      </c>
      <c r="Y8" s="7">
        <f t="shared" si="10"/>
        <v>80.74107010523196</v>
      </c>
      <c r="Z8" s="491">
        <f aca="true" t="shared" si="39" ref="Z8:Z39">AD8+AH8+AL8</f>
        <v>8066.3</v>
      </c>
      <c r="AA8" s="491">
        <f t="shared" si="28"/>
        <v>8808.2</v>
      </c>
      <c r="AB8" s="491">
        <f t="shared" si="29"/>
        <v>741.9000000000005</v>
      </c>
      <c r="AC8" s="491">
        <f>AA8/Z8%</f>
        <v>109.19752550735778</v>
      </c>
      <c r="AD8" s="23">
        <f aca="true" t="shared" si="40" ref="AD8:AM8">SUM(AD9:AD11)</f>
        <v>5665.4</v>
      </c>
      <c r="AE8" s="23">
        <f t="shared" si="40"/>
        <v>7529.6</v>
      </c>
      <c r="AF8" s="23">
        <f t="shared" si="40"/>
        <v>1864.2000000000003</v>
      </c>
      <c r="AG8" s="7">
        <f t="shared" si="31"/>
        <v>132.90500229463058</v>
      </c>
      <c r="AH8" s="23">
        <f t="shared" si="40"/>
        <v>935.8</v>
      </c>
      <c r="AI8" s="23">
        <f t="shared" si="40"/>
        <v>452.9</v>
      </c>
      <c r="AJ8" s="23">
        <f t="shared" si="40"/>
        <v>-482.9</v>
      </c>
      <c r="AK8" s="7">
        <f aca="true" t="shared" si="41" ref="AK8:AK36">AI8/AH8%</f>
        <v>48.39709339602479</v>
      </c>
      <c r="AL8" s="23">
        <f t="shared" si="40"/>
        <v>1465.1000000000001</v>
      </c>
      <c r="AM8" s="23">
        <f t="shared" si="40"/>
        <v>825.7</v>
      </c>
      <c r="AN8" s="7">
        <f t="shared" si="12"/>
        <v>-639.4000000000001</v>
      </c>
      <c r="AO8" s="7">
        <f t="shared" si="13"/>
        <v>56.35792778649921</v>
      </c>
      <c r="AP8" s="14">
        <f>J8+Z8+AT8</f>
        <v>20628.9</v>
      </c>
      <c r="AQ8" s="15">
        <f t="shared" si="32"/>
        <v>16895.1</v>
      </c>
      <c r="AR8" s="15">
        <f t="shared" si="14"/>
        <v>-3733.800000000003</v>
      </c>
      <c r="AS8" s="16">
        <f t="shared" si="15"/>
        <v>81.9001497898579</v>
      </c>
      <c r="AT8" s="24">
        <f t="shared" si="33"/>
        <v>4012.6000000000004</v>
      </c>
      <c r="AU8" s="24">
        <f>AY8+BC8+BG8</f>
        <v>0</v>
      </c>
      <c r="AV8" s="491">
        <f aca="true" t="shared" si="42" ref="AV8:AV39">AU8-AT8</f>
        <v>-4012.6000000000004</v>
      </c>
      <c r="AW8" s="17">
        <f t="shared" si="16"/>
        <v>0</v>
      </c>
      <c r="AX8" s="22">
        <f>AX9+AX10+AX11</f>
        <v>3126.4</v>
      </c>
      <c r="AY8" s="25">
        <f>SUM(AY9:AY11)</f>
        <v>0</v>
      </c>
      <c r="AZ8" s="25">
        <f>SUM(AZ9:AZ11)</f>
        <v>-3126.4</v>
      </c>
      <c r="BA8" s="19">
        <f aca="true" t="shared" si="43" ref="BA8:BA28">AY8/AX8%</f>
        <v>0</v>
      </c>
      <c r="BB8" s="22">
        <f>SUM(BB9:BB11)</f>
        <v>421.4</v>
      </c>
      <c r="BC8" s="25">
        <f>SUM(BC9:BC11)</f>
        <v>0</v>
      </c>
      <c r="BD8" s="25">
        <f>SUM(BD9:BD11)</f>
        <v>-421.4</v>
      </c>
      <c r="BE8" s="18">
        <f t="shared" si="18"/>
        <v>0</v>
      </c>
      <c r="BF8" s="25">
        <f>SUM(BF9:BF11)</f>
        <v>464.8</v>
      </c>
      <c r="BG8" s="25">
        <f>SUM(BG9:BG11)</f>
        <v>0</v>
      </c>
      <c r="BH8" s="7">
        <f t="shared" si="19"/>
        <v>-464.8</v>
      </c>
      <c r="BI8" s="18">
        <f t="shared" si="20"/>
        <v>0</v>
      </c>
      <c r="BJ8" s="26">
        <f t="shared" si="34"/>
        <v>4898.7</v>
      </c>
      <c r="BK8" s="491">
        <f t="shared" si="35"/>
        <v>0</v>
      </c>
      <c r="BL8" s="491">
        <f t="shared" si="36"/>
        <v>-4898.7</v>
      </c>
      <c r="BM8" s="492">
        <f t="shared" si="37"/>
        <v>0</v>
      </c>
      <c r="BN8" s="25">
        <f>SUM(BN9:BN11)</f>
        <v>3624.4</v>
      </c>
      <c r="BO8" s="25">
        <f>SUM(BO9:BO11)</f>
        <v>0</v>
      </c>
      <c r="BP8" s="7">
        <f t="shared" si="21"/>
        <v>-3624.4</v>
      </c>
      <c r="BQ8" s="44">
        <f t="shared" si="38"/>
        <v>0</v>
      </c>
      <c r="BR8" s="23">
        <f>SUM(BR9:BR11)</f>
        <v>664.3000000000001</v>
      </c>
      <c r="BS8" s="23">
        <f>SUM(BS9:BS11)</f>
        <v>0</v>
      </c>
      <c r="BT8" s="7">
        <f t="shared" si="22"/>
        <v>-664.3000000000001</v>
      </c>
      <c r="BU8" s="7">
        <f t="shared" si="23"/>
        <v>0</v>
      </c>
      <c r="BV8" s="25">
        <f>SUM(BV9:BV11)</f>
        <v>610</v>
      </c>
      <c r="BW8" s="23">
        <f>SUM(BW9:BW11)</f>
        <v>0</v>
      </c>
      <c r="BX8" s="7">
        <f t="shared" si="24"/>
        <v>-610</v>
      </c>
      <c r="BY8" s="7">
        <f t="shared" si="25"/>
        <v>0</v>
      </c>
    </row>
    <row r="9" spans="1:77" ht="40.5" customHeight="1">
      <c r="A9" s="46" t="s">
        <v>25</v>
      </c>
      <c r="B9" s="30">
        <f t="shared" si="26"/>
        <v>18899.9</v>
      </c>
      <c r="C9" s="31">
        <f t="shared" si="26"/>
        <v>9353.3</v>
      </c>
      <c r="D9" s="33">
        <f t="shared" si="0"/>
        <v>-9546.600000000002</v>
      </c>
      <c r="E9" s="220">
        <f t="shared" si="1"/>
        <v>49.48862163291868</v>
      </c>
      <c r="F9" s="34">
        <f t="shared" si="2"/>
        <v>11250.400000000001</v>
      </c>
      <c r="G9" s="35">
        <f t="shared" si="2"/>
        <v>9353.3</v>
      </c>
      <c r="H9" s="35">
        <f t="shared" si="3"/>
        <v>-1897.1000000000022</v>
      </c>
      <c r="I9" s="36">
        <f t="shared" si="4"/>
        <v>83.13748844485528</v>
      </c>
      <c r="J9" s="37">
        <f aca="true" t="shared" si="44" ref="J9:J39">N9+R9+V9</f>
        <v>5312.3</v>
      </c>
      <c r="K9" s="38">
        <f aca="true" t="shared" si="45" ref="K9:K39">SUM(O9+S9+W9)</f>
        <v>4117.4</v>
      </c>
      <c r="L9" s="38">
        <f t="shared" si="5"/>
        <v>-1194.9000000000005</v>
      </c>
      <c r="M9" s="43">
        <f t="shared" si="6"/>
        <v>77.50691790749768</v>
      </c>
      <c r="N9" s="39">
        <v>4676</v>
      </c>
      <c r="O9" s="31">
        <v>3702.6</v>
      </c>
      <c r="P9" s="32">
        <f t="shared" si="7"/>
        <v>-973.4000000000001</v>
      </c>
      <c r="Q9" s="32">
        <f t="shared" si="8"/>
        <v>79.1830624465355</v>
      </c>
      <c r="R9" s="31">
        <v>397</v>
      </c>
      <c r="S9" s="31">
        <v>255.4</v>
      </c>
      <c r="T9" s="32">
        <f t="shared" si="27"/>
        <v>-141.6</v>
      </c>
      <c r="U9" s="7">
        <f aca="true" t="shared" si="46" ref="U9:U38">S9/R9%</f>
        <v>64.33249370277078</v>
      </c>
      <c r="V9" s="31">
        <v>239.3</v>
      </c>
      <c r="W9" s="31">
        <v>159.4</v>
      </c>
      <c r="X9" s="32">
        <f t="shared" si="9"/>
        <v>-79.9</v>
      </c>
      <c r="Y9" s="32">
        <f t="shared" si="10"/>
        <v>66.61094860008357</v>
      </c>
      <c r="Z9" s="38">
        <f t="shared" si="39"/>
        <v>5938.1</v>
      </c>
      <c r="AA9" s="38">
        <f t="shared" si="28"/>
        <v>5235.900000000001</v>
      </c>
      <c r="AB9" s="38">
        <f t="shared" si="29"/>
        <v>-702.1999999999998</v>
      </c>
      <c r="AC9" s="38">
        <f>AA9/Z9%</f>
        <v>88.17466866506122</v>
      </c>
      <c r="AD9" s="31">
        <v>4869.7</v>
      </c>
      <c r="AE9" s="31">
        <v>4487.6</v>
      </c>
      <c r="AF9" s="32">
        <f t="shared" si="30"/>
        <v>-382.09999999999945</v>
      </c>
      <c r="AG9" s="32">
        <f t="shared" si="31"/>
        <v>92.15352075076495</v>
      </c>
      <c r="AH9" s="31">
        <v>575.8</v>
      </c>
      <c r="AI9" s="31">
        <v>265.2</v>
      </c>
      <c r="AJ9" s="32">
        <f t="shared" si="11"/>
        <v>-310.59999999999997</v>
      </c>
      <c r="AK9" s="32">
        <f t="shared" si="41"/>
        <v>46.05765890934353</v>
      </c>
      <c r="AL9" s="31">
        <v>492.6</v>
      </c>
      <c r="AM9" s="31">
        <v>483.1</v>
      </c>
      <c r="AN9" s="32">
        <f t="shared" si="12"/>
        <v>-9.5</v>
      </c>
      <c r="AO9" s="32">
        <f t="shared" si="13"/>
        <v>98.07145757206659</v>
      </c>
      <c r="AP9" s="40">
        <f aca="true" t="shared" si="47" ref="AP9:AQ32">J9+Z9+AT9</f>
        <v>14779.100000000002</v>
      </c>
      <c r="AQ9" s="41">
        <f t="shared" si="32"/>
        <v>9353.3</v>
      </c>
      <c r="AR9" s="41">
        <f t="shared" si="14"/>
        <v>-5425.800000000003</v>
      </c>
      <c r="AS9" s="42">
        <f t="shared" si="15"/>
        <v>63.28734496687889</v>
      </c>
      <c r="AT9" s="37">
        <f t="shared" si="33"/>
        <v>3528.7</v>
      </c>
      <c r="AU9" s="38">
        <f aca="true" t="shared" si="48" ref="AU9:AU20">SUM(AY9+BC9+BG9)</f>
        <v>0</v>
      </c>
      <c r="AV9" s="38">
        <f t="shared" si="42"/>
        <v>-3528.7</v>
      </c>
      <c r="AW9" s="43">
        <f t="shared" si="16"/>
        <v>0</v>
      </c>
      <c r="AX9" s="30">
        <v>2815.5</v>
      </c>
      <c r="AY9" s="31"/>
      <c r="AZ9" s="32">
        <f aca="true" t="shared" si="49" ref="AZ9:AZ38">AY9-AX9</f>
        <v>-2815.5</v>
      </c>
      <c r="BA9" s="44">
        <f t="shared" si="43"/>
        <v>0</v>
      </c>
      <c r="BB9" s="30">
        <v>286.6</v>
      </c>
      <c r="BC9" s="31"/>
      <c r="BD9" s="32">
        <f t="shared" si="17"/>
        <v>-286.6</v>
      </c>
      <c r="BE9" s="28">
        <f t="shared" si="18"/>
        <v>0</v>
      </c>
      <c r="BF9" s="39">
        <v>426.6</v>
      </c>
      <c r="BG9" s="31"/>
      <c r="BH9" s="32">
        <f t="shared" si="19"/>
        <v>-426.6</v>
      </c>
      <c r="BI9" s="28">
        <f t="shared" si="20"/>
        <v>0</v>
      </c>
      <c r="BJ9" s="45">
        <f t="shared" si="34"/>
        <v>4120.799999999999</v>
      </c>
      <c r="BK9" s="38">
        <f t="shared" si="35"/>
        <v>0</v>
      </c>
      <c r="BL9" s="38">
        <f t="shared" si="36"/>
        <v>-4120.799999999999</v>
      </c>
      <c r="BM9" s="43">
        <f t="shared" si="37"/>
        <v>0</v>
      </c>
      <c r="BN9" s="30">
        <v>3429.2</v>
      </c>
      <c r="BO9" s="31"/>
      <c r="BP9" s="7">
        <f t="shared" si="21"/>
        <v>-3429.2</v>
      </c>
      <c r="BQ9" s="44">
        <f t="shared" si="38"/>
        <v>0</v>
      </c>
      <c r="BR9" s="31">
        <v>275.6</v>
      </c>
      <c r="BS9" s="31"/>
      <c r="BT9" s="32">
        <f t="shared" si="22"/>
        <v>-275.6</v>
      </c>
      <c r="BU9" s="32">
        <f t="shared" si="23"/>
        <v>0</v>
      </c>
      <c r="BV9" s="39">
        <v>416</v>
      </c>
      <c r="BW9" s="31"/>
      <c r="BX9" s="32">
        <f t="shared" si="24"/>
        <v>-416</v>
      </c>
      <c r="BY9" s="32">
        <f t="shared" si="25"/>
        <v>0</v>
      </c>
    </row>
    <row r="10" spans="1:77" ht="24.75" customHeight="1">
      <c r="A10" s="48" t="s">
        <v>26</v>
      </c>
      <c r="B10" s="30">
        <f t="shared" si="26"/>
        <v>4927.700000000001</v>
      </c>
      <c r="C10" s="31">
        <f t="shared" si="26"/>
        <v>5934.4</v>
      </c>
      <c r="D10" s="33">
        <f t="shared" si="0"/>
        <v>1006.6999999999989</v>
      </c>
      <c r="E10" s="220">
        <f t="shared" si="1"/>
        <v>120.42940925786876</v>
      </c>
      <c r="F10" s="34">
        <f t="shared" si="2"/>
        <v>4332.200000000001</v>
      </c>
      <c r="G10" s="35">
        <f t="shared" si="2"/>
        <v>5934.4</v>
      </c>
      <c r="H10" s="35">
        <f t="shared" si="3"/>
        <v>1602.199999999999</v>
      </c>
      <c r="I10" s="36">
        <f t="shared" si="4"/>
        <v>136.98351876644656</v>
      </c>
      <c r="J10" s="37">
        <f t="shared" si="44"/>
        <v>2464.8</v>
      </c>
      <c r="K10" s="38">
        <f t="shared" si="45"/>
        <v>2712.9</v>
      </c>
      <c r="L10" s="38">
        <f t="shared" si="5"/>
        <v>248.0999999999999</v>
      </c>
      <c r="M10" s="43">
        <f t="shared" si="6"/>
        <v>110.06572541382667</v>
      </c>
      <c r="N10" s="39"/>
      <c r="O10" s="31">
        <v>0.8</v>
      </c>
      <c r="P10" s="32">
        <f t="shared" si="7"/>
        <v>0.8</v>
      </c>
      <c r="Q10" s="32"/>
      <c r="R10" s="31">
        <v>35.9</v>
      </c>
      <c r="S10" s="31">
        <v>907.2</v>
      </c>
      <c r="T10" s="32">
        <f t="shared" si="27"/>
        <v>871.3000000000001</v>
      </c>
      <c r="U10" s="7" t="s">
        <v>27</v>
      </c>
      <c r="V10" s="336">
        <f>928.9+1500</f>
        <v>2428.9</v>
      </c>
      <c r="W10" s="31">
        <v>1804.9</v>
      </c>
      <c r="X10" s="32">
        <f t="shared" si="9"/>
        <v>-624</v>
      </c>
      <c r="Y10" s="32" t="s">
        <v>27</v>
      </c>
      <c r="Z10" s="38">
        <f t="shared" si="39"/>
        <v>1867.4</v>
      </c>
      <c r="AA10" s="38">
        <f t="shared" si="28"/>
        <v>3221.5</v>
      </c>
      <c r="AB10" s="38">
        <f t="shared" si="29"/>
        <v>1354.1</v>
      </c>
      <c r="AC10" s="38" t="s">
        <v>107</v>
      </c>
      <c r="AD10" s="336">
        <f>2117.5-1500</f>
        <v>617.5</v>
      </c>
      <c r="AE10" s="31">
        <v>2915.2</v>
      </c>
      <c r="AF10" s="32">
        <f t="shared" si="30"/>
        <v>2297.7</v>
      </c>
      <c r="AG10" s="32" t="s">
        <v>27</v>
      </c>
      <c r="AH10" s="31">
        <v>329.6</v>
      </c>
      <c r="AI10" s="31">
        <v>155.3</v>
      </c>
      <c r="AJ10" s="32">
        <f t="shared" si="11"/>
        <v>-174.3</v>
      </c>
      <c r="AK10" s="32">
        <f t="shared" si="41"/>
        <v>47.11771844660194</v>
      </c>
      <c r="AL10" s="31">
        <v>920.3</v>
      </c>
      <c r="AM10" s="31">
        <v>151</v>
      </c>
      <c r="AN10" s="32">
        <f t="shared" si="12"/>
        <v>-769.3</v>
      </c>
      <c r="AO10" s="32">
        <f t="shared" si="13"/>
        <v>16.40769314354015</v>
      </c>
      <c r="AP10" s="40">
        <f t="shared" si="47"/>
        <v>4734.000000000001</v>
      </c>
      <c r="AQ10" s="41">
        <f t="shared" si="32"/>
        <v>5934.4</v>
      </c>
      <c r="AR10" s="41">
        <f t="shared" si="14"/>
        <v>1200.3999999999987</v>
      </c>
      <c r="AS10" s="42">
        <f t="shared" si="15"/>
        <v>125.35699197296152</v>
      </c>
      <c r="AT10" s="37">
        <f t="shared" si="33"/>
        <v>401.79999999999995</v>
      </c>
      <c r="AU10" s="38">
        <f t="shared" si="48"/>
        <v>0</v>
      </c>
      <c r="AV10" s="38">
        <f t="shared" si="42"/>
        <v>-401.79999999999995</v>
      </c>
      <c r="AW10" s="43">
        <f t="shared" si="16"/>
        <v>0</v>
      </c>
      <c r="AX10" s="30">
        <v>289.9</v>
      </c>
      <c r="AY10" s="31"/>
      <c r="AZ10" s="32">
        <f t="shared" si="49"/>
        <v>-289.9</v>
      </c>
      <c r="BA10" s="44">
        <f t="shared" si="43"/>
        <v>0</v>
      </c>
      <c r="BB10" s="30">
        <v>111.9</v>
      </c>
      <c r="BC10" s="31"/>
      <c r="BD10" s="32">
        <f t="shared" si="17"/>
        <v>-111.9</v>
      </c>
      <c r="BE10" s="28">
        <f t="shared" si="18"/>
        <v>0</v>
      </c>
      <c r="BF10" s="39"/>
      <c r="BG10" s="31"/>
      <c r="BH10" s="32">
        <f t="shared" si="19"/>
        <v>0</v>
      </c>
      <c r="BI10" s="28"/>
      <c r="BJ10" s="45">
        <f t="shared" si="34"/>
        <v>193.70000000000002</v>
      </c>
      <c r="BK10" s="38">
        <f t="shared" si="35"/>
        <v>0</v>
      </c>
      <c r="BL10" s="38">
        <f t="shared" si="36"/>
        <v>-193.70000000000002</v>
      </c>
      <c r="BM10" s="43" t="s">
        <v>27</v>
      </c>
      <c r="BN10" s="30">
        <v>162.8</v>
      </c>
      <c r="BO10" s="31"/>
      <c r="BP10" s="7">
        <f t="shared" si="21"/>
        <v>-162.8</v>
      </c>
      <c r="BQ10" s="44" t="s">
        <v>27</v>
      </c>
      <c r="BR10" s="31">
        <v>22.6</v>
      </c>
      <c r="BS10" s="31"/>
      <c r="BT10" s="7">
        <f t="shared" si="22"/>
        <v>-22.6</v>
      </c>
      <c r="BU10" s="32" t="s">
        <v>27</v>
      </c>
      <c r="BV10" s="39">
        <v>8.3</v>
      </c>
      <c r="BW10" s="31"/>
      <c r="BX10" s="32">
        <f t="shared" si="24"/>
        <v>-8.3</v>
      </c>
      <c r="BY10" s="32">
        <f t="shared" si="25"/>
        <v>0</v>
      </c>
    </row>
    <row r="11" spans="1:77" ht="39.75" customHeight="1">
      <c r="A11" s="29" t="s">
        <v>28</v>
      </c>
      <c r="B11" s="30">
        <f t="shared" si="26"/>
        <v>1700</v>
      </c>
      <c r="C11" s="31">
        <f t="shared" si="26"/>
        <v>1607.3999999999999</v>
      </c>
      <c r="D11" s="33">
        <f t="shared" si="0"/>
        <v>-92.60000000000014</v>
      </c>
      <c r="E11" s="220">
        <f t="shared" si="1"/>
        <v>94.55294117647058</v>
      </c>
      <c r="F11" s="34">
        <f t="shared" si="2"/>
        <v>1033.7</v>
      </c>
      <c r="G11" s="35">
        <f t="shared" si="2"/>
        <v>1607.3999999999999</v>
      </c>
      <c r="H11" s="35">
        <f t="shared" si="3"/>
        <v>573.6999999999998</v>
      </c>
      <c r="I11" s="36">
        <f t="shared" si="4"/>
        <v>155.49966141046724</v>
      </c>
      <c r="J11" s="37">
        <f t="shared" si="44"/>
        <v>772.9</v>
      </c>
      <c r="K11" s="38">
        <f t="shared" si="45"/>
        <v>1256.6</v>
      </c>
      <c r="L11" s="38">
        <f t="shared" si="5"/>
        <v>483.69999999999993</v>
      </c>
      <c r="M11" s="43">
        <f t="shared" si="6"/>
        <v>162.58248156294474</v>
      </c>
      <c r="N11" s="39">
        <v>41.6</v>
      </c>
      <c r="O11" s="31">
        <v>455.5</v>
      </c>
      <c r="P11" s="32">
        <f t="shared" si="7"/>
        <v>413.9</v>
      </c>
      <c r="Q11" s="32">
        <f t="shared" si="8"/>
        <v>1094.951923076923</v>
      </c>
      <c r="R11" s="31">
        <v>26</v>
      </c>
      <c r="S11" s="31">
        <v>41.6</v>
      </c>
      <c r="T11" s="32">
        <f t="shared" si="27"/>
        <v>15.600000000000001</v>
      </c>
      <c r="U11" s="7">
        <f t="shared" si="46"/>
        <v>160</v>
      </c>
      <c r="V11" s="336">
        <f>205.3+500</f>
        <v>705.3</v>
      </c>
      <c r="W11" s="31">
        <v>759.5</v>
      </c>
      <c r="X11" s="32">
        <f t="shared" si="9"/>
        <v>54.200000000000045</v>
      </c>
      <c r="Y11" s="32" t="s">
        <v>27</v>
      </c>
      <c r="Z11" s="38">
        <f t="shared" si="39"/>
        <v>260.8</v>
      </c>
      <c r="AA11" s="38">
        <f t="shared" si="28"/>
        <v>350.79999999999995</v>
      </c>
      <c r="AB11" s="38">
        <f t="shared" si="29"/>
        <v>89.99999999999994</v>
      </c>
      <c r="AC11" s="38">
        <f>AA11/Z11%</f>
        <v>134.5092024539877</v>
      </c>
      <c r="AD11" s="31">
        <v>178.2</v>
      </c>
      <c r="AE11" s="31">
        <v>126.8</v>
      </c>
      <c r="AF11" s="32">
        <f t="shared" si="30"/>
        <v>-51.39999999999999</v>
      </c>
      <c r="AG11" s="32" t="s">
        <v>27</v>
      </c>
      <c r="AH11" s="31">
        <v>30.4</v>
      </c>
      <c r="AI11" s="31">
        <v>32.4</v>
      </c>
      <c r="AJ11" s="32">
        <f t="shared" si="11"/>
        <v>2</v>
      </c>
      <c r="AK11" s="32">
        <f t="shared" si="41"/>
        <v>106.57894736842105</v>
      </c>
      <c r="AL11" s="31">
        <v>52.2</v>
      </c>
      <c r="AM11" s="31">
        <v>191.6</v>
      </c>
      <c r="AN11" s="32">
        <f t="shared" si="12"/>
        <v>139.39999999999998</v>
      </c>
      <c r="AO11" s="32">
        <f t="shared" si="13"/>
        <v>367.04980842911874</v>
      </c>
      <c r="AP11" s="40">
        <f t="shared" si="47"/>
        <v>1115.8</v>
      </c>
      <c r="AQ11" s="41">
        <f t="shared" si="32"/>
        <v>1607.3999999999999</v>
      </c>
      <c r="AR11" s="41">
        <f t="shared" si="14"/>
        <v>491.5999999999999</v>
      </c>
      <c r="AS11" s="42">
        <f t="shared" si="15"/>
        <v>144.05807492382147</v>
      </c>
      <c r="AT11" s="37">
        <f t="shared" si="33"/>
        <v>82.1</v>
      </c>
      <c r="AU11" s="38">
        <f t="shared" si="48"/>
        <v>0</v>
      </c>
      <c r="AV11" s="38">
        <f>AU11-AT11</f>
        <v>-82.1</v>
      </c>
      <c r="AW11" s="43">
        <f>AU11/AT11%</f>
        <v>0</v>
      </c>
      <c r="AX11" s="30">
        <v>21</v>
      </c>
      <c r="AY11" s="31"/>
      <c r="AZ11" s="32">
        <f t="shared" si="49"/>
        <v>-21</v>
      </c>
      <c r="BA11" s="44">
        <f t="shared" si="43"/>
        <v>0</v>
      </c>
      <c r="BB11" s="30">
        <v>22.9</v>
      </c>
      <c r="BC11" s="31"/>
      <c r="BD11" s="32">
        <f t="shared" si="17"/>
        <v>-22.9</v>
      </c>
      <c r="BE11" s="28">
        <f t="shared" si="18"/>
        <v>0</v>
      </c>
      <c r="BF11" s="39">
        <v>38.2</v>
      </c>
      <c r="BG11" s="31"/>
      <c r="BH11" s="32">
        <f t="shared" si="19"/>
        <v>-38.2</v>
      </c>
      <c r="BI11" s="28">
        <f t="shared" si="20"/>
        <v>0</v>
      </c>
      <c r="BJ11" s="45">
        <f t="shared" si="34"/>
        <v>584.2</v>
      </c>
      <c r="BK11" s="38">
        <f t="shared" si="35"/>
        <v>0</v>
      </c>
      <c r="BL11" s="38">
        <f t="shared" si="36"/>
        <v>-584.2</v>
      </c>
      <c r="BM11" s="43">
        <f t="shared" si="37"/>
        <v>0</v>
      </c>
      <c r="BN11" s="30">
        <v>32.4</v>
      </c>
      <c r="BO11" s="31"/>
      <c r="BP11" s="7">
        <f t="shared" si="21"/>
        <v>-32.4</v>
      </c>
      <c r="BQ11" s="44">
        <f t="shared" si="38"/>
        <v>0</v>
      </c>
      <c r="BR11" s="31">
        <v>366.1</v>
      </c>
      <c r="BS11" s="31"/>
      <c r="BT11" s="32">
        <f t="shared" si="22"/>
        <v>-366.1</v>
      </c>
      <c r="BU11" s="32">
        <f t="shared" si="23"/>
        <v>0</v>
      </c>
      <c r="BV11" s="337">
        <f>685.7-500</f>
        <v>185.70000000000005</v>
      </c>
      <c r="BW11" s="31"/>
      <c r="BX11" s="32">
        <f t="shared" si="24"/>
        <v>-185.70000000000005</v>
      </c>
      <c r="BY11" s="32">
        <f t="shared" si="25"/>
        <v>0</v>
      </c>
    </row>
    <row r="12" spans="1:77" s="21" customFormat="1" ht="18.75">
      <c r="A12" s="5" t="s">
        <v>29</v>
      </c>
      <c r="B12" s="22">
        <f t="shared" si="26"/>
        <v>16165.3</v>
      </c>
      <c r="C12" s="23">
        <f t="shared" si="26"/>
        <v>8296</v>
      </c>
      <c r="D12" s="8">
        <f t="shared" si="0"/>
        <v>-7869.299999999999</v>
      </c>
      <c r="E12" s="20">
        <f t="shared" si="1"/>
        <v>51.319802292564944</v>
      </c>
      <c r="F12" s="9">
        <f t="shared" si="2"/>
        <v>7898.5</v>
      </c>
      <c r="G12" s="10">
        <f t="shared" si="2"/>
        <v>8296</v>
      </c>
      <c r="H12" s="10">
        <f t="shared" si="3"/>
        <v>397.5</v>
      </c>
      <c r="I12" s="11">
        <f>G12/F12%</f>
        <v>105.03260112679622</v>
      </c>
      <c r="J12" s="24">
        <f t="shared" si="44"/>
        <v>3720.7999999999997</v>
      </c>
      <c r="K12" s="491">
        <f t="shared" si="45"/>
        <v>3839.8999999999996</v>
      </c>
      <c r="L12" s="491">
        <f t="shared" si="5"/>
        <v>119.09999999999991</v>
      </c>
      <c r="M12" s="492">
        <f t="shared" si="6"/>
        <v>103.20092453235863</v>
      </c>
      <c r="N12" s="25">
        <f>N13+N20+N14</f>
        <v>1497.9</v>
      </c>
      <c r="O12" s="25">
        <f>O13+O20+O14</f>
        <v>960.2</v>
      </c>
      <c r="P12" s="7">
        <f t="shared" si="7"/>
        <v>-537.7</v>
      </c>
      <c r="Q12" s="7">
        <f t="shared" si="8"/>
        <v>64.10307764203218</v>
      </c>
      <c r="R12" s="25">
        <f>R13+R20+R14</f>
        <v>1058.8</v>
      </c>
      <c r="S12" s="25">
        <f>S13+S20+S14</f>
        <v>1419</v>
      </c>
      <c r="T12" s="7">
        <f t="shared" si="27"/>
        <v>360.20000000000005</v>
      </c>
      <c r="U12" s="7">
        <f t="shared" si="46"/>
        <v>134.01964488099736</v>
      </c>
      <c r="V12" s="25">
        <f>V13+V20+V14</f>
        <v>1164.1</v>
      </c>
      <c r="W12" s="25">
        <f>W13+W20+W14</f>
        <v>1460.7</v>
      </c>
      <c r="X12" s="7">
        <f t="shared" si="9"/>
        <v>296.60000000000014</v>
      </c>
      <c r="Y12" s="7">
        <f>W12/V12%</f>
        <v>125.47891074649947</v>
      </c>
      <c r="Z12" s="491">
        <f t="shared" si="39"/>
        <v>4177.700000000001</v>
      </c>
      <c r="AA12" s="491">
        <f t="shared" si="28"/>
        <v>4456.099999999999</v>
      </c>
      <c r="AB12" s="491">
        <f t="shared" si="29"/>
        <v>278.3999999999987</v>
      </c>
      <c r="AC12" s="491">
        <f>AA12/Z12%</f>
        <v>106.66395385020462</v>
      </c>
      <c r="AD12" s="25">
        <f>AD13+AD20+AD14</f>
        <v>1244.9</v>
      </c>
      <c r="AE12" s="25">
        <f>AE13+AE20+AE14</f>
        <v>1809.8</v>
      </c>
      <c r="AF12" s="7">
        <f t="shared" si="30"/>
        <v>564.8999999999999</v>
      </c>
      <c r="AG12" s="7">
        <f t="shared" si="31"/>
        <v>145.37713872600207</v>
      </c>
      <c r="AH12" s="25">
        <f>AH13+AH20+AH14</f>
        <v>1636.9</v>
      </c>
      <c r="AI12" s="25">
        <f>AI13+AI20+AI14</f>
        <v>1101.1</v>
      </c>
      <c r="AJ12" s="7">
        <f t="shared" si="11"/>
        <v>-535.8000000000002</v>
      </c>
      <c r="AK12" s="7">
        <f t="shared" si="41"/>
        <v>67.26739568696927</v>
      </c>
      <c r="AL12" s="25">
        <f>AL13+AL20+AL14</f>
        <v>1295.9</v>
      </c>
      <c r="AM12" s="25">
        <f>AM13+AM20+AM14</f>
        <v>1545.2</v>
      </c>
      <c r="AN12" s="7">
        <f t="shared" si="12"/>
        <v>249.29999999999995</v>
      </c>
      <c r="AO12" s="7">
        <f t="shared" si="13"/>
        <v>119.23759549347943</v>
      </c>
      <c r="AP12" s="14">
        <f t="shared" si="47"/>
        <v>11903.5</v>
      </c>
      <c r="AQ12" s="15">
        <f t="shared" si="32"/>
        <v>8296</v>
      </c>
      <c r="AR12" s="15">
        <f t="shared" si="14"/>
        <v>-3607.5</v>
      </c>
      <c r="AS12" s="16">
        <f>AQ12/AP12%</f>
        <v>69.6937875414794</v>
      </c>
      <c r="AT12" s="24">
        <f t="shared" si="33"/>
        <v>4005.0000000000005</v>
      </c>
      <c r="AU12" s="491">
        <f t="shared" si="48"/>
        <v>0</v>
      </c>
      <c r="AV12" s="491">
        <f t="shared" si="42"/>
        <v>-4005.0000000000005</v>
      </c>
      <c r="AW12" s="17">
        <f>AU12/AT12%</f>
        <v>0</v>
      </c>
      <c r="AX12" s="25">
        <f>AX13+AX20+AX14</f>
        <v>1324.7</v>
      </c>
      <c r="AY12" s="25">
        <f>AY13+AY20+AY14</f>
        <v>0</v>
      </c>
      <c r="AZ12" s="7">
        <f t="shared" si="49"/>
        <v>-1324.7</v>
      </c>
      <c r="BA12" s="19">
        <f>AY12/AX12%</f>
        <v>0</v>
      </c>
      <c r="BB12" s="22">
        <f>BB13+BB20+BB14</f>
        <v>1361.9</v>
      </c>
      <c r="BC12" s="25">
        <f>BC13+BC20+BC14</f>
        <v>0</v>
      </c>
      <c r="BD12" s="7">
        <f t="shared" si="17"/>
        <v>-1361.9</v>
      </c>
      <c r="BE12" s="18">
        <f>BC12/BB12%</f>
        <v>0</v>
      </c>
      <c r="BF12" s="25">
        <f>BF13+BF20+BF14</f>
        <v>1318.4</v>
      </c>
      <c r="BG12" s="25">
        <f>BG13+BG20+BG14</f>
        <v>0</v>
      </c>
      <c r="BH12" s="7">
        <f t="shared" si="19"/>
        <v>-1318.4</v>
      </c>
      <c r="BI12" s="7">
        <f>BG12/BF12%</f>
        <v>0</v>
      </c>
      <c r="BJ12" s="26">
        <f t="shared" si="34"/>
        <v>4261.799999999999</v>
      </c>
      <c r="BK12" s="491">
        <f t="shared" si="35"/>
        <v>0</v>
      </c>
      <c r="BL12" s="491">
        <f t="shared" si="36"/>
        <v>-4261.799999999999</v>
      </c>
      <c r="BM12" s="492">
        <f>BK12/BJ12%</f>
        <v>0</v>
      </c>
      <c r="BN12" s="25">
        <f>BN13+BN20+BN14</f>
        <v>1420</v>
      </c>
      <c r="BO12" s="25">
        <f>BO13+BO20+BO14</f>
        <v>0</v>
      </c>
      <c r="BP12" s="7">
        <f t="shared" si="21"/>
        <v>-1420</v>
      </c>
      <c r="BQ12" s="19">
        <f t="shared" si="38"/>
        <v>0</v>
      </c>
      <c r="BR12" s="23">
        <f>BR13+BR20+BR14</f>
        <v>1383.1999999999998</v>
      </c>
      <c r="BS12" s="23">
        <f>BS13+BS20+BS14</f>
        <v>0</v>
      </c>
      <c r="BT12" s="7">
        <f t="shared" si="22"/>
        <v>-1383.1999999999998</v>
      </c>
      <c r="BU12" s="7">
        <f t="shared" si="23"/>
        <v>0</v>
      </c>
      <c r="BV12" s="25">
        <f>BV13+BV20+BV14</f>
        <v>1458.6</v>
      </c>
      <c r="BW12" s="25">
        <f>BW13+BW20+BW14</f>
        <v>0</v>
      </c>
      <c r="BX12" s="7">
        <f t="shared" si="24"/>
        <v>-1458.6</v>
      </c>
      <c r="BY12" s="20" t="s">
        <v>27</v>
      </c>
    </row>
    <row r="13" spans="1:77" ht="41.25" customHeight="1">
      <c r="A13" s="46" t="s">
        <v>108</v>
      </c>
      <c r="B13" s="30">
        <f t="shared" si="26"/>
        <v>8038.5</v>
      </c>
      <c r="C13" s="31">
        <f t="shared" si="26"/>
        <v>5275.7</v>
      </c>
      <c r="D13" s="33">
        <f t="shared" si="0"/>
        <v>-2762.8</v>
      </c>
      <c r="E13" s="220">
        <f t="shared" si="1"/>
        <v>65.63040368227902</v>
      </c>
      <c r="F13" s="34">
        <f t="shared" si="2"/>
        <v>3783.2</v>
      </c>
      <c r="G13" s="35">
        <f t="shared" si="2"/>
        <v>5275.7</v>
      </c>
      <c r="H13" s="35">
        <f t="shared" si="3"/>
        <v>1492.5</v>
      </c>
      <c r="I13" s="36">
        <f>G13/F13%</f>
        <v>139.4507295411292</v>
      </c>
      <c r="J13" s="37">
        <f t="shared" si="44"/>
        <v>1672.1</v>
      </c>
      <c r="K13" s="38">
        <f t="shared" si="45"/>
        <v>2451.5</v>
      </c>
      <c r="L13" s="38">
        <f t="shared" si="5"/>
        <v>779.4000000000001</v>
      </c>
      <c r="M13" s="43">
        <f t="shared" si="6"/>
        <v>146.6120447341666</v>
      </c>
      <c r="N13" s="39">
        <v>542</v>
      </c>
      <c r="O13" s="31">
        <v>622</v>
      </c>
      <c r="P13" s="32">
        <f t="shared" si="7"/>
        <v>80</v>
      </c>
      <c r="Q13" s="220">
        <f t="shared" si="8"/>
        <v>114.76014760147602</v>
      </c>
      <c r="R13" s="31">
        <v>529</v>
      </c>
      <c r="S13" s="31">
        <v>1033.5</v>
      </c>
      <c r="T13" s="32">
        <f t="shared" si="27"/>
        <v>504.5</v>
      </c>
      <c r="U13" s="7" t="s">
        <v>27</v>
      </c>
      <c r="V13" s="31">
        <v>601.1</v>
      </c>
      <c r="W13" s="31">
        <v>796</v>
      </c>
      <c r="X13" s="32">
        <f t="shared" si="9"/>
        <v>194.89999999999998</v>
      </c>
      <c r="Y13" s="32">
        <f t="shared" si="10"/>
        <v>132.42388953585095</v>
      </c>
      <c r="Z13" s="38">
        <f t="shared" si="39"/>
        <v>2111.1</v>
      </c>
      <c r="AA13" s="38">
        <f t="shared" si="28"/>
        <v>2824.2</v>
      </c>
      <c r="AB13" s="38">
        <f t="shared" si="29"/>
        <v>713.0999999999999</v>
      </c>
      <c r="AC13" s="38">
        <f>AA13/Z13%</f>
        <v>133.7785988347307</v>
      </c>
      <c r="AD13" s="31">
        <v>652.5</v>
      </c>
      <c r="AE13" s="31">
        <v>1214.1</v>
      </c>
      <c r="AF13" s="32">
        <f t="shared" si="30"/>
        <v>561.5999999999999</v>
      </c>
      <c r="AG13" s="32">
        <f>AE13/AD13%</f>
        <v>186.06896551724137</v>
      </c>
      <c r="AH13" s="31">
        <v>743</v>
      </c>
      <c r="AI13" s="31">
        <v>724.6</v>
      </c>
      <c r="AJ13" s="32">
        <f t="shared" si="11"/>
        <v>-18.399999999999977</v>
      </c>
      <c r="AK13" s="32">
        <f t="shared" si="41"/>
        <v>97.5235531628533</v>
      </c>
      <c r="AL13" s="370">
        <v>715.6</v>
      </c>
      <c r="AM13" s="31">
        <v>885.5</v>
      </c>
      <c r="AN13" s="32">
        <f t="shared" si="12"/>
        <v>169.89999999999998</v>
      </c>
      <c r="AO13" s="32">
        <f t="shared" si="13"/>
        <v>123.74231414197875</v>
      </c>
      <c r="AP13" s="40">
        <f t="shared" si="47"/>
        <v>5737.7</v>
      </c>
      <c r="AQ13" s="41">
        <f t="shared" si="32"/>
        <v>5275.7</v>
      </c>
      <c r="AR13" s="41">
        <f t="shared" si="14"/>
        <v>-462</v>
      </c>
      <c r="AS13" s="42">
        <f>AQ13/AP13%</f>
        <v>91.94799309827981</v>
      </c>
      <c r="AT13" s="37">
        <f t="shared" si="33"/>
        <v>1954.5</v>
      </c>
      <c r="AU13" s="38">
        <f t="shared" si="48"/>
        <v>0</v>
      </c>
      <c r="AV13" s="38">
        <f t="shared" si="42"/>
        <v>-1954.5</v>
      </c>
      <c r="AW13" s="43">
        <f>AU13/AT13%</f>
        <v>0</v>
      </c>
      <c r="AX13" s="30">
        <v>674.5</v>
      </c>
      <c r="AY13" s="31"/>
      <c r="AZ13" s="32">
        <f t="shared" si="49"/>
        <v>-674.5</v>
      </c>
      <c r="BA13" s="44">
        <f t="shared" si="43"/>
        <v>0</v>
      </c>
      <c r="BB13" s="30">
        <v>727.4</v>
      </c>
      <c r="BC13" s="31"/>
      <c r="BD13" s="32">
        <f t="shared" si="17"/>
        <v>-727.4</v>
      </c>
      <c r="BE13" s="28">
        <f>BC13/BB13%</f>
        <v>0</v>
      </c>
      <c r="BF13" s="39">
        <v>552.6</v>
      </c>
      <c r="BG13" s="31"/>
      <c r="BH13" s="32">
        <f t="shared" si="19"/>
        <v>-552.6</v>
      </c>
      <c r="BI13" s="28">
        <f aca="true" t="shared" si="50" ref="BI13:BI20">BG13/BF13%</f>
        <v>0</v>
      </c>
      <c r="BJ13" s="45">
        <f t="shared" si="34"/>
        <v>2300.8</v>
      </c>
      <c r="BK13" s="38">
        <f t="shared" si="35"/>
        <v>0</v>
      </c>
      <c r="BL13" s="38">
        <f t="shared" si="36"/>
        <v>-2300.8</v>
      </c>
      <c r="BM13" s="43">
        <f>BK13/BJ13%</f>
        <v>0</v>
      </c>
      <c r="BN13" s="30">
        <v>772.1</v>
      </c>
      <c r="BO13" s="31"/>
      <c r="BP13" s="7">
        <f t="shared" si="21"/>
        <v>-772.1</v>
      </c>
      <c r="BQ13" s="44">
        <f>BO13/BN13%</f>
        <v>0</v>
      </c>
      <c r="BR13" s="370">
        <v>748.8</v>
      </c>
      <c r="BS13" s="31"/>
      <c r="BT13" s="32">
        <f t="shared" si="22"/>
        <v>-748.8</v>
      </c>
      <c r="BU13" s="32">
        <f>BS13/BR13%</f>
        <v>0</v>
      </c>
      <c r="BV13" s="371">
        <v>779.9</v>
      </c>
      <c r="BW13" s="31"/>
      <c r="BX13" s="32">
        <f t="shared" si="24"/>
        <v>-779.9</v>
      </c>
      <c r="BY13" s="32"/>
    </row>
    <row r="14" spans="1:77" ht="60.75" customHeight="1">
      <c r="A14" s="234" t="s">
        <v>109</v>
      </c>
      <c r="B14" s="30">
        <f t="shared" si="26"/>
        <v>7748.2</v>
      </c>
      <c r="C14" s="31">
        <f t="shared" si="26"/>
        <v>2935.3</v>
      </c>
      <c r="D14" s="33">
        <f>C14-B14</f>
        <v>-4812.9</v>
      </c>
      <c r="E14" s="220">
        <f t="shared" si="1"/>
        <v>37.88363748999768</v>
      </c>
      <c r="F14" s="34">
        <f t="shared" si="2"/>
        <v>3946.7</v>
      </c>
      <c r="G14" s="35">
        <f t="shared" si="2"/>
        <v>2935.3</v>
      </c>
      <c r="H14" s="235">
        <f t="shared" si="3"/>
        <v>-1011.3999999999996</v>
      </c>
      <c r="I14" s="236">
        <f>G14/F14%</f>
        <v>74.37352725061444</v>
      </c>
      <c r="J14" s="37">
        <f t="shared" si="44"/>
        <v>1980.1</v>
      </c>
      <c r="K14" s="38">
        <f t="shared" si="45"/>
        <v>1343.4</v>
      </c>
      <c r="L14" s="38">
        <f t="shared" si="5"/>
        <v>-636.6999999999998</v>
      </c>
      <c r="M14" s="43">
        <f t="shared" si="6"/>
        <v>67.84505833038736</v>
      </c>
      <c r="N14" s="237">
        <v>952.3</v>
      </c>
      <c r="O14" s="31">
        <v>328.2</v>
      </c>
      <c r="P14" s="33">
        <f t="shared" si="7"/>
        <v>-624.0999999999999</v>
      </c>
      <c r="Q14" s="220">
        <f t="shared" si="8"/>
        <v>34.46392943400189</v>
      </c>
      <c r="R14" s="237">
        <v>499.8</v>
      </c>
      <c r="S14" s="31">
        <v>360.5</v>
      </c>
      <c r="T14" s="33">
        <f t="shared" si="27"/>
        <v>-139.3</v>
      </c>
      <c r="U14" s="7">
        <f t="shared" si="46"/>
        <v>72.12885154061624</v>
      </c>
      <c r="V14" s="237">
        <v>528</v>
      </c>
      <c r="W14" s="31">
        <v>654.7</v>
      </c>
      <c r="X14" s="33">
        <f t="shared" si="9"/>
        <v>126.70000000000005</v>
      </c>
      <c r="Y14" s="220">
        <f t="shared" si="10"/>
        <v>123.99621212121212</v>
      </c>
      <c r="Z14" s="38">
        <f t="shared" si="39"/>
        <v>1966.6</v>
      </c>
      <c r="AA14" s="38">
        <f t="shared" si="28"/>
        <v>1591.9</v>
      </c>
      <c r="AB14" s="38">
        <f t="shared" si="29"/>
        <v>-374.6999999999998</v>
      </c>
      <c r="AC14" s="38">
        <f>AA14/Z14%</f>
        <v>80.94681175633073</v>
      </c>
      <c r="AD14" s="237">
        <v>562.4</v>
      </c>
      <c r="AE14" s="31">
        <v>565.7</v>
      </c>
      <c r="AF14" s="33">
        <f t="shared" si="30"/>
        <v>3.300000000000068</v>
      </c>
      <c r="AG14" s="220">
        <f>AE14/AD14%</f>
        <v>100.58677098150784</v>
      </c>
      <c r="AH14" s="237">
        <v>858.9</v>
      </c>
      <c r="AI14" s="31">
        <v>366.5</v>
      </c>
      <c r="AJ14" s="33">
        <f t="shared" si="11"/>
        <v>-492.4</v>
      </c>
      <c r="AK14" s="32">
        <f t="shared" si="41"/>
        <v>42.67085807428106</v>
      </c>
      <c r="AL14" s="372">
        <v>545.3</v>
      </c>
      <c r="AM14" s="31">
        <v>659.7</v>
      </c>
      <c r="AN14" s="33">
        <f t="shared" si="12"/>
        <v>114.40000000000009</v>
      </c>
      <c r="AO14" s="220">
        <f t="shared" si="13"/>
        <v>120.97927746194758</v>
      </c>
      <c r="AP14" s="40">
        <f t="shared" si="47"/>
        <v>5892.2</v>
      </c>
      <c r="AQ14" s="41">
        <f t="shared" si="32"/>
        <v>2935.3</v>
      </c>
      <c r="AR14" s="41">
        <f t="shared" si="14"/>
        <v>-2956.8999999999996</v>
      </c>
      <c r="AS14" s="42">
        <f>AQ14/AP14%</f>
        <v>49.81670683276196</v>
      </c>
      <c r="AT14" s="37">
        <f t="shared" si="33"/>
        <v>1945.5</v>
      </c>
      <c r="AU14" s="38">
        <f t="shared" si="48"/>
        <v>0</v>
      </c>
      <c r="AV14" s="38">
        <f t="shared" si="42"/>
        <v>-1945.5</v>
      </c>
      <c r="AW14" s="43">
        <f>AU14/AT14%</f>
        <v>0</v>
      </c>
      <c r="AX14" s="237">
        <v>615.2</v>
      </c>
      <c r="AY14" s="31"/>
      <c r="AZ14" s="33">
        <f t="shared" si="49"/>
        <v>-615.2</v>
      </c>
      <c r="BA14" s="238">
        <f t="shared" si="43"/>
        <v>0</v>
      </c>
      <c r="BB14" s="237">
        <v>599.5</v>
      </c>
      <c r="BC14" s="31"/>
      <c r="BD14" s="33">
        <f t="shared" si="17"/>
        <v>-599.5</v>
      </c>
      <c r="BE14" s="220">
        <f>BC14/BB14%</f>
        <v>0</v>
      </c>
      <c r="BF14" s="239">
        <v>730.8</v>
      </c>
      <c r="BG14" s="31"/>
      <c r="BH14" s="33">
        <f t="shared" si="19"/>
        <v>-730.8</v>
      </c>
      <c r="BI14" s="220">
        <f t="shared" si="50"/>
        <v>0</v>
      </c>
      <c r="BJ14" s="45">
        <f t="shared" si="34"/>
        <v>1856</v>
      </c>
      <c r="BK14" s="38">
        <f t="shared" si="35"/>
        <v>0</v>
      </c>
      <c r="BL14" s="38">
        <f t="shared" si="36"/>
        <v>-1856</v>
      </c>
      <c r="BM14" s="43">
        <f>BK14/BJ14%</f>
        <v>0</v>
      </c>
      <c r="BN14" s="237">
        <v>612.9</v>
      </c>
      <c r="BO14" s="31"/>
      <c r="BP14" s="33">
        <f t="shared" si="21"/>
        <v>-612.9</v>
      </c>
      <c r="BQ14" s="238">
        <f>BO14/BN14%</f>
        <v>0</v>
      </c>
      <c r="BR14" s="31">
        <v>599.4</v>
      </c>
      <c r="BS14" s="31"/>
      <c r="BT14" s="33">
        <f t="shared" si="22"/>
        <v>-599.4</v>
      </c>
      <c r="BU14" s="33">
        <f>BS14/BR14%</f>
        <v>0</v>
      </c>
      <c r="BV14" s="373">
        <v>643.7</v>
      </c>
      <c r="BW14" s="31"/>
      <c r="BX14" s="33">
        <f t="shared" si="24"/>
        <v>-643.7</v>
      </c>
      <c r="BY14" s="220">
        <f t="shared" si="25"/>
        <v>0</v>
      </c>
    </row>
    <row r="15" spans="1:78" ht="15.75" customHeight="1" hidden="1">
      <c r="A15" s="240" t="s">
        <v>110</v>
      </c>
      <c r="B15" s="241">
        <f t="shared" si="26"/>
        <v>0</v>
      </c>
      <c r="C15" s="242">
        <f t="shared" si="26"/>
        <v>0</v>
      </c>
      <c r="D15" s="243">
        <f t="shared" si="0"/>
        <v>0</v>
      </c>
      <c r="E15" s="244" t="e">
        <f t="shared" si="1"/>
        <v>#DIV/0!</v>
      </c>
      <c r="F15" s="245">
        <f t="shared" si="2"/>
        <v>0</v>
      </c>
      <c r="G15" s="243">
        <f t="shared" si="2"/>
        <v>0</v>
      </c>
      <c r="H15" s="243">
        <f t="shared" si="3"/>
        <v>0</v>
      </c>
      <c r="I15" s="246" t="e">
        <f>G15/F15%</f>
        <v>#DIV/0!</v>
      </c>
      <c r="J15" s="247">
        <f t="shared" si="44"/>
        <v>0</v>
      </c>
      <c r="K15" s="243">
        <f t="shared" si="45"/>
        <v>0</v>
      </c>
      <c r="L15" s="243">
        <f t="shared" si="5"/>
        <v>0</v>
      </c>
      <c r="M15" s="244" t="e">
        <f t="shared" si="6"/>
        <v>#DIV/0!</v>
      </c>
      <c r="N15" s="248"/>
      <c r="O15" s="242"/>
      <c r="P15" s="243"/>
      <c r="Q15" s="220" t="e">
        <f t="shared" si="8"/>
        <v>#DIV/0!</v>
      </c>
      <c r="R15" s="242"/>
      <c r="S15" s="242"/>
      <c r="T15" s="243"/>
      <c r="U15" s="7" t="e">
        <f t="shared" si="46"/>
        <v>#DIV/0!</v>
      </c>
      <c r="V15" s="242"/>
      <c r="W15" s="242"/>
      <c r="X15" s="243">
        <f t="shared" si="9"/>
        <v>0</v>
      </c>
      <c r="Y15" s="243" t="e">
        <f t="shared" si="10"/>
        <v>#DIV/0!</v>
      </c>
      <c r="Z15" s="243">
        <f t="shared" si="39"/>
        <v>0</v>
      </c>
      <c r="AA15" s="243">
        <f t="shared" si="28"/>
        <v>0</v>
      </c>
      <c r="AB15" s="243">
        <f t="shared" si="29"/>
        <v>0</v>
      </c>
      <c r="AC15" s="243" t="e">
        <f>AA15/Z15%</f>
        <v>#DIV/0!</v>
      </c>
      <c r="AD15" s="242"/>
      <c r="AE15" s="242"/>
      <c r="AF15" s="243">
        <f t="shared" si="30"/>
        <v>0</v>
      </c>
      <c r="AG15" s="243"/>
      <c r="AH15" s="242"/>
      <c r="AI15" s="242"/>
      <c r="AJ15" s="243"/>
      <c r="AK15" s="32" t="e">
        <f t="shared" si="41"/>
        <v>#DIV/0!</v>
      </c>
      <c r="AL15" s="242"/>
      <c r="AM15" s="242"/>
      <c r="AN15" s="243">
        <f t="shared" si="12"/>
        <v>0</v>
      </c>
      <c r="AO15" s="243" t="e">
        <f t="shared" si="13"/>
        <v>#DIV/0!</v>
      </c>
      <c r="AP15" s="245">
        <f t="shared" si="47"/>
        <v>0</v>
      </c>
      <c r="AQ15" s="243">
        <f t="shared" si="32"/>
        <v>0</v>
      </c>
      <c r="AR15" s="243">
        <f t="shared" si="14"/>
        <v>0</v>
      </c>
      <c r="AS15" s="244" t="e">
        <f>AQ15/AP15%</f>
        <v>#DIV/0!</v>
      </c>
      <c r="AT15" s="247">
        <f t="shared" si="33"/>
        <v>0</v>
      </c>
      <c r="AU15" s="243">
        <f t="shared" si="48"/>
        <v>0</v>
      </c>
      <c r="AV15" s="243">
        <f t="shared" si="42"/>
        <v>0</v>
      </c>
      <c r="AW15" s="244" t="e">
        <f>AU15/AT15%</f>
        <v>#DIV/0!</v>
      </c>
      <c r="AX15" s="241"/>
      <c r="AY15" s="242"/>
      <c r="AZ15" s="243"/>
      <c r="BA15" s="246"/>
      <c r="BB15" s="241"/>
      <c r="BC15" s="242"/>
      <c r="BD15" s="243"/>
      <c r="BE15" s="244"/>
      <c r="BF15" s="248"/>
      <c r="BG15" s="242"/>
      <c r="BH15" s="243">
        <f t="shared" si="19"/>
        <v>0</v>
      </c>
      <c r="BI15" s="244" t="e">
        <f t="shared" si="50"/>
        <v>#DIV/0!</v>
      </c>
      <c r="BJ15" s="245">
        <f t="shared" si="34"/>
        <v>0</v>
      </c>
      <c r="BK15" s="243"/>
      <c r="BL15" s="243"/>
      <c r="BM15" s="244"/>
      <c r="BN15" s="241"/>
      <c r="BO15" s="242"/>
      <c r="BP15" s="249"/>
      <c r="BQ15" s="238" t="e">
        <f aca="true" t="shared" si="51" ref="BQ15:BQ20">BO15/BN15%</f>
        <v>#DIV/0!</v>
      </c>
      <c r="BR15" s="242"/>
      <c r="BS15" s="242"/>
      <c r="BT15" s="243"/>
      <c r="BU15" s="243"/>
      <c r="BV15" s="248"/>
      <c r="BW15" s="242"/>
      <c r="BX15" s="243">
        <f t="shared" si="24"/>
        <v>0</v>
      </c>
      <c r="BY15" s="243" t="e">
        <f t="shared" si="25"/>
        <v>#DIV/0!</v>
      </c>
      <c r="BZ15" s="250"/>
    </row>
    <row r="16" spans="1:78" ht="15.75" customHeight="1" hidden="1">
      <c r="A16" s="240" t="s">
        <v>111</v>
      </c>
      <c r="B16" s="241"/>
      <c r="C16" s="242">
        <f>K16+AA16+AU16+BK16</f>
        <v>0</v>
      </c>
      <c r="D16" s="243">
        <f>C16-B16</f>
        <v>0</v>
      </c>
      <c r="E16" s="244"/>
      <c r="F16" s="245">
        <f t="shared" si="2"/>
        <v>0</v>
      </c>
      <c r="G16" s="243">
        <f t="shared" si="2"/>
        <v>0</v>
      </c>
      <c r="H16" s="243">
        <f t="shared" si="3"/>
        <v>0</v>
      </c>
      <c r="I16" s="246"/>
      <c r="J16" s="247"/>
      <c r="K16" s="243">
        <f t="shared" si="45"/>
        <v>0</v>
      </c>
      <c r="L16" s="243">
        <f t="shared" si="5"/>
        <v>0</v>
      </c>
      <c r="M16" s="244"/>
      <c r="N16" s="248"/>
      <c r="O16" s="242"/>
      <c r="P16" s="243"/>
      <c r="Q16" s="220" t="e">
        <f t="shared" si="8"/>
        <v>#DIV/0!</v>
      </c>
      <c r="R16" s="242"/>
      <c r="S16" s="242"/>
      <c r="T16" s="243"/>
      <c r="U16" s="7" t="e">
        <f t="shared" si="46"/>
        <v>#DIV/0!</v>
      </c>
      <c r="V16" s="242"/>
      <c r="W16" s="242"/>
      <c r="X16" s="243"/>
      <c r="Y16" s="243"/>
      <c r="Z16" s="243"/>
      <c r="AA16" s="243">
        <f t="shared" si="28"/>
        <v>0</v>
      </c>
      <c r="AB16" s="243">
        <f t="shared" si="29"/>
        <v>0</v>
      </c>
      <c r="AC16" s="243"/>
      <c r="AD16" s="242"/>
      <c r="AE16" s="242"/>
      <c r="AF16" s="243">
        <f t="shared" si="30"/>
        <v>0</v>
      </c>
      <c r="AG16" s="243"/>
      <c r="AH16" s="242"/>
      <c r="AI16" s="242"/>
      <c r="AJ16" s="243"/>
      <c r="AK16" s="32" t="e">
        <f t="shared" si="41"/>
        <v>#DIV/0!</v>
      </c>
      <c r="AL16" s="242"/>
      <c r="AM16" s="242"/>
      <c r="AN16" s="243"/>
      <c r="AO16" s="243"/>
      <c r="AP16" s="245">
        <f t="shared" si="47"/>
        <v>0</v>
      </c>
      <c r="AQ16" s="243">
        <f t="shared" si="32"/>
        <v>0</v>
      </c>
      <c r="AR16" s="243">
        <f t="shared" si="14"/>
        <v>0</v>
      </c>
      <c r="AS16" s="244"/>
      <c r="AT16" s="247">
        <f t="shared" si="33"/>
        <v>0</v>
      </c>
      <c r="AU16" s="243">
        <f t="shared" si="48"/>
        <v>0</v>
      </c>
      <c r="AV16" s="243">
        <f t="shared" si="42"/>
        <v>0</v>
      </c>
      <c r="AW16" s="244"/>
      <c r="AX16" s="241"/>
      <c r="AY16" s="242"/>
      <c r="AZ16" s="243"/>
      <c r="BA16" s="246"/>
      <c r="BB16" s="241"/>
      <c r="BC16" s="242"/>
      <c r="BD16" s="243"/>
      <c r="BE16" s="244"/>
      <c r="BF16" s="248"/>
      <c r="BG16" s="242"/>
      <c r="BH16" s="243"/>
      <c r="BI16" s="244"/>
      <c r="BJ16" s="245"/>
      <c r="BK16" s="243"/>
      <c r="BL16" s="243"/>
      <c r="BM16" s="244"/>
      <c r="BN16" s="241"/>
      <c r="BO16" s="242"/>
      <c r="BP16" s="249"/>
      <c r="BQ16" s="238" t="e">
        <f t="shared" si="51"/>
        <v>#DIV/0!</v>
      </c>
      <c r="BR16" s="242"/>
      <c r="BS16" s="242"/>
      <c r="BT16" s="243"/>
      <c r="BU16" s="243"/>
      <c r="BV16" s="248"/>
      <c r="BW16" s="242"/>
      <c r="BX16" s="243"/>
      <c r="BY16" s="243"/>
      <c r="BZ16" s="250"/>
    </row>
    <row r="17" spans="1:78" ht="15.75" customHeight="1" hidden="1">
      <c r="A17" s="251" t="s">
        <v>112</v>
      </c>
      <c r="B17" s="241">
        <f>J17+Z17+AT17+BJ17</f>
        <v>0</v>
      </c>
      <c r="C17" s="242">
        <f>K17+AA17+AU17+BK17</f>
        <v>0</v>
      </c>
      <c r="D17" s="243">
        <f t="shared" si="0"/>
        <v>0</v>
      </c>
      <c r="E17" s="244" t="e">
        <f t="shared" si="1"/>
        <v>#DIV/0!</v>
      </c>
      <c r="F17" s="245">
        <f t="shared" si="2"/>
        <v>0</v>
      </c>
      <c r="G17" s="243">
        <f t="shared" si="2"/>
        <v>0</v>
      </c>
      <c r="H17" s="243">
        <f t="shared" si="3"/>
        <v>0</v>
      </c>
      <c r="I17" s="246" t="e">
        <f>G17/F17%</f>
        <v>#DIV/0!</v>
      </c>
      <c r="J17" s="247">
        <f t="shared" si="44"/>
        <v>0</v>
      </c>
      <c r="K17" s="243">
        <f t="shared" si="45"/>
        <v>0</v>
      </c>
      <c r="L17" s="243">
        <f t="shared" si="5"/>
        <v>0</v>
      </c>
      <c r="M17" s="244" t="e">
        <f t="shared" si="6"/>
        <v>#DIV/0!</v>
      </c>
      <c r="N17" s="248"/>
      <c r="O17" s="242"/>
      <c r="P17" s="243"/>
      <c r="Q17" s="220" t="e">
        <f t="shared" si="8"/>
        <v>#DIV/0!</v>
      </c>
      <c r="R17" s="242"/>
      <c r="S17" s="242"/>
      <c r="T17" s="243"/>
      <c r="U17" s="7" t="e">
        <f t="shared" si="46"/>
        <v>#DIV/0!</v>
      </c>
      <c r="V17" s="242"/>
      <c r="W17" s="242"/>
      <c r="X17" s="243">
        <f t="shared" si="9"/>
        <v>0</v>
      </c>
      <c r="Y17" s="243" t="e">
        <f>W17/V17%</f>
        <v>#DIV/0!</v>
      </c>
      <c r="Z17" s="243">
        <f t="shared" si="39"/>
        <v>0</v>
      </c>
      <c r="AA17" s="243">
        <f t="shared" si="28"/>
        <v>0</v>
      </c>
      <c r="AB17" s="243">
        <f t="shared" si="29"/>
        <v>0</v>
      </c>
      <c r="AC17" s="243" t="e">
        <f>AA17/Z17%</f>
        <v>#DIV/0!</v>
      </c>
      <c r="AD17" s="242"/>
      <c r="AE17" s="242"/>
      <c r="AF17" s="243">
        <f t="shared" si="30"/>
        <v>0</v>
      </c>
      <c r="AG17" s="243"/>
      <c r="AH17" s="242"/>
      <c r="AI17" s="242"/>
      <c r="AJ17" s="243"/>
      <c r="AK17" s="32" t="e">
        <f t="shared" si="41"/>
        <v>#DIV/0!</v>
      </c>
      <c r="AL17" s="242"/>
      <c r="AM17" s="242"/>
      <c r="AN17" s="243">
        <f t="shared" si="12"/>
        <v>0</v>
      </c>
      <c r="AO17" s="243" t="e">
        <f t="shared" si="13"/>
        <v>#DIV/0!</v>
      </c>
      <c r="AP17" s="245">
        <f t="shared" si="47"/>
        <v>0</v>
      </c>
      <c r="AQ17" s="243">
        <f t="shared" si="32"/>
        <v>0</v>
      </c>
      <c r="AR17" s="243">
        <f t="shared" si="14"/>
        <v>0</v>
      </c>
      <c r="AS17" s="244" t="e">
        <f>AQ17/AP17%</f>
        <v>#DIV/0!</v>
      </c>
      <c r="AT17" s="247">
        <f t="shared" si="33"/>
        <v>0</v>
      </c>
      <c r="AU17" s="243">
        <f t="shared" si="48"/>
        <v>0</v>
      </c>
      <c r="AV17" s="243">
        <f t="shared" si="42"/>
        <v>0</v>
      </c>
      <c r="AW17" s="244" t="e">
        <f>AU17/AT17%</f>
        <v>#DIV/0!</v>
      </c>
      <c r="AX17" s="241"/>
      <c r="AY17" s="242"/>
      <c r="AZ17" s="243"/>
      <c r="BA17" s="246"/>
      <c r="BB17" s="241"/>
      <c r="BC17" s="242"/>
      <c r="BD17" s="243"/>
      <c r="BE17" s="244"/>
      <c r="BF17" s="248"/>
      <c r="BG17" s="242"/>
      <c r="BH17" s="243">
        <f t="shared" si="19"/>
        <v>0</v>
      </c>
      <c r="BI17" s="244" t="e">
        <f t="shared" si="50"/>
        <v>#DIV/0!</v>
      </c>
      <c r="BJ17" s="245">
        <f t="shared" si="34"/>
        <v>0</v>
      </c>
      <c r="BK17" s="243"/>
      <c r="BL17" s="243"/>
      <c r="BM17" s="244"/>
      <c r="BN17" s="241"/>
      <c r="BO17" s="242"/>
      <c r="BP17" s="249"/>
      <c r="BQ17" s="238" t="e">
        <f t="shared" si="51"/>
        <v>#DIV/0!</v>
      </c>
      <c r="BR17" s="242"/>
      <c r="BS17" s="242"/>
      <c r="BT17" s="243"/>
      <c r="BU17" s="243"/>
      <c r="BV17" s="248"/>
      <c r="BW17" s="242"/>
      <c r="BX17" s="243">
        <f t="shared" si="24"/>
        <v>0</v>
      </c>
      <c r="BY17" s="243" t="e">
        <f t="shared" si="25"/>
        <v>#DIV/0!</v>
      </c>
      <c r="BZ17" s="250"/>
    </row>
    <row r="18" spans="1:78" ht="15.75" customHeight="1" hidden="1">
      <c r="A18" s="251" t="s">
        <v>113</v>
      </c>
      <c r="B18" s="241"/>
      <c r="C18" s="242"/>
      <c r="D18" s="243"/>
      <c r="E18" s="244"/>
      <c r="F18" s="245">
        <f t="shared" si="2"/>
        <v>0</v>
      </c>
      <c r="G18" s="243">
        <f t="shared" si="2"/>
        <v>0</v>
      </c>
      <c r="H18" s="243">
        <f t="shared" si="3"/>
        <v>0</v>
      </c>
      <c r="I18" s="246" t="e">
        <f>G18/F18%</f>
        <v>#DIV/0!</v>
      </c>
      <c r="J18" s="247"/>
      <c r="K18" s="243"/>
      <c r="L18" s="243"/>
      <c r="M18" s="244"/>
      <c r="N18" s="248"/>
      <c r="O18" s="242"/>
      <c r="P18" s="243"/>
      <c r="Q18" s="220" t="e">
        <f t="shared" si="8"/>
        <v>#DIV/0!</v>
      </c>
      <c r="R18" s="242"/>
      <c r="S18" s="242"/>
      <c r="T18" s="243"/>
      <c r="U18" s="7" t="e">
        <f t="shared" si="46"/>
        <v>#DIV/0!</v>
      </c>
      <c r="V18" s="242"/>
      <c r="W18" s="242"/>
      <c r="X18" s="243"/>
      <c r="Y18" s="243"/>
      <c r="Z18" s="243"/>
      <c r="AA18" s="243">
        <f t="shared" si="28"/>
        <v>0</v>
      </c>
      <c r="AB18" s="243">
        <f t="shared" si="29"/>
        <v>0</v>
      </c>
      <c r="AC18" s="243" t="e">
        <f>AA18/Z18%</f>
        <v>#DIV/0!</v>
      </c>
      <c r="AD18" s="242"/>
      <c r="AE18" s="242"/>
      <c r="AF18" s="243">
        <f t="shared" si="30"/>
        <v>0</v>
      </c>
      <c r="AG18" s="243"/>
      <c r="AH18" s="242"/>
      <c r="AI18" s="242"/>
      <c r="AJ18" s="243"/>
      <c r="AK18" s="32" t="e">
        <f t="shared" si="41"/>
        <v>#DIV/0!</v>
      </c>
      <c r="AL18" s="242"/>
      <c r="AM18" s="242"/>
      <c r="AN18" s="243"/>
      <c r="AO18" s="243"/>
      <c r="AP18" s="245">
        <f t="shared" si="47"/>
        <v>0</v>
      </c>
      <c r="AQ18" s="243">
        <f t="shared" si="32"/>
        <v>0</v>
      </c>
      <c r="AR18" s="243">
        <f t="shared" si="14"/>
        <v>0</v>
      </c>
      <c r="AS18" s="244" t="e">
        <f>AQ18/AP18%</f>
        <v>#DIV/0!</v>
      </c>
      <c r="AT18" s="247"/>
      <c r="AU18" s="243">
        <f t="shared" si="48"/>
        <v>0</v>
      </c>
      <c r="AV18" s="243">
        <f t="shared" si="42"/>
        <v>0</v>
      </c>
      <c r="AW18" s="244" t="e">
        <f>AU18/AT18%</f>
        <v>#DIV/0!</v>
      </c>
      <c r="AX18" s="241"/>
      <c r="AY18" s="242"/>
      <c r="AZ18" s="243"/>
      <c r="BA18" s="246"/>
      <c r="BB18" s="241"/>
      <c r="BC18" s="242"/>
      <c r="BD18" s="243"/>
      <c r="BE18" s="244"/>
      <c r="BF18" s="248"/>
      <c r="BG18" s="242"/>
      <c r="BH18" s="243"/>
      <c r="BI18" s="244"/>
      <c r="BJ18" s="245"/>
      <c r="BK18" s="243"/>
      <c r="BL18" s="243"/>
      <c r="BM18" s="244"/>
      <c r="BN18" s="241"/>
      <c r="BO18" s="242"/>
      <c r="BP18" s="249"/>
      <c r="BQ18" s="238" t="e">
        <f t="shared" si="51"/>
        <v>#DIV/0!</v>
      </c>
      <c r="BR18" s="242"/>
      <c r="BS18" s="242"/>
      <c r="BT18" s="243"/>
      <c r="BU18" s="243"/>
      <c r="BV18" s="248"/>
      <c r="BW18" s="242"/>
      <c r="BX18" s="243"/>
      <c r="BY18" s="243"/>
      <c r="BZ18" s="250"/>
    </row>
    <row r="19" spans="1:78" ht="15.75" customHeight="1" hidden="1">
      <c r="A19" s="251" t="s">
        <v>114</v>
      </c>
      <c r="B19" s="241">
        <f>J19+Z19+AT19+BJ19</f>
        <v>0</v>
      </c>
      <c r="C19" s="242">
        <f>K19+AA19+AU19+BK19</f>
        <v>0</v>
      </c>
      <c r="D19" s="243">
        <f t="shared" si="0"/>
        <v>0</v>
      </c>
      <c r="E19" s="244" t="e">
        <f t="shared" si="1"/>
        <v>#DIV/0!</v>
      </c>
      <c r="F19" s="245">
        <f t="shared" si="2"/>
        <v>0</v>
      </c>
      <c r="G19" s="243">
        <f t="shared" si="2"/>
        <v>0</v>
      </c>
      <c r="H19" s="243">
        <f t="shared" si="3"/>
        <v>0</v>
      </c>
      <c r="I19" s="246" t="e">
        <f>G19/F19%</f>
        <v>#DIV/0!</v>
      </c>
      <c r="J19" s="247">
        <f t="shared" si="44"/>
        <v>0</v>
      </c>
      <c r="K19" s="243">
        <f t="shared" si="45"/>
        <v>0</v>
      </c>
      <c r="L19" s="243">
        <f t="shared" si="5"/>
        <v>0</v>
      </c>
      <c r="M19" s="244" t="e">
        <f t="shared" si="6"/>
        <v>#DIV/0!</v>
      </c>
      <c r="N19" s="248"/>
      <c r="O19" s="242"/>
      <c r="P19" s="243"/>
      <c r="Q19" s="220" t="e">
        <f t="shared" si="8"/>
        <v>#DIV/0!</v>
      </c>
      <c r="R19" s="242"/>
      <c r="S19" s="242"/>
      <c r="T19" s="243"/>
      <c r="U19" s="7" t="e">
        <f t="shared" si="46"/>
        <v>#DIV/0!</v>
      </c>
      <c r="V19" s="242"/>
      <c r="W19" s="242"/>
      <c r="X19" s="243">
        <f t="shared" si="9"/>
        <v>0</v>
      </c>
      <c r="Y19" s="243" t="e">
        <f t="shared" si="10"/>
        <v>#DIV/0!</v>
      </c>
      <c r="Z19" s="243">
        <f t="shared" si="39"/>
        <v>0</v>
      </c>
      <c r="AA19" s="243">
        <f t="shared" si="28"/>
        <v>0</v>
      </c>
      <c r="AB19" s="243">
        <f t="shared" si="29"/>
        <v>0</v>
      </c>
      <c r="AC19" s="243" t="e">
        <f>AA19/Z19%</f>
        <v>#DIV/0!</v>
      </c>
      <c r="AD19" s="242"/>
      <c r="AE19" s="242"/>
      <c r="AF19" s="243">
        <f t="shared" si="30"/>
        <v>0</v>
      </c>
      <c r="AG19" s="243"/>
      <c r="AH19" s="242"/>
      <c r="AI19" s="242"/>
      <c r="AJ19" s="243"/>
      <c r="AK19" s="32" t="e">
        <f t="shared" si="41"/>
        <v>#DIV/0!</v>
      </c>
      <c r="AL19" s="242"/>
      <c r="AM19" s="242"/>
      <c r="AN19" s="243">
        <f t="shared" si="12"/>
        <v>0</v>
      </c>
      <c r="AO19" s="243" t="e">
        <f t="shared" si="13"/>
        <v>#DIV/0!</v>
      </c>
      <c r="AP19" s="245">
        <f t="shared" si="47"/>
        <v>0</v>
      </c>
      <c r="AQ19" s="243">
        <f t="shared" si="32"/>
        <v>0</v>
      </c>
      <c r="AR19" s="243">
        <f t="shared" si="14"/>
        <v>0</v>
      </c>
      <c r="AS19" s="244" t="e">
        <f>AQ19/AP19%</f>
        <v>#DIV/0!</v>
      </c>
      <c r="AT19" s="247">
        <f aca="true" t="shared" si="52" ref="AT19:AT39">AX19+BB19+BF19</f>
        <v>0</v>
      </c>
      <c r="AU19" s="243">
        <f t="shared" si="48"/>
        <v>0</v>
      </c>
      <c r="AV19" s="243">
        <f t="shared" si="42"/>
        <v>0</v>
      </c>
      <c r="AW19" s="244" t="e">
        <f>AU19/AT19%</f>
        <v>#DIV/0!</v>
      </c>
      <c r="AX19" s="241"/>
      <c r="AY19" s="242"/>
      <c r="AZ19" s="243"/>
      <c r="BA19" s="246"/>
      <c r="BB19" s="241"/>
      <c r="BC19" s="242"/>
      <c r="BD19" s="243"/>
      <c r="BE19" s="244"/>
      <c r="BF19" s="248"/>
      <c r="BG19" s="242"/>
      <c r="BH19" s="243">
        <f t="shared" si="19"/>
        <v>0</v>
      </c>
      <c r="BI19" s="244" t="e">
        <f t="shared" si="50"/>
        <v>#DIV/0!</v>
      </c>
      <c r="BJ19" s="245">
        <f t="shared" si="34"/>
        <v>0</v>
      </c>
      <c r="BK19" s="243"/>
      <c r="BL19" s="243"/>
      <c r="BM19" s="244"/>
      <c r="BN19" s="241"/>
      <c r="BO19" s="242"/>
      <c r="BP19" s="249"/>
      <c r="BQ19" s="238" t="e">
        <f t="shared" si="51"/>
        <v>#DIV/0!</v>
      </c>
      <c r="BR19" s="242"/>
      <c r="BS19" s="242"/>
      <c r="BT19" s="243"/>
      <c r="BU19" s="243"/>
      <c r="BV19" s="248"/>
      <c r="BW19" s="242"/>
      <c r="BX19" s="243">
        <f t="shared" si="24"/>
        <v>0</v>
      </c>
      <c r="BY19" s="243" t="e">
        <f t="shared" si="25"/>
        <v>#DIV/0!</v>
      </c>
      <c r="BZ19" s="250"/>
    </row>
    <row r="20" spans="1:77" ht="39.75" customHeight="1">
      <c r="A20" s="252" t="s">
        <v>145</v>
      </c>
      <c r="B20" s="30">
        <f>J20+Z20+AT20+BJ20</f>
        <v>378.6</v>
      </c>
      <c r="C20" s="31">
        <f>K20+AA20+AU20+BK20</f>
        <v>85</v>
      </c>
      <c r="D20" s="33">
        <f t="shared" si="0"/>
        <v>-293.6</v>
      </c>
      <c r="E20" s="220">
        <f t="shared" si="1"/>
        <v>22.451135763338616</v>
      </c>
      <c r="F20" s="34">
        <f t="shared" si="2"/>
        <v>168.6</v>
      </c>
      <c r="G20" s="35">
        <f t="shared" si="2"/>
        <v>85</v>
      </c>
      <c r="H20" s="35">
        <f t="shared" si="3"/>
        <v>-83.6</v>
      </c>
      <c r="I20" s="36">
        <f>G20/F20%</f>
        <v>50.41518386714117</v>
      </c>
      <c r="J20" s="37">
        <f t="shared" si="44"/>
        <v>68.6</v>
      </c>
      <c r="K20" s="38">
        <f t="shared" si="45"/>
        <v>45</v>
      </c>
      <c r="L20" s="38">
        <f t="shared" si="5"/>
        <v>-23.599999999999994</v>
      </c>
      <c r="M20" s="43">
        <f t="shared" si="6"/>
        <v>65.59766763848397</v>
      </c>
      <c r="N20" s="39">
        <v>3.6</v>
      </c>
      <c r="O20" s="31">
        <v>10</v>
      </c>
      <c r="P20" s="32">
        <f t="shared" si="7"/>
        <v>6.4</v>
      </c>
      <c r="Q20" s="220">
        <f t="shared" si="8"/>
        <v>277.77777777777777</v>
      </c>
      <c r="R20" s="31">
        <v>30</v>
      </c>
      <c r="S20" s="31">
        <v>25</v>
      </c>
      <c r="T20" s="32">
        <f t="shared" si="27"/>
        <v>-5</v>
      </c>
      <c r="U20" s="7">
        <f t="shared" si="46"/>
        <v>83.33333333333334</v>
      </c>
      <c r="V20" s="31">
        <v>35</v>
      </c>
      <c r="W20" s="31">
        <v>10</v>
      </c>
      <c r="X20" s="32">
        <f t="shared" si="9"/>
        <v>-25</v>
      </c>
      <c r="Y20" s="32">
        <f t="shared" si="10"/>
        <v>28.571428571428573</v>
      </c>
      <c r="Z20" s="38">
        <f t="shared" si="39"/>
        <v>100</v>
      </c>
      <c r="AA20" s="38">
        <f t="shared" si="28"/>
        <v>40</v>
      </c>
      <c r="AB20" s="38">
        <f t="shared" si="29"/>
        <v>-60</v>
      </c>
      <c r="AC20" s="38">
        <f>AA20/Z20%</f>
        <v>40</v>
      </c>
      <c r="AD20" s="31">
        <v>30</v>
      </c>
      <c r="AE20" s="31">
        <v>30</v>
      </c>
      <c r="AF20" s="32">
        <f t="shared" si="30"/>
        <v>0</v>
      </c>
      <c r="AG20" s="32">
        <f>AE20/AD20%</f>
        <v>100</v>
      </c>
      <c r="AH20" s="31">
        <v>35</v>
      </c>
      <c r="AI20" s="31">
        <v>10</v>
      </c>
      <c r="AJ20" s="32">
        <f t="shared" si="11"/>
        <v>-25</v>
      </c>
      <c r="AK20" s="32">
        <f t="shared" si="41"/>
        <v>28.571428571428573</v>
      </c>
      <c r="AL20" s="31">
        <v>35</v>
      </c>
      <c r="AM20" s="31">
        <v>0</v>
      </c>
      <c r="AN20" s="32">
        <f t="shared" si="12"/>
        <v>-35</v>
      </c>
      <c r="AO20" s="32">
        <f t="shared" si="13"/>
        <v>0</v>
      </c>
      <c r="AP20" s="40">
        <f t="shared" si="47"/>
        <v>273.6</v>
      </c>
      <c r="AQ20" s="41">
        <f t="shared" si="32"/>
        <v>85</v>
      </c>
      <c r="AR20" s="41">
        <f t="shared" si="14"/>
        <v>-188.60000000000002</v>
      </c>
      <c r="AS20" s="42">
        <f>AQ20/AP20%</f>
        <v>31.067251461988302</v>
      </c>
      <c r="AT20" s="37">
        <f t="shared" si="52"/>
        <v>105</v>
      </c>
      <c r="AU20" s="38">
        <f t="shared" si="48"/>
        <v>0</v>
      </c>
      <c r="AV20" s="38">
        <f t="shared" si="42"/>
        <v>-105</v>
      </c>
      <c r="AW20" s="43">
        <f>AU20/AT20%</f>
        <v>0</v>
      </c>
      <c r="AX20" s="30">
        <v>35</v>
      </c>
      <c r="AY20" s="31"/>
      <c r="AZ20" s="32">
        <f t="shared" si="49"/>
        <v>-35</v>
      </c>
      <c r="BA20" s="44">
        <f t="shared" si="43"/>
        <v>0</v>
      </c>
      <c r="BB20" s="30">
        <v>35</v>
      </c>
      <c r="BC20" s="31"/>
      <c r="BD20" s="32">
        <f t="shared" si="17"/>
        <v>-35</v>
      </c>
      <c r="BE20" s="28">
        <f>BC20/BB20%</f>
        <v>0</v>
      </c>
      <c r="BF20" s="39">
        <v>35</v>
      </c>
      <c r="BG20" s="31"/>
      <c r="BH20" s="32">
        <f t="shared" si="19"/>
        <v>-35</v>
      </c>
      <c r="BI20" s="28">
        <f t="shared" si="50"/>
        <v>0</v>
      </c>
      <c r="BJ20" s="45">
        <f t="shared" si="34"/>
        <v>105</v>
      </c>
      <c r="BK20" s="38">
        <f t="shared" si="35"/>
        <v>0</v>
      </c>
      <c r="BL20" s="38">
        <f t="shared" si="36"/>
        <v>-105</v>
      </c>
      <c r="BM20" s="43">
        <f>BK20/BJ20%</f>
        <v>0</v>
      </c>
      <c r="BN20" s="30">
        <v>35</v>
      </c>
      <c r="BO20" s="31"/>
      <c r="BP20" s="32">
        <f t="shared" si="21"/>
        <v>-35</v>
      </c>
      <c r="BQ20" s="238">
        <f t="shared" si="51"/>
        <v>0</v>
      </c>
      <c r="BR20" s="31">
        <v>35</v>
      </c>
      <c r="BS20" s="31"/>
      <c r="BT20" s="32">
        <f t="shared" si="22"/>
        <v>-35</v>
      </c>
      <c r="BU20" s="32" t="s">
        <v>27</v>
      </c>
      <c r="BV20" s="39">
        <v>35</v>
      </c>
      <c r="BW20" s="31"/>
      <c r="BX20" s="32">
        <f t="shared" si="24"/>
        <v>-35</v>
      </c>
      <c r="BY20" s="32">
        <f t="shared" si="25"/>
        <v>0</v>
      </c>
    </row>
    <row r="21" spans="1:77" ht="15.75" customHeight="1" hidden="1">
      <c r="A21" s="253" t="s">
        <v>30</v>
      </c>
      <c r="B21" s="22">
        <f>SUM(B22:B23)</f>
        <v>0</v>
      </c>
      <c r="C21" s="23">
        <f>SUM(C22:C23)</f>
        <v>0</v>
      </c>
      <c r="D21" s="8">
        <f t="shared" si="0"/>
        <v>0</v>
      </c>
      <c r="E21" s="220"/>
      <c r="F21" s="34">
        <f t="shared" si="2"/>
        <v>0</v>
      </c>
      <c r="G21" s="35">
        <f t="shared" si="2"/>
        <v>0</v>
      </c>
      <c r="H21" s="35">
        <f t="shared" si="3"/>
        <v>0</v>
      </c>
      <c r="I21" s="36"/>
      <c r="J21" s="24">
        <f t="shared" si="44"/>
        <v>0</v>
      </c>
      <c r="K21" s="491">
        <f t="shared" si="45"/>
        <v>0</v>
      </c>
      <c r="L21" s="491">
        <f t="shared" si="5"/>
        <v>0</v>
      </c>
      <c r="M21" s="492"/>
      <c r="N21" s="25">
        <f>SUM(N22:N23)</f>
        <v>0</v>
      </c>
      <c r="O21" s="23">
        <f>SUM(O22:O23)</f>
        <v>0</v>
      </c>
      <c r="P21" s="7">
        <f t="shared" si="7"/>
        <v>0</v>
      </c>
      <c r="Q21" s="32"/>
      <c r="R21" s="23">
        <f>SUM(R22:R23)</f>
        <v>0</v>
      </c>
      <c r="S21" s="23">
        <f>SUM(S22:S23)</f>
        <v>0</v>
      </c>
      <c r="T21" s="32">
        <f t="shared" si="27"/>
        <v>0</v>
      </c>
      <c r="U21" s="7" t="e">
        <f t="shared" si="46"/>
        <v>#DIV/0!</v>
      </c>
      <c r="V21" s="23">
        <f>SUM(V22:V23)</f>
        <v>0</v>
      </c>
      <c r="W21" s="23">
        <f>SUM(W22:W23)</f>
        <v>0</v>
      </c>
      <c r="X21" s="32">
        <f t="shared" si="9"/>
        <v>0</v>
      </c>
      <c r="Y21" s="32" t="e">
        <f t="shared" si="10"/>
        <v>#DIV/0!</v>
      </c>
      <c r="Z21" s="491">
        <f t="shared" si="39"/>
        <v>0</v>
      </c>
      <c r="AA21" s="491">
        <f t="shared" si="28"/>
        <v>0</v>
      </c>
      <c r="AB21" s="491">
        <f t="shared" si="29"/>
        <v>0</v>
      </c>
      <c r="AC21" s="491"/>
      <c r="AD21" s="23">
        <f>SUM(AD22:AD23)</f>
        <v>0</v>
      </c>
      <c r="AE21" s="23">
        <f>SUM(AE22:AE23)</f>
        <v>0</v>
      </c>
      <c r="AF21" s="32">
        <f t="shared" si="30"/>
        <v>0</v>
      </c>
      <c r="AG21" s="32"/>
      <c r="AH21" s="23">
        <f>SUM(AH22:AH23)</f>
        <v>0</v>
      </c>
      <c r="AI21" s="23">
        <f>SUM(AI22:AI23)</f>
        <v>0</v>
      </c>
      <c r="AJ21" s="7">
        <f t="shared" si="11"/>
        <v>0</v>
      </c>
      <c r="AK21" s="7" t="e">
        <f t="shared" si="41"/>
        <v>#DIV/0!</v>
      </c>
      <c r="AL21" s="23">
        <f>SUM(AL22:AL23)</f>
        <v>0</v>
      </c>
      <c r="AM21" s="23">
        <f>SUM(AM22:AM23)</f>
        <v>0</v>
      </c>
      <c r="AN21" s="32">
        <f t="shared" si="12"/>
        <v>0</v>
      </c>
      <c r="AO21" s="32" t="e">
        <f t="shared" si="13"/>
        <v>#DIV/0!</v>
      </c>
      <c r="AP21" s="14">
        <f t="shared" si="47"/>
        <v>0</v>
      </c>
      <c r="AQ21" s="15">
        <f t="shared" si="32"/>
        <v>0</v>
      </c>
      <c r="AR21" s="15">
        <f t="shared" si="14"/>
        <v>0</v>
      </c>
      <c r="AS21" s="16"/>
      <c r="AT21" s="37">
        <f t="shared" si="52"/>
        <v>0</v>
      </c>
      <c r="AU21" s="26">
        <f>AY21+BC21+BG21</f>
        <v>0</v>
      </c>
      <c r="AV21" s="491">
        <f t="shared" si="42"/>
        <v>0</v>
      </c>
      <c r="AW21" s="17"/>
      <c r="AX21" s="22">
        <f>SUM(AX22:AX23)</f>
        <v>0</v>
      </c>
      <c r="AY21" s="23">
        <f>SUM(AY22:AY23)</f>
        <v>0</v>
      </c>
      <c r="AZ21" s="32">
        <f t="shared" si="49"/>
        <v>0</v>
      </c>
      <c r="BA21" s="44" t="e">
        <f t="shared" si="43"/>
        <v>#DIV/0!</v>
      </c>
      <c r="BB21" s="22">
        <f>SUM(BB22:BB23)</f>
        <v>0</v>
      </c>
      <c r="BC21" s="23">
        <f>SUM(BC22:BC23)</f>
        <v>0</v>
      </c>
      <c r="BD21" s="7">
        <f t="shared" si="17"/>
        <v>0</v>
      </c>
      <c r="BE21" s="28"/>
      <c r="BF21" s="25">
        <f>SUM(BF22:BF23)</f>
        <v>0</v>
      </c>
      <c r="BG21" s="23">
        <f>SUM(BG22:BG23)</f>
        <v>0</v>
      </c>
      <c r="BH21" s="7">
        <f t="shared" si="19"/>
        <v>0</v>
      </c>
      <c r="BI21" s="28"/>
      <c r="BJ21" s="26">
        <f t="shared" si="34"/>
        <v>0</v>
      </c>
      <c r="BK21" s="491">
        <f t="shared" si="35"/>
        <v>0</v>
      </c>
      <c r="BL21" s="491">
        <f t="shared" si="36"/>
        <v>0</v>
      </c>
      <c r="BM21" s="492"/>
      <c r="BN21" s="22">
        <f>SUM(BN22:BN23)</f>
        <v>0</v>
      </c>
      <c r="BO21" s="23">
        <f>SUM(BO22:BO23)</f>
        <v>0</v>
      </c>
      <c r="BP21" s="7">
        <f t="shared" si="21"/>
        <v>0</v>
      </c>
      <c r="BQ21" s="44"/>
      <c r="BR21" s="23">
        <f>SUM(BR22:BR23)</f>
        <v>0</v>
      </c>
      <c r="BS21" s="23">
        <f>SUM(BS22:BS23)</f>
        <v>0</v>
      </c>
      <c r="BT21" s="7">
        <f t="shared" si="22"/>
        <v>0</v>
      </c>
      <c r="BU21" s="32"/>
      <c r="BV21" s="25">
        <f>SUM(BV22:BV23)</f>
        <v>0</v>
      </c>
      <c r="BW21" s="23">
        <f>SUM(BW22:BW23)</f>
        <v>0</v>
      </c>
      <c r="BX21" s="7">
        <f t="shared" si="24"/>
        <v>0</v>
      </c>
      <c r="BY21" s="32"/>
    </row>
    <row r="22" spans="1:77" ht="15.75" customHeight="1" hidden="1">
      <c r="A22" s="252" t="s">
        <v>31</v>
      </c>
      <c r="B22" s="30"/>
      <c r="C22" s="31"/>
      <c r="D22" s="33">
        <f t="shared" si="0"/>
        <v>0</v>
      </c>
      <c r="E22" s="220"/>
      <c r="F22" s="34">
        <f t="shared" si="2"/>
        <v>0</v>
      </c>
      <c r="G22" s="35">
        <f t="shared" si="2"/>
        <v>0</v>
      </c>
      <c r="H22" s="35">
        <f t="shared" si="3"/>
        <v>0</v>
      </c>
      <c r="I22" s="36"/>
      <c r="J22" s="37">
        <f t="shared" si="44"/>
        <v>0</v>
      </c>
      <c r="K22" s="38">
        <f t="shared" si="45"/>
        <v>0</v>
      </c>
      <c r="L22" s="38">
        <f t="shared" si="5"/>
        <v>0</v>
      </c>
      <c r="M22" s="43"/>
      <c r="N22" s="39"/>
      <c r="O22" s="31"/>
      <c r="P22" s="32">
        <f>O22-N22</f>
        <v>0</v>
      </c>
      <c r="Q22" s="32"/>
      <c r="R22" s="31"/>
      <c r="S22" s="31"/>
      <c r="T22" s="32">
        <f t="shared" si="27"/>
        <v>0</v>
      </c>
      <c r="U22" s="7" t="e">
        <f t="shared" si="46"/>
        <v>#DIV/0!</v>
      </c>
      <c r="V22" s="31"/>
      <c r="W22" s="31"/>
      <c r="X22" s="32">
        <f t="shared" si="9"/>
        <v>0</v>
      </c>
      <c r="Y22" s="32" t="e">
        <f t="shared" si="10"/>
        <v>#DIV/0!</v>
      </c>
      <c r="Z22" s="38">
        <f t="shared" si="39"/>
        <v>0</v>
      </c>
      <c r="AA22" s="38">
        <f t="shared" si="28"/>
        <v>0</v>
      </c>
      <c r="AB22" s="38">
        <f t="shared" si="29"/>
        <v>0</v>
      </c>
      <c r="AC22" s="38"/>
      <c r="AD22" s="31"/>
      <c r="AE22" s="31"/>
      <c r="AF22" s="32">
        <f t="shared" si="30"/>
        <v>0</v>
      </c>
      <c r="AG22" s="32"/>
      <c r="AH22" s="31"/>
      <c r="AI22" s="31"/>
      <c r="AJ22" s="7">
        <f t="shared" si="11"/>
        <v>0</v>
      </c>
      <c r="AK22" s="7" t="e">
        <f t="shared" si="41"/>
        <v>#DIV/0!</v>
      </c>
      <c r="AL22" s="31"/>
      <c r="AM22" s="31"/>
      <c r="AN22" s="32">
        <f t="shared" si="12"/>
        <v>0</v>
      </c>
      <c r="AO22" s="32" t="e">
        <f t="shared" si="13"/>
        <v>#DIV/0!</v>
      </c>
      <c r="AP22" s="40">
        <f t="shared" si="47"/>
        <v>0</v>
      </c>
      <c r="AQ22" s="41">
        <f t="shared" si="32"/>
        <v>0</v>
      </c>
      <c r="AR22" s="41">
        <f t="shared" si="14"/>
        <v>0</v>
      </c>
      <c r="AS22" s="42"/>
      <c r="AT22" s="37">
        <f t="shared" si="52"/>
        <v>0</v>
      </c>
      <c r="AU22" s="38">
        <f>SUM(AY22+BC22+BG22)</f>
        <v>0</v>
      </c>
      <c r="AV22" s="38">
        <f t="shared" si="42"/>
        <v>0</v>
      </c>
      <c r="AW22" s="43"/>
      <c r="AX22" s="30"/>
      <c r="AY22" s="31"/>
      <c r="AZ22" s="32">
        <f t="shared" si="49"/>
        <v>0</v>
      </c>
      <c r="BA22" s="44" t="e">
        <f t="shared" si="43"/>
        <v>#DIV/0!</v>
      </c>
      <c r="BB22" s="30"/>
      <c r="BC22" s="31">
        <v>0</v>
      </c>
      <c r="BD22" s="32">
        <f t="shared" si="17"/>
        <v>0</v>
      </c>
      <c r="BE22" s="28"/>
      <c r="BF22" s="39"/>
      <c r="BG22" s="31"/>
      <c r="BH22" s="32">
        <f t="shared" si="19"/>
        <v>0</v>
      </c>
      <c r="BI22" s="28" t="e">
        <f>BG22/BF22%</f>
        <v>#DIV/0!</v>
      </c>
      <c r="BJ22" s="45">
        <f t="shared" si="34"/>
        <v>0</v>
      </c>
      <c r="BK22" s="38">
        <f t="shared" si="35"/>
        <v>0</v>
      </c>
      <c r="BL22" s="38">
        <f t="shared" si="36"/>
        <v>0</v>
      </c>
      <c r="BM22" s="43"/>
      <c r="BN22" s="30"/>
      <c r="BO22" s="31"/>
      <c r="BP22" s="32">
        <f>BO22-BN22</f>
        <v>0</v>
      </c>
      <c r="BQ22" s="44"/>
      <c r="BR22" s="31"/>
      <c r="BS22" s="31"/>
      <c r="BT22" s="32">
        <f>BS22-BR22</f>
        <v>0</v>
      </c>
      <c r="BU22" s="32"/>
      <c r="BV22" s="39"/>
      <c r="BW22" s="31"/>
      <c r="BX22" s="32">
        <f>BW22-BV22</f>
        <v>0</v>
      </c>
      <c r="BY22" s="32"/>
    </row>
    <row r="23" spans="1:77" ht="15.75" customHeight="1" hidden="1">
      <c r="A23" s="254" t="s">
        <v>32</v>
      </c>
      <c r="B23" s="30"/>
      <c r="C23" s="31"/>
      <c r="D23" s="33">
        <f t="shared" si="0"/>
        <v>0</v>
      </c>
      <c r="E23" s="220"/>
      <c r="F23" s="34">
        <f t="shared" si="2"/>
        <v>0</v>
      </c>
      <c r="G23" s="35">
        <f t="shared" si="2"/>
        <v>0</v>
      </c>
      <c r="H23" s="35">
        <f t="shared" si="3"/>
        <v>0</v>
      </c>
      <c r="I23" s="36"/>
      <c r="J23" s="37">
        <f t="shared" si="44"/>
        <v>0</v>
      </c>
      <c r="K23" s="38">
        <f t="shared" si="45"/>
        <v>0</v>
      </c>
      <c r="L23" s="38">
        <f t="shared" si="5"/>
        <v>0</v>
      </c>
      <c r="M23" s="43"/>
      <c r="N23" s="39"/>
      <c r="O23" s="31"/>
      <c r="P23" s="32"/>
      <c r="Q23" s="32"/>
      <c r="R23" s="31"/>
      <c r="S23" s="31"/>
      <c r="T23" s="32">
        <f t="shared" si="27"/>
        <v>0</v>
      </c>
      <c r="U23" s="7" t="e">
        <f t="shared" si="46"/>
        <v>#DIV/0!</v>
      </c>
      <c r="V23" s="31"/>
      <c r="W23" s="31"/>
      <c r="X23" s="32">
        <f t="shared" si="9"/>
        <v>0</v>
      </c>
      <c r="Y23" s="32" t="e">
        <f t="shared" si="10"/>
        <v>#DIV/0!</v>
      </c>
      <c r="Z23" s="38">
        <f t="shared" si="39"/>
        <v>0</v>
      </c>
      <c r="AA23" s="38">
        <f t="shared" si="28"/>
        <v>0</v>
      </c>
      <c r="AB23" s="38">
        <f t="shared" si="29"/>
        <v>0</v>
      </c>
      <c r="AC23" s="38"/>
      <c r="AD23" s="31"/>
      <c r="AE23" s="31"/>
      <c r="AF23" s="32">
        <f t="shared" si="30"/>
        <v>0</v>
      </c>
      <c r="AG23" s="32"/>
      <c r="AH23" s="31"/>
      <c r="AI23" s="31"/>
      <c r="AJ23" s="7">
        <f t="shared" si="11"/>
        <v>0</v>
      </c>
      <c r="AK23" s="7" t="e">
        <f t="shared" si="41"/>
        <v>#DIV/0!</v>
      </c>
      <c r="AL23" s="31"/>
      <c r="AM23" s="31"/>
      <c r="AN23" s="32">
        <f t="shared" si="12"/>
        <v>0</v>
      </c>
      <c r="AO23" s="32" t="e">
        <f t="shared" si="13"/>
        <v>#DIV/0!</v>
      </c>
      <c r="AP23" s="40">
        <f t="shared" si="47"/>
        <v>0</v>
      </c>
      <c r="AQ23" s="41">
        <f t="shared" si="32"/>
        <v>0</v>
      </c>
      <c r="AR23" s="41">
        <f t="shared" si="14"/>
        <v>0</v>
      </c>
      <c r="AS23" s="42"/>
      <c r="AT23" s="37">
        <f t="shared" si="52"/>
        <v>0</v>
      </c>
      <c r="AU23" s="38">
        <f>SUM(AY23+BC23+BG23)</f>
        <v>0</v>
      </c>
      <c r="AV23" s="38">
        <f t="shared" si="42"/>
        <v>0</v>
      </c>
      <c r="AW23" s="43"/>
      <c r="AX23" s="30"/>
      <c r="AY23" s="31"/>
      <c r="AZ23" s="32">
        <f t="shared" si="49"/>
        <v>0</v>
      </c>
      <c r="BA23" s="44" t="e">
        <f t="shared" si="43"/>
        <v>#DIV/0!</v>
      </c>
      <c r="BB23" s="30"/>
      <c r="BC23" s="31"/>
      <c r="BD23" s="32"/>
      <c r="BE23" s="28"/>
      <c r="BF23" s="39"/>
      <c r="BG23" s="31"/>
      <c r="BH23" s="32"/>
      <c r="BI23" s="28"/>
      <c r="BJ23" s="45">
        <f t="shared" si="34"/>
        <v>0</v>
      </c>
      <c r="BK23" s="38">
        <f t="shared" si="35"/>
        <v>0</v>
      </c>
      <c r="BL23" s="38">
        <f t="shared" si="36"/>
        <v>0</v>
      </c>
      <c r="BM23" s="43"/>
      <c r="BN23" s="30"/>
      <c r="BO23" s="31"/>
      <c r="BP23" s="32"/>
      <c r="BQ23" s="44"/>
      <c r="BR23" s="31"/>
      <c r="BS23" s="31"/>
      <c r="BT23" s="32"/>
      <c r="BU23" s="32"/>
      <c r="BV23" s="39"/>
      <c r="BW23" s="31"/>
      <c r="BX23" s="32"/>
      <c r="BY23" s="32"/>
    </row>
    <row r="24" spans="1:77" s="21" customFormat="1" ht="48" customHeight="1">
      <c r="A24" s="253" t="s">
        <v>33</v>
      </c>
      <c r="B24" s="22">
        <f>B25+B27+B28+B29+B30+B26</f>
        <v>26811.099999999995</v>
      </c>
      <c r="C24" s="23">
        <f>C25+C27+C28+C29+C30+C26</f>
        <v>11261.299999999997</v>
      </c>
      <c r="D24" s="8">
        <f t="shared" si="0"/>
        <v>-15549.799999999997</v>
      </c>
      <c r="E24" s="20">
        <f t="shared" si="1"/>
        <v>42.002379611429596</v>
      </c>
      <c r="F24" s="9">
        <f t="shared" si="2"/>
        <v>11904.9</v>
      </c>
      <c r="G24" s="10">
        <f t="shared" si="2"/>
        <v>11261.3</v>
      </c>
      <c r="H24" s="10">
        <f t="shared" si="3"/>
        <v>-643.6000000000004</v>
      </c>
      <c r="I24" s="11">
        <f>G24/F24%</f>
        <v>94.59382271165654</v>
      </c>
      <c r="J24" s="24">
        <f t="shared" si="44"/>
        <v>5214.6</v>
      </c>
      <c r="K24" s="491">
        <f>SUM(O24+S24+W24)</f>
        <v>5055</v>
      </c>
      <c r="L24" s="491">
        <f t="shared" si="5"/>
        <v>-159.60000000000036</v>
      </c>
      <c r="M24" s="492">
        <f>K24/J24%</f>
        <v>96.93936255896905</v>
      </c>
      <c r="N24" s="25">
        <f>N25+N27+N28+N29+N30</f>
        <v>1500.1</v>
      </c>
      <c r="O24" s="23">
        <f>O25+O27+O28+O29+O30</f>
        <v>1168.3999999999999</v>
      </c>
      <c r="P24" s="7">
        <f aca="true" t="shared" si="53" ref="P24:P38">O24-N24</f>
        <v>-331.70000000000005</v>
      </c>
      <c r="Q24" s="7">
        <f>O24/N24%</f>
        <v>77.88814079061395</v>
      </c>
      <c r="R24" s="23">
        <f>R25+R27+R28+R29+R30</f>
        <v>1650.1</v>
      </c>
      <c r="S24" s="23">
        <f>S25+S27+S28+S29+S30</f>
        <v>1484.8</v>
      </c>
      <c r="T24" s="7">
        <f t="shared" si="27"/>
        <v>-165.29999999999995</v>
      </c>
      <c r="U24" s="7">
        <f t="shared" si="46"/>
        <v>89.98242530755712</v>
      </c>
      <c r="V24" s="23">
        <f>V25+V27+V28+V29+V30</f>
        <v>2064.4</v>
      </c>
      <c r="W24" s="23">
        <f>W25+W27+W28+W29+W30</f>
        <v>2401.8</v>
      </c>
      <c r="X24" s="7">
        <f t="shared" si="9"/>
        <v>337.4000000000001</v>
      </c>
      <c r="Y24" s="7">
        <f t="shared" si="10"/>
        <v>116.34373183491572</v>
      </c>
      <c r="Z24" s="491">
        <f t="shared" si="39"/>
        <v>6690.299999999999</v>
      </c>
      <c r="AA24" s="491">
        <f t="shared" si="28"/>
        <v>6206.299999999999</v>
      </c>
      <c r="AB24" s="491">
        <f t="shared" si="29"/>
        <v>-484</v>
      </c>
      <c r="AC24" s="491">
        <f>AA24/Z24%</f>
        <v>92.76564578568973</v>
      </c>
      <c r="AD24" s="23">
        <f>AD25+AD27+AD28+AD29+AD30</f>
        <v>2050.1</v>
      </c>
      <c r="AE24" s="23">
        <f>AE25+AE27+AE28+AE29+AE30</f>
        <v>2628.6</v>
      </c>
      <c r="AF24" s="7">
        <f t="shared" si="30"/>
        <v>578.5</v>
      </c>
      <c r="AG24" s="7">
        <f aca="true" t="shared" si="54" ref="AG24:AG36">AE24/AD24%</f>
        <v>128.21813570069753</v>
      </c>
      <c r="AH24" s="23">
        <f>AH25+AH27+AH28+AH29+AH30</f>
        <v>2100.1</v>
      </c>
      <c r="AI24" s="23">
        <f>AI25+AI27+AI28+AI29+AI30</f>
        <v>1330.4999999999998</v>
      </c>
      <c r="AJ24" s="7">
        <f t="shared" si="11"/>
        <v>-769.6000000000001</v>
      </c>
      <c r="AK24" s="7">
        <f t="shared" si="41"/>
        <v>63.354125994000285</v>
      </c>
      <c r="AL24" s="23">
        <f>AL25+AL27+AL28+AL29+AL30</f>
        <v>2540.1</v>
      </c>
      <c r="AM24" s="23">
        <f>AM25+AM27+AM28+AM29+AM30</f>
        <v>2247.2</v>
      </c>
      <c r="AN24" s="7">
        <f t="shared" si="12"/>
        <v>-292.9000000000001</v>
      </c>
      <c r="AO24" s="7">
        <f t="shared" si="13"/>
        <v>88.46895791504271</v>
      </c>
      <c r="AP24" s="14">
        <f t="shared" si="47"/>
        <v>18755.199999999997</v>
      </c>
      <c r="AQ24" s="15">
        <f t="shared" si="47"/>
        <v>11261.3</v>
      </c>
      <c r="AR24" s="15">
        <f t="shared" si="14"/>
        <v>-7493.899999999998</v>
      </c>
      <c r="AS24" s="16">
        <f>AQ24/AP24%</f>
        <v>60.043614570892345</v>
      </c>
      <c r="AT24" s="24">
        <f t="shared" si="52"/>
        <v>6850.299999999999</v>
      </c>
      <c r="AU24" s="491">
        <f>SUM(AY24+BC24+BG24)</f>
        <v>0</v>
      </c>
      <c r="AV24" s="491">
        <f t="shared" si="42"/>
        <v>-6850.299999999999</v>
      </c>
      <c r="AW24" s="17">
        <f>AU24/AT24%</f>
        <v>0</v>
      </c>
      <c r="AX24" s="22">
        <f>AX25+AX27+AX28+AX29+AX30</f>
        <v>2100.1</v>
      </c>
      <c r="AY24" s="23">
        <f>AY25+AY27+AY28+AY29+AY30</f>
        <v>0</v>
      </c>
      <c r="AZ24" s="7">
        <f t="shared" si="49"/>
        <v>-2100.1</v>
      </c>
      <c r="BA24" s="19">
        <f t="shared" si="43"/>
        <v>0</v>
      </c>
      <c r="BB24" s="22">
        <f>BB25+BB27+BB28+BB29+BB30</f>
        <v>2150.1</v>
      </c>
      <c r="BC24" s="23">
        <f>BC25+BC27+BC28+BC29+BC30</f>
        <v>0</v>
      </c>
      <c r="BD24" s="7">
        <f>BC24-BB24</f>
        <v>-2150.1</v>
      </c>
      <c r="BE24" s="18">
        <f>BC24/BB24%</f>
        <v>0</v>
      </c>
      <c r="BF24" s="25">
        <f>BF25+BF27+BF28+BF29+BF30</f>
        <v>2600.1</v>
      </c>
      <c r="BG24" s="25">
        <f>BG25+BG27+BG28+BG29+BG30</f>
        <v>0</v>
      </c>
      <c r="BH24" s="7">
        <f>BG24-BF24</f>
        <v>-2600.1</v>
      </c>
      <c r="BI24" s="18">
        <f>BG24/BF24%</f>
        <v>0</v>
      </c>
      <c r="BJ24" s="26">
        <f t="shared" si="34"/>
        <v>8055.9</v>
      </c>
      <c r="BK24" s="491">
        <f t="shared" si="35"/>
        <v>0</v>
      </c>
      <c r="BL24" s="491">
        <f t="shared" si="36"/>
        <v>-8055.9</v>
      </c>
      <c r="BM24" s="492">
        <f>BK24/BJ24%</f>
        <v>0</v>
      </c>
      <c r="BN24" s="25">
        <f>BN25+BN27+BN28+BN29+BN30</f>
        <v>2160.1</v>
      </c>
      <c r="BO24" s="25">
        <f>BO25+BO27+BO28+BO29+BO30+BO26</f>
        <v>0</v>
      </c>
      <c r="BP24" s="7">
        <f>BO24-BN24</f>
        <v>-2160.1</v>
      </c>
      <c r="BQ24" s="19">
        <f>BO24/BN24%</f>
        <v>0</v>
      </c>
      <c r="BR24" s="23">
        <f>BR25+BR27+BR28+BR29+BR30+BR26</f>
        <v>2260.1</v>
      </c>
      <c r="BS24" s="23">
        <f>BS25+BS27+BS28+BS29+BS30+BS26</f>
        <v>0</v>
      </c>
      <c r="BT24" s="7">
        <f>BS24-BR24</f>
        <v>-2260.1</v>
      </c>
      <c r="BU24" s="7">
        <f>BS24/BR24%</f>
        <v>0</v>
      </c>
      <c r="BV24" s="25">
        <f>BV25+BV27+BV28+BV29+BV30</f>
        <v>3635.7</v>
      </c>
      <c r="BW24" s="25">
        <f>BW25+BW27+BW28+BW29+BW30</f>
        <v>0</v>
      </c>
      <c r="BX24" s="7">
        <f>BW24-BV24</f>
        <v>-3635.7</v>
      </c>
      <c r="BY24" s="7">
        <f>BW24/BV24%</f>
        <v>0</v>
      </c>
    </row>
    <row r="25" spans="1:77" ht="15.75" customHeight="1" hidden="1">
      <c r="A25" s="255" t="s">
        <v>34</v>
      </c>
      <c r="B25" s="52"/>
      <c r="C25" s="53"/>
      <c r="D25" s="33">
        <f t="shared" si="0"/>
        <v>0</v>
      </c>
      <c r="E25" s="220"/>
      <c r="F25" s="34">
        <f t="shared" si="2"/>
        <v>0</v>
      </c>
      <c r="G25" s="35">
        <f t="shared" si="2"/>
        <v>0</v>
      </c>
      <c r="H25" s="35">
        <f t="shared" si="3"/>
        <v>0</v>
      </c>
      <c r="I25" s="36"/>
      <c r="J25" s="37">
        <f t="shared" si="44"/>
        <v>0</v>
      </c>
      <c r="K25" s="38">
        <f t="shared" si="45"/>
        <v>0</v>
      </c>
      <c r="L25" s="38">
        <f t="shared" si="5"/>
        <v>0</v>
      </c>
      <c r="M25" s="43"/>
      <c r="N25" s="54"/>
      <c r="O25" s="53"/>
      <c r="P25" s="7">
        <f t="shared" si="53"/>
        <v>0</v>
      </c>
      <c r="Q25" s="7"/>
      <c r="R25" s="53"/>
      <c r="S25" s="53"/>
      <c r="T25" s="32">
        <f t="shared" si="27"/>
        <v>0</v>
      </c>
      <c r="U25" s="7" t="e">
        <f t="shared" si="46"/>
        <v>#DIV/0!</v>
      </c>
      <c r="V25" s="53"/>
      <c r="W25" s="53"/>
      <c r="X25" s="32">
        <f t="shared" si="9"/>
        <v>0</v>
      </c>
      <c r="Y25" s="32" t="e">
        <f t="shared" si="10"/>
        <v>#DIV/0!</v>
      </c>
      <c r="Z25" s="38">
        <f t="shared" si="39"/>
        <v>0</v>
      </c>
      <c r="AA25" s="38">
        <f t="shared" si="28"/>
        <v>0</v>
      </c>
      <c r="AB25" s="38">
        <f t="shared" si="29"/>
        <v>0</v>
      </c>
      <c r="AC25" s="38"/>
      <c r="AD25" s="53"/>
      <c r="AE25" s="53"/>
      <c r="AF25" s="7">
        <f t="shared" si="30"/>
        <v>0</v>
      </c>
      <c r="AG25" s="7" t="e">
        <f t="shared" si="54"/>
        <v>#DIV/0!</v>
      </c>
      <c r="AH25" s="53"/>
      <c r="AI25" s="53"/>
      <c r="AJ25" s="7">
        <f t="shared" si="11"/>
        <v>0</v>
      </c>
      <c r="AK25" s="7" t="e">
        <f t="shared" si="41"/>
        <v>#DIV/0!</v>
      </c>
      <c r="AL25" s="53"/>
      <c r="AM25" s="53"/>
      <c r="AN25" s="32">
        <f t="shared" si="12"/>
        <v>0</v>
      </c>
      <c r="AO25" s="32" t="e">
        <f t="shared" si="13"/>
        <v>#DIV/0!</v>
      </c>
      <c r="AP25" s="14">
        <f t="shared" si="47"/>
        <v>0</v>
      </c>
      <c r="AQ25" s="41">
        <f t="shared" si="47"/>
        <v>0</v>
      </c>
      <c r="AR25" s="41">
        <f t="shared" si="14"/>
        <v>0</v>
      </c>
      <c r="AS25" s="42"/>
      <c r="AT25" s="37">
        <f t="shared" si="52"/>
        <v>0</v>
      </c>
      <c r="AU25" s="38">
        <f>SUM(AY25+BC25+BG25)</f>
        <v>0</v>
      </c>
      <c r="AV25" s="38">
        <f t="shared" si="42"/>
        <v>0</v>
      </c>
      <c r="AW25" s="43"/>
      <c r="AX25" s="52"/>
      <c r="AY25" s="53"/>
      <c r="AZ25" s="32">
        <f t="shared" si="49"/>
        <v>0</v>
      </c>
      <c r="BA25" s="44" t="e">
        <f t="shared" si="43"/>
        <v>#DIV/0!</v>
      </c>
      <c r="BB25" s="52"/>
      <c r="BC25" s="53"/>
      <c r="BD25" s="32"/>
      <c r="BE25" s="28"/>
      <c r="BF25" s="54"/>
      <c r="BG25" s="53"/>
      <c r="BH25" s="32"/>
      <c r="BI25" s="18"/>
      <c r="BJ25" s="26">
        <f t="shared" si="34"/>
        <v>0</v>
      </c>
      <c r="BK25" s="38">
        <f t="shared" si="35"/>
        <v>0</v>
      </c>
      <c r="BL25" s="38">
        <f t="shared" si="36"/>
        <v>0</v>
      </c>
      <c r="BM25" s="43"/>
      <c r="BN25" s="52"/>
      <c r="BO25" s="53"/>
      <c r="BP25" s="32"/>
      <c r="BQ25" s="44"/>
      <c r="BR25" s="53"/>
      <c r="BS25" s="53"/>
      <c r="BT25" s="32"/>
      <c r="BU25" s="7"/>
      <c r="BV25" s="54"/>
      <c r="BW25" s="53"/>
      <c r="BX25" s="32"/>
      <c r="BY25" s="7" t="e">
        <f>BW25/BV25%</f>
        <v>#DIV/0!</v>
      </c>
    </row>
    <row r="26" spans="1:77" ht="37.5" customHeight="1">
      <c r="A26" s="255" t="s">
        <v>115</v>
      </c>
      <c r="B26" s="30">
        <f aca="true" t="shared" si="55" ref="B26:C30">J26+Z26+AT26+BJ26</f>
        <v>0</v>
      </c>
      <c r="C26" s="31">
        <f t="shared" si="55"/>
        <v>0</v>
      </c>
      <c r="D26" s="33"/>
      <c r="E26" s="220"/>
      <c r="F26" s="34"/>
      <c r="G26" s="35"/>
      <c r="H26" s="35"/>
      <c r="I26" s="36"/>
      <c r="J26" s="37"/>
      <c r="K26" s="38"/>
      <c r="L26" s="38"/>
      <c r="M26" s="43"/>
      <c r="N26" s="54"/>
      <c r="O26" s="53"/>
      <c r="P26" s="7"/>
      <c r="Q26" s="7"/>
      <c r="R26" s="53"/>
      <c r="S26" s="53"/>
      <c r="T26" s="32"/>
      <c r="U26" s="7"/>
      <c r="V26" s="53"/>
      <c r="W26" s="53"/>
      <c r="X26" s="32"/>
      <c r="Y26" s="32"/>
      <c r="Z26" s="38"/>
      <c r="AA26" s="38"/>
      <c r="AB26" s="38"/>
      <c r="AC26" s="38"/>
      <c r="AD26" s="53"/>
      <c r="AE26" s="53"/>
      <c r="AF26" s="7"/>
      <c r="AG26" s="7"/>
      <c r="AH26" s="53"/>
      <c r="AI26" s="53"/>
      <c r="AJ26" s="7"/>
      <c r="AK26" s="7"/>
      <c r="AL26" s="53"/>
      <c r="AM26" s="53"/>
      <c r="AN26" s="32"/>
      <c r="AO26" s="32"/>
      <c r="AP26" s="40">
        <f t="shared" si="47"/>
        <v>0</v>
      </c>
      <c r="AQ26" s="41"/>
      <c r="AR26" s="41"/>
      <c r="AS26" s="42"/>
      <c r="AT26" s="37">
        <f t="shared" si="52"/>
        <v>0</v>
      </c>
      <c r="AU26" s="38"/>
      <c r="AV26" s="38"/>
      <c r="AW26" s="43"/>
      <c r="AX26" s="52"/>
      <c r="AY26" s="53"/>
      <c r="AZ26" s="32">
        <f t="shared" si="49"/>
        <v>0</v>
      </c>
      <c r="BA26" s="44"/>
      <c r="BB26" s="52"/>
      <c r="BC26" s="53"/>
      <c r="BD26" s="32"/>
      <c r="BE26" s="28"/>
      <c r="BF26" s="54"/>
      <c r="BG26" s="53"/>
      <c r="BH26" s="32"/>
      <c r="BI26" s="18"/>
      <c r="BJ26" s="45">
        <f t="shared" si="34"/>
        <v>0</v>
      </c>
      <c r="BK26" s="38">
        <f t="shared" si="35"/>
        <v>0</v>
      </c>
      <c r="BL26" s="38"/>
      <c r="BM26" s="43"/>
      <c r="BN26" s="374"/>
      <c r="BO26" s="53"/>
      <c r="BP26" s="32"/>
      <c r="BQ26" s="44"/>
      <c r="BR26" s="375"/>
      <c r="BS26" s="53"/>
      <c r="BT26" s="32">
        <f>BS26-BR26</f>
        <v>0</v>
      </c>
      <c r="BU26" s="32" t="e">
        <f>BS26/BR26%</f>
        <v>#DIV/0!</v>
      </c>
      <c r="BV26" s="54"/>
      <c r="BW26" s="53"/>
      <c r="BX26" s="32"/>
      <c r="BY26" s="7"/>
    </row>
    <row r="27" spans="1:77" s="56" customFormat="1" ht="23.25" customHeight="1">
      <c r="A27" s="255" t="s">
        <v>35</v>
      </c>
      <c r="B27" s="30">
        <f t="shared" si="55"/>
        <v>19525.799999999996</v>
      </c>
      <c r="C27" s="31">
        <f t="shared" si="55"/>
        <v>7671.199999999999</v>
      </c>
      <c r="D27" s="55">
        <f t="shared" si="0"/>
        <v>-11854.599999999997</v>
      </c>
      <c r="E27" s="220">
        <f t="shared" si="1"/>
        <v>39.28750678589354</v>
      </c>
      <c r="F27" s="34">
        <f t="shared" si="2"/>
        <v>8220.599999999999</v>
      </c>
      <c r="G27" s="35">
        <f t="shared" si="2"/>
        <v>7671.199999999999</v>
      </c>
      <c r="H27" s="35">
        <f t="shared" si="3"/>
        <v>-549.3999999999996</v>
      </c>
      <c r="I27" s="36">
        <f aca="true" t="shared" si="56" ref="I27:I34">G27/F27%</f>
        <v>93.31678952874486</v>
      </c>
      <c r="J27" s="37">
        <f t="shared" si="44"/>
        <v>3330.2999999999997</v>
      </c>
      <c r="K27" s="38">
        <f t="shared" si="45"/>
        <v>3519.4</v>
      </c>
      <c r="L27" s="38">
        <f t="shared" si="5"/>
        <v>189.10000000000036</v>
      </c>
      <c r="M27" s="43">
        <f>K27/J27%</f>
        <v>105.67816713209021</v>
      </c>
      <c r="N27" s="39">
        <v>900.1</v>
      </c>
      <c r="O27" s="31">
        <v>622</v>
      </c>
      <c r="P27" s="32">
        <f t="shared" si="53"/>
        <v>-278.1</v>
      </c>
      <c r="Q27" s="32">
        <f>O27/N27%</f>
        <v>69.10343295189423</v>
      </c>
      <c r="R27" s="31">
        <v>1050.1</v>
      </c>
      <c r="S27" s="31">
        <v>701.6</v>
      </c>
      <c r="T27" s="32">
        <f t="shared" si="27"/>
        <v>-348.4999999999999</v>
      </c>
      <c r="U27" s="7">
        <f t="shared" si="46"/>
        <v>66.8126845062375</v>
      </c>
      <c r="V27" s="31">
        <v>1380.1</v>
      </c>
      <c r="W27" s="31">
        <v>2195.8</v>
      </c>
      <c r="X27" s="32">
        <f t="shared" si="9"/>
        <v>815.7000000000003</v>
      </c>
      <c r="Y27" s="32">
        <f t="shared" si="10"/>
        <v>159.1044127237157</v>
      </c>
      <c r="Z27" s="38">
        <f t="shared" si="39"/>
        <v>4890.299999999999</v>
      </c>
      <c r="AA27" s="38">
        <f t="shared" si="28"/>
        <v>4151.799999999999</v>
      </c>
      <c r="AB27" s="38">
        <f t="shared" si="29"/>
        <v>-738.5</v>
      </c>
      <c r="AC27" s="38">
        <f>AA27/Z27%</f>
        <v>84.89867697278285</v>
      </c>
      <c r="AD27" s="31">
        <v>1450.1</v>
      </c>
      <c r="AE27" s="31">
        <v>1690.7</v>
      </c>
      <c r="AF27" s="32">
        <f t="shared" si="30"/>
        <v>240.60000000000014</v>
      </c>
      <c r="AG27" s="32">
        <f t="shared" si="54"/>
        <v>116.5919591752293</v>
      </c>
      <c r="AH27" s="31">
        <v>1500.1</v>
      </c>
      <c r="AI27" s="31">
        <v>1029.5</v>
      </c>
      <c r="AJ27" s="32">
        <f t="shared" si="11"/>
        <v>-470.5999999999999</v>
      </c>
      <c r="AK27" s="32">
        <f t="shared" si="41"/>
        <v>68.62875808279448</v>
      </c>
      <c r="AL27" s="31">
        <v>1940.1</v>
      </c>
      <c r="AM27" s="31">
        <v>1431.6</v>
      </c>
      <c r="AN27" s="32">
        <f t="shared" si="12"/>
        <v>-508.5</v>
      </c>
      <c r="AO27" s="32">
        <f t="shared" si="13"/>
        <v>73.79001082418432</v>
      </c>
      <c r="AP27" s="40">
        <f t="shared" si="47"/>
        <v>13270.899999999998</v>
      </c>
      <c r="AQ27" s="41">
        <f t="shared" si="47"/>
        <v>7671.199999999999</v>
      </c>
      <c r="AR27" s="41">
        <f t="shared" si="14"/>
        <v>-5599.699999999999</v>
      </c>
      <c r="AS27" s="42">
        <f aca="true" t="shared" si="57" ref="AS27:AS34">AQ27/AP27%</f>
        <v>57.80467036900286</v>
      </c>
      <c r="AT27" s="37">
        <f t="shared" si="52"/>
        <v>5050.299999999999</v>
      </c>
      <c r="AU27" s="38">
        <f>SUM(AY27+BC27+BG27)</f>
        <v>0</v>
      </c>
      <c r="AV27" s="38">
        <f t="shared" si="42"/>
        <v>-5050.299999999999</v>
      </c>
      <c r="AW27" s="43">
        <f>AU27/AT27%</f>
        <v>0</v>
      </c>
      <c r="AX27" s="30">
        <v>1500.1</v>
      </c>
      <c r="AY27" s="31"/>
      <c r="AZ27" s="32">
        <f t="shared" si="49"/>
        <v>-1500.1</v>
      </c>
      <c r="BA27" s="44">
        <f t="shared" si="43"/>
        <v>0</v>
      </c>
      <c r="BB27" s="30">
        <v>1550.1</v>
      </c>
      <c r="BC27" s="31"/>
      <c r="BD27" s="32">
        <f>BC27-BB27</f>
        <v>-1550.1</v>
      </c>
      <c r="BE27" s="28">
        <f>BC27/BB27%</f>
        <v>0</v>
      </c>
      <c r="BF27" s="39">
        <v>2000.1</v>
      </c>
      <c r="BG27" s="31"/>
      <c r="BH27" s="32">
        <f>BG27-BF27</f>
        <v>-2000.1</v>
      </c>
      <c r="BI27" s="28">
        <f>BG27/BF27%</f>
        <v>0</v>
      </c>
      <c r="BJ27" s="45">
        <f t="shared" si="34"/>
        <v>6254.9</v>
      </c>
      <c r="BK27" s="38">
        <f t="shared" si="35"/>
        <v>0</v>
      </c>
      <c r="BL27" s="38">
        <f t="shared" si="36"/>
        <v>-6254.9</v>
      </c>
      <c r="BM27" s="43">
        <f>BK27/BJ27%</f>
        <v>0</v>
      </c>
      <c r="BN27" s="30">
        <v>1560.1</v>
      </c>
      <c r="BO27" s="31"/>
      <c r="BP27" s="32">
        <f aca="true" t="shared" si="58" ref="BP27:BP39">BO27-BN27</f>
        <v>-1560.1</v>
      </c>
      <c r="BQ27" s="44">
        <f>BO27/BN27%</f>
        <v>0</v>
      </c>
      <c r="BR27" s="31">
        <v>1660.1</v>
      </c>
      <c r="BS27" s="31"/>
      <c r="BT27" s="32">
        <f>BS27-BR27</f>
        <v>-1660.1</v>
      </c>
      <c r="BU27" s="32">
        <f>BS27/BR27%</f>
        <v>0</v>
      </c>
      <c r="BV27" s="39">
        <v>3034.7</v>
      </c>
      <c r="BW27" s="31"/>
      <c r="BX27" s="32">
        <f aca="true" t="shared" si="59" ref="BX27:BX39">BW27-BV27</f>
        <v>-3034.7</v>
      </c>
      <c r="BY27" s="7">
        <f>BW27/BV27%</f>
        <v>0</v>
      </c>
    </row>
    <row r="28" spans="1:77" s="1" customFormat="1" ht="22.5" customHeight="1">
      <c r="A28" s="252" t="s">
        <v>36</v>
      </c>
      <c r="B28" s="30">
        <f t="shared" si="55"/>
        <v>6959.5</v>
      </c>
      <c r="C28" s="31">
        <f t="shared" si="55"/>
        <v>3144.5</v>
      </c>
      <c r="D28" s="32">
        <f t="shared" si="0"/>
        <v>-3815</v>
      </c>
      <c r="E28" s="220">
        <f t="shared" si="1"/>
        <v>45.182843595085856</v>
      </c>
      <c r="F28" s="34">
        <f t="shared" si="2"/>
        <v>3479.3999999999996</v>
      </c>
      <c r="G28" s="35">
        <f t="shared" si="2"/>
        <v>3144.5</v>
      </c>
      <c r="H28" s="35">
        <f t="shared" si="3"/>
        <v>-334.89999999999964</v>
      </c>
      <c r="I28" s="36">
        <f t="shared" si="56"/>
        <v>90.37477726044722</v>
      </c>
      <c r="J28" s="37">
        <f t="shared" si="44"/>
        <v>1739.6999999999998</v>
      </c>
      <c r="K28" s="38">
        <f t="shared" si="45"/>
        <v>1188.5</v>
      </c>
      <c r="L28" s="38">
        <f t="shared" si="5"/>
        <v>-551.1999999999998</v>
      </c>
      <c r="M28" s="43">
        <f>K28/J28%</f>
        <v>68.31637638673335</v>
      </c>
      <c r="N28" s="57">
        <v>579.9</v>
      </c>
      <c r="O28" s="58">
        <v>524.1</v>
      </c>
      <c r="P28" s="32">
        <f t="shared" si="53"/>
        <v>-55.799999999999955</v>
      </c>
      <c r="Q28" s="32">
        <f>O28/N28%</f>
        <v>90.37765131919298</v>
      </c>
      <c r="R28" s="58">
        <v>579.9</v>
      </c>
      <c r="S28" s="58">
        <v>529.6</v>
      </c>
      <c r="T28" s="32">
        <f t="shared" si="27"/>
        <v>-50.299999999999955</v>
      </c>
      <c r="U28" s="7">
        <f t="shared" si="46"/>
        <v>91.32609070529402</v>
      </c>
      <c r="V28" s="58">
        <v>579.9</v>
      </c>
      <c r="W28" s="58">
        <v>134.8</v>
      </c>
      <c r="X28" s="32">
        <f t="shared" si="9"/>
        <v>-445.09999999999997</v>
      </c>
      <c r="Y28" s="32">
        <f t="shared" si="10"/>
        <v>23.24538713571306</v>
      </c>
      <c r="Z28" s="38">
        <f t="shared" si="39"/>
        <v>1739.6999999999998</v>
      </c>
      <c r="AA28" s="38">
        <f t="shared" si="28"/>
        <v>1956</v>
      </c>
      <c r="AB28" s="38">
        <f t="shared" si="29"/>
        <v>216.30000000000018</v>
      </c>
      <c r="AC28" s="38">
        <f>AA28/Z28%</f>
        <v>112.43317813416107</v>
      </c>
      <c r="AD28" s="58">
        <v>579.9</v>
      </c>
      <c r="AE28" s="58">
        <v>903.3</v>
      </c>
      <c r="AF28" s="32">
        <f t="shared" si="30"/>
        <v>323.4</v>
      </c>
      <c r="AG28" s="32" t="s">
        <v>27</v>
      </c>
      <c r="AH28" s="58">
        <v>579.9</v>
      </c>
      <c r="AI28" s="58">
        <v>237.6</v>
      </c>
      <c r="AJ28" s="32">
        <f t="shared" si="11"/>
        <v>-342.29999999999995</v>
      </c>
      <c r="AK28" s="32">
        <f t="shared" si="41"/>
        <v>40.97258147956544</v>
      </c>
      <c r="AL28" s="58">
        <v>579.9</v>
      </c>
      <c r="AM28" s="58">
        <v>815.1</v>
      </c>
      <c r="AN28" s="32">
        <f t="shared" si="12"/>
        <v>235.20000000000005</v>
      </c>
      <c r="AO28" s="32">
        <f t="shared" si="13"/>
        <v>140.55871702017592</v>
      </c>
      <c r="AP28" s="40">
        <f t="shared" si="47"/>
        <v>5219.099999999999</v>
      </c>
      <c r="AQ28" s="41">
        <f t="shared" si="47"/>
        <v>3144.5</v>
      </c>
      <c r="AR28" s="41">
        <f t="shared" si="14"/>
        <v>-2074.5999999999995</v>
      </c>
      <c r="AS28" s="42">
        <f t="shared" si="57"/>
        <v>60.24985150696481</v>
      </c>
      <c r="AT28" s="37">
        <f t="shared" si="52"/>
        <v>1739.6999999999998</v>
      </c>
      <c r="AU28" s="38">
        <f>SUM(AY28+BC28+BG28)</f>
        <v>0</v>
      </c>
      <c r="AV28" s="38">
        <f t="shared" si="42"/>
        <v>-1739.6999999999998</v>
      </c>
      <c r="AW28" s="43">
        <f>AU28/AT28%</f>
        <v>0</v>
      </c>
      <c r="AX28" s="59">
        <v>579.9</v>
      </c>
      <c r="AY28" s="58"/>
      <c r="AZ28" s="32">
        <f t="shared" si="49"/>
        <v>-579.9</v>
      </c>
      <c r="BA28" s="44">
        <f t="shared" si="43"/>
        <v>0</v>
      </c>
      <c r="BB28" s="59">
        <v>579.9</v>
      </c>
      <c r="BC28" s="58"/>
      <c r="BD28" s="32">
        <f>BC28-BB28</f>
        <v>-579.9</v>
      </c>
      <c r="BE28" s="28">
        <f>BC28/BB28%</f>
        <v>0</v>
      </c>
      <c r="BF28" s="57">
        <v>579.9</v>
      </c>
      <c r="BG28" s="58"/>
      <c r="BH28" s="32">
        <f>BG28-BF28</f>
        <v>-579.9</v>
      </c>
      <c r="BI28" s="28">
        <f>BG28/BF28%</f>
        <v>0</v>
      </c>
      <c r="BJ28" s="45">
        <f t="shared" si="34"/>
        <v>1740.4</v>
      </c>
      <c r="BK28" s="38">
        <f t="shared" si="35"/>
        <v>0</v>
      </c>
      <c r="BL28" s="38">
        <f t="shared" si="36"/>
        <v>-1740.4</v>
      </c>
      <c r="BM28" s="43">
        <f>BK28/BJ28%</f>
        <v>0</v>
      </c>
      <c r="BN28" s="59">
        <v>579.9</v>
      </c>
      <c r="BO28" s="58"/>
      <c r="BP28" s="32">
        <f t="shared" si="58"/>
        <v>-579.9</v>
      </c>
      <c r="BQ28" s="44">
        <f>BO28/BN28%</f>
        <v>0</v>
      </c>
      <c r="BR28" s="58">
        <v>579.9</v>
      </c>
      <c r="BS28" s="58"/>
      <c r="BT28" s="32">
        <f>BS28-BR28</f>
        <v>-579.9</v>
      </c>
      <c r="BU28" s="32">
        <f>BS28/BR28%</f>
        <v>0</v>
      </c>
      <c r="BV28" s="57">
        <v>580.6</v>
      </c>
      <c r="BW28" s="58"/>
      <c r="BX28" s="32">
        <f t="shared" si="59"/>
        <v>-580.6</v>
      </c>
      <c r="BY28" s="32">
        <f>BW28/BV28%</f>
        <v>0</v>
      </c>
    </row>
    <row r="29" spans="1:77" ht="38.25" customHeight="1">
      <c r="A29" s="252" t="s">
        <v>37</v>
      </c>
      <c r="B29" s="30">
        <f t="shared" si="55"/>
        <v>84.3</v>
      </c>
      <c r="C29" s="31">
        <f t="shared" si="55"/>
        <v>175.79999999999998</v>
      </c>
      <c r="D29" s="33">
        <f t="shared" si="0"/>
        <v>91.49999999999999</v>
      </c>
      <c r="E29" s="220">
        <f t="shared" si="1"/>
        <v>208.5409252669039</v>
      </c>
      <c r="F29" s="34">
        <f t="shared" si="2"/>
        <v>84.3</v>
      </c>
      <c r="G29" s="35">
        <f t="shared" si="2"/>
        <v>175.79999999999998</v>
      </c>
      <c r="H29" s="35">
        <f t="shared" si="3"/>
        <v>91.49999999999999</v>
      </c>
      <c r="I29" s="36">
        <f>G29/F29%</f>
        <v>208.5409252669039</v>
      </c>
      <c r="J29" s="37">
        <f t="shared" si="44"/>
        <v>84.3</v>
      </c>
      <c r="K29" s="38">
        <f t="shared" si="45"/>
        <v>175.7</v>
      </c>
      <c r="L29" s="38">
        <f t="shared" si="5"/>
        <v>91.39999999999999</v>
      </c>
      <c r="M29" s="43">
        <f>K29/J29%</f>
        <v>208.42230130486357</v>
      </c>
      <c r="N29" s="57"/>
      <c r="O29" s="58"/>
      <c r="P29" s="32">
        <f t="shared" si="53"/>
        <v>0</v>
      </c>
      <c r="Q29" s="32"/>
      <c r="R29" s="58"/>
      <c r="S29" s="58">
        <v>173.5</v>
      </c>
      <c r="T29" s="32">
        <f t="shared" si="27"/>
        <v>173.5</v>
      </c>
      <c r="U29" s="7"/>
      <c r="V29" s="58">
        <v>84.3</v>
      </c>
      <c r="W29" s="58">
        <v>2.2</v>
      </c>
      <c r="X29" s="32">
        <f t="shared" si="9"/>
        <v>-82.1</v>
      </c>
      <c r="Y29" s="32">
        <f t="shared" si="10"/>
        <v>2.6097271648873077</v>
      </c>
      <c r="Z29" s="38">
        <f t="shared" si="39"/>
        <v>0</v>
      </c>
      <c r="AA29" s="38">
        <f t="shared" si="28"/>
        <v>0.1</v>
      </c>
      <c r="AB29" s="38">
        <f t="shared" si="29"/>
        <v>0.1</v>
      </c>
      <c r="AC29" s="38"/>
      <c r="AD29" s="58"/>
      <c r="AE29" s="58"/>
      <c r="AF29" s="32">
        <f t="shared" si="30"/>
        <v>0</v>
      </c>
      <c r="AG29" s="32"/>
      <c r="AH29" s="58"/>
      <c r="AI29" s="58">
        <v>0.1</v>
      </c>
      <c r="AJ29" s="32">
        <f t="shared" si="11"/>
        <v>0.1</v>
      </c>
      <c r="AK29" s="32"/>
      <c r="AL29" s="58"/>
      <c r="AM29" s="58"/>
      <c r="AN29" s="32">
        <f t="shared" si="12"/>
        <v>0</v>
      </c>
      <c r="AO29" s="32"/>
      <c r="AP29" s="40">
        <f t="shared" si="47"/>
        <v>84.3</v>
      </c>
      <c r="AQ29" s="41">
        <f t="shared" si="47"/>
        <v>175.79999999999998</v>
      </c>
      <c r="AR29" s="41">
        <f t="shared" si="14"/>
        <v>91.49999999999999</v>
      </c>
      <c r="AS29" s="42">
        <f t="shared" si="57"/>
        <v>208.5409252669039</v>
      </c>
      <c r="AT29" s="37">
        <f t="shared" si="52"/>
        <v>0</v>
      </c>
      <c r="AU29" s="38">
        <f>SUM(AY29+BC29+BG29)</f>
        <v>0</v>
      </c>
      <c r="AV29" s="38">
        <f t="shared" si="42"/>
        <v>0</v>
      </c>
      <c r="AW29" s="43"/>
      <c r="AX29" s="59"/>
      <c r="AY29" s="58"/>
      <c r="AZ29" s="32">
        <f t="shared" si="49"/>
        <v>0</v>
      </c>
      <c r="BA29" s="44"/>
      <c r="BB29" s="59"/>
      <c r="BC29" s="58"/>
      <c r="BD29" s="32">
        <f>BC29-BB29</f>
        <v>0</v>
      </c>
      <c r="BE29" s="28"/>
      <c r="BF29" s="57"/>
      <c r="BG29" s="58"/>
      <c r="BH29" s="32">
        <f>BG29-BF29</f>
        <v>0</v>
      </c>
      <c r="BI29" s="28"/>
      <c r="BJ29" s="45">
        <f t="shared" si="34"/>
        <v>0</v>
      </c>
      <c r="BK29" s="38">
        <f t="shared" si="35"/>
        <v>0</v>
      </c>
      <c r="BL29" s="38">
        <f t="shared" si="36"/>
        <v>0</v>
      </c>
      <c r="BM29" s="43"/>
      <c r="BN29" s="59"/>
      <c r="BO29" s="58"/>
      <c r="BP29" s="32">
        <f t="shared" si="58"/>
        <v>0</v>
      </c>
      <c r="BQ29" s="44"/>
      <c r="BR29" s="58"/>
      <c r="BS29" s="58"/>
      <c r="BT29" s="32">
        <f>BS29-BR29</f>
        <v>0</v>
      </c>
      <c r="BU29" s="32"/>
      <c r="BV29" s="57"/>
      <c r="BW29" s="58"/>
      <c r="BX29" s="32">
        <f t="shared" si="59"/>
        <v>0</v>
      </c>
      <c r="BY29" s="32"/>
    </row>
    <row r="30" spans="1:77" ht="57" customHeight="1">
      <c r="A30" s="256" t="s">
        <v>116</v>
      </c>
      <c r="B30" s="30">
        <f t="shared" si="55"/>
        <v>241.5</v>
      </c>
      <c r="C30" s="31">
        <f t="shared" si="55"/>
        <v>269.79999999999995</v>
      </c>
      <c r="D30" s="33">
        <f t="shared" si="0"/>
        <v>28.299999999999955</v>
      </c>
      <c r="E30" s="220">
        <f t="shared" si="1"/>
        <v>111.71842650103518</v>
      </c>
      <c r="F30" s="34">
        <f t="shared" si="2"/>
        <v>120.60000000000001</v>
      </c>
      <c r="G30" s="35">
        <f t="shared" si="2"/>
        <v>269.79999999999995</v>
      </c>
      <c r="H30" s="35">
        <f t="shared" si="3"/>
        <v>149.19999999999993</v>
      </c>
      <c r="I30" s="36">
        <f t="shared" si="56"/>
        <v>223.714759535655</v>
      </c>
      <c r="J30" s="257">
        <f t="shared" si="44"/>
        <v>60.300000000000004</v>
      </c>
      <c r="K30" s="38">
        <f>O30+S30+W30</f>
        <v>171.39999999999998</v>
      </c>
      <c r="L30" s="38">
        <f t="shared" si="5"/>
        <v>111.09999999999997</v>
      </c>
      <c r="M30" s="43">
        <f>K30/J30%</f>
        <v>284.24543946932</v>
      </c>
      <c r="N30" s="57">
        <v>20.1</v>
      </c>
      <c r="O30" s="58">
        <v>22.3</v>
      </c>
      <c r="P30" s="32">
        <f t="shared" si="53"/>
        <v>2.1999999999999993</v>
      </c>
      <c r="Q30" s="32">
        <f>O30/N30%</f>
        <v>110.94527363184079</v>
      </c>
      <c r="R30" s="58">
        <v>20.1</v>
      </c>
      <c r="S30" s="58">
        <v>80.1</v>
      </c>
      <c r="T30" s="32">
        <f>S30-R30</f>
        <v>59.99999999999999</v>
      </c>
      <c r="U30" s="7" t="s">
        <v>27</v>
      </c>
      <c r="V30" s="58">
        <v>20.1</v>
      </c>
      <c r="W30" s="58">
        <v>69</v>
      </c>
      <c r="X30" s="32">
        <f t="shared" si="9"/>
        <v>48.9</v>
      </c>
      <c r="Y30" s="32" t="s">
        <v>27</v>
      </c>
      <c r="Z30" s="38">
        <f t="shared" si="39"/>
        <v>60.300000000000004</v>
      </c>
      <c r="AA30" s="38">
        <f t="shared" si="28"/>
        <v>98.4</v>
      </c>
      <c r="AB30" s="38">
        <f t="shared" si="29"/>
        <v>38.1</v>
      </c>
      <c r="AC30" s="38">
        <f aca="true" t="shared" si="60" ref="AC30:AC37">AA30/Z30%</f>
        <v>163.18407960199002</v>
      </c>
      <c r="AD30" s="58">
        <v>20.1</v>
      </c>
      <c r="AE30" s="58">
        <v>34.6</v>
      </c>
      <c r="AF30" s="32">
        <f t="shared" si="30"/>
        <v>14.5</v>
      </c>
      <c r="AG30" s="32" t="s">
        <v>27</v>
      </c>
      <c r="AH30" s="58">
        <v>20.1</v>
      </c>
      <c r="AI30" s="58">
        <v>63.3</v>
      </c>
      <c r="AJ30" s="32">
        <f t="shared" si="11"/>
        <v>43.199999999999996</v>
      </c>
      <c r="AK30" s="32" t="s">
        <v>27</v>
      </c>
      <c r="AL30" s="58">
        <v>20.1</v>
      </c>
      <c r="AM30" s="58">
        <v>0.5</v>
      </c>
      <c r="AN30" s="32">
        <f t="shared" si="12"/>
        <v>-19.6</v>
      </c>
      <c r="AO30" s="32">
        <f t="shared" si="13"/>
        <v>2.487562189054726</v>
      </c>
      <c r="AP30" s="40">
        <f t="shared" si="47"/>
        <v>180.9</v>
      </c>
      <c r="AQ30" s="41"/>
      <c r="AR30" s="41"/>
      <c r="AS30" s="42"/>
      <c r="AT30" s="257">
        <f t="shared" si="52"/>
        <v>60.300000000000004</v>
      </c>
      <c r="AU30" s="38">
        <f>AY30+BC30+BG30</f>
        <v>0</v>
      </c>
      <c r="AV30" s="38">
        <f t="shared" si="42"/>
        <v>-60.300000000000004</v>
      </c>
      <c r="AW30" s="43" t="s">
        <v>27</v>
      </c>
      <c r="AX30" s="59">
        <v>20.1</v>
      </c>
      <c r="AY30" s="58"/>
      <c r="AZ30" s="32">
        <f>AY30-AX30</f>
        <v>-20.1</v>
      </c>
      <c r="BA30" s="44">
        <f>AY30/AX30%</f>
        <v>0</v>
      </c>
      <c r="BB30" s="59">
        <v>20.1</v>
      </c>
      <c r="BC30" s="58"/>
      <c r="BD30" s="32">
        <f>BC30-BB30</f>
        <v>-20.1</v>
      </c>
      <c r="BE30" s="28" t="s">
        <v>27</v>
      </c>
      <c r="BF30" s="57">
        <v>20.1</v>
      </c>
      <c r="BG30" s="57"/>
      <c r="BH30" s="32">
        <f>BG30-BF30</f>
        <v>-20.1</v>
      </c>
      <c r="BI30" s="28">
        <f>BG30/BF30%</f>
        <v>0</v>
      </c>
      <c r="BJ30" s="45">
        <f t="shared" si="34"/>
        <v>60.6</v>
      </c>
      <c r="BK30" s="38">
        <f t="shared" si="35"/>
        <v>0</v>
      </c>
      <c r="BL30" s="38">
        <f t="shared" si="36"/>
        <v>-60.6</v>
      </c>
      <c r="BM30" s="43" t="s">
        <v>27</v>
      </c>
      <c r="BN30" s="59">
        <v>20.1</v>
      </c>
      <c r="BO30" s="57"/>
      <c r="BP30" s="32">
        <f t="shared" si="58"/>
        <v>-20.1</v>
      </c>
      <c r="BQ30" s="44">
        <f>BO30/BN30%</f>
        <v>0</v>
      </c>
      <c r="BR30" s="58">
        <v>20.1</v>
      </c>
      <c r="BS30" s="58"/>
      <c r="BT30" s="32">
        <f>BS30-BR30</f>
        <v>-20.1</v>
      </c>
      <c r="BU30" s="32">
        <f>BS30/BR30%</f>
        <v>0</v>
      </c>
      <c r="BV30" s="57">
        <v>20.4</v>
      </c>
      <c r="BW30" s="58"/>
      <c r="BX30" s="32">
        <f t="shared" si="59"/>
        <v>-20.4</v>
      </c>
      <c r="BY30" s="32">
        <f>BW30/BV30%</f>
        <v>0</v>
      </c>
    </row>
    <row r="31" spans="1:77" s="21" customFormat="1" ht="38.25" customHeight="1">
      <c r="A31" s="51" t="s">
        <v>38</v>
      </c>
      <c r="B31" s="60">
        <f>B32</f>
        <v>2423.5</v>
      </c>
      <c r="C31" s="61">
        <f>C32</f>
        <v>765.8</v>
      </c>
      <c r="D31" s="8">
        <f t="shared" si="0"/>
        <v>-1657.7</v>
      </c>
      <c r="E31" s="20">
        <f t="shared" si="1"/>
        <v>31.598927171446253</v>
      </c>
      <c r="F31" s="9">
        <f t="shared" si="2"/>
        <v>1676.5</v>
      </c>
      <c r="G31" s="10">
        <f t="shared" si="2"/>
        <v>765.8</v>
      </c>
      <c r="H31" s="10">
        <f t="shared" si="3"/>
        <v>-910.7</v>
      </c>
      <c r="I31" s="11">
        <f t="shared" si="56"/>
        <v>45.67849686847599</v>
      </c>
      <c r="J31" s="24">
        <f t="shared" si="44"/>
        <v>1027.5</v>
      </c>
      <c r="K31" s="491">
        <f t="shared" si="45"/>
        <v>304.4</v>
      </c>
      <c r="L31" s="491">
        <f t="shared" si="5"/>
        <v>-723.1</v>
      </c>
      <c r="M31" s="492">
        <f aca="true" t="shared" si="61" ref="M31:M38">K31/J31%</f>
        <v>29.62530413625304</v>
      </c>
      <c r="N31" s="62">
        <f>N32</f>
        <v>34.1</v>
      </c>
      <c r="O31" s="61">
        <f>O32</f>
        <v>41.4</v>
      </c>
      <c r="P31" s="7">
        <f t="shared" si="53"/>
        <v>7.299999999999997</v>
      </c>
      <c r="Q31" s="7">
        <f>O31/N31%</f>
        <v>121.40762463343107</v>
      </c>
      <c r="R31" s="61">
        <f>R32</f>
        <v>185</v>
      </c>
      <c r="S31" s="61">
        <f>S32</f>
        <v>186.1</v>
      </c>
      <c r="T31" s="7">
        <f t="shared" si="27"/>
        <v>1.0999999999999943</v>
      </c>
      <c r="U31" s="7">
        <f t="shared" si="46"/>
        <v>100.59459459459458</v>
      </c>
      <c r="V31" s="61">
        <f>V32</f>
        <v>808.4</v>
      </c>
      <c r="W31" s="61">
        <f>W32</f>
        <v>76.9</v>
      </c>
      <c r="X31" s="7">
        <f t="shared" si="9"/>
        <v>-731.5</v>
      </c>
      <c r="Y31" s="7" t="s">
        <v>117</v>
      </c>
      <c r="Z31" s="491">
        <f t="shared" si="39"/>
        <v>649</v>
      </c>
      <c r="AA31" s="491">
        <f t="shared" si="28"/>
        <v>461.4</v>
      </c>
      <c r="AB31" s="491">
        <f t="shared" si="29"/>
        <v>-187.60000000000002</v>
      </c>
      <c r="AC31" s="491">
        <f t="shared" si="60"/>
        <v>71.0939907550077</v>
      </c>
      <c r="AD31" s="61">
        <f>AD32</f>
        <v>158.6</v>
      </c>
      <c r="AE31" s="61">
        <f>AE32</f>
        <v>205</v>
      </c>
      <c r="AF31" s="32">
        <f t="shared" si="30"/>
        <v>46.400000000000006</v>
      </c>
      <c r="AG31" s="32">
        <f t="shared" si="54"/>
        <v>129.25598991172762</v>
      </c>
      <c r="AH31" s="61">
        <f>AH32</f>
        <v>468.1</v>
      </c>
      <c r="AI31" s="61">
        <f>AI32</f>
        <v>252.9</v>
      </c>
      <c r="AJ31" s="7">
        <f t="shared" si="11"/>
        <v>-215.20000000000002</v>
      </c>
      <c r="AK31" s="7">
        <f t="shared" si="41"/>
        <v>54.02691732535783</v>
      </c>
      <c r="AL31" s="61">
        <f>AL32</f>
        <v>22.3</v>
      </c>
      <c r="AM31" s="61">
        <f>AM32</f>
        <v>3.5</v>
      </c>
      <c r="AN31" s="7">
        <f t="shared" si="12"/>
        <v>-18.8</v>
      </c>
      <c r="AO31" s="7">
        <f t="shared" si="13"/>
        <v>15.695067264573991</v>
      </c>
      <c r="AP31" s="14">
        <f t="shared" si="47"/>
        <v>2157.6</v>
      </c>
      <c r="AQ31" s="15">
        <f t="shared" si="47"/>
        <v>765.8</v>
      </c>
      <c r="AR31" s="15">
        <f t="shared" si="14"/>
        <v>-1391.8</v>
      </c>
      <c r="AS31" s="16">
        <f t="shared" si="57"/>
        <v>35.493140526510935</v>
      </c>
      <c r="AT31" s="24">
        <f t="shared" si="52"/>
        <v>481.1</v>
      </c>
      <c r="AU31" s="491">
        <f aca="true" t="shared" si="62" ref="AU31:AU39">SUM(AY31+BC31+BG31)</f>
        <v>0</v>
      </c>
      <c r="AV31" s="491">
        <f t="shared" si="42"/>
        <v>-481.1</v>
      </c>
      <c r="AW31" s="492">
        <f aca="true" t="shared" si="63" ref="AW31:AW36">AU31/AT31%</f>
        <v>0</v>
      </c>
      <c r="AX31" s="60">
        <f>AX32</f>
        <v>99</v>
      </c>
      <c r="AY31" s="61">
        <f>AY32</f>
        <v>0</v>
      </c>
      <c r="AZ31" s="7">
        <f t="shared" si="49"/>
        <v>-99</v>
      </c>
      <c r="BA31" s="19">
        <f aca="true" t="shared" si="64" ref="BA31:BA38">AY31/AX31%</f>
        <v>0</v>
      </c>
      <c r="BB31" s="60">
        <f>BB32</f>
        <v>380.8</v>
      </c>
      <c r="BC31" s="61">
        <f>BC32</f>
        <v>0</v>
      </c>
      <c r="BD31" s="7">
        <f aca="true" t="shared" si="65" ref="BD31:BD37">BC31-BB31</f>
        <v>-380.8</v>
      </c>
      <c r="BE31" s="18" t="s">
        <v>27</v>
      </c>
      <c r="BF31" s="258">
        <f>BF32</f>
        <v>1.3</v>
      </c>
      <c r="BG31" s="61">
        <f>BG32</f>
        <v>0</v>
      </c>
      <c r="BH31" s="61">
        <f>BH32</f>
        <v>-1.3</v>
      </c>
      <c r="BI31" s="28">
        <f>BG31/BF31%</f>
        <v>0</v>
      </c>
      <c r="BJ31" s="26">
        <f t="shared" si="34"/>
        <v>265.9</v>
      </c>
      <c r="BK31" s="491">
        <f t="shared" si="35"/>
        <v>0</v>
      </c>
      <c r="BL31" s="491">
        <f t="shared" si="36"/>
        <v>-265.9</v>
      </c>
      <c r="BM31" s="492">
        <f>BK31/BJ31%</f>
        <v>0</v>
      </c>
      <c r="BN31" s="60">
        <f>BN32</f>
        <v>120.7</v>
      </c>
      <c r="BO31" s="60">
        <f>BO32</f>
        <v>0</v>
      </c>
      <c r="BP31" s="7">
        <f t="shared" si="58"/>
        <v>-120.7</v>
      </c>
      <c r="BQ31" s="44">
        <f>BO31/BN31%</f>
        <v>0</v>
      </c>
      <c r="BR31" s="61">
        <f>BR32</f>
        <v>26.8</v>
      </c>
      <c r="BS31" s="61">
        <f>BS32</f>
        <v>0</v>
      </c>
      <c r="BT31" s="61">
        <f>BT32</f>
        <v>-26.8</v>
      </c>
      <c r="BU31" s="32" t="s">
        <v>27</v>
      </c>
      <c r="BV31" s="62">
        <f>BV32</f>
        <v>118.4</v>
      </c>
      <c r="BW31" s="61">
        <f>BW32</f>
        <v>0</v>
      </c>
      <c r="BX31" s="32">
        <f t="shared" si="59"/>
        <v>-118.4</v>
      </c>
      <c r="BY31" s="20" t="s">
        <v>27</v>
      </c>
    </row>
    <row r="32" spans="1:77" ht="40.5" customHeight="1">
      <c r="A32" s="50" t="s">
        <v>39</v>
      </c>
      <c r="B32" s="30">
        <f>J32+Z32+AT32+BJ32</f>
        <v>2423.5</v>
      </c>
      <c r="C32" s="31">
        <f>K32+AA32+AU32+BK32</f>
        <v>765.8</v>
      </c>
      <c r="D32" s="33">
        <f t="shared" si="0"/>
        <v>-1657.7</v>
      </c>
      <c r="E32" s="220">
        <f t="shared" si="1"/>
        <v>31.598927171446253</v>
      </c>
      <c r="F32" s="34">
        <f t="shared" si="2"/>
        <v>1676.5</v>
      </c>
      <c r="G32" s="35">
        <f t="shared" si="2"/>
        <v>765.8</v>
      </c>
      <c r="H32" s="35">
        <f t="shared" si="3"/>
        <v>-910.7</v>
      </c>
      <c r="I32" s="36">
        <f t="shared" si="56"/>
        <v>45.67849686847599</v>
      </c>
      <c r="J32" s="37">
        <f t="shared" si="44"/>
        <v>1027.5</v>
      </c>
      <c r="K32" s="38">
        <f t="shared" si="45"/>
        <v>304.4</v>
      </c>
      <c r="L32" s="38">
        <f t="shared" si="5"/>
        <v>-723.1</v>
      </c>
      <c r="M32" s="43">
        <f t="shared" si="61"/>
        <v>29.62530413625304</v>
      </c>
      <c r="N32" s="57">
        <v>34.1</v>
      </c>
      <c r="O32" s="58">
        <v>41.4</v>
      </c>
      <c r="P32" s="32">
        <f t="shared" si="53"/>
        <v>7.299999999999997</v>
      </c>
      <c r="Q32" s="32">
        <f>O32/N32%</f>
        <v>121.40762463343107</v>
      </c>
      <c r="R32" s="58">
        <v>185</v>
      </c>
      <c r="S32" s="58">
        <v>186.1</v>
      </c>
      <c r="T32" s="32">
        <f t="shared" si="27"/>
        <v>1.0999999999999943</v>
      </c>
      <c r="U32" s="7">
        <f t="shared" si="46"/>
        <v>100.59459459459458</v>
      </c>
      <c r="V32" s="58">
        <v>808.4</v>
      </c>
      <c r="W32" s="58">
        <v>76.9</v>
      </c>
      <c r="X32" s="32">
        <f t="shared" si="9"/>
        <v>-731.5</v>
      </c>
      <c r="Y32" s="7" t="s">
        <v>117</v>
      </c>
      <c r="Z32" s="38">
        <f t="shared" si="39"/>
        <v>649</v>
      </c>
      <c r="AA32" s="38">
        <f t="shared" si="28"/>
        <v>461.4</v>
      </c>
      <c r="AB32" s="38">
        <f t="shared" si="29"/>
        <v>-187.60000000000002</v>
      </c>
      <c r="AC32" s="38">
        <f t="shared" si="60"/>
        <v>71.0939907550077</v>
      </c>
      <c r="AD32" s="58">
        <v>158.6</v>
      </c>
      <c r="AE32" s="58">
        <v>205</v>
      </c>
      <c r="AF32" s="32">
        <f t="shared" si="30"/>
        <v>46.400000000000006</v>
      </c>
      <c r="AG32" s="32">
        <f t="shared" si="54"/>
        <v>129.25598991172762</v>
      </c>
      <c r="AH32" s="58">
        <v>468.1</v>
      </c>
      <c r="AI32" s="58">
        <v>252.9</v>
      </c>
      <c r="AJ32" s="32">
        <f t="shared" si="11"/>
        <v>-215.20000000000002</v>
      </c>
      <c r="AK32" s="32">
        <f t="shared" si="41"/>
        <v>54.02691732535783</v>
      </c>
      <c r="AL32" s="58">
        <v>22.3</v>
      </c>
      <c r="AM32" s="58">
        <v>3.5</v>
      </c>
      <c r="AN32" s="32">
        <f t="shared" si="12"/>
        <v>-18.8</v>
      </c>
      <c r="AO32" s="32">
        <f t="shared" si="13"/>
        <v>15.695067264573991</v>
      </c>
      <c r="AP32" s="40">
        <f t="shared" si="47"/>
        <v>2157.6</v>
      </c>
      <c r="AQ32" s="41">
        <f t="shared" si="47"/>
        <v>765.8</v>
      </c>
      <c r="AR32" s="41">
        <f t="shared" si="14"/>
        <v>-1391.8</v>
      </c>
      <c r="AS32" s="42">
        <f t="shared" si="57"/>
        <v>35.493140526510935</v>
      </c>
      <c r="AT32" s="37">
        <f t="shared" si="52"/>
        <v>481.1</v>
      </c>
      <c r="AU32" s="38">
        <f t="shared" si="62"/>
        <v>0</v>
      </c>
      <c r="AV32" s="38">
        <f t="shared" si="42"/>
        <v>-481.1</v>
      </c>
      <c r="AW32" s="43">
        <f t="shared" si="63"/>
        <v>0</v>
      </c>
      <c r="AX32" s="59">
        <v>99</v>
      </c>
      <c r="AY32" s="58"/>
      <c r="AZ32" s="32">
        <f t="shared" si="49"/>
        <v>-99</v>
      </c>
      <c r="BA32" s="44">
        <f t="shared" si="64"/>
        <v>0</v>
      </c>
      <c r="BB32" s="59">
        <v>380.8</v>
      </c>
      <c r="BC32" s="58"/>
      <c r="BD32" s="32">
        <f t="shared" si="65"/>
        <v>-380.8</v>
      </c>
      <c r="BE32" s="28" t="s">
        <v>27</v>
      </c>
      <c r="BF32" s="57">
        <v>1.3</v>
      </c>
      <c r="BG32" s="58"/>
      <c r="BH32" s="32">
        <f aca="true" t="shared" si="66" ref="BH32:BH37">BG32-BF32</f>
        <v>-1.3</v>
      </c>
      <c r="BI32" s="28">
        <f>BG32/BF32%</f>
        <v>0</v>
      </c>
      <c r="BJ32" s="45">
        <f>BN32+BR32+BV32</f>
        <v>265.9</v>
      </c>
      <c r="BK32" s="38">
        <f>SUM(BO32+BS32+BW32)</f>
        <v>0</v>
      </c>
      <c r="BL32" s="38">
        <f t="shared" si="36"/>
        <v>-265.9</v>
      </c>
      <c r="BM32" s="492">
        <f aca="true" t="shared" si="67" ref="BM32:BM37">BK32/BJ32%</f>
        <v>0</v>
      </c>
      <c r="BN32" s="59">
        <v>120.7</v>
      </c>
      <c r="BO32" s="58"/>
      <c r="BP32" s="32">
        <f t="shared" si="58"/>
        <v>-120.7</v>
      </c>
      <c r="BQ32" s="44">
        <f>BO32/BN32%</f>
        <v>0</v>
      </c>
      <c r="BR32" s="58">
        <v>26.8</v>
      </c>
      <c r="BS32" s="58"/>
      <c r="BT32" s="32">
        <f aca="true" t="shared" si="68" ref="BT32:BT38">BS32-BR32</f>
        <v>-26.8</v>
      </c>
      <c r="BU32" s="32" t="s">
        <v>27</v>
      </c>
      <c r="BV32" s="57">
        <v>118.4</v>
      </c>
      <c r="BW32" s="58"/>
      <c r="BX32" s="32">
        <f t="shared" si="59"/>
        <v>-118.4</v>
      </c>
      <c r="BY32" s="220" t="s">
        <v>27</v>
      </c>
    </row>
    <row r="33" spans="1:77" s="21" customFormat="1" ht="33" customHeight="1">
      <c r="A33" s="51" t="s">
        <v>40</v>
      </c>
      <c r="B33" s="60">
        <f>B34</f>
        <v>111.89999999999999</v>
      </c>
      <c r="C33" s="62">
        <f>C34</f>
        <v>275.3</v>
      </c>
      <c r="D33" s="8">
        <f t="shared" si="0"/>
        <v>163.40000000000003</v>
      </c>
      <c r="E33" s="387" t="s">
        <v>27</v>
      </c>
      <c r="F33" s="9">
        <f t="shared" si="2"/>
        <v>111.89999999999999</v>
      </c>
      <c r="G33" s="10">
        <f t="shared" si="2"/>
        <v>275.3</v>
      </c>
      <c r="H33" s="10">
        <f t="shared" si="3"/>
        <v>163.40000000000003</v>
      </c>
      <c r="I33" s="11">
        <f t="shared" si="56"/>
        <v>246.02323503127795</v>
      </c>
      <c r="J33" s="24">
        <f t="shared" si="44"/>
        <v>0</v>
      </c>
      <c r="K33" s="491">
        <f t="shared" si="45"/>
        <v>159.4</v>
      </c>
      <c r="L33" s="491">
        <f t="shared" si="5"/>
        <v>159.4</v>
      </c>
      <c r="M33" s="43"/>
      <c r="N33" s="62">
        <f>N34</f>
        <v>0</v>
      </c>
      <c r="O33" s="62">
        <f>O34</f>
        <v>27.3</v>
      </c>
      <c r="P33" s="32">
        <f t="shared" si="53"/>
        <v>27.3</v>
      </c>
      <c r="Q33" s="32"/>
      <c r="R33" s="62">
        <f>R34</f>
        <v>0</v>
      </c>
      <c r="S33" s="62">
        <f>S34</f>
        <v>12.3</v>
      </c>
      <c r="T33" s="7">
        <f t="shared" si="27"/>
        <v>12.3</v>
      </c>
      <c r="U33" s="7"/>
      <c r="V33" s="62">
        <f>V34</f>
        <v>0</v>
      </c>
      <c r="W33" s="62">
        <f>W34</f>
        <v>119.8</v>
      </c>
      <c r="X33" s="32">
        <f t="shared" si="9"/>
        <v>119.8</v>
      </c>
      <c r="Y33" s="32"/>
      <c r="Z33" s="491">
        <f t="shared" si="39"/>
        <v>111.89999999999999</v>
      </c>
      <c r="AA33" s="491">
        <f t="shared" si="28"/>
        <v>115.9</v>
      </c>
      <c r="AB33" s="491">
        <f t="shared" si="29"/>
        <v>4.000000000000014</v>
      </c>
      <c r="AC33" s="38">
        <f t="shared" si="60"/>
        <v>103.57462019660412</v>
      </c>
      <c r="AD33" s="62">
        <f>AD34</f>
        <v>81.6</v>
      </c>
      <c r="AE33" s="62">
        <f>AE34</f>
        <v>29.5</v>
      </c>
      <c r="AF33" s="7">
        <f t="shared" si="30"/>
        <v>-52.099999999999994</v>
      </c>
      <c r="AG33" s="32"/>
      <c r="AH33" s="62">
        <f>AH34</f>
        <v>0</v>
      </c>
      <c r="AI33" s="62">
        <f>AI34</f>
        <v>46.5</v>
      </c>
      <c r="AJ33" s="7">
        <f t="shared" si="11"/>
        <v>46.5</v>
      </c>
      <c r="AK33" s="32"/>
      <c r="AL33" s="61">
        <f>AL34</f>
        <v>30.3</v>
      </c>
      <c r="AM33" s="61">
        <f>AM34</f>
        <v>39.9</v>
      </c>
      <c r="AN33" s="7">
        <f t="shared" si="12"/>
        <v>9.599999999999998</v>
      </c>
      <c r="AO33" s="7">
        <f t="shared" si="13"/>
        <v>131.68316831683168</v>
      </c>
      <c r="AP33" s="14">
        <f>J33+Z33+AT33</f>
        <v>111.89999999999999</v>
      </c>
      <c r="AQ33" s="63">
        <f>AQ34</f>
        <v>275.3</v>
      </c>
      <c r="AR33" s="15">
        <f t="shared" si="14"/>
        <v>163.40000000000003</v>
      </c>
      <c r="AS33" s="16">
        <f t="shared" si="57"/>
        <v>246.02323503127795</v>
      </c>
      <c r="AT33" s="24">
        <f t="shared" si="52"/>
        <v>0</v>
      </c>
      <c r="AU33" s="491">
        <f t="shared" si="62"/>
        <v>0</v>
      </c>
      <c r="AV33" s="491">
        <f t="shared" si="42"/>
        <v>0</v>
      </c>
      <c r="AW33" s="492" t="s">
        <v>27</v>
      </c>
      <c r="AX33" s="60">
        <f>AX34</f>
        <v>0</v>
      </c>
      <c r="AY33" s="62">
        <f>AY34</f>
        <v>0</v>
      </c>
      <c r="AZ33" s="7">
        <f t="shared" si="49"/>
        <v>0</v>
      </c>
      <c r="BA33" s="19" t="e">
        <f t="shared" si="64"/>
        <v>#DIV/0!</v>
      </c>
      <c r="BB33" s="60">
        <f>BB34</f>
        <v>0</v>
      </c>
      <c r="BC33" s="62">
        <f>BC34</f>
        <v>0</v>
      </c>
      <c r="BD33" s="32">
        <f t="shared" si="65"/>
        <v>0</v>
      </c>
      <c r="BE33" s="28"/>
      <c r="BF33" s="62">
        <f>BF34</f>
        <v>0</v>
      </c>
      <c r="BG33" s="62">
        <f>BG34</f>
        <v>0</v>
      </c>
      <c r="BH33" s="32">
        <f t="shared" si="66"/>
        <v>0</v>
      </c>
      <c r="BI33" s="28"/>
      <c r="BJ33" s="26">
        <f t="shared" si="34"/>
        <v>0</v>
      </c>
      <c r="BK33" s="491">
        <f t="shared" si="35"/>
        <v>0</v>
      </c>
      <c r="BL33" s="491">
        <f t="shared" si="36"/>
        <v>0</v>
      </c>
      <c r="BM33" s="43" t="s">
        <v>27</v>
      </c>
      <c r="BN33" s="62">
        <f>BN34</f>
        <v>0</v>
      </c>
      <c r="BO33" s="62">
        <f>BO34</f>
        <v>0</v>
      </c>
      <c r="BP33" s="32">
        <f t="shared" si="58"/>
        <v>0</v>
      </c>
      <c r="BQ33" s="44" t="s">
        <v>27</v>
      </c>
      <c r="BR33" s="61">
        <f>BR34</f>
        <v>0</v>
      </c>
      <c r="BS33" s="61">
        <f>BS34</f>
        <v>0</v>
      </c>
      <c r="BT33" s="7">
        <f t="shared" si="68"/>
        <v>0</v>
      </c>
      <c r="BU33" s="32"/>
      <c r="BV33" s="62">
        <f>BV34</f>
        <v>0</v>
      </c>
      <c r="BW33" s="61">
        <f>BW34</f>
        <v>0</v>
      </c>
      <c r="BX33" s="7">
        <f t="shared" si="59"/>
        <v>0</v>
      </c>
      <c r="BY33" s="7"/>
    </row>
    <row r="34" spans="1:77" ht="40.5" customHeight="1">
      <c r="A34" s="64" t="s">
        <v>41</v>
      </c>
      <c r="B34" s="30">
        <f>J34+Z34+AT34+BJ34</f>
        <v>111.89999999999999</v>
      </c>
      <c r="C34" s="31">
        <f>K34+AA34+AU34+BK34</f>
        <v>275.3</v>
      </c>
      <c r="D34" s="33">
        <f t="shared" si="0"/>
        <v>163.40000000000003</v>
      </c>
      <c r="E34" s="388" t="s">
        <v>27</v>
      </c>
      <c r="F34" s="34">
        <f t="shared" si="2"/>
        <v>111.89999999999999</v>
      </c>
      <c r="G34" s="35">
        <f t="shared" si="2"/>
        <v>275.3</v>
      </c>
      <c r="H34" s="35">
        <f t="shared" si="3"/>
        <v>163.40000000000003</v>
      </c>
      <c r="I34" s="36">
        <f t="shared" si="56"/>
        <v>246.02323503127795</v>
      </c>
      <c r="J34" s="37">
        <f t="shared" si="44"/>
        <v>0</v>
      </c>
      <c r="K34" s="38">
        <f t="shared" si="45"/>
        <v>159.4</v>
      </c>
      <c r="L34" s="38">
        <f t="shared" si="5"/>
        <v>159.4</v>
      </c>
      <c r="M34" s="43"/>
      <c r="N34" s="57"/>
      <c r="O34" s="58">
        <v>27.3</v>
      </c>
      <c r="P34" s="32">
        <f t="shared" si="53"/>
        <v>27.3</v>
      </c>
      <c r="Q34" s="32"/>
      <c r="R34" s="58"/>
      <c r="S34" s="58">
        <v>12.3</v>
      </c>
      <c r="T34" s="32">
        <f t="shared" si="27"/>
        <v>12.3</v>
      </c>
      <c r="U34" s="7"/>
      <c r="V34" s="58"/>
      <c r="W34" s="58">
        <v>119.8</v>
      </c>
      <c r="X34" s="32">
        <f t="shared" si="9"/>
        <v>119.8</v>
      </c>
      <c r="Y34" s="32"/>
      <c r="Z34" s="38">
        <f t="shared" si="39"/>
        <v>111.89999999999999</v>
      </c>
      <c r="AA34" s="38">
        <f t="shared" si="28"/>
        <v>115.9</v>
      </c>
      <c r="AB34" s="38">
        <f t="shared" si="29"/>
        <v>4.000000000000014</v>
      </c>
      <c r="AC34" s="38">
        <f t="shared" si="60"/>
        <v>103.57462019660412</v>
      </c>
      <c r="AD34" s="58">
        <v>81.6</v>
      </c>
      <c r="AE34" s="58">
        <v>29.5</v>
      </c>
      <c r="AF34" s="32">
        <f t="shared" si="30"/>
        <v>-52.099999999999994</v>
      </c>
      <c r="AG34" s="32"/>
      <c r="AH34" s="58"/>
      <c r="AI34" s="58">
        <v>46.5</v>
      </c>
      <c r="AJ34" s="32">
        <f t="shared" si="11"/>
        <v>46.5</v>
      </c>
      <c r="AK34" s="32"/>
      <c r="AL34" s="58">
        <v>30.3</v>
      </c>
      <c r="AM34" s="58">
        <v>39.9</v>
      </c>
      <c r="AN34" s="32">
        <f t="shared" si="12"/>
        <v>9.599999999999998</v>
      </c>
      <c r="AO34" s="32">
        <f t="shared" si="13"/>
        <v>131.68316831683168</v>
      </c>
      <c r="AP34" s="14">
        <f>J34+Z34+AT34</f>
        <v>111.89999999999999</v>
      </c>
      <c r="AQ34" s="41">
        <f aca="true" t="shared" si="69" ref="AP34:AQ39">K34+AA34+AU34</f>
        <v>275.3</v>
      </c>
      <c r="AR34" s="41">
        <f t="shared" si="14"/>
        <v>163.40000000000003</v>
      </c>
      <c r="AS34" s="42">
        <f t="shared" si="57"/>
        <v>246.02323503127795</v>
      </c>
      <c r="AT34" s="37">
        <f t="shared" si="52"/>
        <v>0</v>
      </c>
      <c r="AU34" s="38">
        <f t="shared" si="62"/>
        <v>0</v>
      </c>
      <c r="AV34" s="38">
        <f t="shared" si="42"/>
        <v>0</v>
      </c>
      <c r="AW34" s="43" t="s">
        <v>27</v>
      </c>
      <c r="AX34" s="59"/>
      <c r="AY34" s="58"/>
      <c r="AZ34" s="32">
        <f t="shared" si="49"/>
        <v>0</v>
      </c>
      <c r="BA34" s="44" t="e">
        <f t="shared" si="64"/>
        <v>#DIV/0!</v>
      </c>
      <c r="BB34" s="59"/>
      <c r="BC34" s="58"/>
      <c r="BD34" s="32">
        <f t="shared" si="65"/>
        <v>0</v>
      </c>
      <c r="BE34" s="28"/>
      <c r="BF34" s="57"/>
      <c r="BG34" s="58"/>
      <c r="BH34" s="32">
        <f t="shared" si="66"/>
        <v>0</v>
      </c>
      <c r="BI34" s="28"/>
      <c r="BJ34" s="45">
        <f t="shared" si="34"/>
        <v>0</v>
      </c>
      <c r="BK34" s="38">
        <f t="shared" si="35"/>
        <v>0</v>
      </c>
      <c r="BL34" s="38">
        <f t="shared" si="36"/>
        <v>0</v>
      </c>
      <c r="BM34" s="43" t="s">
        <v>27</v>
      </c>
      <c r="BN34" s="59"/>
      <c r="BO34" s="58"/>
      <c r="BP34" s="32">
        <f t="shared" si="58"/>
        <v>0</v>
      </c>
      <c r="BQ34" s="44" t="s">
        <v>27</v>
      </c>
      <c r="BR34" s="58"/>
      <c r="BS34" s="58"/>
      <c r="BT34" s="7">
        <f t="shared" si="68"/>
        <v>0</v>
      </c>
      <c r="BU34" s="32"/>
      <c r="BV34" s="57"/>
      <c r="BW34" s="58"/>
      <c r="BX34" s="32">
        <f t="shared" si="59"/>
        <v>0</v>
      </c>
      <c r="BY34" s="32"/>
    </row>
    <row r="35" spans="1:77" s="66" customFormat="1" ht="33.75" customHeight="1">
      <c r="A35" s="65" t="s">
        <v>42</v>
      </c>
      <c r="B35" s="60">
        <f>B37+B36</f>
        <v>5741.5</v>
      </c>
      <c r="C35" s="62">
        <f>C37+C36</f>
        <v>13048.599999999999</v>
      </c>
      <c r="D35" s="7">
        <f t="shared" si="0"/>
        <v>7307.0999999999985</v>
      </c>
      <c r="E35" s="387" t="s">
        <v>27</v>
      </c>
      <c r="F35" s="9">
        <f t="shared" si="2"/>
        <v>5323.6</v>
      </c>
      <c r="G35" s="10">
        <f t="shared" si="2"/>
        <v>13048.600000000002</v>
      </c>
      <c r="H35" s="10">
        <f t="shared" si="3"/>
        <v>7725.000000000002</v>
      </c>
      <c r="I35" s="259" t="s">
        <v>27</v>
      </c>
      <c r="J35" s="24">
        <f t="shared" si="44"/>
        <v>208.79999999999998</v>
      </c>
      <c r="K35" s="491">
        <f t="shared" si="45"/>
        <v>9400.800000000001</v>
      </c>
      <c r="L35" s="491">
        <f t="shared" si="5"/>
        <v>9192.000000000002</v>
      </c>
      <c r="M35" s="492" t="s">
        <v>27</v>
      </c>
      <c r="N35" s="62">
        <f>N37+N36</f>
        <v>69.6</v>
      </c>
      <c r="O35" s="62">
        <f>O37+O36</f>
        <v>1081.9</v>
      </c>
      <c r="P35" s="7">
        <f t="shared" si="53"/>
        <v>1012.3000000000001</v>
      </c>
      <c r="Q35" s="7">
        <f>O35/N35%</f>
        <v>1554.454022988506</v>
      </c>
      <c r="R35" s="62">
        <f>R37+R36</f>
        <v>69.6</v>
      </c>
      <c r="S35" s="62">
        <f>S37+S36</f>
        <v>4297.3</v>
      </c>
      <c r="T35" s="7">
        <f t="shared" si="27"/>
        <v>4227.7</v>
      </c>
      <c r="U35" s="7" t="s">
        <v>27</v>
      </c>
      <c r="V35" s="62">
        <f>V37+V36</f>
        <v>69.6</v>
      </c>
      <c r="W35" s="62">
        <f>W37+W36</f>
        <v>4021.6</v>
      </c>
      <c r="X35" s="7">
        <f t="shared" si="9"/>
        <v>3952</v>
      </c>
      <c r="Y35" s="7" t="s">
        <v>117</v>
      </c>
      <c r="Z35" s="491">
        <f t="shared" si="39"/>
        <v>5114.8</v>
      </c>
      <c r="AA35" s="491">
        <f t="shared" si="28"/>
        <v>3647.8</v>
      </c>
      <c r="AB35" s="491">
        <f t="shared" si="29"/>
        <v>-1467</v>
      </c>
      <c r="AC35" s="491" t="s">
        <v>27</v>
      </c>
      <c r="AD35" s="62">
        <f>AD37+AD36</f>
        <v>69.6</v>
      </c>
      <c r="AE35" s="62">
        <f>AE37+AE36</f>
        <v>2741.4</v>
      </c>
      <c r="AF35" s="7">
        <f t="shared" si="30"/>
        <v>2671.8</v>
      </c>
      <c r="AG35" s="7" t="s">
        <v>27</v>
      </c>
      <c r="AH35" s="62">
        <f>AH37+AH36</f>
        <v>69.6</v>
      </c>
      <c r="AI35" s="62">
        <f>AI37+AI36</f>
        <v>107.8</v>
      </c>
      <c r="AJ35" s="7">
        <f t="shared" si="11"/>
        <v>38.2</v>
      </c>
      <c r="AK35" s="7">
        <f t="shared" si="41"/>
        <v>154.88505747126436</v>
      </c>
      <c r="AL35" s="61">
        <f>AL37+AL36</f>
        <v>4975.6</v>
      </c>
      <c r="AM35" s="61">
        <f>AM37+AM36</f>
        <v>798.6</v>
      </c>
      <c r="AN35" s="7">
        <f t="shared" si="12"/>
        <v>-4177</v>
      </c>
      <c r="AO35" s="7">
        <f t="shared" si="13"/>
        <v>16.050325588873704</v>
      </c>
      <c r="AP35" s="14">
        <f t="shared" si="69"/>
        <v>5532.400000000001</v>
      </c>
      <c r="AQ35" s="15">
        <f t="shared" si="69"/>
        <v>13048.600000000002</v>
      </c>
      <c r="AR35" s="15">
        <f t="shared" si="14"/>
        <v>7516.200000000002</v>
      </c>
      <c r="AS35" s="16" t="s">
        <v>27</v>
      </c>
      <c r="AT35" s="24">
        <f t="shared" si="52"/>
        <v>208.79999999999998</v>
      </c>
      <c r="AU35" s="491">
        <f t="shared" si="62"/>
        <v>0</v>
      </c>
      <c r="AV35" s="491">
        <f t="shared" si="42"/>
        <v>-208.79999999999998</v>
      </c>
      <c r="AW35" s="492" t="s">
        <v>27</v>
      </c>
      <c r="AX35" s="60">
        <f>AX37+AX36</f>
        <v>69.6</v>
      </c>
      <c r="AY35" s="62">
        <f>AY37+AY36</f>
        <v>0</v>
      </c>
      <c r="AZ35" s="7">
        <f t="shared" si="49"/>
        <v>-69.6</v>
      </c>
      <c r="BA35" s="19">
        <f t="shared" si="64"/>
        <v>0</v>
      </c>
      <c r="BB35" s="60">
        <f>BB37+BB36</f>
        <v>69.6</v>
      </c>
      <c r="BC35" s="62">
        <f>BC37+BC36</f>
        <v>0</v>
      </c>
      <c r="BD35" s="7">
        <f t="shared" si="65"/>
        <v>-69.6</v>
      </c>
      <c r="BE35" s="18" t="s">
        <v>27</v>
      </c>
      <c r="BF35" s="62">
        <f>BF37+BF36</f>
        <v>69.6</v>
      </c>
      <c r="BG35" s="62">
        <f>BG37+BG36</f>
        <v>0</v>
      </c>
      <c r="BH35" s="7">
        <f t="shared" si="66"/>
        <v>-69.6</v>
      </c>
      <c r="BI35" s="260" t="s">
        <v>27</v>
      </c>
      <c r="BJ35" s="26">
        <f t="shared" si="34"/>
        <v>209.1</v>
      </c>
      <c r="BK35" s="491">
        <f t="shared" si="35"/>
        <v>0</v>
      </c>
      <c r="BL35" s="491">
        <f t="shared" si="36"/>
        <v>-209.1</v>
      </c>
      <c r="BM35" s="492">
        <f t="shared" si="67"/>
        <v>0</v>
      </c>
      <c r="BN35" s="62">
        <f>BN37+BN36</f>
        <v>69.6</v>
      </c>
      <c r="BO35" s="62">
        <f>BO37+BO36</f>
        <v>0</v>
      </c>
      <c r="BP35" s="7">
        <f t="shared" si="58"/>
        <v>-69.6</v>
      </c>
      <c r="BQ35" s="44">
        <f>BO35/BN35%</f>
        <v>0</v>
      </c>
      <c r="BR35" s="61">
        <f>BR37+BR36</f>
        <v>69.6</v>
      </c>
      <c r="BS35" s="61">
        <f>BS37+BS36</f>
        <v>0</v>
      </c>
      <c r="BT35" s="7">
        <f t="shared" si="68"/>
        <v>-69.6</v>
      </c>
      <c r="BU35" s="32" t="s">
        <v>27</v>
      </c>
      <c r="BV35" s="62">
        <f>BV37+BV36</f>
        <v>69.9</v>
      </c>
      <c r="BW35" s="61">
        <f>BW37+BW36</f>
        <v>0</v>
      </c>
      <c r="BX35" s="7">
        <f t="shared" si="59"/>
        <v>-69.9</v>
      </c>
      <c r="BY35" s="32" t="s">
        <v>27</v>
      </c>
    </row>
    <row r="36" spans="1:77" s="1" customFormat="1" ht="22.5" customHeight="1">
      <c r="A36" s="46" t="s">
        <v>43</v>
      </c>
      <c r="B36" s="30">
        <f aca="true" t="shared" si="70" ref="B36:C39">J36+Z36+AT36+BJ36</f>
        <v>835.5</v>
      </c>
      <c r="C36" s="31">
        <f t="shared" si="70"/>
        <v>269</v>
      </c>
      <c r="D36" s="32">
        <f t="shared" si="0"/>
        <v>-566.5</v>
      </c>
      <c r="E36" s="220">
        <f t="shared" si="1"/>
        <v>32.19628964691801</v>
      </c>
      <c r="F36" s="34">
        <f t="shared" si="2"/>
        <v>417.59999999999997</v>
      </c>
      <c r="G36" s="35">
        <f t="shared" si="2"/>
        <v>269</v>
      </c>
      <c r="H36" s="35">
        <f t="shared" si="3"/>
        <v>-148.59999999999997</v>
      </c>
      <c r="I36" s="36">
        <f>G36/F36%</f>
        <v>64.41570881226055</v>
      </c>
      <c r="J36" s="37">
        <f t="shared" si="44"/>
        <v>208.79999999999998</v>
      </c>
      <c r="K36" s="38">
        <f t="shared" si="45"/>
        <v>134.9</v>
      </c>
      <c r="L36" s="38">
        <f t="shared" si="5"/>
        <v>-73.89999999999998</v>
      </c>
      <c r="M36" s="43">
        <f t="shared" si="61"/>
        <v>64.6072796934866</v>
      </c>
      <c r="N36" s="57">
        <v>69.6</v>
      </c>
      <c r="O36" s="58">
        <v>45.2</v>
      </c>
      <c r="P36" s="32">
        <f t="shared" si="53"/>
        <v>-24.39999999999999</v>
      </c>
      <c r="Q36" s="32">
        <f>O36/N36%</f>
        <v>64.9425287356322</v>
      </c>
      <c r="R36" s="58">
        <v>69.6</v>
      </c>
      <c r="S36" s="58">
        <v>44.7</v>
      </c>
      <c r="T36" s="32">
        <f t="shared" si="27"/>
        <v>-24.89999999999999</v>
      </c>
      <c r="U36" s="7">
        <f t="shared" si="46"/>
        <v>64.22413793103449</v>
      </c>
      <c r="V36" s="58">
        <v>69.6</v>
      </c>
      <c r="W36" s="58">
        <v>45</v>
      </c>
      <c r="X36" s="32">
        <f t="shared" si="9"/>
        <v>-24.599999999999994</v>
      </c>
      <c r="Y36" s="32">
        <f>W36/V36%</f>
        <v>64.65517241379311</v>
      </c>
      <c r="Z36" s="38">
        <f t="shared" si="39"/>
        <v>208.79999999999998</v>
      </c>
      <c r="AA36" s="38">
        <f t="shared" si="28"/>
        <v>134.1</v>
      </c>
      <c r="AB36" s="38">
        <f t="shared" si="29"/>
        <v>-74.69999999999999</v>
      </c>
      <c r="AC36" s="38">
        <f t="shared" si="60"/>
        <v>64.22413793103449</v>
      </c>
      <c r="AD36" s="58">
        <v>69.6</v>
      </c>
      <c r="AE36" s="58">
        <v>44.8</v>
      </c>
      <c r="AF36" s="32">
        <f t="shared" si="30"/>
        <v>-24.799999999999997</v>
      </c>
      <c r="AG36" s="32">
        <f t="shared" si="54"/>
        <v>64.36781609195403</v>
      </c>
      <c r="AH36" s="58">
        <v>69.6</v>
      </c>
      <c r="AI36" s="58">
        <v>44.8</v>
      </c>
      <c r="AJ36" s="32">
        <f t="shared" si="11"/>
        <v>-24.799999999999997</v>
      </c>
      <c r="AK36" s="32">
        <f t="shared" si="41"/>
        <v>64.36781609195403</v>
      </c>
      <c r="AL36" s="58">
        <v>69.6</v>
      </c>
      <c r="AM36" s="58">
        <v>44.5</v>
      </c>
      <c r="AN36" s="32">
        <f t="shared" si="12"/>
        <v>-25.099999999999994</v>
      </c>
      <c r="AO36" s="32">
        <f t="shared" si="13"/>
        <v>63.93678160919541</v>
      </c>
      <c r="AP36" s="40">
        <f t="shared" si="69"/>
        <v>626.4</v>
      </c>
      <c r="AQ36" s="41">
        <f t="shared" si="69"/>
        <v>269</v>
      </c>
      <c r="AR36" s="41">
        <f t="shared" si="14"/>
        <v>-357.4</v>
      </c>
      <c r="AS36" s="42" t="s">
        <v>27</v>
      </c>
      <c r="AT36" s="37">
        <f t="shared" si="52"/>
        <v>208.79999999999998</v>
      </c>
      <c r="AU36" s="38">
        <f t="shared" si="62"/>
        <v>0</v>
      </c>
      <c r="AV36" s="38">
        <f t="shared" si="42"/>
        <v>-208.79999999999998</v>
      </c>
      <c r="AW36" s="43">
        <f t="shared" si="63"/>
        <v>0</v>
      </c>
      <c r="AX36" s="59">
        <v>69.6</v>
      </c>
      <c r="AY36" s="58"/>
      <c r="AZ36" s="32">
        <f t="shared" si="49"/>
        <v>-69.6</v>
      </c>
      <c r="BA36" s="44">
        <f t="shared" si="64"/>
        <v>0</v>
      </c>
      <c r="BB36" s="59">
        <v>69.6</v>
      </c>
      <c r="BC36" s="58"/>
      <c r="BD36" s="32">
        <f t="shared" si="65"/>
        <v>-69.6</v>
      </c>
      <c r="BE36" s="28"/>
      <c r="BF36" s="57">
        <v>69.6</v>
      </c>
      <c r="BG36" s="58"/>
      <c r="BH36" s="32">
        <f t="shared" si="66"/>
        <v>-69.6</v>
      </c>
      <c r="BI36" s="28"/>
      <c r="BJ36" s="45">
        <f t="shared" si="34"/>
        <v>209.1</v>
      </c>
      <c r="BK36" s="38">
        <f t="shared" si="35"/>
        <v>0</v>
      </c>
      <c r="BL36" s="38">
        <f>BK36-BJ36</f>
        <v>-209.1</v>
      </c>
      <c r="BM36" s="43" t="s">
        <v>27</v>
      </c>
      <c r="BN36" s="376">
        <v>69.6</v>
      </c>
      <c r="BO36" s="58"/>
      <c r="BP36" s="7">
        <f t="shared" si="58"/>
        <v>-69.6</v>
      </c>
      <c r="BQ36" s="44" t="s">
        <v>27</v>
      </c>
      <c r="BR36" s="58">
        <v>69.6</v>
      </c>
      <c r="BS36" s="58"/>
      <c r="BT36" s="32">
        <f t="shared" si="68"/>
        <v>-69.6</v>
      </c>
      <c r="BU36" s="32" t="s">
        <v>27</v>
      </c>
      <c r="BV36" s="57">
        <v>69.9</v>
      </c>
      <c r="BW36" s="58"/>
      <c r="BX36" s="32">
        <f t="shared" si="59"/>
        <v>-69.9</v>
      </c>
      <c r="BY36" s="32">
        <f>BW36/BV36%</f>
        <v>0</v>
      </c>
    </row>
    <row r="37" spans="1:77" ht="21.75" customHeight="1">
      <c r="A37" s="64" t="s">
        <v>44</v>
      </c>
      <c r="B37" s="30">
        <f t="shared" si="70"/>
        <v>4906</v>
      </c>
      <c r="C37" s="31">
        <f t="shared" si="70"/>
        <v>12779.599999999999</v>
      </c>
      <c r="D37" s="33">
        <f t="shared" si="0"/>
        <v>7873.5999999999985</v>
      </c>
      <c r="E37" s="388" t="s">
        <v>27</v>
      </c>
      <c r="F37" s="34">
        <f t="shared" si="2"/>
        <v>4906</v>
      </c>
      <c r="G37" s="35">
        <f t="shared" si="2"/>
        <v>12779.599999999999</v>
      </c>
      <c r="H37" s="35">
        <f t="shared" si="3"/>
        <v>7873.5999999999985</v>
      </c>
      <c r="I37" s="36">
        <f>G37/F37%</f>
        <v>260.4891969017529</v>
      </c>
      <c r="J37" s="37">
        <f t="shared" si="44"/>
        <v>0</v>
      </c>
      <c r="K37" s="38">
        <f t="shared" si="45"/>
        <v>9265.9</v>
      </c>
      <c r="L37" s="38">
        <f t="shared" si="5"/>
        <v>9265.9</v>
      </c>
      <c r="M37" s="43"/>
      <c r="N37" s="57"/>
      <c r="O37" s="58">
        <v>1036.7</v>
      </c>
      <c r="P37" s="32">
        <f t="shared" si="53"/>
        <v>1036.7</v>
      </c>
      <c r="Q37" s="32"/>
      <c r="R37" s="58"/>
      <c r="S37" s="58">
        <v>4252.6</v>
      </c>
      <c r="T37" s="32">
        <f t="shared" si="27"/>
        <v>4252.6</v>
      </c>
      <c r="U37" s="7"/>
      <c r="V37" s="58"/>
      <c r="W37" s="58">
        <v>3976.6</v>
      </c>
      <c r="X37" s="32">
        <f t="shared" si="9"/>
        <v>3976.6</v>
      </c>
      <c r="Y37" s="32"/>
      <c r="Z37" s="38">
        <f t="shared" si="39"/>
        <v>4906</v>
      </c>
      <c r="AA37" s="38">
        <f t="shared" si="28"/>
        <v>3513.7</v>
      </c>
      <c r="AB37" s="38">
        <f t="shared" si="29"/>
        <v>-1392.3000000000002</v>
      </c>
      <c r="AC37" s="38">
        <f t="shared" si="60"/>
        <v>71.62046473705666</v>
      </c>
      <c r="AD37" s="58"/>
      <c r="AE37" s="58">
        <v>2696.6</v>
      </c>
      <c r="AF37" s="32">
        <f t="shared" si="30"/>
        <v>2696.6</v>
      </c>
      <c r="AG37" s="32"/>
      <c r="AH37" s="58"/>
      <c r="AI37" s="58">
        <v>63</v>
      </c>
      <c r="AJ37" s="32">
        <f t="shared" si="11"/>
        <v>63</v>
      </c>
      <c r="AK37" s="7"/>
      <c r="AL37" s="58">
        <v>4906</v>
      </c>
      <c r="AM37" s="58">
        <v>754.1</v>
      </c>
      <c r="AN37" s="32">
        <f t="shared" si="12"/>
        <v>-4151.9</v>
      </c>
      <c r="AO37" s="32">
        <f t="shared" si="13"/>
        <v>15.370974317162657</v>
      </c>
      <c r="AP37" s="40">
        <f t="shared" si="69"/>
        <v>4906</v>
      </c>
      <c r="AQ37" s="41">
        <f t="shared" si="69"/>
        <v>12779.599999999999</v>
      </c>
      <c r="AR37" s="41">
        <f t="shared" si="14"/>
        <v>7873.5999999999985</v>
      </c>
      <c r="AS37" s="42" t="s">
        <v>27</v>
      </c>
      <c r="AT37" s="37">
        <f t="shared" si="52"/>
        <v>0</v>
      </c>
      <c r="AU37" s="38">
        <f t="shared" si="62"/>
        <v>0</v>
      </c>
      <c r="AV37" s="38">
        <f t="shared" si="42"/>
        <v>0</v>
      </c>
      <c r="AW37" s="43" t="s">
        <v>27</v>
      </c>
      <c r="AX37" s="59"/>
      <c r="AY37" s="58"/>
      <c r="AZ37" s="32">
        <f t="shared" si="49"/>
        <v>0</v>
      </c>
      <c r="BA37" s="44" t="e">
        <f t="shared" si="64"/>
        <v>#DIV/0!</v>
      </c>
      <c r="BB37" s="59"/>
      <c r="BC37" s="58"/>
      <c r="BD37" s="32">
        <f t="shared" si="65"/>
        <v>0</v>
      </c>
      <c r="BE37" s="28"/>
      <c r="BF37" s="57"/>
      <c r="BG37" s="58"/>
      <c r="BH37" s="32">
        <f t="shared" si="66"/>
        <v>0</v>
      </c>
      <c r="BI37" s="49" t="s">
        <v>27</v>
      </c>
      <c r="BJ37" s="45">
        <f t="shared" si="34"/>
        <v>0</v>
      </c>
      <c r="BK37" s="38">
        <f t="shared" si="35"/>
        <v>0</v>
      </c>
      <c r="BL37" s="38">
        <f>BK37-BJ37</f>
        <v>0</v>
      </c>
      <c r="BM37" s="492" t="e">
        <f t="shared" si="67"/>
        <v>#DIV/0!</v>
      </c>
      <c r="BN37" s="376"/>
      <c r="BO37" s="58"/>
      <c r="BP37" s="7">
        <f t="shared" si="58"/>
        <v>0</v>
      </c>
      <c r="BQ37" s="44" t="e">
        <f>BO37/BN37%</f>
        <v>#DIV/0!</v>
      </c>
      <c r="BR37" s="58"/>
      <c r="BS37" s="58"/>
      <c r="BT37" s="32">
        <f t="shared" si="68"/>
        <v>0</v>
      </c>
      <c r="BU37" s="32"/>
      <c r="BV37" s="57"/>
      <c r="BW37" s="58"/>
      <c r="BX37" s="32">
        <f t="shared" si="59"/>
        <v>0</v>
      </c>
      <c r="BY37" s="32" t="e">
        <f>BW37/BV37%</f>
        <v>#DIV/0!</v>
      </c>
    </row>
    <row r="38" spans="1:77" s="21" customFormat="1" ht="37.5" customHeight="1" thickBot="1">
      <c r="A38" s="65" t="s">
        <v>45</v>
      </c>
      <c r="B38" s="67">
        <f t="shared" si="70"/>
        <v>6203.7</v>
      </c>
      <c r="C38" s="68">
        <f t="shared" si="70"/>
        <v>5737.4</v>
      </c>
      <c r="D38" s="69">
        <f t="shared" si="0"/>
        <v>-466.3000000000002</v>
      </c>
      <c r="E38" s="20">
        <f t="shared" si="1"/>
        <v>92.4835179006077</v>
      </c>
      <c r="F38" s="9">
        <f>J38+Z38</f>
        <v>3861</v>
      </c>
      <c r="G38" s="10">
        <f>K38+AA38</f>
        <v>5737.4</v>
      </c>
      <c r="H38" s="10">
        <f>G38-F38</f>
        <v>1876.3999999999996</v>
      </c>
      <c r="I38" s="259" t="s">
        <v>27</v>
      </c>
      <c r="J38" s="24">
        <f t="shared" si="44"/>
        <v>2329.8</v>
      </c>
      <c r="K38" s="491">
        <f t="shared" si="45"/>
        <v>2341.5</v>
      </c>
      <c r="L38" s="491">
        <f>K38-J38</f>
        <v>11.699999999999818</v>
      </c>
      <c r="M38" s="492">
        <f t="shared" si="61"/>
        <v>100.5021890291012</v>
      </c>
      <c r="N38" s="62">
        <v>1042.2</v>
      </c>
      <c r="O38" s="61">
        <v>399.2</v>
      </c>
      <c r="P38" s="7">
        <f t="shared" si="53"/>
        <v>-643</v>
      </c>
      <c r="Q38" s="7">
        <f>O38/N38%</f>
        <v>38.30358856265592</v>
      </c>
      <c r="R38" s="61">
        <v>427.1</v>
      </c>
      <c r="S38" s="61">
        <v>647.4</v>
      </c>
      <c r="T38" s="7">
        <f t="shared" si="27"/>
        <v>220.29999999999995</v>
      </c>
      <c r="U38" s="7">
        <f t="shared" si="46"/>
        <v>151.580426129712</v>
      </c>
      <c r="V38" s="61">
        <f>360.5+500</f>
        <v>860.5</v>
      </c>
      <c r="W38" s="61">
        <v>1294.9</v>
      </c>
      <c r="X38" s="7">
        <f t="shared" si="9"/>
        <v>434.4000000000001</v>
      </c>
      <c r="Y38" s="7" t="s">
        <v>117</v>
      </c>
      <c r="Z38" s="491">
        <f t="shared" si="39"/>
        <v>1531.2</v>
      </c>
      <c r="AA38" s="491">
        <f t="shared" si="28"/>
        <v>3395.8999999999996</v>
      </c>
      <c r="AB38" s="491">
        <f t="shared" si="29"/>
        <v>1864.6999999999996</v>
      </c>
      <c r="AC38" s="491" t="s">
        <v>27</v>
      </c>
      <c r="AD38" s="61">
        <v>650.5</v>
      </c>
      <c r="AE38" s="61">
        <v>1305.2</v>
      </c>
      <c r="AF38" s="7">
        <f t="shared" si="30"/>
        <v>654.7</v>
      </c>
      <c r="AG38" s="7" t="s">
        <v>27</v>
      </c>
      <c r="AH38" s="61">
        <v>487.7</v>
      </c>
      <c r="AI38" s="61">
        <v>969</v>
      </c>
      <c r="AJ38" s="7">
        <f t="shared" si="11"/>
        <v>481.3</v>
      </c>
      <c r="AK38" s="7" t="s">
        <v>27</v>
      </c>
      <c r="AL38" s="377">
        <v>393</v>
      </c>
      <c r="AM38" s="61">
        <v>1121.7</v>
      </c>
      <c r="AN38" s="7">
        <f t="shared" si="12"/>
        <v>728.7</v>
      </c>
      <c r="AO38" s="387" t="s">
        <v>27</v>
      </c>
      <c r="AP38" s="14">
        <f t="shared" si="69"/>
        <v>5276.2</v>
      </c>
      <c r="AQ38" s="15">
        <f>K38+AA38+AU38</f>
        <v>5737.4</v>
      </c>
      <c r="AR38" s="15">
        <f>AQ38-AP38</f>
        <v>461.1999999999998</v>
      </c>
      <c r="AS38" s="16" t="s">
        <v>27</v>
      </c>
      <c r="AT38" s="24">
        <f t="shared" si="52"/>
        <v>1415.2</v>
      </c>
      <c r="AU38" s="491">
        <f t="shared" si="62"/>
        <v>0</v>
      </c>
      <c r="AV38" s="491">
        <f t="shared" si="42"/>
        <v>-1415.2</v>
      </c>
      <c r="AW38" s="492" t="s">
        <v>27</v>
      </c>
      <c r="AX38" s="378">
        <v>485.5</v>
      </c>
      <c r="AY38" s="61"/>
      <c r="AZ38" s="7">
        <f t="shared" si="49"/>
        <v>-485.5</v>
      </c>
      <c r="BA38" s="19">
        <f t="shared" si="64"/>
        <v>0</v>
      </c>
      <c r="BB38" s="379">
        <v>589.5</v>
      </c>
      <c r="BC38" s="71"/>
      <c r="BD38" s="83">
        <f>BC38-BB38</f>
        <v>-589.5</v>
      </c>
      <c r="BE38" s="18" t="s">
        <v>27</v>
      </c>
      <c r="BF38" s="380">
        <v>340.2</v>
      </c>
      <c r="BG38" s="71"/>
      <c r="BH38" s="72">
        <f>BG38-BF38</f>
        <v>-340.2</v>
      </c>
      <c r="BI38" s="49" t="s">
        <v>27</v>
      </c>
      <c r="BJ38" s="26">
        <f t="shared" si="34"/>
        <v>927.5</v>
      </c>
      <c r="BK38" s="491">
        <f t="shared" si="35"/>
        <v>0</v>
      </c>
      <c r="BL38" s="491">
        <f>BK38-BJ38</f>
        <v>-927.5</v>
      </c>
      <c r="BM38" s="492">
        <f>BK38/BJ38%</f>
        <v>0</v>
      </c>
      <c r="BN38" s="378">
        <v>399.3</v>
      </c>
      <c r="BO38" s="61"/>
      <c r="BP38" s="7">
        <f t="shared" si="58"/>
        <v>-399.3</v>
      </c>
      <c r="BQ38" s="44" t="s">
        <v>27</v>
      </c>
      <c r="BR38" s="377">
        <v>336.3</v>
      </c>
      <c r="BS38" s="61"/>
      <c r="BT38" s="7">
        <f t="shared" si="68"/>
        <v>-336.3</v>
      </c>
      <c r="BU38" s="32" t="s">
        <v>27</v>
      </c>
      <c r="BV38" s="338">
        <f>691.9-500</f>
        <v>191.89999999999998</v>
      </c>
      <c r="BW38" s="61"/>
      <c r="BX38" s="7">
        <f t="shared" si="59"/>
        <v>-191.89999999999998</v>
      </c>
      <c r="BY38" s="7">
        <f>BW38/BV38%</f>
        <v>0</v>
      </c>
    </row>
    <row r="39" spans="1:77" s="98" customFormat="1" ht="24" customHeight="1" thickBot="1">
      <c r="A39" s="261" t="s">
        <v>46</v>
      </c>
      <c r="B39" s="73">
        <f t="shared" si="70"/>
        <v>0</v>
      </c>
      <c r="C39" s="74">
        <f t="shared" si="70"/>
        <v>0</v>
      </c>
      <c r="D39" s="75">
        <f t="shared" si="0"/>
        <v>0</v>
      </c>
      <c r="E39" s="76"/>
      <c r="F39" s="77">
        <f>J39+Z39</f>
        <v>0</v>
      </c>
      <c r="G39" s="78">
        <f>K39+AA39</f>
        <v>0</v>
      </c>
      <c r="H39" s="78">
        <f>G39-F39</f>
        <v>0</v>
      </c>
      <c r="I39" s="79"/>
      <c r="J39" s="80">
        <f t="shared" si="44"/>
        <v>0</v>
      </c>
      <c r="K39" s="81">
        <f t="shared" si="45"/>
        <v>0</v>
      </c>
      <c r="L39" s="81">
        <f>K39-J39</f>
        <v>0</v>
      </c>
      <c r="M39" s="97"/>
      <c r="N39" s="82"/>
      <c r="O39" s="71"/>
      <c r="P39" s="83">
        <f>O39-N39</f>
        <v>0</v>
      </c>
      <c r="Q39" s="262"/>
      <c r="R39" s="71"/>
      <c r="S39" s="71"/>
      <c r="T39" s="83">
        <f>S39-R39</f>
        <v>0</v>
      </c>
      <c r="U39" s="7"/>
      <c r="V39" s="71"/>
      <c r="W39" s="71"/>
      <c r="X39" s="72">
        <f>W39-V39</f>
        <v>0</v>
      </c>
      <c r="Y39" s="72"/>
      <c r="Z39" s="81">
        <f t="shared" si="39"/>
        <v>0</v>
      </c>
      <c r="AA39" s="81">
        <f t="shared" si="28"/>
        <v>0</v>
      </c>
      <c r="AB39" s="81">
        <f t="shared" si="29"/>
        <v>0</v>
      </c>
      <c r="AC39" s="81"/>
      <c r="AD39" s="71"/>
      <c r="AE39" s="71"/>
      <c r="AF39" s="83">
        <f>AE39-AD39</f>
        <v>0</v>
      </c>
      <c r="AG39" s="72"/>
      <c r="AH39" s="71"/>
      <c r="AI39" s="71"/>
      <c r="AJ39" s="83">
        <f>AI39-AH39</f>
        <v>0</v>
      </c>
      <c r="AK39" s="7"/>
      <c r="AL39" s="61"/>
      <c r="AM39" s="61"/>
      <c r="AN39" s="7">
        <f>AM39-AL39</f>
        <v>0</v>
      </c>
      <c r="AO39" s="32"/>
      <c r="AP39" s="84">
        <f t="shared" si="69"/>
        <v>0</v>
      </c>
      <c r="AQ39" s="85">
        <f>K39+AA39+AU39</f>
        <v>0</v>
      </c>
      <c r="AR39" s="85">
        <f>AQ39-AP39</f>
        <v>0</v>
      </c>
      <c r="AS39" s="86"/>
      <c r="AT39" s="87">
        <f t="shared" si="52"/>
        <v>0</v>
      </c>
      <c r="AU39" s="88">
        <f t="shared" si="62"/>
        <v>0</v>
      </c>
      <c r="AV39" s="88">
        <f t="shared" si="42"/>
        <v>0</v>
      </c>
      <c r="AW39" s="89"/>
      <c r="AX39" s="90"/>
      <c r="AY39" s="91"/>
      <c r="AZ39" s="92">
        <f>AY39-AX39</f>
        <v>0</v>
      </c>
      <c r="BA39" s="93"/>
      <c r="BB39" s="90"/>
      <c r="BC39" s="91"/>
      <c r="BD39" s="92">
        <f>BC39-BB39</f>
        <v>0</v>
      </c>
      <c r="BE39" s="94"/>
      <c r="BF39" s="70"/>
      <c r="BG39" s="91"/>
      <c r="BH39" s="83">
        <f>BG39-BF39</f>
        <v>0</v>
      </c>
      <c r="BI39" s="95"/>
      <c r="BJ39" s="96">
        <f t="shared" si="34"/>
        <v>0</v>
      </c>
      <c r="BK39" s="81">
        <f t="shared" si="35"/>
        <v>0</v>
      </c>
      <c r="BL39" s="81">
        <f>BK39-BJ39</f>
        <v>0</v>
      </c>
      <c r="BM39" s="97"/>
      <c r="BN39" s="70"/>
      <c r="BO39" s="71"/>
      <c r="BP39" s="83">
        <f t="shared" si="58"/>
        <v>0</v>
      </c>
      <c r="BQ39" s="44"/>
      <c r="BR39" s="61"/>
      <c r="BS39" s="61"/>
      <c r="BT39" s="7">
        <f>BS39-BR39</f>
        <v>0</v>
      </c>
      <c r="BU39" s="7"/>
      <c r="BV39" s="62"/>
      <c r="BW39" s="61"/>
      <c r="BX39" s="7">
        <f t="shared" si="59"/>
        <v>0</v>
      </c>
      <c r="BY39" s="32"/>
    </row>
    <row r="40" spans="1:69" ht="20.25">
      <c r="A40" s="263"/>
      <c r="B40" s="264"/>
      <c r="C40" s="265"/>
      <c r="D40" s="264"/>
      <c r="E40" s="264"/>
      <c r="F40" s="264"/>
      <c r="G40" s="264"/>
      <c r="H40" s="264"/>
      <c r="I40" s="264"/>
      <c r="J40" s="264"/>
      <c r="K40" s="264"/>
      <c r="L40" s="264"/>
      <c r="M40" s="266"/>
      <c r="N40" s="267"/>
      <c r="O40" s="267"/>
      <c r="P40" s="267"/>
      <c r="Q40" s="268"/>
      <c r="R40" s="267"/>
      <c r="S40" s="267"/>
      <c r="T40" s="267"/>
      <c r="U40" s="269"/>
      <c r="V40" s="267"/>
      <c r="W40" s="267" t="s">
        <v>106</v>
      </c>
      <c r="X40" s="267"/>
      <c r="Y40" s="270"/>
      <c r="Z40" s="264"/>
      <c r="AA40" s="264"/>
      <c r="AB40" s="264"/>
      <c r="AC40" s="264"/>
      <c r="AD40" s="265"/>
      <c r="AE40" s="265"/>
      <c r="AF40" s="265"/>
      <c r="AG40" s="265"/>
      <c r="AH40" s="265"/>
      <c r="AI40" s="265"/>
      <c r="AJ40" s="265"/>
      <c r="AK40" s="265"/>
      <c r="AL40" s="265"/>
      <c r="AM40" s="265"/>
      <c r="AN40" s="265"/>
      <c r="AO40" s="265"/>
      <c r="AP40" s="265"/>
      <c r="AQ40" s="265"/>
      <c r="AR40" s="265"/>
      <c r="AS40" s="265"/>
      <c r="AT40" s="264"/>
      <c r="AU40" s="264"/>
      <c r="AV40" s="264"/>
      <c r="AW40" s="271"/>
      <c r="AX40" s="265"/>
      <c r="AY40" s="265"/>
      <c r="AZ40" s="265"/>
      <c r="BA40" s="265"/>
      <c r="BB40" s="265"/>
      <c r="BC40" s="265" t="s">
        <v>106</v>
      </c>
      <c r="BD40" s="265"/>
      <c r="BE40" s="265"/>
      <c r="BF40" s="265"/>
      <c r="BG40" s="265"/>
      <c r="BH40" s="265"/>
      <c r="BI40" s="265"/>
      <c r="BJ40" s="265"/>
      <c r="BK40" s="264"/>
      <c r="BL40" s="264"/>
      <c r="BM40" s="264"/>
      <c r="BN40" s="265"/>
      <c r="BO40" s="265"/>
      <c r="BP40" s="265"/>
      <c r="BQ40" s="265"/>
    </row>
    <row r="41" spans="2:69" ht="20.25">
      <c r="B41" s="264"/>
      <c r="C41" s="265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5"/>
      <c r="O41" s="265"/>
      <c r="P41" s="265"/>
      <c r="R41" s="265"/>
      <c r="S41" s="265"/>
      <c r="T41" s="265"/>
      <c r="V41" s="265"/>
      <c r="W41" s="265"/>
      <c r="X41" s="265"/>
      <c r="Z41" s="264"/>
      <c r="AA41" s="264"/>
      <c r="AB41" s="264"/>
      <c r="AC41" s="264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265"/>
      <c r="AT41" s="264"/>
      <c r="AU41" s="264"/>
      <c r="AV41" s="264"/>
      <c r="AW41" s="271"/>
      <c r="AX41" s="265"/>
      <c r="AY41" s="265"/>
      <c r="AZ41" s="265"/>
      <c r="BA41" s="265"/>
      <c r="BB41" s="265"/>
      <c r="BC41" s="265"/>
      <c r="BD41" s="265"/>
      <c r="BE41" s="265"/>
      <c r="BF41" s="265"/>
      <c r="BG41" s="265"/>
      <c r="BH41" s="265"/>
      <c r="BI41" s="265"/>
      <c r="BJ41" s="265"/>
      <c r="BK41" s="264"/>
      <c r="BL41" s="264"/>
      <c r="BM41" s="264"/>
      <c r="BN41" s="265"/>
      <c r="BO41" s="265"/>
      <c r="BP41" s="265"/>
      <c r="BQ41" s="265"/>
    </row>
    <row r="42" spans="2:69" ht="20.25">
      <c r="B42" s="264"/>
      <c r="C42" s="272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5"/>
      <c r="O42" s="265"/>
      <c r="P42" s="265"/>
      <c r="R42" s="265"/>
      <c r="S42" s="265"/>
      <c r="T42" s="265"/>
      <c r="V42" s="265"/>
      <c r="W42" s="265"/>
      <c r="X42" s="265"/>
      <c r="Z42" s="264"/>
      <c r="AA42" s="264"/>
      <c r="AB42" s="264"/>
      <c r="AC42" s="264"/>
      <c r="AD42" s="265"/>
      <c r="AE42" s="273"/>
      <c r="AF42" s="265"/>
      <c r="AG42" s="265"/>
      <c r="AH42" s="265"/>
      <c r="AI42" s="265"/>
      <c r="AJ42" s="265"/>
      <c r="AK42" s="265"/>
      <c r="AL42" s="265"/>
      <c r="AM42" s="265"/>
      <c r="AN42" s="265"/>
      <c r="AO42" s="265"/>
      <c r="AP42" s="265"/>
      <c r="AQ42" s="265"/>
      <c r="AR42" s="265"/>
      <c r="AS42" s="265"/>
      <c r="AT42" s="264"/>
      <c r="AU42" s="264"/>
      <c r="AV42" s="264"/>
      <c r="AW42" s="271"/>
      <c r="AX42" s="265"/>
      <c r="AY42" s="265"/>
      <c r="AZ42" s="265"/>
      <c r="BA42" s="265"/>
      <c r="BB42" s="265"/>
      <c r="BC42" s="265"/>
      <c r="BD42" s="265"/>
      <c r="BE42" s="265"/>
      <c r="BF42" s="265"/>
      <c r="BG42" s="265"/>
      <c r="BH42" s="265"/>
      <c r="BI42" s="265"/>
      <c r="BJ42" s="265"/>
      <c r="BK42" s="264"/>
      <c r="BL42" s="264"/>
      <c r="BM42" s="264"/>
      <c r="BN42" s="265"/>
      <c r="BO42" s="265"/>
      <c r="BP42" s="265"/>
      <c r="BQ42" s="265"/>
    </row>
    <row r="43" spans="2:69" ht="20.25">
      <c r="B43" s="264"/>
      <c r="C43" s="272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5"/>
      <c r="O43" s="265"/>
      <c r="P43" s="265"/>
      <c r="R43" s="265"/>
      <c r="S43" s="265"/>
      <c r="T43" s="265"/>
      <c r="V43" s="265"/>
      <c r="W43" s="265"/>
      <c r="X43" s="265"/>
      <c r="Z43" s="264"/>
      <c r="AA43" s="264"/>
      <c r="AB43" s="264"/>
      <c r="AC43" s="264"/>
      <c r="AD43" s="265"/>
      <c r="AE43" s="273"/>
      <c r="AF43" s="265"/>
      <c r="AG43" s="265"/>
      <c r="AH43" s="265"/>
      <c r="AI43" s="265"/>
      <c r="AJ43" s="265"/>
      <c r="AK43" s="265"/>
      <c r="AL43" s="265"/>
      <c r="AM43" s="265"/>
      <c r="AN43" s="265"/>
      <c r="AO43" s="265"/>
      <c r="AP43" s="265"/>
      <c r="AQ43" s="265"/>
      <c r="AR43" s="265"/>
      <c r="AS43" s="265"/>
      <c r="AT43" s="264"/>
      <c r="AU43" s="264"/>
      <c r="AV43" s="264"/>
      <c r="AW43" s="271"/>
      <c r="AX43" s="265"/>
      <c r="AY43" s="265"/>
      <c r="AZ43" s="265"/>
      <c r="BA43" s="265"/>
      <c r="BB43" s="265"/>
      <c r="BC43" s="265"/>
      <c r="BD43" s="265"/>
      <c r="BE43" s="265"/>
      <c r="BF43" s="265"/>
      <c r="BG43" s="265"/>
      <c r="BH43" s="265"/>
      <c r="BI43" s="265"/>
      <c r="BJ43" s="265"/>
      <c r="BK43" s="264"/>
      <c r="BL43" s="264"/>
      <c r="BM43" s="264"/>
      <c r="BN43" s="265"/>
      <c r="BO43" s="265"/>
      <c r="BP43" s="265"/>
      <c r="BQ43" s="265"/>
    </row>
    <row r="44" spans="2:69" ht="20.25">
      <c r="B44" s="264"/>
      <c r="C44" s="272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5"/>
      <c r="O44" s="265"/>
      <c r="P44" s="265"/>
      <c r="R44" s="265"/>
      <c r="S44" s="265"/>
      <c r="T44" s="265"/>
      <c r="V44" s="265"/>
      <c r="W44" s="265"/>
      <c r="X44" s="265"/>
      <c r="Z44" s="264"/>
      <c r="AA44" s="264"/>
      <c r="AB44" s="264"/>
      <c r="AC44" s="264"/>
      <c r="AD44" s="265"/>
      <c r="AE44" s="273"/>
      <c r="AF44" s="265"/>
      <c r="AG44" s="265"/>
      <c r="AH44" s="265"/>
      <c r="AI44" s="265"/>
      <c r="AJ44" s="265"/>
      <c r="AK44" s="265"/>
      <c r="AL44" s="265"/>
      <c r="AM44" s="265"/>
      <c r="AN44" s="265"/>
      <c r="AO44" s="265"/>
      <c r="AP44" s="265"/>
      <c r="AQ44" s="265"/>
      <c r="AR44" s="265"/>
      <c r="AS44" s="265"/>
      <c r="AT44" s="264"/>
      <c r="AU44" s="264"/>
      <c r="AV44" s="264"/>
      <c r="AW44" s="271"/>
      <c r="AX44" s="265"/>
      <c r="AY44" s="265"/>
      <c r="AZ44" s="265"/>
      <c r="BA44" s="265"/>
      <c r="BB44" s="265"/>
      <c r="BC44" s="265"/>
      <c r="BD44" s="265"/>
      <c r="BE44" s="265"/>
      <c r="BF44" s="265"/>
      <c r="BG44" s="265"/>
      <c r="BH44" s="265"/>
      <c r="BI44" s="265"/>
      <c r="BJ44" s="265"/>
      <c r="BK44" s="264"/>
      <c r="BL44" s="264"/>
      <c r="BM44" s="264"/>
      <c r="BN44" s="265"/>
      <c r="BO44" s="265"/>
      <c r="BP44" s="265"/>
      <c r="BQ44" s="265"/>
    </row>
    <row r="45" spans="2:69" ht="20.25">
      <c r="B45" s="264"/>
      <c r="C45" s="265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5"/>
      <c r="O45" s="265"/>
      <c r="P45" s="265"/>
      <c r="R45" s="265"/>
      <c r="S45" s="265"/>
      <c r="T45" s="265"/>
      <c r="V45" s="265"/>
      <c r="W45" s="265"/>
      <c r="X45" s="265"/>
      <c r="Z45" s="264"/>
      <c r="AA45" s="264"/>
      <c r="AB45" s="264"/>
      <c r="AC45" s="264"/>
      <c r="AD45" s="265"/>
      <c r="AE45" s="265"/>
      <c r="AF45" s="265"/>
      <c r="AG45" s="265"/>
      <c r="AH45" s="265"/>
      <c r="AI45" s="265"/>
      <c r="AJ45" s="265"/>
      <c r="AK45" s="265"/>
      <c r="AL45" s="265"/>
      <c r="AM45" s="265"/>
      <c r="AN45" s="265"/>
      <c r="AO45" s="265"/>
      <c r="AP45" s="265"/>
      <c r="AQ45" s="265"/>
      <c r="AR45" s="265"/>
      <c r="AS45" s="265"/>
      <c r="AT45" s="264"/>
      <c r="AU45" s="264"/>
      <c r="AV45" s="264"/>
      <c r="AW45" s="271"/>
      <c r="AX45" s="265"/>
      <c r="AY45" s="265"/>
      <c r="AZ45" s="265"/>
      <c r="BA45" s="265"/>
      <c r="BB45" s="265"/>
      <c r="BC45" s="265"/>
      <c r="BD45" s="265"/>
      <c r="BE45" s="265"/>
      <c r="BF45" s="265"/>
      <c r="BG45" s="265"/>
      <c r="BH45" s="265"/>
      <c r="BI45" s="265"/>
      <c r="BJ45" s="265"/>
      <c r="BK45" s="264"/>
      <c r="BL45" s="264"/>
      <c r="BM45" s="264"/>
      <c r="BN45" s="265"/>
      <c r="BO45" s="265"/>
      <c r="BP45" s="265"/>
      <c r="BQ45" s="265"/>
    </row>
    <row r="46" spans="2:69" ht="20.25">
      <c r="B46" s="264"/>
      <c r="C46" s="265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5"/>
      <c r="O46" s="265"/>
      <c r="P46" s="265"/>
      <c r="R46" s="265"/>
      <c r="S46" s="265"/>
      <c r="T46" s="265"/>
      <c r="V46" s="265"/>
      <c r="W46" s="265"/>
      <c r="X46" s="265"/>
      <c r="Z46" s="264"/>
      <c r="AA46" s="264"/>
      <c r="AB46" s="264"/>
      <c r="AC46" s="264"/>
      <c r="AD46" s="265"/>
      <c r="AE46" s="265"/>
      <c r="AF46" s="265"/>
      <c r="AG46" s="265"/>
      <c r="AH46" s="265"/>
      <c r="AI46" s="265"/>
      <c r="AJ46" s="265"/>
      <c r="AK46" s="265"/>
      <c r="AL46" s="265"/>
      <c r="AM46" s="265"/>
      <c r="AN46" s="265"/>
      <c r="AO46" s="265"/>
      <c r="AP46" s="265"/>
      <c r="AQ46" s="265"/>
      <c r="AR46" s="265"/>
      <c r="AS46" s="265"/>
      <c r="AT46" s="264"/>
      <c r="AU46" s="264"/>
      <c r="AV46" s="264"/>
      <c r="AW46" s="271"/>
      <c r="AX46" s="265"/>
      <c r="AY46" s="265"/>
      <c r="AZ46" s="265"/>
      <c r="BA46" s="265"/>
      <c r="BB46" s="265"/>
      <c r="BC46" s="265"/>
      <c r="BD46" s="265"/>
      <c r="BE46" s="265"/>
      <c r="BF46" s="265"/>
      <c r="BG46" s="265"/>
      <c r="BH46" s="265"/>
      <c r="BI46" s="265"/>
      <c r="BJ46" s="265"/>
      <c r="BK46" s="264"/>
      <c r="BL46" s="264"/>
      <c r="BM46" s="264"/>
      <c r="BN46" s="265"/>
      <c r="BO46" s="265"/>
      <c r="BP46" s="265"/>
      <c r="BQ46" s="265"/>
    </row>
    <row r="47" spans="2:69" ht="20.25">
      <c r="B47" s="264"/>
      <c r="C47" s="265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5"/>
      <c r="O47" s="265"/>
      <c r="P47" s="265"/>
      <c r="R47" s="265"/>
      <c r="S47" s="265"/>
      <c r="T47" s="265"/>
      <c r="V47" s="265"/>
      <c r="W47" s="265"/>
      <c r="X47" s="265"/>
      <c r="Z47" s="264"/>
      <c r="AA47" s="264"/>
      <c r="AB47" s="264"/>
      <c r="AC47" s="264"/>
      <c r="AD47" s="265"/>
      <c r="AE47" s="265"/>
      <c r="AF47" s="265"/>
      <c r="AG47" s="265"/>
      <c r="AH47" s="265"/>
      <c r="AI47" s="265"/>
      <c r="AJ47" s="265"/>
      <c r="AK47" s="265"/>
      <c r="AL47" s="265"/>
      <c r="AM47" s="265"/>
      <c r="AN47" s="265"/>
      <c r="AO47" s="265"/>
      <c r="AP47" s="265"/>
      <c r="AQ47" s="265"/>
      <c r="AR47" s="265"/>
      <c r="AS47" s="265"/>
      <c r="AT47" s="264"/>
      <c r="AU47" s="264"/>
      <c r="AV47" s="264"/>
      <c r="AW47" s="271"/>
      <c r="AX47" s="265"/>
      <c r="AY47" s="265"/>
      <c r="AZ47" s="265"/>
      <c r="BA47" s="265"/>
      <c r="BB47" s="265"/>
      <c r="BC47" s="265"/>
      <c r="BD47" s="265"/>
      <c r="BE47" s="265"/>
      <c r="BF47" s="265"/>
      <c r="BG47" s="265"/>
      <c r="BH47" s="265"/>
      <c r="BI47" s="265"/>
      <c r="BJ47" s="265"/>
      <c r="BK47" s="264"/>
      <c r="BL47" s="264"/>
      <c r="BM47" s="264"/>
      <c r="BN47" s="265"/>
      <c r="BO47" s="265"/>
      <c r="BP47" s="265"/>
      <c r="BQ47" s="265"/>
    </row>
    <row r="48" spans="2:69" ht="20.25">
      <c r="B48" s="264"/>
      <c r="C48" s="265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5"/>
      <c r="O48" s="265"/>
      <c r="P48" s="265"/>
      <c r="R48" s="265"/>
      <c r="S48" s="265"/>
      <c r="T48" s="265"/>
      <c r="V48" s="265"/>
      <c r="W48" s="265"/>
      <c r="X48" s="265"/>
      <c r="Z48" s="264"/>
      <c r="AA48" s="264"/>
      <c r="AB48" s="264"/>
      <c r="AC48" s="264"/>
      <c r="AD48" s="265"/>
      <c r="AE48" s="265"/>
      <c r="AF48" s="265"/>
      <c r="AG48" s="265"/>
      <c r="AH48" s="265"/>
      <c r="AI48" s="265"/>
      <c r="AJ48" s="265"/>
      <c r="AK48" s="265"/>
      <c r="AL48" s="265"/>
      <c r="AM48" s="265"/>
      <c r="AN48" s="265"/>
      <c r="AO48" s="265"/>
      <c r="AP48" s="265"/>
      <c r="AQ48" s="265"/>
      <c r="AR48" s="265"/>
      <c r="AS48" s="265"/>
      <c r="AT48" s="264"/>
      <c r="AU48" s="264"/>
      <c r="AV48" s="264"/>
      <c r="AW48" s="271"/>
      <c r="AX48" s="265"/>
      <c r="AY48" s="265"/>
      <c r="AZ48" s="265"/>
      <c r="BA48" s="265"/>
      <c r="BB48" s="265"/>
      <c r="BC48" s="265"/>
      <c r="BD48" s="265"/>
      <c r="BE48" s="265"/>
      <c r="BF48" s="265"/>
      <c r="BG48" s="265"/>
      <c r="BH48" s="265"/>
      <c r="BI48" s="265"/>
      <c r="BJ48" s="265"/>
      <c r="BK48" s="264"/>
      <c r="BL48" s="264"/>
      <c r="BM48" s="264"/>
      <c r="BN48" s="265"/>
      <c r="BO48" s="265"/>
      <c r="BP48" s="265"/>
      <c r="BQ48" s="265"/>
    </row>
    <row r="49" spans="2:69" ht="20.25">
      <c r="B49" s="264"/>
      <c r="C49" s="265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5"/>
      <c r="O49" s="265"/>
      <c r="P49" s="265"/>
      <c r="R49" s="265"/>
      <c r="S49" s="265"/>
      <c r="T49" s="265"/>
      <c r="V49" s="265"/>
      <c r="W49" s="265"/>
      <c r="X49" s="265"/>
      <c r="Z49" s="264"/>
      <c r="AA49" s="264"/>
      <c r="AB49" s="264"/>
      <c r="AC49" s="264"/>
      <c r="AD49" s="265"/>
      <c r="AE49" s="265"/>
      <c r="AF49" s="265"/>
      <c r="AG49" s="265"/>
      <c r="AH49" s="265"/>
      <c r="AI49" s="265"/>
      <c r="AJ49" s="265"/>
      <c r="AK49" s="265"/>
      <c r="AL49" s="265"/>
      <c r="AM49" s="265"/>
      <c r="AN49" s="265"/>
      <c r="AO49" s="265"/>
      <c r="AP49" s="265"/>
      <c r="AQ49" s="265"/>
      <c r="AR49" s="265"/>
      <c r="AS49" s="265"/>
      <c r="AT49" s="264"/>
      <c r="AU49" s="264"/>
      <c r="AV49" s="264"/>
      <c r="AW49" s="271"/>
      <c r="AX49" s="265"/>
      <c r="AY49" s="265"/>
      <c r="AZ49" s="265"/>
      <c r="BA49" s="265"/>
      <c r="BB49" s="265"/>
      <c r="BC49" s="265"/>
      <c r="BD49" s="265"/>
      <c r="BE49" s="265"/>
      <c r="BF49" s="265"/>
      <c r="BG49" s="265"/>
      <c r="BH49" s="265"/>
      <c r="BI49" s="265"/>
      <c r="BJ49" s="265"/>
      <c r="BK49" s="264"/>
      <c r="BL49" s="264"/>
      <c r="BM49" s="264"/>
      <c r="BN49" s="265"/>
      <c r="BO49" s="265"/>
      <c r="BP49" s="265"/>
      <c r="BQ49" s="265"/>
    </row>
    <row r="50" spans="2:69" ht="20.25">
      <c r="B50" s="264"/>
      <c r="C50" s="265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5"/>
      <c r="O50" s="265"/>
      <c r="P50" s="265"/>
      <c r="R50" s="265"/>
      <c r="S50" s="265"/>
      <c r="T50" s="265"/>
      <c r="V50" s="265"/>
      <c r="W50" s="265"/>
      <c r="X50" s="265"/>
      <c r="Z50" s="264"/>
      <c r="AA50" s="264"/>
      <c r="AB50" s="264"/>
      <c r="AC50" s="264"/>
      <c r="AD50" s="265"/>
      <c r="AE50" s="265"/>
      <c r="AF50" s="265"/>
      <c r="AG50" s="265"/>
      <c r="AH50" s="265"/>
      <c r="AI50" s="265"/>
      <c r="AJ50" s="265"/>
      <c r="AK50" s="265"/>
      <c r="AL50" s="265"/>
      <c r="AM50" s="265"/>
      <c r="AN50" s="265"/>
      <c r="AO50" s="265"/>
      <c r="AP50" s="265"/>
      <c r="AQ50" s="265"/>
      <c r="AR50" s="265"/>
      <c r="AS50" s="265"/>
      <c r="AT50" s="264"/>
      <c r="AU50" s="264"/>
      <c r="AV50" s="264"/>
      <c r="AW50" s="271"/>
      <c r="AX50" s="265"/>
      <c r="AY50" s="265"/>
      <c r="AZ50" s="265"/>
      <c r="BA50" s="265"/>
      <c r="BB50" s="265"/>
      <c r="BC50" s="265"/>
      <c r="BD50" s="265"/>
      <c r="BE50" s="265"/>
      <c r="BF50" s="265"/>
      <c r="BG50" s="265"/>
      <c r="BH50" s="265"/>
      <c r="BI50" s="265"/>
      <c r="BJ50" s="265"/>
      <c r="BK50" s="264"/>
      <c r="BL50" s="264"/>
      <c r="BM50" s="264"/>
      <c r="BN50" s="265"/>
      <c r="BO50" s="265"/>
      <c r="BP50" s="265"/>
      <c r="BQ50" s="265"/>
    </row>
    <row r="51" spans="2:69" ht="20.25">
      <c r="B51" s="264"/>
      <c r="C51" s="265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5"/>
      <c r="O51" s="265"/>
      <c r="P51" s="265"/>
      <c r="R51" s="265"/>
      <c r="S51" s="265"/>
      <c r="T51" s="265"/>
      <c r="V51" s="265"/>
      <c r="W51" s="265"/>
      <c r="X51" s="265"/>
      <c r="Z51" s="264"/>
      <c r="AA51" s="264"/>
      <c r="AB51" s="264"/>
      <c r="AC51" s="264"/>
      <c r="AD51" s="265"/>
      <c r="AE51" s="265"/>
      <c r="AF51" s="265"/>
      <c r="AG51" s="265"/>
      <c r="AH51" s="265"/>
      <c r="AI51" s="265"/>
      <c r="AJ51" s="265"/>
      <c r="AK51" s="265"/>
      <c r="AL51" s="265"/>
      <c r="AM51" s="265"/>
      <c r="AN51" s="265"/>
      <c r="AO51" s="265"/>
      <c r="AP51" s="265"/>
      <c r="AQ51" s="265"/>
      <c r="AR51" s="265"/>
      <c r="AS51" s="265"/>
      <c r="AT51" s="264"/>
      <c r="AU51" s="264"/>
      <c r="AV51" s="264"/>
      <c r="AW51" s="271"/>
      <c r="AX51" s="265"/>
      <c r="AY51" s="265"/>
      <c r="AZ51" s="265"/>
      <c r="BA51" s="265"/>
      <c r="BB51" s="265"/>
      <c r="BC51" s="265"/>
      <c r="BD51" s="265"/>
      <c r="BE51" s="265"/>
      <c r="BF51" s="265"/>
      <c r="BG51" s="265"/>
      <c r="BH51" s="265"/>
      <c r="BI51" s="265"/>
      <c r="BJ51" s="265"/>
      <c r="BK51" s="264"/>
      <c r="BL51" s="264"/>
      <c r="BM51" s="264"/>
      <c r="BN51" s="265"/>
      <c r="BO51" s="265"/>
      <c r="BP51" s="265"/>
      <c r="BQ51" s="265"/>
    </row>
    <row r="52" spans="2:69" ht="20.25">
      <c r="B52" s="264"/>
      <c r="C52" s="265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5"/>
      <c r="O52" s="265"/>
      <c r="P52" s="265"/>
      <c r="R52" s="265"/>
      <c r="S52" s="265"/>
      <c r="T52" s="265"/>
      <c r="V52" s="265"/>
      <c r="W52" s="265"/>
      <c r="X52" s="265"/>
      <c r="Z52" s="264"/>
      <c r="AA52" s="264"/>
      <c r="AB52" s="264"/>
      <c r="AC52" s="264"/>
      <c r="AD52" s="265"/>
      <c r="AE52" s="265"/>
      <c r="AF52" s="265"/>
      <c r="AG52" s="265"/>
      <c r="AH52" s="265"/>
      <c r="AI52" s="265"/>
      <c r="AJ52" s="265"/>
      <c r="AK52" s="265"/>
      <c r="AL52" s="265"/>
      <c r="AM52" s="265"/>
      <c r="AN52" s="265"/>
      <c r="AO52" s="265"/>
      <c r="AP52" s="265"/>
      <c r="AQ52" s="265"/>
      <c r="AR52" s="265"/>
      <c r="AS52" s="265"/>
      <c r="AT52" s="264"/>
      <c r="AU52" s="264"/>
      <c r="AV52" s="264"/>
      <c r="AW52" s="271"/>
      <c r="AX52" s="265"/>
      <c r="AY52" s="265"/>
      <c r="AZ52" s="265"/>
      <c r="BA52" s="265"/>
      <c r="BB52" s="265"/>
      <c r="BC52" s="265"/>
      <c r="BD52" s="265"/>
      <c r="BE52" s="265"/>
      <c r="BF52" s="265"/>
      <c r="BG52" s="265"/>
      <c r="BH52" s="265"/>
      <c r="BI52" s="265"/>
      <c r="BJ52" s="265"/>
      <c r="BK52" s="264"/>
      <c r="BL52" s="264"/>
      <c r="BM52" s="264"/>
      <c r="BN52" s="265"/>
      <c r="BO52" s="265"/>
      <c r="BP52" s="265"/>
      <c r="BQ52" s="265"/>
    </row>
    <row r="53" spans="2:69" ht="20.25">
      <c r="B53" s="264"/>
      <c r="C53" s="265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5"/>
      <c r="O53" s="265"/>
      <c r="P53" s="265"/>
      <c r="R53" s="265"/>
      <c r="S53" s="265"/>
      <c r="T53" s="265"/>
      <c r="V53" s="265"/>
      <c r="W53" s="265"/>
      <c r="X53" s="265"/>
      <c r="Z53" s="264"/>
      <c r="AA53" s="264"/>
      <c r="AB53" s="264"/>
      <c r="AC53" s="264"/>
      <c r="AD53" s="265"/>
      <c r="AE53" s="265"/>
      <c r="AF53" s="265"/>
      <c r="AG53" s="265"/>
      <c r="AH53" s="265"/>
      <c r="AI53" s="265"/>
      <c r="AJ53" s="265"/>
      <c r="AK53" s="265"/>
      <c r="AL53" s="265"/>
      <c r="AM53" s="265"/>
      <c r="AN53" s="265"/>
      <c r="AO53" s="265"/>
      <c r="AP53" s="265"/>
      <c r="AQ53" s="265"/>
      <c r="AR53" s="265"/>
      <c r="AS53" s="265"/>
      <c r="AT53" s="264"/>
      <c r="AU53" s="264"/>
      <c r="AV53" s="264"/>
      <c r="AW53" s="271"/>
      <c r="AX53" s="265"/>
      <c r="AY53" s="265"/>
      <c r="AZ53" s="265"/>
      <c r="BA53" s="265"/>
      <c r="BB53" s="265"/>
      <c r="BC53" s="265"/>
      <c r="BD53" s="265"/>
      <c r="BE53" s="265"/>
      <c r="BF53" s="265"/>
      <c r="BG53" s="265"/>
      <c r="BH53" s="265"/>
      <c r="BI53" s="265"/>
      <c r="BJ53" s="265"/>
      <c r="BK53" s="264"/>
      <c r="BL53" s="264"/>
      <c r="BM53" s="264"/>
      <c r="BN53" s="265"/>
      <c r="BO53" s="265"/>
      <c r="BP53" s="265"/>
      <c r="BQ53" s="265"/>
    </row>
    <row r="54" spans="1:69" s="1" customFormat="1" ht="20.25">
      <c r="A54" s="99"/>
      <c r="B54" s="264"/>
      <c r="C54" s="265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5"/>
      <c r="O54" s="265"/>
      <c r="P54" s="265"/>
      <c r="Q54" s="225"/>
      <c r="R54" s="265"/>
      <c r="S54" s="265"/>
      <c r="T54" s="265"/>
      <c r="V54" s="265"/>
      <c r="W54" s="265"/>
      <c r="X54" s="265"/>
      <c r="Y54" s="2"/>
      <c r="Z54" s="264"/>
      <c r="AA54" s="264"/>
      <c r="AB54" s="264"/>
      <c r="AC54" s="264"/>
      <c r="AD54" s="265"/>
      <c r="AE54" s="265"/>
      <c r="AF54" s="265"/>
      <c r="AG54" s="265"/>
      <c r="AH54" s="265"/>
      <c r="AI54" s="265"/>
      <c r="AJ54" s="265"/>
      <c r="AK54" s="265"/>
      <c r="AL54" s="265"/>
      <c r="AM54" s="265"/>
      <c r="AN54" s="265"/>
      <c r="AO54" s="265"/>
      <c r="AP54" s="265"/>
      <c r="AQ54" s="265"/>
      <c r="AR54" s="265"/>
      <c r="AS54" s="265"/>
      <c r="AT54" s="264"/>
      <c r="AU54" s="264"/>
      <c r="AV54" s="264"/>
      <c r="AW54" s="271"/>
      <c r="AX54" s="265"/>
      <c r="AY54" s="265"/>
      <c r="AZ54" s="265"/>
      <c r="BA54" s="265"/>
      <c r="BB54" s="265"/>
      <c r="BC54" s="265"/>
      <c r="BD54" s="265"/>
      <c r="BE54" s="265"/>
      <c r="BF54" s="265"/>
      <c r="BG54" s="265"/>
      <c r="BH54" s="265"/>
      <c r="BI54" s="265"/>
      <c r="BJ54" s="265"/>
      <c r="BK54" s="264"/>
      <c r="BL54" s="264"/>
      <c r="BM54" s="264"/>
      <c r="BN54" s="265"/>
      <c r="BO54" s="265"/>
      <c r="BP54" s="265"/>
      <c r="BQ54" s="265"/>
    </row>
    <row r="55" spans="1:69" s="1" customFormat="1" ht="20.25">
      <c r="A55" s="99"/>
      <c r="B55" s="264"/>
      <c r="C55" s="265"/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5"/>
      <c r="O55" s="265"/>
      <c r="P55" s="265"/>
      <c r="Q55" s="225"/>
      <c r="R55" s="265"/>
      <c r="S55" s="265"/>
      <c r="T55" s="265"/>
      <c r="V55" s="265"/>
      <c r="W55" s="265"/>
      <c r="X55" s="265"/>
      <c r="Y55" s="2"/>
      <c r="Z55" s="264"/>
      <c r="AA55" s="264"/>
      <c r="AB55" s="264"/>
      <c r="AC55" s="264"/>
      <c r="AD55" s="265"/>
      <c r="AE55" s="265"/>
      <c r="AF55" s="265"/>
      <c r="AG55" s="265"/>
      <c r="AH55" s="265"/>
      <c r="AI55" s="265"/>
      <c r="AJ55" s="265"/>
      <c r="AK55" s="265"/>
      <c r="AL55" s="265"/>
      <c r="AM55" s="265"/>
      <c r="AN55" s="265"/>
      <c r="AO55" s="265"/>
      <c r="AP55" s="265"/>
      <c r="AQ55" s="265"/>
      <c r="AR55" s="265"/>
      <c r="AS55" s="265"/>
      <c r="AT55" s="264"/>
      <c r="AU55" s="264"/>
      <c r="AV55" s="264"/>
      <c r="AW55" s="271"/>
      <c r="AX55" s="265"/>
      <c r="AY55" s="265"/>
      <c r="AZ55" s="265"/>
      <c r="BA55" s="265"/>
      <c r="BB55" s="265"/>
      <c r="BC55" s="265"/>
      <c r="BD55" s="265"/>
      <c r="BE55" s="265"/>
      <c r="BF55" s="265"/>
      <c r="BG55" s="265"/>
      <c r="BH55" s="265"/>
      <c r="BI55" s="265"/>
      <c r="BJ55" s="265"/>
      <c r="BK55" s="264"/>
      <c r="BL55" s="264"/>
      <c r="BM55" s="264"/>
      <c r="BN55" s="265"/>
      <c r="BO55" s="265"/>
      <c r="BP55" s="265"/>
      <c r="BQ55" s="265"/>
    </row>
    <row r="56" spans="1:69" s="1" customFormat="1" ht="20.25">
      <c r="A56" s="99"/>
      <c r="B56" s="264"/>
      <c r="C56" s="265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5"/>
      <c r="O56" s="265"/>
      <c r="P56" s="265"/>
      <c r="Q56" s="225"/>
      <c r="R56" s="265"/>
      <c r="S56" s="265"/>
      <c r="T56" s="265"/>
      <c r="V56" s="265"/>
      <c r="W56" s="265"/>
      <c r="X56" s="265"/>
      <c r="Y56" s="2"/>
      <c r="Z56" s="264"/>
      <c r="AA56" s="264"/>
      <c r="AB56" s="264"/>
      <c r="AC56" s="264"/>
      <c r="AD56" s="265"/>
      <c r="AE56" s="265"/>
      <c r="AF56" s="265"/>
      <c r="AG56" s="265"/>
      <c r="AH56" s="265"/>
      <c r="AI56" s="265"/>
      <c r="AJ56" s="265"/>
      <c r="AK56" s="265"/>
      <c r="AL56" s="265"/>
      <c r="AM56" s="265"/>
      <c r="AN56" s="265"/>
      <c r="AO56" s="265"/>
      <c r="AP56" s="265"/>
      <c r="AQ56" s="265"/>
      <c r="AR56" s="265"/>
      <c r="AS56" s="265"/>
      <c r="AT56" s="264"/>
      <c r="AU56" s="264"/>
      <c r="AV56" s="264"/>
      <c r="AW56" s="271"/>
      <c r="AX56" s="265"/>
      <c r="AY56" s="265"/>
      <c r="AZ56" s="265"/>
      <c r="BA56" s="265"/>
      <c r="BB56" s="265"/>
      <c r="BC56" s="265"/>
      <c r="BD56" s="265"/>
      <c r="BE56" s="265"/>
      <c r="BF56" s="265"/>
      <c r="BG56" s="265"/>
      <c r="BH56" s="265"/>
      <c r="BI56" s="265"/>
      <c r="BJ56" s="265"/>
      <c r="BK56" s="264"/>
      <c r="BL56" s="264"/>
      <c r="BM56" s="264"/>
      <c r="BN56" s="265"/>
      <c r="BO56" s="265"/>
      <c r="BP56" s="265"/>
      <c r="BQ56" s="265"/>
    </row>
    <row r="57" spans="1:69" s="1" customFormat="1" ht="20.25">
      <c r="A57" s="99"/>
      <c r="B57" s="264"/>
      <c r="C57" s="265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5"/>
      <c r="O57" s="265"/>
      <c r="P57" s="265"/>
      <c r="Q57" s="225"/>
      <c r="R57" s="265"/>
      <c r="S57" s="265"/>
      <c r="T57" s="265"/>
      <c r="V57" s="265"/>
      <c r="W57" s="265"/>
      <c r="X57" s="265"/>
      <c r="Y57" s="2"/>
      <c r="Z57" s="264"/>
      <c r="AA57" s="264"/>
      <c r="AB57" s="264"/>
      <c r="AC57" s="264"/>
      <c r="AD57" s="265"/>
      <c r="AE57" s="265"/>
      <c r="AF57" s="265"/>
      <c r="AG57" s="265"/>
      <c r="AH57" s="265"/>
      <c r="AI57" s="265"/>
      <c r="AJ57" s="265"/>
      <c r="AK57" s="265"/>
      <c r="AL57" s="265"/>
      <c r="AM57" s="265"/>
      <c r="AN57" s="265"/>
      <c r="AO57" s="265"/>
      <c r="AP57" s="265"/>
      <c r="AQ57" s="265"/>
      <c r="AR57" s="265"/>
      <c r="AS57" s="265"/>
      <c r="AT57" s="264"/>
      <c r="AU57" s="264"/>
      <c r="AV57" s="264"/>
      <c r="AW57" s="271"/>
      <c r="AX57" s="265"/>
      <c r="AY57" s="265"/>
      <c r="AZ57" s="265"/>
      <c r="BA57" s="265"/>
      <c r="BB57" s="265"/>
      <c r="BC57" s="265"/>
      <c r="BD57" s="265"/>
      <c r="BE57" s="265"/>
      <c r="BF57" s="265"/>
      <c r="BG57" s="265"/>
      <c r="BH57" s="265"/>
      <c r="BI57" s="265"/>
      <c r="BJ57" s="265"/>
      <c r="BK57" s="264"/>
      <c r="BL57" s="264"/>
      <c r="BM57" s="264"/>
      <c r="BN57" s="265"/>
      <c r="BO57" s="265"/>
      <c r="BP57" s="265"/>
      <c r="BQ57" s="265"/>
    </row>
    <row r="58" spans="1:69" s="1" customFormat="1" ht="20.25">
      <c r="A58" s="99"/>
      <c r="B58" s="264"/>
      <c r="C58" s="265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5"/>
      <c r="O58" s="265"/>
      <c r="P58" s="265"/>
      <c r="Q58" s="225"/>
      <c r="R58" s="265"/>
      <c r="S58" s="265"/>
      <c r="T58" s="265"/>
      <c r="V58" s="265"/>
      <c r="W58" s="265"/>
      <c r="X58" s="265"/>
      <c r="Y58" s="2"/>
      <c r="Z58" s="264"/>
      <c r="AA58" s="264"/>
      <c r="AB58" s="264"/>
      <c r="AC58" s="264"/>
      <c r="AD58" s="265"/>
      <c r="AE58" s="265"/>
      <c r="AF58" s="265"/>
      <c r="AG58" s="265"/>
      <c r="AH58" s="265"/>
      <c r="AI58" s="265"/>
      <c r="AJ58" s="265"/>
      <c r="AK58" s="265"/>
      <c r="AL58" s="265"/>
      <c r="AM58" s="265"/>
      <c r="AN58" s="265"/>
      <c r="AO58" s="265"/>
      <c r="AP58" s="265"/>
      <c r="AQ58" s="265"/>
      <c r="AR58" s="265"/>
      <c r="AS58" s="265"/>
      <c r="AT58" s="264"/>
      <c r="AU58" s="264"/>
      <c r="AV58" s="264"/>
      <c r="AW58" s="271"/>
      <c r="AX58" s="265"/>
      <c r="AY58" s="265"/>
      <c r="AZ58" s="265"/>
      <c r="BA58" s="265"/>
      <c r="BB58" s="265"/>
      <c r="BC58" s="265"/>
      <c r="BD58" s="265"/>
      <c r="BE58" s="265"/>
      <c r="BF58" s="265"/>
      <c r="BG58" s="265"/>
      <c r="BH58" s="265"/>
      <c r="BI58" s="265"/>
      <c r="BJ58" s="265"/>
      <c r="BK58" s="264"/>
      <c r="BL58" s="264"/>
      <c r="BM58" s="264"/>
      <c r="BN58" s="265"/>
      <c r="BO58" s="265"/>
      <c r="BP58" s="265"/>
      <c r="BQ58" s="265"/>
    </row>
    <row r="59" spans="1:69" s="1" customFormat="1" ht="20.25">
      <c r="A59" s="99"/>
      <c r="B59" s="264"/>
      <c r="C59" s="265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5"/>
      <c r="O59" s="265"/>
      <c r="P59" s="265"/>
      <c r="Q59" s="225"/>
      <c r="R59" s="265"/>
      <c r="S59" s="265"/>
      <c r="T59" s="265"/>
      <c r="V59" s="265"/>
      <c r="W59" s="265"/>
      <c r="X59" s="265"/>
      <c r="Y59" s="2"/>
      <c r="Z59" s="264"/>
      <c r="AA59" s="264"/>
      <c r="AB59" s="264"/>
      <c r="AC59" s="264"/>
      <c r="AD59" s="265"/>
      <c r="AE59" s="265"/>
      <c r="AF59" s="265"/>
      <c r="AG59" s="265"/>
      <c r="AH59" s="265"/>
      <c r="AI59" s="265"/>
      <c r="AJ59" s="265"/>
      <c r="AK59" s="265"/>
      <c r="AL59" s="265"/>
      <c r="AM59" s="265"/>
      <c r="AN59" s="265"/>
      <c r="AO59" s="265"/>
      <c r="AP59" s="265"/>
      <c r="AQ59" s="265"/>
      <c r="AR59" s="265"/>
      <c r="AS59" s="265"/>
      <c r="AT59" s="264"/>
      <c r="AU59" s="264"/>
      <c r="AV59" s="264"/>
      <c r="AW59" s="271"/>
      <c r="AX59" s="265"/>
      <c r="AY59" s="265"/>
      <c r="AZ59" s="265"/>
      <c r="BA59" s="265"/>
      <c r="BB59" s="265"/>
      <c r="BC59" s="265"/>
      <c r="BD59" s="265"/>
      <c r="BE59" s="265"/>
      <c r="BF59" s="265"/>
      <c r="BG59" s="265"/>
      <c r="BH59" s="265"/>
      <c r="BI59" s="265"/>
      <c r="BJ59" s="265"/>
      <c r="BK59" s="264"/>
      <c r="BL59" s="264"/>
      <c r="BM59" s="264"/>
      <c r="BN59" s="265"/>
      <c r="BO59" s="265"/>
      <c r="BP59" s="265"/>
      <c r="BQ59" s="265"/>
    </row>
    <row r="60" spans="1:69" s="1" customFormat="1" ht="20.25">
      <c r="A60" s="99"/>
      <c r="B60" s="264"/>
      <c r="C60" s="265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5"/>
      <c r="O60" s="265"/>
      <c r="P60" s="265"/>
      <c r="Q60" s="225"/>
      <c r="R60" s="265"/>
      <c r="S60" s="265"/>
      <c r="T60" s="265"/>
      <c r="V60" s="265"/>
      <c r="W60" s="265"/>
      <c r="X60" s="265"/>
      <c r="Y60" s="2"/>
      <c r="Z60" s="264"/>
      <c r="AA60" s="264"/>
      <c r="AB60" s="264"/>
      <c r="AC60" s="264"/>
      <c r="AD60" s="265"/>
      <c r="AE60" s="265"/>
      <c r="AF60" s="265"/>
      <c r="AG60" s="265"/>
      <c r="AH60" s="265"/>
      <c r="AI60" s="265"/>
      <c r="AJ60" s="265"/>
      <c r="AK60" s="265"/>
      <c r="AL60" s="265"/>
      <c r="AM60" s="265"/>
      <c r="AN60" s="265"/>
      <c r="AO60" s="265"/>
      <c r="AP60" s="265"/>
      <c r="AQ60" s="265"/>
      <c r="AR60" s="265"/>
      <c r="AS60" s="265"/>
      <c r="AT60" s="264"/>
      <c r="AU60" s="264"/>
      <c r="AV60" s="264"/>
      <c r="AW60" s="271"/>
      <c r="AX60" s="265"/>
      <c r="AY60" s="265"/>
      <c r="AZ60" s="265"/>
      <c r="BA60" s="265"/>
      <c r="BB60" s="265"/>
      <c r="BC60" s="265"/>
      <c r="BD60" s="265"/>
      <c r="BE60" s="265"/>
      <c r="BF60" s="265"/>
      <c r="BG60" s="265"/>
      <c r="BH60" s="265"/>
      <c r="BI60" s="265"/>
      <c r="BJ60" s="265"/>
      <c r="BK60" s="264"/>
      <c r="BL60" s="264"/>
      <c r="BM60" s="264"/>
      <c r="BN60" s="265"/>
      <c r="BO60" s="265"/>
      <c r="BP60" s="265"/>
      <c r="BQ60" s="265"/>
    </row>
  </sheetData>
  <sheetProtection/>
  <mergeCells count="78">
    <mergeCell ref="J3:J4"/>
    <mergeCell ref="K3:K4"/>
    <mergeCell ref="AM3:AM4"/>
    <mergeCell ref="AT3:AT4"/>
    <mergeCell ref="L3:M3"/>
    <mergeCell ref="N3:N4"/>
    <mergeCell ref="O3:O4"/>
    <mergeCell ref="P3:Q3"/>
    <mergeCell ref="AB3:AC3"/>
    <mergeCell ref="AD3:AD4"/>
    <mergeCell ref="G3:G4"/>
    <mergeCell ref="H3:I3"/>
    <mergeCell ref="BW3:BW4"/>
    <mergeCell ref="BX3:BY3"/>
    <mergeCell ref="BO3:BO4"/>
    <mergeCell ref="BP3:BQ3"/>
    <mergeCell ref="BR3:BR4"/>
    <mergeCell ref="BS3:BS4"/>
    <mergeCell ref="BT3:BU3"/>
    <mergeCell ref="BV3:BV4"/>
    <mergeCell ref="BB2:BE2"/>
    <mergeCell ref="BF2:BI2"/>
    <mergeCell ref="BJ2:BM2"/>
    <mergeCell ref="BN2:BQ2"/>
    <mergeCell ref="BR2:BU2"/>
    <mergeCell ref="BV2:BY2"/>
    <mergeCell ref="AD2:AG2"/>
    <mergeCell ref="AH2:AK2"/>
    <mergeCell ref="AL2:AO2"/>
    <mergeCell ref="AP2:AS2"/>
    <mergeCell ref="AT2:AW2"/>
    <mergeCell ref="AX2:BA2"/>
    <mergeCell ref="F3:F4"/>
    <mergeCell ref="V2:Y2"/>
    <mergeCell ref="Z2:AC2"/>
    <mergeCell ref="AY3:AY4"/>
    <mergeCell ref="AZ3:BA3"/>
    <mergeCell ref="BB3:BB4"/>
    <mergeCell ref="AH3:AH4"/>
    <mergeCell ref="AI3:AI4"/>
    <mergeCell ref="AJ3:AK3"/>
    <mergeCell ref="AL3:AL4"/>
    <mergeCell ref="BL3:BM3"/>
    <mergeCell ref="A2:A4"/>
    <mergeCell ref="B2:E2"/>
    <mergeCell ref="F2:I2"/>
    <mergeCell ref="J2:M2"/>
    <mergeCell ref="N2:Q2"/>
    <mergeCell ref="R2:U2"/>
    <mergeCell ref="B3:B4"/>
    <mergeCell ref="C3:C4"/>
    <mergeCell ref="D3:E3"/>
    <mergeCell ref="BF3:BF4"/>
    <mergeCell ref="BG3:BG4"/>
    <mergeCell ref="BH3:BI3"/>
    <mergeCell ref="BJ3:BJ4"/>
    <mergeCell ref="AX3:AX4"/>
    <mergeCell ref="BK3:BK4"/>
    <mergeCell ref="BC3:BC4"/>
    <mergeCell ref="A1:Q1"/>
    <mergeCell ref="BD3:BE3"/>
    <mergeCell ref="W3:W4"/>
    <mergeCell ref="X3:Y3"/>
    <mergeCell ref="AE3:AE4"/>
    <mergeCell ref="AF3:AG3"/>
    <mergeCell ref="AU3:AU4"/>
    <mergeCell ref="AN3:AO3"/>
    <mergeCell ref="AP3:AP4"/>
    <mergeCell ref="AQ3:AQ4"/>
    <mergeCell ref="Z3:Z4"/>
    <mergeCell ref="AA3:AA4"/>
    <mergeCell ref="R3:R4"/>
    <mergeCell ref="S3:S4"/>
    <mergeCell ref="T3:U3"/>
    <mergeCell ref="V3:V4"/>
    <mergeCell ref="AR3:AS3"/>
    <mergeCell ref="AV3:AW3"/>
    <mergeCell ref="BN3:BN4"/>
  </mergeCells>
  <printOptions/>
  <pageMargins left="0.1968503937007874" right="0.1968503937007874" top="0.1968503937007874" bottom="0.1968503937007874" header="0.1968503937007874" footer="0.1968503937007874"/>
  <pageSetup fitToWidth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44"/>
  <sheetViews>
    <sheetView showZeros="0" zoomScalePageLayoutView="0" workbookViewId="0" topLeftCell="A2">
      <pane xSplit="2" ySplit="1" topLeftCell="C3" activePane="bottomRight" state="frozen"/>
      <selection pane="topLeft" activeCell="BN81" sqref="BN81"/>
      <selection pane="topRight" activeCell="BN81" sqref="BN81"/>
      <selection pane="bottomLeft" activeCell="BN81" sqref="BN81"/>
      <selection pane="bottomRight" activeCell="A35" sqref="A35:IV36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4" width="10.00390625" style="0" customWidth="1"/>
    <col min="5" max="5" width="10.25390625" style="0" bestFit="1" customWidth="1"/>
    <col min="6" max="6" width="11.00390625" style="0" customWidth="1"/>
    <col min="7" max="7" width="10.00390625" style="0" customWidth="1"/>
    <col min="8" max="8" width="10.375" style="0" customWidth="1"/>
    <col min="9" max="9" width="10.00390625" style="0" customWidth="1"/>
    <col min="10" max="10" width="10.125" style="0" customWidth="1"/>
    <col min="11" max="11" width="9.375" style="0" bestFit="1" customWidth="1"/>
    <col min="12" max="13" width="9.25390625" style="0" customWidth="1"/>
    <col min="14" max="14" width="10.375" style="0" customWidth="1"/>
    <col min="15" max="15" width="10.00390625" style="0" customWidth="1"/>
    <col min="16" max="16" width="9.375" style="0" customWidth="1"/>
    <col min="17" max="17" width="9.25390625" style="0" bestFit="1" customWidth="1"/>
    <col min="18" max="18" width="9.75390625" style="0" customWidth="1"/>
    <col min="19" max="19" width="9.25390625" style="0" bestFit="1" customWidth="1"/>
    <col min="20" max="20" width="10.25390625" style="0" customWidth="1"/>
    <col min="21" max="21" width="10.00390625" style="0" customWidth="1"/>
    <col min="22" max="22" width="10.25390625" style="0" customWidth="1"/>
    <col min="24" max="24" width="10.00390625" style="0" customWidth="1"/>
    <col min="26" max="26" width="10.375" style="0" customWidth="1"/>
    <col min="27" max="27" width="10.00390625" style="0" customWidth="1"/>
    <col min="28" max="28" width="11.75390625" style="0" customWidth="1"/>
    <col min="29" max="29" width="10.00390625" style="0" customWidth="1"/>
    <col min="30" max="30" width="10.875" style="0" bestFit="1" customWidth="1"/>
    <col min="31" max="31" width="9.25390625" style="0" bestFit="1" customWidth="1"/>
    <col min="32" max="32" width="9.375" style="0" customWidth="1"/>
    <col min="33" max="33" width="9.00390625" style="0" customWidth="1"/>
    <col min="34" max="34" width="9.375" style="0" customWidth="1"/>
    <col min="35" max="35" width="8.75390625" style="0" customWidth="1"/>
    <col min="36" max="36" width="11.25390625" style="0" customWidth="1"/>
    <col min="37" max="37" width="9.75390625" style="0" customWidth="1"/>
    <col min="38" max="38" width="10.375" style="0" customWidth="1"/>
    <col min="39" max="39" width="10.00390625" style="0" customWidth="1"/>
    <col min="40" max="40" width="11.375" style="0" customWidth="1"/>
    <col min="41" max="41" width="9.625" style="0" bestFit="1" customWidth="1"/>
    <col min="42" max="42" width="9.875" style="0" customWidth="1"/>
    <col min="43" max="43" width="10.25390625" style="0" customWidth="1"/>
    <col min="44" max="44" width="10.375" style="0" customWidth="1"/>
    <col min="45" max="45" width="10.00390625" style="0" customWidth="1"/>
    <col min="46" max="46" width="10.25390625" style="0" customWidth="1"/>
    <col min="47" max="47" width="9.25390625" style="0" bestFit="1" customWidth="1"/>
    <col min="48" max="48" width="9.25390625" style="0" customWidth="1"/>
    <col min="49" max="49" width="10.875" style="0" customWidth="1"/>
    <col min="50" max="50" width="10.375" style="0" customWidth="1"/>
    <col min="51" max="51" width="10.00390625" style="0" customWidth="1"/>
    <col min="52" max="52" width="12.125" style="0" customWidth="1"/>
    <col min="53" max="53" width="9.25390625" style="0" bestFit="1" customWidth="1"/>
    <col min="54" max="55" width="9.25390625" style="0" customWidth="1"/>
    <col min="56" max="56" width="10.375" style="0" customWidth="1"/>
    <col min="57" max="57" width="10.00390625" style="0" customWidth="1"/>
    <col min="58" max="58" width="10.875" style="0" customWidth="1"/>
    <col min="59" max="59" width="9.25390625" style="0" bestFit="1" customWidth="1"/>
    <col min="60" max="60" width="9.25390625" style="0" customWidth="1"/>
    <col min="61" max="61" width="11.375" style="0" customWidth="1"/>
    <col min="62" max="62" width="10.375" style="0" customWidth="1"/>
    <col min="63" max="63" width="10.00390625" style="0" customWidth="1"/>
    <col min="64" max="64" width="11.75390625" style="0" customWidth="1"/>
    <col min="65" max="65" width="9.25390625" style="0" bestFit="1" customWidth="1"/>
    <col min="66" max="67" width="9.25390625" style="0" customWidth="1"/>
    <col min="68" max="68" width="10.375" style="0" customWidth="1"/>
    <col min="69" max="69" width="10.00390625" style="0" customWidth="1"/>
    <col min="70" max="70" width="10.375" style="0" bestFit="1" customWidth="1"/>
    <col min="71" max="71" width="9.25390625" style="0" bestFit="1" customWidth="1"/>
    <col min="72" max="72" width="8.875" style="0" customWidth="1"/>
    <col min="73" max="73" width="8.625" style="0" customWidth="1"/>
    <col min="74" max="74" width="10.375" style="0" customWidth="1"/>
    <col min="75" max="75" width="10.00390625" style="0" customWidth="1"/>
    <col min="76" max="76" width="11.875" style="0" customWidth="1"/>
    <col min="77" max="77" width="11.375" style="0" customWidth="1"/>
    <col min="78" max="78" width="11.125" style="0" customWidth="1"/>
    <col min="79" max="79" width="9.00390625" style="0" customWidth="1"/>
    <col min="80" max="80" width="10.375" style="0" customWidth="1"/>
  </cols>
  <sheetData>
    <row r="1" ht="15.75" hidden="1">
      <c r="A1" t="s">
        <v>47</v>
      </c>
    </row>
    <row r="2" spans="2:80" ht="18">
      <c r="B2" s="101"/>
      <c r="C2" s="102"/>
      <c r="D2" s="102" t="s">
        <v>155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341"/>
      <c r="W2" s="103"/>
      <c r="X2" s="103"/>
      <c r="Y2" s="103"/>
      <c r="Z2" s="102"/>
      <c r="AA2" s="102"/>
      <c r="AF2" s="102"/>
      <c r="AG2" s="102"/>
      <c r="AL2" s="102"/>
      <c r="AM2" s="102"/>
      <c r="AR2" s="102"/>
      <c r="AS2" s="102"/>
      <c r="AX2" s="102"/>
      <c r="AY2" s="102"/>
      <c r="BD2" s="102"/>
      <c r="BE2" s="102"/>
      <c r="BJ2" s="102"/>
      <c r="BK2" s="102"/>
      <c r="BP2" s="102"/>
      <c r="BQ2" s="102"/>
      <c r="BV2" s="102"/>
      <c r="BW2" s="102"/>
      <c r="CB2" s="102"/>
    </row>
    <row r="3" spans="4:80" ht="15.75">
      <c r="D3" s="465" t="s">
        <v>147</v>
      </c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105"/>
      <c r="S3" s="105"/>
      <c r="T3" s="105"/>
      <c r="U3" s="104"/>
      <c r="Z3" s="105"/>
      <c r="AA3" s="104"/>
      <c r="AF3" s="105"/>
      <c r="AG3" s="104"/>
      <c r="AL3" s="105"/>
      <c r="AM3" s="104"/>
      <c r="AR3" s="105"/>
      <c r="AS3" s="104"/>
      <c r="AX3" s="105"/>
      <c r="AY3" s="104"/>
      <c r="BD3" s="105"/>
      <c r="BE3" s="104"/>
      <c r="BJ3" s="105"/>
      <c r="BK3" s="104"/>
      <c r="BP3" s="105"/>
      <c r="BQ3" s="104"/>
      <c r="BV3" s="105"/>
      <c r="BW3" s="104"/>
      <c r="CB3" s="105"/>
    </row>
    <row r="4" spans="1:80" s="107" customFormat="1" ht="12.75" customHeight="1">
      <c r="A4" s="106" t="s">
        <v>156</v>
      </c>
      <c r="B4" s="106"/>
      <c r="F4" s="108"/>
      <c r="G4" s="108"/>
      <c r="H4" s="108"/>
      <c r="J4" s="108"/>
      <c r="L4" s="108"/>
      <c r="M4" s="108"/>
      <c r="N4" s="108"/>
      <c r="P4" s="108"/>
      <c r="R4" s="108"/>
      <c r="S4" s="108"/>
      <c r="T4" s="108"/>
      <c r="V4" s="108"/>
      <c r="X4" s="108"/>
      <c r="Y4" s="108"/>
      <c r="Z4" s="108"/>
      <c r="AB4" s="108"/>
      <c r="AD4" s="108"/>
      <c r="AE4" s="108"/>
      <c r="AF4" s="108"/>
      <c r="AH4" s="108"/>
      <c r="AJ4" s="108"/>
      <c r="AK4" s="108"/>
      <c r="AL4" s="108"/>
      <c r="AN4" s="108"/>
      <c r="AP4" s="108"/>
      <c r="AQ4" s="108"/>
      <c r="AR4" s="108"/>
      <c r="AT4" s="108"/>
      <c r="AV4" s="108"/>
      <c r="AW4" s="108"/>
      <c r="AX4" s="108"/>
      <c r="AZ4" s="108"/>
      <c r="BB4" s="108"/>
      <c r="BC4" s="108"/>
      <c r="BD4" s="108"/>
      <c r="BF4" s="109"/>
      <c r="BG4" s="109"/>
      <c r="BH4" s="109"/>
      <c r="BI4" s="109"/>
      <c r="BJ4" s="108"/>
      <c r="BL4" s="108"/>
      <c r="BN4" s="108"/>
      <c r="BO4" s="108"/>
      <c r="BP4" s="108"/>
      <c r="BR4" s="108"/>
      <c r="BT4" s="108"/>
      <c r="BU4" s="108"/>
      <c r="BV4" s="108"/>
      <c r="BX4" s="108"/>
      <c r="CB4" s="108"/>
    </row>
    <row r="5" spans="1:80" s="107" customFormat="1" ht="12.75" customHeight="1" thickBot="1">
      <c r="A5" s="110"/>
      <c r="B5" s="106"/>
      <c r="F5" s="108"/>
      <c r="G5" s="108"/>
      <c r="H5" s="108"/>
      <c r="J5" s="108"/>
      <c r="L5" s="108"/>
      <c r="M5" s="108"/>
      <c r="N5" s="108"/>
      <c r="P5" s="108"/>
      <c r="R5" s="108"/>
      <c r="S5" s="108"/>
      <c r="T5" s="108"/>
      <c r="V5" s="108"/>
      <c r="X5" s="108"/>
      <c r="Y5" s="108"/>
      <c r="Z5" s="108"/>
      <c r="AB5" s="108"/>
      <c r="AD5" s="108"/>
      <c r="AE5" s="108"/>
      <c r="AF5" s="108"/>
      <c r="AH5" s="108"/>
      <c r="AJ5" s="108"/>
      <c r="AK5" s="108"/>
      <c r="AL5" s="108"/>
      <c r="AN5" s="108"/>
      <c r="AP5" s="108"/>
      <c r="AQ5" s="108"/>
      <c r="AR5" s="108"/>
      <c r="AT5" s="108"/>
      <c r="AV5" s="108"/>
      <c r="AW5" s="108"/>
      <c r="AX5" s="108"/>
      <c r="AZ5" s="108"/>
      <c r="BB5" s="108"/>
      <c r="BC5" s="108"/>
      <c r="BD5" s="108"/>
      <c r="BF5" s="109"/>
      <c r="BG5" s="109"/>
      <c r="BH5" s="109"/>
      <c r="BI5" s="109"/>
      <c r="BJ5" s="108"/>
      <c r="BL5" s="108"/>
      <c r="BN5" s="108"/>
      <c r="BO5" s="108"/>
      <c r="BP5" s="108"/>
      <c r="BR5" s="108"/>
      <c r="BT5" s="108"/>
      <c r="BU5" s="108"/>
      <c r="BV5" s="108"/>
      <c r="BX5" s="108"/>
      <c r="CB5" s="108"/>
    </row>
    <row r="6" spans="1:80" s="113" customFormat="1" ht="15" customHeight="1" thickBot="1">
      <c r="A6" s="111" t="s">
        <v>0</v>
      </c>
      <c r="B6" s="112"/>
      <c r="C6" s="493" t="s">
        <v>48</v>
      </c>
      <c r="D6" s="494"/>
      <c r="E6" s="494"/>
      <c r="F6" s="494"/>
      <c r="G6" s="494"/>
      <c r="H6" s="495"/>
      <c r="I6" s="493" t="s">
        <v>49</v>
      </c>
      <c r="J6" s="494"/>
      <c r="K6" s="494"/>
      <c r="L6" s="494"/>
      <c r="M6" s="496"/>
      <c r="N6" s="340"/>
      <c r="O6" s="493" t="s">
        <v>50</v>
      </c>
      <c r="P6" s="494"/>
      <c r="Q6" s="494"/>
      <c r="R6" s="494"/>
      <c r="S6" s="496"/>
      <c r="T6" s="340"/>
      <c r="U6" s="493" t="s">
        <v>51</v>
      </c>
      <c r="V6" s="494"/>
      <c r="W6" s="494"/>
      <c r="X6" s="494"/>
      <c r="Y6" s="496"/>
      <c r="Z6" s="340"/>
      <c r="AA6" s="493" t="s">
        <v>52</v>
      </c>
      <c r="AB6" s="494"/>
      <c r="AC6" s="494"/>
      <c r="AD6" s="494"/>
      <c r="AE6" s="496"/>
      <c r="AF6" s="340"/>
      <c r="AG6" s="493" t="s">
        <v>53</v>
      </c>
      <c r="AH6" s="494"/>
      <c r="AI6" s="494"/>
      <c r="AJ6" s="494"/>
      <c r="AK6" s="496"/>
      <c r="AL6" s="340"/>
      <c r="AM6" s="493" t="s">
        <v>54</v>
      </c>
      <c r="AN6" s="494"/>
      <c r="AO6" s="494"/>
      <c r="AP6" s="494"/>
      <c r="AQ6" s="496"/>
      <c r="AR6" s="340"/>
      <c r="AS6" s="493" t="s">
        <v>55</v>
      </c>
      <c r="AT6" s="494"/>
      <c r="AU6" s="494"/>
      <c r="AV6" s="494"/>
      <c r="AW6" s="496"/>
      <c r="AX6" s="340"/>
      <c r="AY6" s="493" t="s">
        <v>56</v>
      </c>
      <c r="AZ6" s="494"/>
      <c r="BA6" s="494"/>
      <c r="BB6" s="494"/>
      <c r="BC6" s="496"/>
      <c r="BD6" s="340"/>
      <c r="BE6" s="493" t="s">
        <v>57</v>
      </c>
      <c r="BF6" s="494"/>
      <c r="BG6" s="494"/>
      <c r="BH6" s="494"/>
      <c r="BI6" s="496"/>
      <c r="BJ6" s="340"/>
      <c r="BK6" s="493" t="s">
        <v>58</v>
      </c>
      <c r="BL6" s="494"/>
      <c r="BM6" s="494"/>
      <c r="BN6" s="494"/>
      <c r="BO6" s="496"/>
      <c r="BP6" s="340"/>
      <c r="BQ6" s="493" t="s">
        <v>59</v>
      </c>
      <c r="BR6" s="494"/>
      <c r="BS6" s="494"/>
      <c r="BT6" s="494"/>
      <c r="BU6" s="496"/>
      <c r="BV6" s="340"/>
      <c r="BW6" s="462" t="s">
        <v>60</v>
      </c>
      <c r="BX6" s="463"/>
      <c r="BY6" s="463"/>
      <c r="BZ6" s="464"/>
      <c r="CA6" s="464"/>
      <c r="CB6" s="342"/>
    </row>
    <row r="7" spans="1:80" s="116" customFormat="1" ht="15" customHeight="1">
      <c r="A7" s="114"/>
      <c r="B7" s="115"/>
      <c r="C7" s="343" t="s">
        <v>148</v>
      </c>
      <c r="D7" s="457" t="s">
        <v>152</v>
      </c>
      <c r="E7" s="458"/>
      <c r="F7" s="460" t="s">
        <v>149</v>
      </c>
      <c r="G7" s="461"/>
      <c r="H7" s="344" t="s">
        <v>150</v>
      </c>
      <c r="I7" s="343" t="s">
        <v>148</v>
      </c>
      <c r="J7" s="457" t="s">
        <v>152</v>
      </c>
      <c r="K7" s="458"/>
      <c r="L7" s="460" t="s">
        <v>149</v>
      </c>
      <c r="M7" s="461"/>
      <c r="N7" s="344" t="s">
        <v>150</v>
      </c>
      <c r="O7" s="343" t="s">
        <v>148</v>
      </c>
      <c r="P7" s="457" t="s">
        <v>152</v>
      </c>
      <c r="Q7" s="458"/>
      <c r="R7" s="460" t="s">
        <v>149</v>
      </c>
      <c r="S7" s="461"/>
      <c r="T7" s="344" t="s">
        <v>150</v>
      </c>
      <c r="U7" s="343" t="s">
        <v>148</v>
      </c>
      <c r="V7" s="457" t="s">
        <v>152</v>
      </c>
      <c r="W7" s="458"/>
      <c r="X7" s="460" t="s">
        <v>149</v>
      </c>
      <c r="Y7" s="461"/>
      <c r="Z7" s="344" t="s">
        <v>150</v>
      </c>
      <c r="AA7" s="343" t="s">
        <v>148</v>
      </c>
      <c r="AB7" s="457" t="s">
        <v>152</v>
      </c>
      <c r="AC7" s="458"/>
      <c r="AD7" s="460" t="s">
        <v>149</v>
      </c>
      <c r="AE7" s="461"/>
      <c r="AF7" s="344" t="s">
        <v>150</v>
      </c>
      <c r="AG7" s="343" t="s">
        <v>148</v>
      </c>
      <c r="AH7" s="457" t="s">
        <v>152</v>
      </c>
      <c r="AI7" s="458"/>
      <c r="AJ7" s="460" t="s">
        <v>149</v>
      </c>
      <c r="AK7" s="461"/>
      <c r="AL7" s="344" t="s">
        <v>150</v>
      </c>
      <c r="AM7" s="343" t="s">
        <v>148</v>
      </c>
      <c r="AN7" s="457" t="s">
        <v>152</v>
      </c>
      <c r="AO7" s="458"/>
      <c r="AP7" s="460" t="s">
        <v>149</v>
      </c>
      <c r="AQ7" s="461"/>
      <c r="AR7" s="344" t="s">
        <v>150</v>
      </c>
      <c r="AS7" s="343" t="s">
        <v>148</v>
      </c>
      <c r="AT7" s="457" t="s">
        <v>152</v>
      </c>
      <c r="AU7" s="458"/>
      <c r="AV7" s="460" t="s">
        <v>149</v>
      </c>
      <c r="AW7" s="461"/>
      <c r="AX7" s="344" t="s">
        <v>150</v>
      </c>
      <c r="AY7" s="343" t="s">
        <v>148</v>
      </c>
      <c r="AZ7" s="457" t="s">
        <v>152</v>
      </c>
      <c r="BA7" s="458"/>
      <c r="BB7" s="460" t="s">
        <v>149</v>
      </c>
      <c r="BC7" s="461"/>
      <c r="BD7" s="344" t="s">
        <v>150</v>
      </c>
      <c r="BE7" s="343" t="s">
        <v>148</v>
      </c>
      <c r="BF7" s="457" t="s">
        <v>152</v>
      </c>
      <c r="BG7" s="458"/>
      <c r="BH7" s="460" t="s">
        <v>149</v>
      </c>
      <c r="BI7" s="461"/>
      <c r="BJ7" s="344" t="s">
        <v>150</v>
      </c>
      <c r="BK7" s="343" t="s">
        <v>148</v>
      </c>
      <c r="BL7" s="457" t="s">
        <v>152</v>
      </c>
      <c r="BM7" s="458"/>
      <c r="BN7" s="460" t="s">
        <v>149</v>
      </c>
      <c r="BO7" s="461"/>
      <c r="BP7" s="344" t="s">
        <v>150</v>
      </c>
      <c r="BQ7" s="343" t="s">
        <v>148</v>
      </c>
      <c r="BR7" s="457" t="s">
        <v>152</v>
      </c>
      <c r="BS7" s="458"/>
      <c r="BT7" s="460" t="s">
        <v>149</v>
      </c>
      <c r="BU7" s="461"/>
      <c r="BV7" s="344" t="s">
        <v>150</v>
      </c>
      <c r="BW7" s="343" t="s">
        <v>148</v>
      </c>
      <c r="BX7" s="457" t="s">
        <v>152</v>
      </c>
      <c r="BY7" s="458"/>
      <c r="BZ7" s="459" t="s">
        <v>149</v>
      </c>
      <c r="CA7" s="459"/>
      <c r="CB7" s="345" t="s">
        <v>150</v>
      </c>
    </row>
    <row r="8" spans="1:81" ht="25.5">
      <c r="A8" s="274"/>
      <c r="B8" s="275"/>
      <c r="C8" s="276" t="s">
        <v>16</v>
      </c>
      <c r="D8" s="117" t="s">
        <v>16</v>
      </c>
      <c r="E8" s="117" t="s">
        <v>17</v>
      </c>
      <c r="F8" s="277" t="s">
        <v>61</v>
      </c>
      <c r="G8" s="224" t="s">
        <v>20</v>
      </c>
      <c r="H8" s="346" t="s">
        <v>151</v>
      </c>
      <c r="I8" s="278" t="s">
        <v>16</v>
      </c>
      <c r="J8" s="117" t="s">
        <v>16</v>
      </c>
      <c r="K8" s="117" t="s">
        <v>17</v>
      </c>
      <c r="L8" s="277" t="s">
        <v>61</v>
      </c>
      <c r="M8" s="224" t="s">
        <v>20</v>
      </c>
      <c r="N8" s="346" t="s">
        <v>151</v>
      </c>
      <c r="O8" s="276" t="s">
        <v>16</v>
      </c>
      <c r="P8" s="117" t="s">
        <v>16</v>
      </c>
      <c r="Q8" s="117" t="s">
        <v>17</v>
      </c>
      <c r="R8" s="277" t="s">
        <v>61</v>
      </c>
      <c r="S8" s="224" t="s">
        <v>20</v>
      </c>
      <c r="T8" s="346" t="s">
        <v>151</v>
      </c>
      <c r="U8" s="276" t="s">
        <v>16</v>
      </c>
      <c r="V8" s="117" t="s">
        <v>16</v>
      </c>
      <c r="W8" s="117" t="s">
        <v>17</v>
      </c>
      <c r="X8" s="277" t="s">
        <v>61</v>
      </c>
      <c r="Y8" s="224" t="s">
        <v>20</v>
      </c>
      <c r="Z8" s="346" t="s">
        <v>151</v>
      </c>
      <c r="AA8" s="276" t="s">
        <v>16</v>
      </c>
      <c r="AB8" s="117" t="s">
        <v>16</v>
      </c>
      <c r="AC8" s="117" t="s">
        <v>17</v>
      </c>
      <c r="AD8" s="277" t="s">
        <v>61</v>
      </c>
      <c r="AE8" s="224" t="s">
        <v>20</v>
      </c>
      <c r="AF8" s="346" t="s">
        <v>151</v>
      </c>
      <c r="AG8" s="276" t="s">
        <v>16</v>
      </c>
      <c r="AH8" s="117" t="s">
        <v>16</v>
      </c>
      <c r="AI8" s="117" t="s">
        <v>17</v>
      </c>
      <c r="AJ8" s="277" t="s">
        <v>61</v>
      </c>
      <c r="AK8" s="224" t="s">
        <v>20</v>
      </c>
      <c r="AL8" s="346" t="s">
        <v>151</v>
      </c>
      <c r="AM8" s="276" t="s">
        <v>16</v>
      </c>
      <c r="AN8" s="117" t="s">
        <v>16</v>
      </c>
      <c r="AO8" s="117" t="s">
        <v>17</v>
      </c>
      <c r="AP8" s="277" t="s">
        <v>61</v>
      </c>
      <c r="AQ8" s="224" t="s">
        <v>20</v>
      </c>
      <c r="AR8" s="346" t="s">
        <v>151</v>
      </c>
      <c r="AS8" s="276" t="s">
        <v>16</v>
      </c>
      <c r="AT8" s="117" t="s">
        <v>16</v>
      </c>
      <c r="AU8" s="117" t="s">
        <v>17</v>
      </c>
      <c r="AV8" s="277" t="s">
        <v>61</v>
      </c>
      <c r="AW8" s="224" t="s">
        <v>20</v>
      </c>
      <c r="AX8" s="346" t="s">
        <v>151</v>
      </c>
      <c r="AY8" s="276" t="s">
        <v>16</v>
      </c>
      <c r="AZ8" s="117" t="s">
        <v>16</v>
      </c>
      <c r="BA8" s="117" t="s">
        <v>17</v>
      </c>
      <c r="BB8" s="277" t="s">
        <v>61</v>
      </c>
      <c r="BC8" s="224" t="s">
        <v>20</v>
      </c>
      <c r="BD8" s="346" t="s">
        <v>151</v>
      </c>
      <c r="BE8" s="276" t="s">
        <v>16</v>
      </c>
      <c r="BF8" s="117" t="s">
        <v>16</v>
      </c>
      <c r="BG8" s="117" t="s">
        <v>17</v>
      </c>
      <c r="BH8" s="277" t="s">
        <v>61</v>
      </c>
      <c r="BI8" s="224" t="s">
        <v>20</v>
      </c>
      <c r="BJ8" s="346" t="s">
        <v>151</v>
      </c>
      <c r="BK8" s="276" t="s">
        <v>16</v>
      </c>
      <c r="BL8" s="117" t="s">
        <v>16</v>
      </c>
      <c r="BM8" s="117" t="s">
        <v>17</v>
      </c>
      <c r="BN8" s="277" t="s">
        <v>61</v>
      </c>
      <c r="BO8" s="224" t="s">
        <v>20</v>
      </c>
      <c r="BP8" s="346" t="s">
        <v>151</v>
      </c>
      <c r="BQ8" s="276" t="s">
        <v>16</v>
      </c>
      <c r="BR8" s="117" t="s">
        <v>16</v>
      </c>
      <c r="BS8" s="117" t="s">
        <v>17</v>
      </c>
      <c r="BT8" s="277" t="s">
        <v>61</v>
      </c>
      <c r="BU8" s="224" t="s">
        <v>20</v>
      </c>
      <c r="BV8" s="346" t="s">
        <v>151</v>
      </c>
      <c r="BW8" s="276" t="s">
        <v>16</v>
      </c>
      <c r="BX8" s="117" t="s">
        <v>16</v>
      </c>
      <c r="BY8" s="117" t="s">
        <v>17</v>
      </c>
      <c r="BZ8" s="277" t="s">
        <v>61</v>
      </c>
      <c r="CA8" s="277" t="s">
        <v>20</v>
      </c>
      <c r="CB8" s="347" t="s">
        <v>151</v>
      </c>
      <c r="CC8" s="348"/>
    </row>
    <row r="9" spans="1:80" s="285" customFormat="1" ht="12.75">
      <c r="A9" s="279" t="s">
        <v>62</v>
      </c>
      <c r="B9" s="280"/>
      <c r="C9" s="281">
        <f>SUM(C10:C18)</f>
        <v>99803.6</v>
      </c>
      <c r="D9" s="282">
        <f>SUM(D10:D18)</f>
        <v>42713.600000000006</v>
      </c>
      <c r="E9" s="283">
        <f>SUM(E10:E18)</f>
        <v>44339.1</v>
      </c>
      <c r="F9" s="282">
        <f>E9-D9</f>
        <v>1625.4999999999927</v>
      </c>
      <c r="G9" s="284">
        <f aca="true" t="shared" si="0" ref="G9:G34">E9/D9%</f>
        <v>103.80557948756366</v>
      </c>
      <c r="H9" s="349">
        <f aca="true" t="shared" si="1" ref="H9:H15">E9/C9%</f>
        <v>44.4263533579951</v>
      </c>
      <c r="I9" s="283">
        <f>SUM(I10:I18)</f>
        <v>4061.3999999999996</v>
      </c>
      <c r="J9" s="282">
        <f>SUM(J10:J18)</f>
        <v>1256.7</v>
      </c>
      <c r="K9" s="283">
        <f>SUM(K10:K18)</f>
        <v>1538.8</v>
      </c>
      <c r="L9" s="282">
        <f aca="true" t="shared" si="2" ref="L9:L33">K9-J9</f>
        <v>282.0999999999999</v>
      </c>
      <c r="M9" s="284">
        <f aca="true" t="shared" si="3" ref="M9:M16">K9/J9%</f>
        <v>122.44768043287976</v>
      </c>
      <c r="N9" s="349">
        <f>K9/I9%</f>
        <v>37.88841286255971</v>
      </c>
      <c r="O9" s="281">
        <f>SUM(O10:O18)</f>
        <v>5388.5</v>
      </c>
      <c r="P9" s="282">
        <f>SUM(P10:P18)</f>
        <v>3344.4</v>
      </c>
      <c r="Q9" s="283">
        <f>SUM(Q10:Q18)</f>
        <v>3359.7999999999997</v>
      </c>
      <c r="R9" s="282">
        <f aca="true" t="shared" si="4" ref="R9:R33">Q9-P9</f>
        <v>15.399999999999636</v>
      </c>
      <c r="S9" s="284">
        <f aca="true" t="shared" si="5" ref="S9:S16">Q9/P9%</f>
        <v>100.46047123549813</v>
      </c>
      <c r="T9" s="349">
        <f>Q9/O9%</f>
        <v>62.351303702329034</v>
      </c>
      <c r="U9" s="281">
        <f>SUM(U10:U18)</f>
        <v>8895</v>
      </c>
      <c r="V9" s="282">
        <f>SUM(V10:V18)</f>
        <v>2952.7</v>
      </c>
      <c r="W9" s="283">
        <f>SUM(W10:W18)</f>
        <v>3231.6999999999994</v>
      </c>
      <c r="X9" s="282">
        <f aca="true" t="shared" si="6" ref="X9:X33">W9-V9</f>
        <v>278.99999999999955</v>
      </c>
      <c r="Y9" s="284">
        <f aca="true" t="shared" si="7" ref="Y9:Y16">W9/V9%</f>
        <v>109.44897890066717</v>
      </c>
      <c r="Z9" s="349">
        <f>W9/U9%</f>
        <v>36.33164699269251</v>
      </c>
      <c r="AA9" s="281">
        <f>SUM(AA10:AA18)</f>
        <v>5373.5</v>
      </c>
      <c r="AB9" s="282">
        <f>SUM(AB10:AB18)</f>
        <v>875.1</v>
      </c>
      <c r="AC9" s="282">
        <f>SUM(AC10:AC18)</f>
        <v>1629.6999999999998</v>
      </c>
      <c r="AD9" s="282">
        <f aca="true" t="shared" si="8" ref="AD9:AD33">AC9-AB9</f>
        <v>754.5999999999998</v>
      </c>
      <c r="AE9" s="284">
        <f aca="true" t="shared" si="9" ref="AE9:AE16">AC9/AB9%</f>
        <v>186.23014512627128</v>
      </c>
      <c r="AF9" s="349">
        <f>AC9/AA9%</f>
        <v>30.328463757327622</v>
      </c>
      <c r="AG9" s="281">
        <f>SUM(AG10:AG18)</f>
        <v>3726.3999999999996</v>
      </c>
      <c r="AH9" s="282">
        <f>SUM(AH10:AH18)</f>
        <v>1048.4</v>
      </c>
      <c r="AI9" s="283">
        <f>SUM(AI10:AI18)</f>
        <v>1568.0999999999997</v>
      </c>
      <c r="AJ9" s="282">
        <f aca="true" t="shared" si="10" ref="AJ9:AJ33">AI9-AH9</f>
        <v>519.6999999999996</v>
      </c>
      <c r="AK9" s="284">
        <f aca="true" t="shared" si="11" ref="AK9:AK16">AI9/AH9%</f>
        <v>149.5707745135444</v>
      </c>
      <c r="AL9" s="349">
        <f>AI9/AG9%</f>
        <v>42.080828681837694</v>
      </c>
      <c r="AM9" s="281">
        <f>SUM(AM10:AM18)</f>
        <v>4491.3</v>
      </c>
      <c r="AN9" s="282">
        <f>SUM(AN10:AN18)</f>
        <v>1648.1000000000001</v>
      </c>
      <c r="AO9" s="283">
        <f>SUM(AO10:AO18)</f>
        <v>1870.1000000000001</v>
      </c>
      <c r="AP9" s="282">
        <f aca="true" t="shared" si="12" ref="AP9:AP33">AO9-AN9</f>
        <v>222</v>
      </c>
      <c r="AQ9" s="284">
        <f aca="true" t="shared" si="13" ref="AQ9:AQ16">AO9/AN9%</f>
        <v>113.47005642861477</v>
      </c>
      <c r="AR9" s="349">
        <f>AO9/AM9%</f>
        <v>41.63827844944671</v>
      </c>
      <c r="AS9" s="281">
        <f>SUM(AS10:AS18)</f>
        <v>3493.2</v>
      </c>
      <c r="AT9" s="282">
        <f>SUM(AT10:AT18)</f>
        <v>760.1</v>
      </c>
      <c r="AU9" s="283">
        <f>SUM(AU10:AU18)</f>
        <v>760</v>
      </c>
      <c r="AV9" s="282">
        <f aca="true" t="shared" si="14" ref="AV9:AV33">AU9-AT9</f>
        <v>-0.10000000000002274</v>
      </c>
      <c r="AW9" s="284">
        <f aca="true" t="shared" si="15" ref="AW9:AW16">AU9/AT9%</f>
        <v>99.98684383633733</v>
      </c>
      <c r="AX9" s="349">
        <f>AU9/AS9%</f>
        <v>21.756555593724954</v>
      </c>
      <c r="AY9" s="281">
        <f>SUM(AY10:AY18)</f>
        <v>7051</v>
      </c>
      <c r="AZ9" s="282">
        <f>SUM(AZ10:AZ18)</f>
        <v>3194.6</v>
      </c>
      <c r="BA9" s="283">
        <f>SUM(BA10:BA18)</f>
        <v>4138.5</v>
      </c>
      <c r="BB9" s="282">
        <f aca="true" t="shared" si="16" ref="BB9:BB28">BA9-AZ9</f>
        <v>943.9000000000001</v>
      </c>
      <c r="BC9" s="284">
        <f>BA9/AZ9%</f>
        <v>129.54673511550743</v>
      </c>
      <c r="BD9" s="349">
        <f>BA9/AY9%</f>
        <v>58.69380229754644</v>
      </c>
      <c r="BE9" s="281">
        <f>SUM(BE10:BE18)</f>
        <v>1987.9</v>
      </c>
      <c r="BF9" s="282">
        <f>SUM(BF10:BF18)</f>
        <v>401.29999999999995</v>
      </c>
      <c r="BG9" s="283">
        <f>SUM(BG10:BG18)</f>
        <v>485.40000000000003</v>
      </c>
      <c r="BH9" s="282">
        <f aca="true" t="shared" si="17" ref="BH9:BH32">BG9-BF9</f>
        <v>84.10000000000008</v>
      </c>
      <c r="BI9" s="284">
        <f aca="true" t="shared" si="18" ref="BI9:BI16">BG9/BF9%</f>
        <v>120.95689010715176</v>
      </c>
      <c r="BJ9" s="349">
        <f>BG9/BE9%</f>
        <v>24.417727249861663</v>
      </c>
      <c r="BK9" s="281">
        <f>SUM(BK10:BK18)</f>
        <v>3673.3</v>
      </c>
      <c r="BL9" s="282">
        <f>SUM(BL10:BL18)</f>
        <v>1239</v>
      </c>
      <c r="BM9" s="283">
        <f>SUM(BM10:BM18)</f>
        <v>1442.2</v>
      </c>
      <c r="BN9" s="282">
        <f aca="true" t="shared" si="19" ref="BN9:BN32">BM9-BL9</f>
        <v>203.20000000000005</v>
      </c>
      <c r="BO9" s="284">
        <f aca="true" t="shared" si="20" ref="BO9:BO16">BM9/BL9%</f>
        <v>116.4003228410008</v>
      </c>
      <c r="BP9" s="349">
        <f>BM9/BK9%</f>
        <v>39.26169928946723</v>
      </c>
      <c r="BQ9" s="281">
        <f>SUM(BQ10:BQ18)</f>
        <v>10619</v>
      </c>
      <c r="BR9" s="282">
        <f>SUM(BR10:BR18)</f>
        <v>4782.4</v>
      </c>
      <c r="BS9" s="283">
        <f>SUM(BS10:BS18)</f>
        <v>5650.700000000001</v>
      </c>
      <c r="BT9" s="282">
        <f>BS9-BR9</f>
        <v>868.3000000000011</v>
      </c>
      <c r="BU9" s="284">
        <f aca="true" t="shared" si="21" ref="BU9:BU16">BS9/BR9%</f>
        <v>118.15615590498497</v>
      </c>
      <c r="BV9" s="349">
        <f>BS9/BQ9%</f>
        <v>53.21310857896225</v>
      </c>
      <c r="BW9" s="281">
        <f>C9+I9+O9+U9+AA9+AG9+AM9+AS9+AY9+BE9+BK9+BQ9</f>
        <v>158564.09999999998</v>
      </c>
      <c r="BX9" s="282">
        <f>D9+J9+P9+V9+AB9+AH9+AN9+AT9+AZ9+BF9+BL9+BR9</f>
        <v>64216.4</v>
      </c>
      <c r="BY9" s="282">
        <f>E9+K9+Q9+W9+AC9+AI9+AO9+AU9+BA9+BG9+BM9+BS9</f>
        <v>70014.09999999999</v>
      </c>
      <c r="BZ9" s="282">
        <f>BY9-BX9</f>
        <v>5797.69999999999</v>
      </c>
      <c r="CA9" s="282">
        <f>BY9/BX9%</f>
        <v>109.02837904335964</v>
      </c>
      <c r="CB9" s="350">
        <f>BY9/BW9%</f>
        <v>44.15507671660861</v>
      </c>
    </row>
    <row r="10" spans="1:81" ht="12.75">
      <c r="A10" s="118" t="s">
        <v>63</v>
      </c>
      <c r="B10" s="119"/>
      <c r="C10" s="286">
        <v>62771.5</v>
      </c>
      <c r="D10" s="120">
        <v>26285.8</v>
      </c>
      <c r="E10" s="287">
        <v>27012.5</v>
      </c>
      <c r="F10" s="288">
        <f aca="true" t="shared" si="22" ref="F10:F32">E10-D10</f>
        <v>726.7000000000007</v>
      </c>
      <c r="G10" s="284">
        <f t="shared" si="0"/>
        <v>102.764610550183</v>
      </c>
      <c r="H10" s="351">
        <f t="shared" si="1"/>
        <v>43.03306436838374</v>
      </c>
      <c r="I10" s="289">
        <v>755</v>
      </c>
      <c r="J10" s="120">
        <v>345</v>
      </c>
      <c r="K10" s="287">
        <v>350.4</v>
      </c>
      <c r="L10" s="288">
        <f t="shared" si="2"/>
        <v>5.399999999999977</v>
      </c>
      <c r="M10" s="352">
        <f t="shared" si="3"/>
        <v>101.56521739130433</v>
      </c>
      <c r="N10" s="351">
        <f>K10/I10%</f>
        <v>46.41059602649006</v>
      </c>
      <c r="O10" s="286">
        <v>1622.8</v>
      </c>
      <c r="P10" s="120">
        <v>848</v>
      </c>
      <c r="Q10" s="287">
        <v>848.6</v>
      </c>
      <c r="R10" s="288">
        <f t="shared" si="4"/>
        <v>0.6000000000000227</v>
      </c>
      <c r="S10" s="352">
        <f>Q10/P10%</f>
        <v>100.07075471698113</v>
      </c>
      <c r="T10" s="351">
        <f>Q10/O10%</f>
        <v>52.29233423712103</v>
      </c>
      <c r="U10" s="286">
        <v>4521</v>
      </c>
      <c r="V10" s="120">
        <v>2363.7</v>
      </c>
      <c r="W10" s="287">
        <v>2645.5</v>
      </c>
      <c r="X10" s="288">
        <f t="shared" si="6"/>
        <v>281.8000000000002</v>
      </c>
      <c r="Y10" s="352">
        <f t="shared" si="7"/>
        <v>111.92198671574228</v>
      </c>
      <c r="Z10" s="351">
        <f>W10/U10%</f>
        <v>58.51581508515815</v>
      </c>
      <c r="AA10" s="286">
        <v>1016</v>
      </c>
      <c r="AB10" s="120">
        <v>418.2</v>
      </c>
      <c r="AC10" s="287">
        <v>452</v>
      </c>
      <c r="AD10" s="288">
        <f t="shared" si="8"/>
        <v>33.80000000000001</v>
      </c>
      <c r="AE10" s="352">
        <f t="shared" si="9"/>
        <v>108.08225729316118</v>
      </c>
      <c r="AF10" s="351">
        <f>AC10/AA10%</f>
        <v>44.488188976377955</v>
      </c>
      <c r="AG10" s="286">
        <v>1008</v>
      </c>
      <c r="AH10" s="120">
        <v>480</v>
      </c>
      <c r="AI10" s="287">
        <v>589.3</v>
      </c>
      <c r="AJ10" s="288">
        <f t="shared" si="10"/>
        <v>109.29999999999995</v>
      </c>
      <c r="AK10" s="352">
        <f t="shared" si="11"/>
        <v>122.77083333333333</v>
      </c>
      <c r="AL10" s="351">
        <f>AI10/AG10%</f>
        <v>58.46230158730158</v>
      </c>
      <c r="AM10" s="286">
        <v>675.1</v>
      </c>
      <c r="AN10" s="120">
        <v>236.7</v>
      </c>
      <c r="AO10" s="287">
        <v>247.9</v>
      </c>
      <c r="AP10" s="288">
        <f t="shared" si="12"/>
        <v>11.200000000000017</v>
      </c>
      <c r="AQ10" s="352">
        <f t="shared" si="13"/>
        <v>104.73172792564428</v>
      </c>
      <c r="AR10" s="351">
        <f>AO10/AM10%</f>
        <v>36.720485853947565</v>
      </c>
      <c r="AS10" s="286">
        <v>668.8</v>
      </c>
      <c r="AT10" s="120">
        <v>289.6</v>
      </c>
      <c r="AU10" s="287">
        <v>289.6</v>
      </c>
      <c r="AV10" s="288">
        <f t="shared" si="14"/>
        <v>0</v>
      </c>
      <c r="AW10" s="352">
        <f t="shared" si="15"/>
        <v>100</v>
      </c>
      <c r="AX10" s="351">
        <f>AU10/AS10%</f>
        <v>43.30143540669857</v>
      </c>
      <c r="AY10" s="286">
        <v>2097.1</v>
      </c>
      <c r="AZ10" s="120">
        <v>1117.7</v>
      </c>
      <c r="BA10" s="287">
        <v>1117.8</v>
      </c>
      <c r="BB10" s="288">
        <f t="shared" si="16"/>
        <v>0.09999999999990905</v>
      </c>
      <c r="BC10" s="352">
        <f>BA10/AZ10%</f>
        <v>100.00894694461842</v>
      </c>
      <c r="BD10" s="351">
        <f>BA10/AY10%</f>
        <v>53.30217919984741</v>
      </c>
      <c r="BE10" s="286">
        <v>381.5</v>
      </c>
      <c r="BF10" s="120">
        <v>234.8</v>
      </c>
      <c r="BG10" s="287">
        <v>238</v>
      </c>
      <c r="BH10" s="288">
        <f t="shared" si="17"/>
        <v>3.1999999999999886</v>
      </c>
      <c r="BI10" s="352">
        <f t="shared" si="18"/>
        <v>101.36286201022145</v>
      </c>
      <c r="BJ10" s="351">
        <f>BG10/BE10%</f>
        <v>62.38532110091743</v>
      </c>
      <c r="BK10" s="286">
        <v>1050</v>
      </c>
      <c r="BL10" s="120">
        <v>508</v>
      </c>
      <c r="BM10" s="287">
        <v>507.9</v>
      </c>
      <c r="BN10" s="288">
        <f t="shared" si="19"/>
        <v>-0.10000000000002274</v>
      </c>
      <c r="BO10" s="352">
        <f t="shared" si="20"/>
        <v>99.98031496062991</v>
      </c>
      <c r="BP10" s="351">
        <f>BM10/BK10%</f>
        <v>48.37142857142857</v>
      </c>
      <c r="BQ10" s="286">
        <v>3548.1</v>
      </c>
      <c r="BR10" s="120">
        <v>1605.8</v>
      </c>
      <c r="BS10" s="287">
        <v>2328</v>
      </c>
      <c r="BT10" s="288">
        <f>BS10-BR10</f>
        <v>722.2</v>
      </c>
      <c r="BU10" s="352">
        <f t="shared" si="21"/>
        <v>144.9744675551127</v>
      </c>
      <c r="BV10" s="351">
        <f>BS10/BQ10%</f>
        <v>65.6125813815845</v>
      </c>
      <c r="BW10" s="290">
        <f aca="true" t="shared" si="23" ref="BW10:BY17">C10+I10+O10+U10+AA10+AG10+AM10+AS10+AY10+BE10+BK10+BQ10</f>
        <v>80114.90000000002</v>
      </c>
      <c r="BX10" s="221">
        <f t="shared" si="23"/>
        <v>34733.3</v>
      </c>
      <c r="BY10" s="221">
        <f>E10+K10+Q10+W10+AC10+AI10+AO10+AU10+BA10+BG10+BM10+BS10</f>
        <v>36627.5</v>
      </c>
      <c r="BZ10" s="288">
        <f>BY10-BX10</f>
        <v>1894.199999999997</v>
      </c>
      <c r="CA10" s="288">
        <f>BY10/BX10%</f>
        <v>105.45355609746265</v>
      </c>
      <c r="CB10" s="353">
        <f>BY10/BW10%</f>
        <v>45.71871150060724</v>
      </c>
      <c r="CC10" s="354"/>
    </row>
    <row r="11" spans="1:81" ht="12.75">
      <c r="A11" s="118" t="s">
        <v>64</v>
      </c>
      <c r="B11" s="119"/>
      <c r="C11" s="286">
        <v>2342.8</v>
      </c>
      <c r="D11" s="120">
        <v>1236.4</v>
      </c>
      <c r="E11" s="287">
        <v>1236.5</v>
      </c>
      <c r="F11" s="288">
        <f t="shared" si="22"/>
        <v>0.09999999999990905</v>
      </c>
      <c r="G11" s="284">
        <f t="shared" si="0"/>
        <v>100.00808799741183</v>
      </c>
      <c r="H11" s="351"/>
      <c r="I11" s="289"/>
      <c r="J11" s="120"/>
      <c r="K11" s="287"/>
      <c r="L11" s="288">
        <f t="shared" si="2"/>
        <v>0</v>
      </c>
      <c r="M11" s="352"/>
      <c r="N11" s="351"/>
      <c r="O11" s="286">
        <v>0</v>
      </c>
      <c r="P11" s="120"/>
      <c r="Q11" s="287"/>
      <c r="R11" s="288">
        <f t="shared" si="4"/>
        <v>0</v>
      </c>
      <c r="S11" s="352"/>
      <c r="T11" s="351"/>
      <c r="U11" s="286"/>
      <c r="V11" s="120"/>
      <c r="W11" s="287"/>
      <c r="X11" s="288">
        <f t="shared" si="6"/>
        <v>0</v>
      </c>
      <c r="Y11" s="352"/>
      <c r="Z11" s="351"/>
      <c r="AA11" s="286"/>
      <c r="AB11" s="120"/>
      <c r="AC11" s="287"/>
      <c r="AD11" s="288"/>
      <c r="AE11" s="352"/>
      <c r="AF11" s="351"/>
      <c r="AG11" s="286"/>
      <c r="AH11" s="120"/>
      <c r="AI11" s="287"/>
      <c r="AJ11" s="288">
        <f t="shared" si="10"/>
        <v>0</v>
      </c>
      <c r="AK11" s="352"/>
      <c r="AL11" s="351"/>
      <c r="AM11" s="286"/>
      <c r="AN11" s="120"/>
      <c r="AO11" s="287"/>
      <c r="AP11" s="288"/>
      <c r="AQ11" s="352"/>
      <c r="AR11" s="351"/>
      <c r="AS11" s="286"/>
      <c r="AT11" s="120"/>
      <c r="AU11" s="287"/>
      <c r="AV11" s="288">
        <f t="shared" si="14"/>
        <v>0</v>
      </c>
      <c r="AW11" s="352"/>
      <c r="AX11" s="351"/>
      <c r="AY11" s="286"/>
      <c r="AZ11" s="120"/>
      <c r="BA11" s="287"/>
      <c r="BB11" s="288">
        <f t="shared" si="16"/>
        <v>0</v>
      </c>
      <c r="BC11" s="352"/>
      <c r="BD11" s="351"/>
      <c r="BE11" s="286"/>
      <c r="BF11" s="120"/>
      <c r="BG11" s="287"/>
      <c r="BH11" s="288"/>
      <c r="BI11" s="352"/>
      <c r="BJ11" s="351"/>
      <c r="BK11" s="286"/>
      <c r="BL11" s="120"/>
      <c r="BM11" s="287"/>
      <c r="BN11" s="288"/>
      <c r="BO11" s="352"/>
      <c r="BP11" s="351"/>
      <c r="BQ11" s="286">
        <v>868.6</v>
      </c>
      <c r="BR11" s="120">
        <v>457.9</v>
      </c>
      <c r="BS11" s="287">
        <v>458.4</v>
      </c>
      <c r="BT11" s="288"/>
      <c r="BU11" s="352">
        <f t="shared" si="21"/>
        <v>100.1091941471937</v>
      </c>
      <c r="BV11" s="351"/>
      <c r="BW11" s="290">
        <f t="shared" si="23"/>
        <v>3211.4</v>
      </c>
      <c r="BX11" s="221">
        <f t="shared" si="23"/>
        <v>1694.3000000000002</v>
      </c>
      <c r="BY11" s="221">
        <f t="shared" si="23"/>
        <v>1694.9</v>
      </c>
      <c r="BZ11" s="288">
        <f>BY11-BX11</f>
        <v>0.599999999999909</v>
      </c>
      <c r="CA11" s="288">
        <f>BY11/BX11%</f>
        <v>100.03541285486631</v>
      </c>
      <c r="CB11" s="353">
        <f>BY11/BW11%</f>
        <v>52.7776047829607</v>
      </c>
      <c r="CC11" s="354"/>
    </row>
    <row r="12" spans="1:81" ht="24.75" customHeight="1" hidden="1">
      <c r="A12" s="121" t="s">
        <v>24</v>
      </c>
      <c r="B12" s="119"/>
      <c r="C12" s="286"/>
      <c r="D12" s="120"/>
      <c r="E12" s="287"/>
      <c r="F12" s="288">
        <f t="shared" si="22"/>
        <v>0</v>
      </c>
      <c r="G12" s="284" t="e">
        <f t="shared" si="0"/>
        <v>#DIV/0!</v>
      </c>
      <c r="H12" s="351" t="e">
        <f t="shared" si="1"/>
        <v>#DIV/0!</v>
      </c>
      <c r="I12" s="289"/>
      <c r="J12" s="120"/>
      <c r="K12" s="287"/>
      <c r="L12" s="288">
        <f t="shared" si="2"/>
        <v>0</v>
      </c>
      <c r="M12" s="352" t="e">
        <f t="shared" si="3"/>
        <v>#DIV/0!</v>
      </c>
      <c r="N12" s="351" t="e">
        <f aca="true" t="shared" si="24" ref="N12:N34">K12/I12%</f>
        <v>#DIV/0!</v>
      </c>
      <c r="O12" s="286"/>
      <c r="P12" s="120"/>
      <c r="Q12" s="287"/>
      <c r="R12" s="288">
        <f t="shared" si="4"/>
        <v>0</v>
      </c>
      <c r="S12" s="352" t="e">
        <f t="shared" si="5"/>
        <v>#DIV/0!</v>
      </c>
      <c r="T12" s="351" t="e">
        <f aca="true" t="shared" si="25" ref="T12:T34">Q12/O12%</f>
        <v>#DIV/0!</v>
      </c>
      <c r="U12" s="286"/>
      <c r="V12" s="120"/>
      <c r="W12" s="287"/>
      <c r="X12" s="288">
        <f t="shared" si="6"/>
        <v>0</v>
      </c>
      <c r="Y12" s="352" t="e">
        <f t="shared" si="7"/>
        <v>#DIV/0!</v>
      </c>
      <c r="Z12" s="351"/>
      <c r="AA12" s="286"/>
      <c r="AB12" s="120"/>
      <c r="AC12" s="287"/>
      <c r="AD12" s="288">
        <f t="shared" si="8"/>
        <v>0</v>
      </c>
      <c r="AE12" s="352" t="e">
        <f t="shared" si="9"/>
        <v>#DIV/0!</v>
      </c>
      <c r="AF12" s="351" t="e">
        <f>AC12/AA12%</f>
        <v>#DIV/0!</v>
      </c>
      <c r="AG12" s="286"/>
      <c r="AH12" s="120"/>
      <c r="AI12" s="287"/>
      <c r="AJ12" s="288">
        <f t="shared" si="10"/>
        <v>0</v>
      </c>
      <c r="AK12" s="352" t="e">
        <f t="shared" si="11"/>
        <v>#DIV/0!</v>
      </c>
      <c r="AL12" s="351" t="e">
        <f aca="true" t="shared" si="26" ref="AL12:AL34">AI12/AG12%</f>
        <v>#DIV/0!</v>
      </c>
      <c r="AM12" s="286"/>
      <c r="AN12" s="120"/>
      <c r="AO12" s="287"/>
      <c r="AP12" s="288">
        <f t="shared" si="12"/>
        <v>0</v>
      </c>
      <c r="AQ12" s="352" t="e">
        <f t="shared" si="13"/>
        <v>#DIV/0!</v>
      </c>
      <c r="AR12" s="351" t="e">
        <f aca="true" t="shared" si="27" ref="AR12:AR34">AO12/AM12%</f>
        <v>#DIV/0!</v>
      </c>
      <c r="AS12" s="286"/>
      <c r="AT12" s="120"/>
      <c r="AU12" s="287"/>
      <c r="AV12" s="288">
        <f t="shared" si="14"/>
        <v>0</v>
      </c>
      <c r="AW12" s="352" t="e">
        <f t="shared" si="15"/>
        <v>#DIV/0!</v>
      </c>
      <c r="AX12" s="351" t="e">
        <f aca="true" t="shared" si="28" ref="AX12:AX34">AU12/AS12%</f>
        <v>#DIV/0!</v>
      </c>
      <c r="AY12" s="286"/>
      <c r="AZ12" s="120"/>
      <c r="BA12" s="287"/>
      <c r="BB12" s="288">
        <f t="shared" si="16"/>
        <v>0</v>
      </c>
      <c r="BC12" s="352" t="e">
        <f>BA12/AZ12%</f>
        <v>#DIV/0!</v>
      </c>
      <c r="BD12" s="351" t="e">
        <f aca="true" t="shared" si="29" ref="BD12:BD34">BA12/AY12%</f>
        <v>#DIV/0!</v>
      </c>
      <c r="BE12" s="286"/>
      <c r="BF12" s="120"/>
      <c r="BG12" s="287"/>
      <c r="BH12" s="288">
        <f t="shared" si="17"/>
        <v>0</v>
      </c>
      <c r="BI12" s="352" t="e">
        <f t="shared" si="18"/>
        <v>#DIV/0!</v>
      </c>
      <c r="BJ12" s="351" t="e">
        <f aca="true" t="shared" si="30" ref="BJ12:BJ34">BG12/BE12%</f>
        <v>#DIV/0!</v>
      </c>
      <c r="BK12" s="286"/>
      <c r="BL12" s="120"/>
      <c r="BM12" s="287"/>
      <c r="BN12" s="288">
        <f t="shared" si="19"/>
        <v>0</v>
      </c>
      <c r="BO12" s="352" t="e">
        <f t="shared" si="20"/>
        <v>#DIV/0!</v>
      </c>
      <c r="BP12" s="351" t="e">
        <f aca="true" t="shared" si="31" ref="BP12:BP34">BM12/BK12%</f>
        <v>#DIV/0!</v>
      </c>
      <c r="BQ12" s="286"/>
      <c r="BR12" s="120"/>
      <c r="BS12" s="287"/>
      <c r="BT12" s="288">
        <f aca="true" t="shared" si="32" ref="BT12:BT27">BS12-BR12</f>
        <v>0</v>
      </c>
      <c r="BU12" s="352" t="e">
        <f>BS12/BR12%</f>
        <v>#DIV/0!</v>
      </c>
      <c r="BV12" s="351" t="e">
        <f aca="true" t="shared" si="33" ref="BV12:BV34">BS12/BQ12%</f>
        <v>#DIV/0!</v>
      </c>
      <c r="BW12" s="290">
        <f t="shared" si="23"/>
        <v>0</v>
      </c>
      <c r="BX12" s="221">
        <f t="shared" si="23"/>
        <v>0</v>
      </c>
      <c r="BY12" s="221">
        <f t="shared" si="23"/>
        <v>0</v>
      </c>
      <c r="BZ12" s="288">
        <f aca="true" t="shared" si="34" ref="BZ12:BZ27">BY12-BX12</f>
        <v>0</v>
      </c>
      <c r="CA12" s="288" t="e">
        <f aca="true" t="shared" si="35" ref="CA12:CA34">BY12/BX12%</f>
        <v>#DIV/0!</v>
      </c>
      <c r="CB12" s="353" t="e">
        <f aca="true" t="shared" si="36" ref="CB12:CB34">BY12/BW12%</f>
        <v>#DIV/0!</v>
      </c>
      <c r="CC12" s="354"/>
    </row>
    <row r="13" spans="1:81" ht="12.75">
      <c r="A13" s="118" t="s">
        <v>26</v>
      </c>
      <c r="B13" s="122"/>
      <c r="C13" s="291">
        <v>315</v>
      </c>
      <c r="D13" s="355">
        <v>97.9</v>
      </c>
      <c r="E13" s="292">
        <v>85.5</v>
      </c>
      <c r="F13" s="288">
        <f t="shared" si="22"/>
        <v>-12.400000000000006</v>
      </c>
      <c r="G13" s="284"/>
      <c r="H13" s="351">
        <f>E13/C13%</f>
        <v>27.142857142857142</v>
      </c>
      <c r="I13" s="293">
        <v>65</v>
      </c>
      <c r="J13" s="355">
        <v>65</v>
      </c>
      <c r="K13" s="292">
        <v>186.6</v>
      </c>
      <c r="L13" s="288">
        <f t="shared" si="2"/>
        <v>121.6</v>
      </c>
      <c r="M13" s="352">
        <f t="shared" si="3"/>
        <v>287.07692307692304</v>
      </c>
      <c r="N13" s="351">
        <f t="shared" si="24"/>
        <v>287.07692307692304</v>
      </c>
      <c r="O13" s="291">
        <v>4.5</v>
      </c>
      <c r="P13" s="355">
        <v>4.5</v>
      </c>
      <c r="Q13" s="292">
        <v>18.6</v>
      </c>
      <c r="R13" s="288">
        <f t="shared" si="4"/>
        <v>14.100000000000001</v>
      </c>
      <c r="S13" s="352"/>
      <c r="T13" s="351"/>
      <c r="U13" s="291">
        <v>60.6</v>
      </c>
      <c r="V13" s="355">
        <v>26.8</v>
      </c>
      <c r="W13" s="292">
        <v>39</v>
      </c>
      <c r="X13" s="288">
        <f t="shared" si="6"/>
        <v>12.2</v>
      </c>
      <c r="Y13" s="352">
        <f t="shared" si="7"/>
        <v>145.52238805970148</v>
      </c>
      <c r="Z13" s="351"/>
      <c r="AA13" s="291">
        <v>216.7</v>
      </c>
      <c r="AB13" s="355">
        <v>69.4</v>
      </c>
      <c r="AC13" s="292">
        <v>297.9</v>
      </c>
      <c r="AD13" s="288">
        <f t="shared" si="8"/>
        <v>228.49999999999997</v>
      </c>
      <c r="AE13" s="381" t="s">
        <v>27</v>
      </c>
      <c r="AF13" s="351">
        <f>AC13/AA13%</f>
        <v>137.47115828334103</v>
      </c>
      <c r="AG13" s="291">
        <v>200</v>
      </c>
      <c r="AH13" s="355">
        <v>50</v>
      </c>
      <c r="AI13" s="292">
        <v>196.9</v>
      </c>
      <c r="AJ13" s="288">
        <f t="shared" si="10"/>
        <v>146.9</v>
      </c>
      <c r="AK13" s="381" t="s">
        <v>27</v>
      </c>
      <c r="AL13" s="351">
        <f t="shared" si="26"/>
        <v>98.45</v>
      </c>
      <c r="AM13" s="291">
        <v>249.2</v>
      </c>
      <c r="AN13" s="355">
        <v>249.2</v>
      </c>
      <c r="AO13" s="292">
        <v>459.9</v>
      </c>
      <c r="AP13" s="288">
        <f t="shared" si="12"/>
        <v>210.7</v>
      </c>
      <c r="AQ13" s="352">
        <f t="shared" si="13"/>
        <v>184.5505617977528</v>
      </c>
      <c r="AR13" s="351">
        <f t="shared" si="27"/>
        <v>184.5505617977528</v>
      </c>
      <c r="AS13" s="291">
        <v>220</v>
      </c>
      <c r="AT13" s="355">
        <v>163.5</v>
      </c>
      <c r="AU13" s="292">
        <v>163.5</v>
      </c>
      <c r="AV13" s="288">
        <f t="shared" si="14"/>
        <v>0</v>
      </c>
      <c r="AW13" s="352">
        <f t="shared" si="15"/>
        <v>100</v>
      </c>
      <c r="AX13" s="351">
        <f t="shared" si="28"/>
        <v>74.31818181818181</v>
      </c>
      <c r="AY13" s="291">
        <v>1492.1</v>
      </c>
      <c r="AZ13" s="355">
        <v>1492.1</v>
      </c>
      <c r="BA13" s="292">
        <v>2400.4</v>
      </c>
      <c r="BB13" s="288">
        <f t="shared" si="16"/>
        <v>908.3000000000002</v>
      </c>
      <c r="BC13" s="352">
        <f>BA13/AZ13%</f>
        <v>160.87393606326654</v>
      </c>
      <c r="BD13" s="351">
        <f t="shared" si="29"/>
        <v>160.87393606326654</v>
      </c>
      <c r="BE13" s="291">
        <v>6.4</v>
      </c>
      <c r="BF13" s="355">
        <v>6.4</v>
      </c>
      <c r="BG13" s="292">
        <v>73.8</v>
      </c>
      <c r="BH13" s="288">
        <f t="shared" si="17"/>
        <v>67.39999999999999</v>
      </c>
      <c r="BI13" s="381" t="s">
        <v>27</v>
      </c>
      <c r="BJ13" s="382" t="s">
        <v>27</v>
      </c>
      <c r="BK13" s="291">
        <v>113.6</v>
      </c>
      <c r="BL13" s="355">
        <v>62.8</v>
      </c>
      <c r="BM13" s="292">
        <v>62.9</v>
      </c>
      <c r="BN13" s="288">
        <f t="shared" si="19"/>
        <v>0.10000000000000142</v>
      </c>
      <c r="BO13" s="352">
        <f t="shared" si="20"/>
        <v>100.1592356687898</v>
      </c>
      <c r="BP13" s="351">
        <f t="shared" si="31"/>
        <v>55.36971830985916</v>
      </c>
      <c r="BQ13" s="291"/>
      <c r="BR13" s="355"/>
      <c r="BS13" s="292"/>
      <c r="BT13" s="288">
        <f t="shared" si="32"/>
        <v>0</v>
      </c>
      <c r="BU13" s="352"/>
      <c r="BV13" s="351"/>
      <c r="BW13" s="290">
        <f t="shared" si="23"/>
        <v>2943.1</v>
      </c>
      <c r="BX13" s="221">
        <f t="shared" si="23"/>
        <v>2287.6</v>
      </c>
      <c r="BY13" s="221">
        <f t="shared" si="23"/>
        <v>3985.0000000000005</v>
      </c>
      <c r="BZ13" s="288">
        <f t="shared" si="34"/>
        <v>1697.4000000000005</v>
      </c>
      <c r="CA13" s="288">
        <f t="shared" si="35"/>
        <v>174.20003497114885</v>
      </c>
      <c r="CB13" s="353">
        <f t="shared" si="36"/>
        <v>135.40144745336553</v>
      </c>
      <c r="CC13" s="354"/>
    </row>
    <row r="14" spans="1:81" ht="12.75">
      <c r="A14" s="123" t="s">
        <v>65</v>
      </c>
      <c r="B14" s="122"/>
      <c r="C14" s="291">
        <v>1933</v>
      </c>
      <c r="D14" s="355">
        <v>618.4</v>
      </c>
      <c r="E14" s="292">
        <v>618.4</v>
      </c>
      <c r="F14" s="288">
        <f t="shared" si="22"/>
        <v>0</v>
      </c>
      <c r="G14" s="284">
        <f t="shared" si="0"/>
        <v>100</v>
      </c>
      <c r="H14" s="351">
        <f t="shared" si="1"/>
        <v>31.991722710812212</v>
      </c>
      <c r="I14" s="293">
        <v>131.1</v>
      </c>
      <c r="J14" s="355">
        <v>5</v>
      </c>
      <c r="K14" s="292">
        <v>7.9</v>
      </c>
      <c r="L14" s="288">
        <f t="shared" si="2"/>
        <v>2.9000000000000004</v>
      </c>
      <c r="M14" s="352">
        <f t="shared" si="3"/>
        <v>158</v>
      </c>
      <c r="N14" s="351">
        <f t="shared" si="24"/>
        <v>6.025934401220443</v>
      </c>
      <c r="O14" s="291">
        <v>146.9</v>
      </c>
      <c r="P14" s="355">
        <v>73.4</v>
      </c>
      <c r="Q14" s="292">
        <v>73.9</v>
      </c>
      <c r="R14" s="288">
        <f t="shared" si="4"/>
        <v>0.5</v>
      </c>
      <c r="S14" s="352">
        <f t="shared" si="5"/>
        <v>100.68119891008173</v>
      </c>
      <c r="T14" s="351">
        <f t="shared" si="25"/>
        <v>50.30633083730429</v>
      </c>
      <c r="U14" s="291">
        <v>141.7</v>
      </c>
      <c r="V14" s="355">
        <v>4</v>
      </c>
      <c r="W14" s="292">
        <v>4.1</v>
      </c>
      <c r="X14" s="288">
        <f t="shared" si="6"/>
        <v>0.09999999999999964</v>
      </c>
      <c r="Y14" s="352">
        <f>W14/V14%</f>
        <v>102.49999999999999</v>
      </c>
      <c r="Z14" s="351">
        <f>W14/U14%</f>
        <v>2.8934368383909668</v>
      </c>
      <c r="AA14" s="291">
        <v>38</v>
      </c>
      <c r="AB14" s="355">
        <v>4</v>
      </c>
      <c r="AC14" s="292">
        <v>2.5</v>
      </c>
      <c r="AD14" s="288">
        <f t="shared" si="8"/>
        <v>-1.5</v>
      </c>
      <c r="AE14" s="383">
        <f t="shared" si="9"/>
        <v>62.5</v>
      </c>
      <c r="AF14" s="351">
        <f>AC14/AA14%</f>
        <v>6.578947368421052</v>
      </c>
      <c r="AG14" s="291">
        <v>353.4</v>
      </c>
      <c r="AH14" s="355">
        <v>22</v>
      </c>
      <c r="AI14" s="292">
        <v>14.8</v>
      </c>
      <c r="AJ14" s="288">
        <f t="shared" si="10"/>
        <v>-7.199999999999999</v>
      </c>
      <c r="AK14" s="352">
        <f t="shared" si="11"/>
        <v>67.27272727272728</v>
      </c>
      <c r="AL14" s="351">
        <f t="shared" si="26"/>
        <v>4.1878890775325415</v>
      </c>
      <c r="AM14" s="291">
        <v>207.8</v>
      </c>
      <c r="AN14" s="355">
        <v>19.6</v>
      </c>
      <c r="AO14" s="292">
        <v>19.6</v>
      </c>
      <c r="AP14" s="288">
        <f t="shared" si="12"/>
        <v>0</v>
      </c>
      <c r="AQ14" s="352">
        <f t="shared" si="13"/>
        <v>100</v>
      </c>
      <c r="AR14" s="351">
        <f t="shared" si="27"/>
        <v>9.432146294513956</v>
      </c>
      <c r="AS14" s="291">
        <v>173.6</v>
      </c>
      <c r="AT14" s="355">
        <v>2.8</v>
      </c>
      <c r="AU14" s="292">
        <v>2.8</v>
      </c>
      <c r="AV14" s="288">
        <f t="shared" si="14"/>
        <v>0</v>
      </c>
      <c r="AW14" s="352">
        <f t="shared" si="15"/>
        <v>100</v>
      </c>
      <c r="AX14" s="351">
        <f t="shared" si="28"/>
        <v>1.6129032258064515</v>
      </c>
      <c r="AY14" s="291">
        <v>327.5</v>
      </c>
      <c r="AZ14" s="355">
        <v>40</v>
      </c>
      <c r="BA14" s="292">
        <v>36.8</v>
      </c>
      <c r="BB14" s="288">
        <f t="shared" si="16"/>
        <v>-3.200000000000003</v>
      </c>
      <c r="BC14" s="352">
        <f>BA14/AZ14%</f>
        <v>91.99999999999999</v>
      </c>
      <c r="BD14" s="351">
        <f t="shared" si="29"/>
        <v>11.236641221374045</v>
      </c>
      <c r="BE14" s="291">
        <v>89.2</v>
      </c>
      <c r="BF14" s="355">
        <v>1.5</v>
      </c>
      <c r="BG14" s="292">
        <v>2.3</v>
      </c>
      <c r="BH14" s="288">
        <f t="shared" si="17"/>
        <v>0.7999999999999998</v>
      </c>
      <c r="BI14" s="352">
        <f t="shared" si="18"/>
        <v>153.33333333333331</v>
      </c>
      <c r="BJ14" s="351">
        <f t="shared" si="30"/>
        <v>2.5784753363228696</v>
      </c>
      <c r="BK14" s="291">
        <v>204.1</v>
      </c>
      <c r="BL14" s="355">
        <v>21</v>
      </c>
      <c r="BM14" s="292">
        <v>22.1</v>
      </c>
      <c r="BN14" s="288">
        <f t="shared" si="19"/>
        <v>1.1000000000000014</v>
      </c>
      <c r="BO14" s="352">
        <f t="shared" si="20"/>
        <v>105.23809523809526</v>
      </c>
      <c r="BP14" s="351">
        <f t="shared" si="31"/>
        <v>10.828025477707007</v>
      </c>
      <c r="BQ14" s="291">
        <v>487.2</v>
      </c>
      <c r="BR14" s="355">
        <v>41</v>
      </c>
      <c r="BS14" s="292">
        <v>41.1</v>
      </c>
      <c r="BT14" s="288">
        <f t="shared" si="32"/>
        <v>0.10000000000000142</v>
      </c>
      <c r="BU14" s="352">
        <f t="shared" si="21"/>
        <v>100.2439024390244</v>
      </c>
      <c r="BV14" s="351">
        <f t="shared" si="33"/>
        <v>8.435960591133005</v>
      </c>
      <c r="BW14" s="290">
        <f t="shared" si="23"/>
        <v>4233.5</v>
      </c>
      <c r="BX14" s="221">
        <f t="shared" si="23"/>
        <v>852.6999999999999</v>
      </c>
      <c r="BY14" s="221">
        <f t="shared" si="23"/>
        <v>846.2999999999998</v>
      </c>
      <c r="BZ14" s="288">
        <f t="shared" si="34"/>
        <v>-6.400000000000091</v>
      </c>
      <c r="CA14" s="288">
        <f t="shared" si="35"/>
        <v>99.24944294593642</v>
      </c>
      <c r="CB14" s="353">
        <f t="shared" si="36"/>
        <v>19.99055155308846</v>
      </c>
      <c r="CC14" s="354"/>
    </row>
    <row r="15" spans="1:81" s="126" customFormat="1" ht="12.75">
      <c r="A15" s="124" t="s">
        <v>66</v>
      </c>
      <c r="B15" s="125"/>
      <c r="C15" s="294">
        <v>23694.8</v>
      </c>
      <c r="D15" s="356">
        <v>9096.2</v>
      </c>
      <c r="E15" s="295">
        <v>9040.1</v>
      </c>
      <c r="F15" s="288">
        <f t="shared" si="22"/>
        <v>-56.100000000000364</v>
      </c>
      <c r="G15" s="284">
        <f t="shared" si="0"/>
        <v>99.383258943295</v>
      </c>
      <c r="H15" s="351">
        <f t="shared" si="1"/>
        <v>38.152252814963624</v>
      </c>
      <c r="I15" s="296">
        <v>2590.6</v>
      </c>
      <c r="J15" s="356">
        <v>789</v>
      </c>
      <c r="K15" s="295">
        <v>898.9</v>
      </c>
      <c r="L15" s="288">
        <f t="shared" si="2"/>
        <v>109.89999999999998</v>
      </c>
      <c r="M15" s="352">
        <f t="shared" si="3"/>
        <v>113.92902408111534</v>
      </c>
      <c r="N15" s="351">
        <f t="shared" si="24"/>
        <v>34.698525438122445</v>
      </c>
      <c r="O15" s="294">
        <v>3165.9</v>
      </c>
      <c r="P15" s="356">
        <v>2185</v>
      </c>
      <c r="Q15" s="295">
        <v>2185.2</v>
      </c>
      <c r="R15" s="288">
        <f t="shared" si="4"/>
        <v>0.1999999999998181</v>
      </c>
      <c r="S15" s="352">
        <f t="shared" si="5"/>
        <v>100.0091533180778</v>
      </c>
      <c r="T15" s="351">
        <f t="shared" si="25"/>
        <v>69.02302662749928</v>
      </c>
      <c r="U15" s="294">
        <v>4036.8</v>
      </c>
      <c r="V15" s="356">
        <v>511.2</v>
      </c>
      <c r="W15" s="295">
        <v>513.8</v>
      </c>
      <c r="X15" s="288">
        <f t="shared" si="6"/>
        <v>2.599999999999966</v>
      </c>
      <c r="Y15" s="352">
        <f t="shared" si="7"/>
        <v>100.50860719874804</v>
      </c>
      <c r="Z15" s="351">
        <f>W15/U15%</f>
        <v>12.727903289734442</v>
      </c>
      <c r="AA15" s="294">
        <v>3950</v>
      </c>
      <c r="AB15" s="356">
        <v>329</v>
      </c>
      <c r="AC15" s="295">
        <v>785.6</v>
      </c>
      <c r="AD15" s="288">
        <f t="shared" si="8"/>
        <v>456.6</v>
      </c>
      <c r="AE15" s="381" t="s">
        <v>27</v>
      </c>
      <c r="AF15" s="351">
        <f>AC15/AA15%</f>
        <v>19.88860759493671</v>
      </c>
      <c r="AG15" s="294">
        <v>1800.8</v>
      </c>
      <c r="AH15" s="356">
        <v>349.8</v>
      </c>
      <c r="AI15" s="295">
        <v>662.8</v>
      </c>
      <c r="AJ15" s="288">
        <f t="shared" si="10"/>
        <v>312.99999999999994</v>
      </c>
      <c r="AK15" s="381" t="s">
        <v>27</v>
      </c>
      <c r="AL15" s="351">
        <f t="shared" si="26"/>
        <v>36.80586406041759</v>
      </c>
      <c r="AM15" s="294">
        <v>2818.5</v>
      </c>
      <c r="AN15" s="356">
        <v>944.9</v>
      </c>
      <c r="AO15" s="295">
        <v>945</v>
      </c>
      <c r="AP15" s="288">
        <f t="shared" si="12"/>
        <v>0.10000000000002274</v>
      </c>
      <c r="AQ15" s="352">
        <f t="shared" si="13"/>
        <v>100.01058313049</v>
      </c>
      <c r="AR15" s="351">
        <f t="shared" si="27"/>
        <v>33.52847259180415</v>
      </c>
      <c r="AS15" s="294">
        <v>2291.8</v>
      </c>
      <c r="AT15" s="356">
        <v>241.5</v>
      </c>
      <c r="AU15" s="295">
        <v>241.5</v>
      </c>
      <c r="AV15" s="288">
        <f t="shared" si="14"/>
        <v>0</v>
      </c>
      <c r="AW15" s="352">
        <f t="shared" si="15"/>
        <v>100</v>
      </c>
      <c r="AX15" s="351">
        <f t="shared" si="28"/>
        <v>10.537568723274282</v>
      </c>
      <c r="AY15" s="294">
        <v>3079.5</v>
      </c>
      <c r="AZ15" s="356">
        <v>527.7</v>
      </c>
      <c r="BA15" s="295">
        <v>527.8</v>
      </c>
      <c r="BB15" s="288">
        <f t="shared" si="16"/>
        <v>0.09999999999990905</v>
      </c>
      <c r="BC15" s="352">
        <f>BA15/AZ15%</f>
        <v>100.01895016107636</v>
      </c>
      <c r="BD15" s="351">
        <f t="shared" si="29"/>
        <v>17.139145965254098</v>
      </c>
      <c r="BE15" s="294">
        <v>1421</v>
      </c>
      <c r="BF15" s="356">
        <v>103.8</v>
      </c>
      <c r="BG15" s="295">
        <v>111.3</v>
      </c>
      <c r="BH15" s="288">
        <f t="shared" si="17"/>
        <v>7.5</v>
      </c>
      <c r="BI15" s="352">
        <f t="shared" si="18"/>
        <v>107.22543352601156</v>
      </c>
      <c r="BJ15" s="351">
        <f t="shared" si="30"/>
        <v>7.832512315270935</v>
      </c>
      <c r="BK15" s="294">
        <v>1820.4</v>
      </c>
      <c r="BL15" s="356">
        <v>472.1</v>
      </c>
      <c r="BM15" s="295">
        <v>599.5</v>
      </c>
      <c r="BN15" s="288">
        <f t="shared" si="19"/>
        <v>127.39999999999998</v>
      </c>
      <c r="BO15" s="352">
        <f t="shared" si="20"/>
        <v>126.98580809150603</v>
      </c>
      <c r="BP15" s="351">
        <f t="shared" si="31"/>
        <v>32.932322566468905</v>
      </c>
      <c r="BQ15" s="294">
        <v>4246.5</v>
      </c>
      <c r="BR15" s="356">
        <v>1809.3</v>
      </c>
      <c r="BS15" s="295">
        <v>1809.5</v>
      </c>
      <c r="BT15" s="288">
        <f t="shared" si="32"/>
        <v>0.20000000000004547</v>
      </c>
      <c r="BU15" s="352">
        <f t="shared" si="21"/>
        <v>100.01105399878406</v>
      </c>
      <c r="BV15" s="351">
        <f t="shared" si="33"/>
        <v>42.61156246320499</v>
      </c>
      <c r="BW15" s="290">
        <f t="shared" si="23"/>
        <v>54916.600000000006</v>
      </c>
      <c r="BX15" s="221">
        <f t="shared" si="23"/>
        <v>17359.5</v>
      </c>
      <c r="BY15" s="221">
        <f t="shared" si="23"/>
        <v>18321</v>
      </c>
      <c r="BZ15" s="288">
        <f t="shared" si="34"/>
        <v>961.5</v>
      </c>
      <c r="CA15" s="288">
        <f t="shared" si="35"/>
        <v>105.53875399637086</v>
      </c>
      <c r="CB15" s="353">
        <f t="shared" si="36"/>
        <v>33.36149725219696</v>
      </c>
      <c r="CC15" s="357"/>
    </row>
    <row r="16" spans="1:81" ht="12.75" customHeight="1">
      <c r="A16" s="127" t="s">
        <v>67</v>
      </c>
      <c r="B16" s="128"/>
      <c r="C16" s="294"/>
      <c r="D16" s="358"/>
      <c r="E16" s="297"/>
      <c r="F16" s="288">
        <f t="shared" si="22"/>
        <v>0</v>
      </c>
      <c r="G16" s="284"/>
      <c r="H16" s="351"/>
      <c r="I16" s="296">
        <v>70</v>
      </c>
      <c r="J16" s="358">
        <v>9.5</v>
      </c>
      <c r="K16" s="297">
        <v>11.4</v>
      </c>
      <c r="L16" s="288">
        <f t="shared" si="2"/>
        <v>1.9000000000000004</v>
      </c>
      <c r="M16" s="352">
        <f t="shared" si="3"/>
        <v>120</v>
      </c>
      <c r="N16" s="351">
        <f t="shared" si="24"/>
        <v>16.28571428571429</v>
      </c>
      <c r="O16" s="294">
        <v>73.7</v>
      </c>
      <c r="P16" s="358">
        <v>49.3</v>
      </c>
      <c r="Q16" s="297">
        <v>49.3</v>
      </c>
      <c r="R16" s="288">
        <f t="shared" si="4"/>
        <v>0</v>
      </c>
      <c r="S16" s="352">
        <f t="shared" si="5"/>
        <v>100</v>
      </c>
      <c r="T16" s="351">
        <f t="shared" si="25"/>
        <v>66.89280868385346</v>
      </c>
      <c r="U16" s="294">
        <v>27</v>
      </c>
      <c r="V16" s="358">
        <v>8.9</v>
      </c>
      <c r="W16" s="297">
        <v>9.7</v>
      </c>
      <c r="X16" s="288">
        <f t="shared" si="6"/>
        <v>0.7999999999999989</v>
      </c>
      <c r="Y16" s="352">
        <f t="shared" si="7"/>
        <v>108.9887640449438</v>
      </c>
      <c r="Z16" s="351">
        <f>W16/U16%</f>
        <v>35.925925925925924</v>
      </c>
      <c r="AA16" s="294">
        <v>44.3</v>
      </c>
      <c r="AB16" s="358">
        <v>27.2</v>
      </c>
      <c r="AC16" s="297">
        <v>27.1</v>
      </c>
      <c r="AD16" s="288">
        <f t="shared" si="8"/>
        <v>-0.09999999999999787</v>
      </c>
      <c r="AE16" s="383">
        <f t="shared" si="9"/>
        <v>99.63235294117646</v>
      </c>
      <c r="AF16" s="351">
        <f>AC16/AA16%</f>
        <v>61.17381489841988</v>
      </c>
      <c r="AG16" s="294">
        <v>85.2</v>
      </c>
      <c r="AH16" s="358">
        <v>22.2</v>
      </c>
      <c r="AI16" s="297">
        <v>25.2</v>
      </c>
      <c r="AJ16" s="288">
        <f t="shared" si="10"/>
        <v>3</v>
      </c>
      <c r="AK16" s="352">
        <f t="shared" si="11"/>
        <v>113.51351351351352</v>
      </c>
      <c r="AL16" s="351">
        <f t="shared" si="26"/>
        <v>29.577464788732396</v>
      </c>
      <c r="AM16" s="294">
        <v>68</v>
      </c>
      <c r="AN16" s="358">
        <v>18.4</v>
      </c>
      <c r="AO16" s="297">
        <v>18.4</v>
      </c>
      <c r="AP16" s="288">
        <f t="shared" si="12"/>
        <v>0</v>
      </c>
      <c r="AQ16" s="352">
        <f t="shared" si="13"/>
        <v>100</v>
      </c>
      <c r="AR16" s="351">
        <f t="shared" si="27"/>
        <v>27.05882352941176</v>
      </c>
      <c r="AS16" s="294">
        <v>21.6</v>
      </c>
      <c r="AT16" s="358">
        <v>18.4</v>
      </c>
      <c r="AU16" s="297">
        <v>27.8</v>
      </c>
      <c r="AV16" s="288">
        <f t="shared" si="14"/>
        <v>9.400000000000002</v>
      </c>
      <c r="AW16" s="352">
        <f t="shared" si="15"/>
        <v>151.08695652173913</v>
      </c>
      <c r="AX16" s="351">
        <f t="shared" si="28"/>
        <v>128.7037037037037</v>
      </c>
      <c r="AY16" s="294">
        <v>14.5</v>
      </c>
      <c r="AZ16" s="358">
        <v>6.7</v>
      </c>
      <c r="BA16" s="297">
        <v>6.7</v>
      </c>
      <c r="BB16" s="288">
        <f t="shared" si="16"/>
        <v>0</v>
      </c>
      <c r="BC16" s="352">
        <f>BA16/AZ16%</f>
        <v>100</v>
      </c>
      <c r="BD16" s="351">
        <f t="shared" si="29"/>
        <v>46.20689655172414</v>
      </c>
      <c r="BE16" s="294">
        <v>23.4</v>
      </c>
      <c r="BF16" s="358">
        <v>23.4</v>
      </c>
      <c r="BG16" s="297">
        <v>30</v>
      </c>
      <c r="BH16" s="288">
        <f t="shared" si="17"/>
        <v>6.600000000000001</v>
      </c>
      <c r="BI16" s="352">
        <f t="shared" si="18"/>
        <v>128.2051282051282</v>
      </c>
      <c r="BJ16" s="351">
        <f t="shared" si="30"/>
        <v>128.2051282051282</v>
      </c>
      <c r="BK16" s="294">
        <v>67.8</v>
      </c>
      <c r="BL16" s="358">
        <v>52.3</v>
      </c>
      <c r="BM16" s="297">
        <v>55.3</v>
      </c>
      <c r="BN16" s="288">
        <f t="shared" si="19"/>
        <v>3</v>
      </c>
      <c r="BO16" s="352">
        <f t="shared" si="20"/>
        <v>105.736137667304</v>
      </c>
      <c r="BP16" s="351">
        <f t="shared" si="31"/>
        <v>81.56342182890856</v>
      </c>
      <c r="BQ16" s="294">
        <v>74.3</v>
      </c>
      <c r="BR16" s="358">
        <v>35</v>
      </c>
      <c r="BS16" s="297">
        <v>34.8</v>
      </c>
      <c r="BT16" s="288">
        <f t="shared" si="32"/>
        <v>-0.20000000000000284</v>
      </c>
      <c r="BU16" s="352">
        <f t="shared" si="21"/>
        <v>99.42857142857143</v>
      </c>
      <c r="BV16" s="351">
        <f t="shared" si="33"/>
        <v>46.8371467025572</v>
      </c>
      <c r="BW16" s="290">
        <f t="shared" si="23"/>
        <v>569.8</v>
      </c>
      <c r="BX16" s="221">
        <f t="shared" si="23"/>
        <v>271.3</v>
      </c>
      <c r="BY16" s="221">
        <f t="shared" si="23"/>
        <v>295.7</v>
      </c>
      <c r="BZ16" s="288">
        <f t="shared" si="34"/>
        <v>24.399999999999977</v>
      </c>
      <c r="CA16" s="288">
        <f t="shared" si="35"/>
        <v>108.99373387394029</v>
      </c>
      <c r="CB16" s="353">
        <f t="shared" si="36"/>
        <v>51.895401895401896</v>
      </c>
      <c r="CC16" s="354"/>
    </row>
    <row r="17" spans="1:81" ht="21.75" customHeight="1">
      <c r="A17" s="127" t="s">
        <v>68</v>
      </c>
      <c r="B17" s="128"/>
      <c r="C17" s="294"/>
      <c r="D17" s="358"/>
      <c r="E17" s="298"/>
      <c r="F17" s="288">
        <f t="shared" si="22"/>
        <v>0</v>
      </c>
      <c r="G17" s="284"/>
      <c r="H17" s="351"/>
      <c r="I17" s="296"/>
      <c r="J17" s="358"/>
      <c r="K17" s="298"/>
      <c r="L17" s="288">
        <f t="shared" si="2"/>
        <v>0</v>
      </c>
      <c r="M17" s="352"/>
      <c r="N17" s="351"/>
      <c r="O17" s="294"/>
      <c r="P17" s="358"/>
      <c r="Q17" s="298"/>
      <c r="R17" s="288">
        <f t="shared" si="4"/>
        <v>0</v>
      </c>
      <c r="S17" s="352"/>
      <c r="T17" s="351"/>
      <c r="U17" s="294"/>
      <c r="V17" s="358"/>
      <c r="W17" s="298"/>
      <c r="X17" s="288">
        <f t="shared" si="6"/>
        <v>0</v>
      </c>
      <c r="Y17" s="352"/>
      <c r="Z17" s="351"/>
      <c r="AA17" s="294"/>
      <c r="AB17" s="358"/>
      <c r="AC17" s="298"/>
      <c r="AD17" s="288">
        <f t="shared" si="8"/>
        <v>0</v>
      </c>
      <c r="AE17" s="383"/>
      <c r="AF17" s="351"/>
      <c r="AG17" s="294"/>
      <c r="AH17" s="358"/>
      <c r="AI17" s="298"/>
      <c r="AJ17" s="288">
        <f t="shared" si="10"/>
        <v>0</v>
      </c>
      <c r="AK17" s="352"/>
      <c r="AL17" s="351"/>
      <c r="AM17" s="294"/>
      <c r="AN17" s="358"/>
      <c r="AO17" s="298"/>
      <c r="AP17" s="288">
        <f t="shared" si="12"/>
        <v>0</v>
      </c>
      <c r="AQ17" s="352"/>
      <c r="AR17" s="351"/>
      <c r="AS17" s="294"/>
      <c r="AT17" s="358"/>
      <c r="AU17" s="298"/>
      <c r="AV17" s="288">
        <f t="shared" si="14"/>
        <v>0</v>
      </c>
      <c r="AW17" s="352"/>
      <c r="AX17" s="351"/>
      <c r="AY17" s="294"/>
      <c r="AZ17" s="358"/>
      <c r="BA17" s="298"/>
      <c r="BB17" s="288">
        <f t="shared" si="16"/>
        <v>0</v>
      </c>
      <c r="BC17" s="352"/>
      <c r="BD17" s="351"/>
      <c r="BE17" s="294"/>
      <c r="BF17" s="358"/>
      <c r="BG17" s="298"/>
      <c r="BH17" s="288">
        <f t="shared" si="17"/>
        <v>0</v>
      </c>
      <c r="BI17" s="352"/>
      <c r="BJ17" s="351"/>
      <c r="BK17" s="294"/>
      <c r="BL17" s="358"/>
      <c r="BM17" s="298"/>
      <c r="BN17" s="288">
        <f t="shared" si="19"/>
        <v>0</v>
      </c>
      <c r="BO17" s="352"/>
      <c r="BP17" s="351"/>
      <c r="BQ17" s="294"/>
      <c r="BR17" s="358"/>
      <c r="BS17" s="298"/>
      <c r="BT17" s="288">
        <f t="shared" si="32"/>
        <v>0</v>
      </c>
      <c r="BU17" s="352"/>
      <c r="BV17" s="351"/>
      <c r="BW17" s="290">
        <f t="shared" si="23"/>
        <v>0</v>
      </c>
      <c r="BX17" s="221">
        <f t="shared" si="23"/>
        <v>0</v>
      </c>
      <c r="BY17" s="221">
        <f t="shared" si="23"/>
        <v>0</v>
      </c>
      <c r="BZ17" s="288">
        <f t="shared" si="34"/>
        <v>0</v>
      </c>
      <c r="CA17" s="288"/>
      <c r="CB17" s="353"/>
      <c r="CC17" s="354"/>
    </row>
    <row r="18" spans="1:81" s="131" customFormat="1" ht="21.75" customHeight="1">
      <c r="A18" s="129" t="s">
        <v>69</v>
      </c>
      <c r="B18" s="130"/>
      <c r="C18" s="299">
        <f>SUM(C19:C27)</f>
        <v>8746.499999999998</v>
      </c>
      <c r="D18" s="300">
        <f>SUM(D19:D27)</f>
        <v>5378.899999999999</v>
      </c>
      <c r="E18" s="300">
        <f>SUM(E19:E27)</f>
        <v>6346.1</v>
      </c>
      <c r="F18" s="359">
        <f t="shared" si="22"/>
        <v>967.2000000000016</v>
      </c>
      <c r="G18" s="284">
        <f t="shared" si="0"/>
        <v>117.98137165591481</v>
      </c>
      <c r="H18" s="349">
        <f aca="true" t="shared" si="37" ref="H18:H25">E18/C18%</f>
        <v>72.55587949465503</v>
      </c>
      <c r="I18" s="299">
        <f>SUM(I19:I27)</f>
        <v>449.70000000000005</v>
      </c>
      <c r="J18" s="300">
        <f>SUM(J19:J27)</f>
        <v>43.2</v>
      </c>
      <c r="K18" s="300">
        <f>SUM(K19:K27)</f>
        <v>83.6</v>
      </c>
      <c r="L18" s="359">
        <f t="shared" si="2"/>
        <v>40.39999999999999</v>
      </c>
      <c r="M18" s="360">
        <f>K18/J18%</f>
        <v>193.51851851851848</v>
      </c>
      <c r="N18" s="349">
        <f t="shared" si="24"/>
        <v>18.59017122526128</v>
      </c>
      <c r="O18" s="299">
        <f>SUM(O19:O27)</f>
        <v>374.7</v>
      </c>
      <c r="P18" s="300">
        <f>SUM(P19:P27)</f>
        <v>184.20000000000002</v>
      </c>
      <c r="Q18" s="300">
        <f>SUM(Q19:Q27)</f>
        <v>184.20000000000002</v>
      </c>
      <c r="R18" s="359">
        <f t="shared" si="4"/>
        <v>0</v>
      </c>
      <c r="S18" s="360">
        <f>Q18/P18%</f>
        <v>100</v>
      </c>
      <c r="T18" s="349">
        <f t="shared" si="25"/>
        <v>49.15932746196958</v>
      </c>
      <c r="U18" s="299">
        <f>SUM(U19:U27)</f>
        <v>107.89999999999999</v>
      </c>
      <c r="V18" s="300">
        <f>SUM(V19:V27)</f>
        <v>38.099999999999994</v>
      </c>
      <c r="W18" s="300">
        <f>SUM(W19:W27)</f>
        <v>19.599999999999998</v>
      </c>
      <c r="X18" s="359">
        <f t="shared" si="6"/>
        <v>-18.499999999999996</v>
      </c>
      <c r="Y18" s="360">
        <f>W18/V18%</f>
        <v>51.44356955380577</v>
      </c>
      <c r="Z18" s="349">
        <f>W18/U18%</f>
        <v>18.164967562557923</v>
      </c>
      <c r="AA18" s="299">
        <f>SUM(AA19:AA27)</f>
        <v>108.50000000000001</v>
      </c>
      <c r="AB18" s="300">
        <f>SUM(AB19:AB27)</f>
        <v>27.299999999999997</v>
      </c>
      <c r="AC18" s="300">
        <f>SUM(AC19:AC27)</f>
        <v>64.6</v>
      </c>
      <c r="AD18" s="359">
        <f t="shared" si="8"/>
        <v>37.3</v>
      </c>
      <c r="AE18" s="384">
        <f>AC18/AB18%</f>
        <v>236.63003663003664</v>
      </c>
      <c r="AF18" s="349">
        <f>AC18/AA18%</f>
        <v>59.53917050691243</v>
      </c>
      <c r="AG18" s="299">
        <f>SUM(AG19:AG27)</f>
        <v>279</v>
      </c>
      <c r="AH18" s="300">
        <f>SUM(AH19:AH27)</f>
        <v>124.39999999999999</v>
      </c>
      <c r="AI18" s="300">
        <f>SUM(AI19:AI27)</f>
        <v>79.1</v>
      </c>
      <c r="AJ18" s="359">
        <f t="shared" si="10"/>
        <v>-45.3</v>
      </c>
      <c r="AK18" s="360">
        <f>AI18/AH18%</f>
        <v>63.58520900321543</v>
      </c>
      <c r="AL18" s="349">
        <f t="shared" si="26"/>
        <v>28.351254480286737</v>
      </c>
      <c r="AM18" s="299">
        <f>SUM(AM19:AM27)</f>
        <v>472.7</v>
      </c>
      <c r="AN18" s="300">
        <f>SUM(AN19:AN27)</f>
        <v>179.29999999999998</v>
      </c>
      <c r="AO18" s="300">
        <f>SUM(AO19:AO27)</f>
        <v>179.29999999999998</v>
      </c>
      <c r="AP18" s="359">
        <f t="shared" si="12"/>
        <v>0</v>
      </c>
      <c r="AQ18" s="360">
        <f>AO18/AN18%</f>
        <v>100</v>
      </c>
      <c r="AR18" s="349">
        <f t="shared" si="27"/>
        <v>37.93103448275861</v>
      </c>
      <c r="AS18" s="299">
        <f>SUM(AS19:AS27)</f>
        <v>117.4</v>
      </c>
      <c r="AT18" s="300">
        <f>SUM(AT19:AT27)</f>
        <v>44.300000000000004</v>
      </c>
      <c r="AU18" s="300">
        <f>SUM(AU19:AU27)</f>
        <v>34.800000000000004</v>
      </c>
      <c r="AV18" s="359">
        <f t="shared" si="14"/>
        <v>-9.5</v>
      </c>
      <c r="AW18" s="360">
        <f>AU18/AT18%</f>
        <v>78.55530474040631</v>
      </c>
      <c r="AX18" s="349">
        <f t="shared" si="28"/>
        <v>29.642248722316864</v>
      </c>
      <c r="AY18" s="299">
        <f>SUM(AY19:AY27)</f>
        <v>40.300000000000004</v>
      </c>
      <c r="AZ18" s="300">
        <f>SUM(AZ19:AZ27)</f>
        <v>10.399999999999999</v>
      </c>
      <c r="BA18" s="300">
        <f>SUM(BA19:BA27)</f>
        <v>49</v>
      </c>
      <c r="BB18" s="359">
        <f t="shared" si="16"/>
        <v>38.6</v>
      </c>
      <c r="BC18" s="360">
        <f>BA18/AZ18%</f>
        <v>471.15384615384625</v>
      </c>
      <c r="BD18" s="349">
        <f t="shared" si="29"/>
        <v>121.5880893300248</v>
      </c>
      <c r="BE18" s="299">
        <f>SUM(BE19:BE27)</f>
        <v>66.4</v>
      </c>
      <c r="BF18" s="300">
        <f>SUM(BF19:BF27)</f>
        <v>31.4</v>
      </c>
      <c r="BG18" s="300">
        <f>SUM(BG19:BG27)</f>
        <v>30</v>
      </c>
      <c r="BH18" s="359">
        <f t="shared" si="17"/>
        <v>-1.3999999999999986</v>
      </c>
      <c r="BI18" s="360">
        <f>BG18/BF18%</f>
        <v>95.54140127388536</v>
      </c>
      <c r="BJ18" s="349">
        <f t="shared" si="30"/>
        <v>45.18072289156626</v>
      </c>
      <c r="BK18" s="299">
        <f>SUM(BK19:BK27)</f>
        <v>417.4</v>
      </c>
      <c r="BL18" s="300">
        <f>SUM(BL19:BL27)</f>
        <v>122.8</v>
      </c>
      <c r="BM18" s="300">
        <f>SUM(BM19:BM27)</f>
        <v>194.50000000000003</v>
      </c>
      <c r="BN18" s="359">
        <f t="shared" si="19"/>
        <v>71.70000000000003</v>
      </c>
      <c r="BO18" s="360">
        <f>BM18/BL18%</f>
        <v>158.38762214983717</v>
      </c>
      <c r="BP18" s="349">
        <f t="shared" si="31"/>
        <v>46.59798754192622</v>
      </c>
      <c r="BQ18" s="299">
        <f>SUM(BQ19:BQ27)</f>
        <v>1394.3000000000002</v>
      </c>
      <c r="BR18" s="300">
        <f>SUM(BR19:BR27)</f>
        <v>833.4000000000001</v>
      </c>
      <c r="BS18" s="300">
        <f>SUM(BS19:BS27)</f>
        <v>978.9000000000001</v>
      </c>
      <c r="BT18" s="359">
        <f t="shared" si="32"/>
        <v>145.5</v>
      </c>
      <c r="BU18" s="360">
        <f>BS18/BR18%</f>
        <v>117.45860331173505</v>
      </c>
      <c r="BV18" s="349">
        <f t="shared" si="33"/>
        <v>70.20727246647063</v>
      </c>
      <c r="BW18" s="281">
        <f>C18+I18+O18+U18+AA18+AG18+AM18+AS18+AY18+BE18+BK18+BQ18</f>
        <v>12574.8</v>
      </c>
      <c r="BX18" s="301">
        <f>D18+J18+P18+V18+AB18+AH18+AN18+AT18+AZ18+BF18+BL18+BR18</f>
        <v>7017.699999999999</v>
      </c>
      <c r="BY18" s="301">
        <f>E18+K18+Q18+W18+AC18+AI18+AO18+AU18+BA18+BG18+BM18+BS18</f>
        <v>8243.700000000003</v>
      </c>
      <c r="BZ18" s="359">
        <f t="shared" si="34"/>
        <v>1226.0000000000036</v>
      </c>
      <c r="CA18" s="359">
        <f t="shared" si="35"/>
        <v>117.47011129002385</v>
      </c>
      <c r="CB18" s="350">
        <f t="shared" si="36"/>
        <v>65.55730508636323</v>
      </c>
      <c r="CC18" s="361"/>
    </row>
    <row r="19" spans="1:81" s="134" customFormat="1" ht="12.75">
      <c r="A19" s="132" t="s">
        <v>70</v>
      </c>
      <c r="B19" s="133"/>
      <c r="C19" s="302">
        <v>4939.8</v>
      </c>
      <c r="D19" s="362">
        <v>3082.8</v>
      </c>
      <c r="E19" s="303">
        <v>3082.8</v>
      </c>
      <c r="F19" s="288">
        <f t="shared" si="22"/>
        <v>0</v>
      </c>
      <c r="G19" s="284">
        <f t="shared" si="0"/>
        <v>100</v>
      </c>
      <c r="H19" s="351">
        <f t="shared" si="37"/>
        <v>62.407384914369004</v>
      </c>
      <c r="I19" s="304">
        <v>420</v>
      </c>
      <c r="J19" s="362">
        <v>25</v>
      </c>
      <c r="K19" s="303">
        <v>16.6</v>
      </c>
      <c r="L19" s="288">
        <f t="shared" si="2"/>
        <v>-8.399999999999999</v>
      </c>
      <c r="M19" s="352"/>
      <c r="N19" s="351">
        <f t="shared" si="24"/>
        <v>3.9523809523809526</v>
      </c>
      <c r="O19" s="302">
        <v>185</v>
      </c>
      <c r="P19" s="362">
        <v>96.5</v>
      </c>
      <c r="Q19" s="303">
        <v>96.5</v>
      </c>
      <c r="R19" s="288">
        <f t="shared" si="4"/>
        <v>0</v>
      </c>
      <c r="S19" s="352">
        <f>Q19/P19%</f>
        <v>100</v>
      </c>
      <c r="T19" s="351">
        <f t="shared" si="25"/>
        <v>52.16216216216216</v>
      </c>
      <c r="U19" s="302">
        <v>49.2</v>
      </c>
      <c r="V19" s="362">
        <v>16.7</v>
      </c>
      <c r="W19" s="303">
        <v>9.4</v>
      </c>
      <c r="X19" s="288">
        <f t="shared" si="6"/>
        <v>-7.299999999999999</v>
      </c>
      <c r="Y19" s="352">
        <f>W19/V19%</f>
        <v>56.28742514970061</v>
      </c>
      <c r="Z19" s="351">
        <f>W19/U19%</f>
        <v>19.10569105691057</v>
      </c>
      <c r="AA19" s="302">
        <v>92.2</v>
      </c>
      <c r="AB19" s="362">
        <v>16.4</v>
      </c>
      <c r="AC19" s="303">
        <v>44</v>
      </c>
      <c r="AD19" s="288">
        <f t="shared" si="8"/>
        <v>27.6</v>
      </c>
      <c r="AE19" s="381" t="s">
        <v>27</v>
      </c>
      <c r="AF19" s="351"/>
      <c r="AG19" s="302"/>
      <c r="AH19" s="362"/>
      <c r="AI19" s="303"/>
      <c r="AJ19" s="288">
        <f t="shared" si="10"/>
        <v>0</v>
      </c>
      <c r="AK19" s="352"/>
      <c r="AL19" s="351"/>
      <c r="AM19" s="302">
        <v>410.7</v>
      </c>
      <c r="AN19" s="362">
        <v>178.7</v>
      </c>
      <c r="AO19" s="303">
        <v>178.7</v>
      </c>
      <c r="AP19" s="288">
        <f t="shared" si="12"/>
        <v>0</v>
      </c>
      <c r="AQ19" s="352">
        <f>AO19/AN19%</f>
        <v>100</v>
      </c>
      <c r="AR19" s="351">
        <f t="shared" si="27"/>
        <v>43.511078646213775</v>
      </c>
      <c r="AS19" s="302">
        <v>76.9</v>
      </c>
      <c r="AT19" s="362">
        <v>23.7</v>
      </c>
      <c r="AU19" s="303">
        <v>16.6</v>
      </c>
      <c r="AV19" s="288">
        <f t="shared" si="14"/>
        <v>-7.099999999999998</v>
      </c>
      <c r="AW19" s="352">
        <f>AU19/AT19%</f>
        <v>70.04219409282702</v>
      </c>
      <c r="AX19" s="349">
        <f t="shared" si="28"/>
        <v>21.586475942782837</v>
      </c>
      <c r="AY19" s="302">
        <v>20.5</v>
      </c>
      <c r="AZ19" s="362"/>
      <c r="BA19" s="303"/>
      <c r="BB19" s="288">
        <f t="shared" si="16"/>
        <v>0</v>
      </c>
      <c r="BC19" s="352"/>
      <c r="BD19" s="349">
        <f t="shared" si="29"/>
        <v>0</v>
      </c>
      <c r="BE19" s="302"/>
      <c r="BF19" s="362"/>
      <c r="BG19" s="303"/>
      <c r="BH19" s="288">
        <f t="shared" si="17"/>
        <v>0</v>
      </c>
      <c r="BI19" s="352"/>
      <c r="BJ19" s="351"/>
      <c r="BK19" s="302">
        <v>179.4</v>
      </c>
      <c r="BL19" s="362">
        <v>44.9</v>
      </c>
      <c r="BM19" s="303">
        <v>138.4</v>
      </c>
      <c r="BN19" s="288">
        <f t="shared" si="19"/>
        <v>93.5</v>
      </c>
      <c r="BO19" s="352">
        <f>BM19/BL19%</f>
        <v>308.2405345211581</v>
      </c>
      <c r="BP19" s="351">
        <f t="shared" si="31"/>
        <v>77.14604236343366</v>
      </c>
      <c r="BQ19" s="302">
        <v>126.1</v>
      </c>
      <c r="BR19" s="362">
        <v>31.6</v>
      </c>
      <c r="BS19" s="303">
        <v>97.5</v>
      </c>
      <c r="BT19" s="288">
        <f t="shared" si="32"/>
        <v>65.9</v>
      </c>
      <c r="BU19" s="381" t="s">
        <v>27</v>
      </c>
      <c r="BV19" s="351">
        <f t="shared" si="33"/>
        <v>77.31958762886599</v>
      </c>
      <c r="BW19" s="290">
        <f>C19+I19+O19+U19+AA19+AG19+AM19+AS19+AY19+BE19+BK19+BQ19</f>
        <v>6499.799999999999</v>
      </c>
      <c r="BX19" s="305">
        <f aca="true" t="shared" si="38" ref="BX19:BY34">D19+J19+P19+V19+AB19+AH19+AN19+AT19+AZ19+BF19+BL19+BR19</f>
        <v>3516.2999999999997</v>
      </c>
      <c r="BY19" s="305">
        <f t="shared" si="38"/>
        <v>3680.5</v>
      </c>
      <c r="BZ19" s="288">
        <f t="shared" si="34"/>
        <v>164.20000000000027</v>
      </c>
      <c r="CA19" s="288">
        <f t="shared" si="35"/>
        <v>104.66968119898758</v>
      </c>
      <c r="CB19" s="353">
        <f t="shared" si="36"/>
        <v>56.624819225206934</v>
      </c>
      <c r="CC19" s="354"/>
    </row>
    <row r="20" spans="1:81" ht="12.75">
      <c r="A20" s="135" t="s">
        <v>36</v>
      </c>
      <c r="B20" s="136"/>
      <c r="C20" s="302">
        <v>1594.6</v>
      </c>
      <c r="D20" s="363">
        <v>572.9</v>
      </c>
      <c r="E20" s="306">
        <v>572.9</v>
      </c>
      <c r="F20" s="288">
        <f t="shared" si="22"/>
        <v>0</v>
      </c>
      <c r="G20" s="284">
        <f t="shared" si="0"/>
        <v>100</v>
      </c>
      <c r="H20" s="351">
        <f t="shared" si="37"/>
        <v>35.927505330490405</v>
      </c>
      <c r="I20" s="304">
        <v>13.1</v>
      </c>
      <c r="J20" s="363">
        <v>13.1</v>
      </c>
      <c r="K20" s="306">
        <v>63.6</v>
      </c>
      <c r="L20" s="288">
        <f t="shared" si="2"/>
        <v>50.5</v>
      </c>
      <c r="M20" s="352">
        <f>K20/J20%</f>
        <v>485.4961832061069</v>
      </c>
      <c r="N20" s="351">
        <f t="shared" si="24"/>
        <v>485.4961832061069</v>
      </c>
      <c r="O20" s="302"/>
      <c r="P20" s="363"/>
      <c r="Q20" s="306"/>
      <c r="R20" s="288">
        <f t="shared" si="4"/>
        <v>0</v>
      </c>
      <c r="S20" s="352"/>
      <c r="T20" s="351"/>
      <c r="U20" s="302"/>
      <c r="V20" s="363"/>
      <c r="W20" s="306"/>
      <c r="X20" s="288">
        <f t="shared" si="6"/>
        <v>0</v>
      </c>
      <c r="Y20" s="352"/>
      <c r="Z20" s="351"/>
      <c r="AA20" s="302"/>
      <c r="AB20" s="363"/>
      <c r="AC20" s="306"/>
      <c r="AD20" s="288">
        <f t="shared" si="8"/>
        <v>0</v>
      </c>
      <c r="AE20" s="352"/>
      <c r="AF20" s="351"/>
      <c r="AG20" s="302">
        <v>25</v>
      </c>
      <c r="AH20" s="363">
        <v>12.7</v>
      </c>
      <c r="AI20" s="306">
        <v>14.8</v>
      </c>
      <c r="AJ20" s="288">
        <f t="shared" si="10"/>
        <v>2.1000000000000014</v>
      </c>
      <c r="AK20" s="352">
        <f>AI20/AH20%</f>
        <v>116.53543307086615</v>
      </c>
      <c r="AL20" s="351">
        <f t="shared" si="26"/>
        <v>59.2</v>
      </c>
      <c r="AM20" s="302"/>
      <c r="AN20" s="363"/>
      <c r="AO20" s="306"/>
      <c r="AP20" s="288">
        <f t="shared" si="12"/>
        <v>0</v>
      </c>
      <c r="AQ20" s="352"/>
      <c r="AR20" s="351"/>
      <c r="AS20" s="302"/>
      <c r="AT20" s="363"/>
      <c r="AU20" s="306"/>
      <c r="AV20" s="288">
        <f t="shared" si="14"/>
        <v>0</v>
      </c>
      <c r="AW20" s="352"/>
      <c r="AX20" s="349"/>
      <c r="AY20" s="302"/>
      <c r="AZ20" s="363"/>
      <c r="BA20" s="306"/>
      <c r="BB20" s="288">
        <f t="shared" si="16"/>
        <v>0</v>
      </c>
      <c r="BC20" s="352"/>
      <c r="BD20" s="349"/>
      <c r="BE20" s="302">
        <v>60.5</v>
      </c>
      <c r="BF20" s="363">
        <v>28.9</v>
      </c>
      <c r="BG20" s="306">
        <v>27.5</v>
      </c>
      <c r="BH20" s="288">
        <f t="shared" si="17"/>
        <v>-1.3999999999999986</v>
      </c>
      <c r="BI20" s="352">
        <f>BG20/BF20%</f>
        <v>95.15570934256056</v>
      </c>
      <c r="BJ20" s="351">
        <f t="shared" si="30"/>
        <v>45.45454545454545</v>
      </c>
      <c r="BK20" s="302"/>
      <c r="BL20" s="363"/>
      <c r="BM20" s="306"/>
      <c r="BN20" s="288">
        <f t="shared" si="19"/>
        <v>0</v>
      </c>
      <c r="BO20" s="352"/>
      <c r="BP20" s="351"/>
      <c r="BQ20" s="302">
        <v>348.6</v>
      </c>
      <c r="BR20" s="363">
        <v>240</v>
      </c>
      <c r="BS20" s="306">
        <v>322.6</v>
      </c>
      <c r="BT20" s="288">
        <f t="shared" si="32"/>
        <v>82.60000000000002</v>
      </c>
      <c r="BU20" s="352">
        <f>BS20/BR20%</f>
        <v>134.41666666666669</v>
      </c>
      <c r="BV20" s="351">
        <f t="shared" si="33"/>
        <v>92.5415949512335</v>
      </c>
      <c r="BW20" s="290">
        <f aca="true" t="shared" si="39" ref="BW20:BW34">C20+I20+O20+U20+AA20+AG20+AM20+AS20+AY20+BE20+BK20+BQ20</f>
        <v>2041.7999999999997</v>
      </c>
      <c r="BX20" s="305">
        <f t="shared" si="38"/>
        <v>867.6</v>
      </c>
      <c r="BY20" s="222">
        <f t="shared" si="38"/>
        <v>1001.4</v>
      </c>
      <c r="BZ20" s="288">
        <f t="shared" si="34"/>
        <v>133.79999999999995</v>
      </c>
      <c r="CA20" s="288">
        <f t="shared" si="35"/>
        <v>115.42185338865836</v>
      </c>
      <c r="CB20" s="353">
        <f t="shared" si="36"/>
        <v>49.04496032912137</v>
      </c>
      <c r="CC20" s="354"/>
    </row>
    <row r="21" spans="1:81" ht="12.75">
      <c r="A21" s="135" t="s">
        <v>71</v>
      </c>
      <c r="B21" s="136"/>
      <c r="C21" s="302">
        <v>50</v>
      </c>
      <c r="D21" s="363">
        <v>50</v>
      </c>
      <c r="E21" s="306">
        <v>86.4</v>
      </c>
      <c r="F21" s="288">
        <f t="shared" si="22"/>
        <v>36.400000000000006</v>
      </c>
      <c r="G21" s="284"/>
      <c r="H21" s="351">
        <f t="shared" si="37"/>
        <v>172.8</v>
      </c>
      <c r="I21" s="304"/>
      <c r="J21" s="363"/>
      <c r="K21" s="306"/>
      <c r="L21" s="288">
        <f t="shared" si="2"/>
        <v>0</v>
      </c>
      <c r="M21" s="352"/>
      <c r="N21" s="351"/>
      <c r="O21" s="302"/>
      <c r="P21" s="363"/>
      <c r="Q21" s="306"/>
      <c r="R21" s="288">
        <f t="shared" si="4"/>
        <v>0</v>
      </c>
      <c r="S21" s="352"/>
      <c r="T21" s="351"/>
      <c r="U21" s="302"/>
      <c r="V21" s="363"/>
      <c r="W21" s="306"/>
      <c r="X21" s="288">
        <f t="shared" si="6"/>
        <v>0</v>
      </c>
      <c r="Y21" s="352"/>
      <c r="Z21" s="351"/>
      <c r="AA21" s="302"/>
      <c r="AB21" s="363"/>
      <c r="AC21" s="306"/>
      <c r="AD21" s="288">
        <f t="shared" si="8"/>
        <v>0</v>
      </c>
      <c r="AE21" s="352"/>
      <c r="AF21" s="351"/>
      <c r="AG21" s="302"/>
      <c r="AH21" s="363"/>
      <c r="AI21" s="306"/>
      <c r="AJ21" s="288">
        <f t="shared" si="10"/>
        <v>0</v>
      </c>
      <c r="AK21" s="352"/>
      <c r="AL21" s="351"/>
      <c r="AM21" s="302"/>
      <c r="AN21" s="363"/>
      <c r="AO21" s="306"/>
      <c r="AP21" s="288">
        <f t="shared" si="12"/>
        <v>0</v>
      </c>
      <c r="AQ21" s="352"/>
      <c r="AR21" s="351"/>
      <c r="AS21" s="302"/>
      <c r="AT21" s="363"/>
      <c r="AU21" s="306"/>
      <c r="AV21" s="288">
        <f t="shared" si="14"/>
        <v>0</v>
      </c>
      <c r="AW21" s="352"/>
      <c r="AX21" s="349"/>
      <c r="AY21" s="302"/>
      <c r="AZ21" s="363"/>
      <c r="BA21" s="306"/>
      <c r="BB21" s="288">
        <f t="shared" si="16"/>
        <v>0</v>
      </c>
      <c r="BC21" s="352"/>
      <c r="BD21" s="349"/>
      <c r="BE21" s="302"/>
      <c r="BF21" s="363"/>
      <c r="BG21" s="306"/>
      <c r="BH21" s="288">
        <f t="shared" si="17"/>
        <v>0</v>
      </c>
      <c r="BI21" s="352"/>
      <c r="BJ21" s="351"/>
      <c r="BK21" s="302"/>
      <c r="BL21" s="363"/>
      <c r="BM21" s="306"/>
      <c r="BN21" s="288">
        <f t="shared" si="19"/>
        <v>0</v>
      </c>
      <c r="BO21" s="352"/>
      <c r="BP21" s="351"/>
      <c r="BQ21" s="302"/>
      <c r="BR21" s="363"/>
      <c r="BS21" s="306"/>
      <c r="BT21" s="288">
        <f t="shared" si="32"/>
        <v>0</v>
      </c>
      <c r="BU21" s="352"/>
      <c r="BV21" s="351"/>
      <c r="BW21" s="290">
        <f t="shared" si="39"/>
        <v>50</v>
      </c>
      <c r="BX21" s="305">
        <f t="shared" si="38"/>
        <v>50</v>
      </c>
      <c r="BY21" s="222">
        <f t="shared" si="38"/>
        <v>86.4</v>
      </c>
      <c r="BZ21" s="288">
        <f t="shared" si="34"/>
        <v>36.400000000000006</v>
      </c>
      <c r="CA21" s="288"/>
      <c r="CB21" s="353">
        <f t="shared" si="36"/>
        <v>172.8</v>
      </c>
      <c r="CC21" s="354"/>
    </row>
    <row r="22" spans="1:81" ht="12.75">
      <c r="A22" s="137" t="s">
        <v>72</v>
      </c>
      <c r="B22" s="136"/>
      <c r="C22" s="302">
        <v>840</v>
      </c>
      <c r="D22" s="363">
        <v>423.8</v>
      </c>
      <c r="E22" s="306">
        <v>423.8</v>
      </c>
      <c r="F22" s="288">
        <f t="shared" si="22"/>
        <v>0</v>
      </c>
      <c r="G22" s="284">
        <f t="shared" si="0"/>
        <v>99.99999999999999</v>
      </c>
      <c r="H22" s="351">
        <f t="shared" si="37"/>
        <v>50.45238095238095</v>
      </c>
      <c r="I22" s="304">
        <v>9.3</v>
      </c>
      <c r="J22" s="363">
        <v>1.1</v>
      </c>
      <c r="K22" s="306">
        <v>0.3</v>
      </c>
      <c r="L22" s="288">
        <f>K22-J22</f>
        <v>-0.8</v>
      </c>
      <c r="M22" s="352">
        <f>K22/J22%</f>
        <v>27.27272727272727</v>
      </c>
      <c r="N22" s="351">
        <f t="shared" si="24"/>
        <v>3.2258064516129026</v>
      </c>
      <c r="O22" s="302">
        <v>130</v>
      </c>
      <c r="P22" s="363">
        <v>86.3</v>
      </c>
      <c r="Q22" s="306">
        <v>86.3</v>
      </c>
      <c r="R22" s="288">
        <f t="shared" si="4"/>
        <v>0</v>
      </c>
      <c r="S22" s="352">
        <f>Q22/P22%</f>
        <v>100</v>
      </c>
      <c r="T22" s="351">
        <f>Q22/O22%</f>
        <v>66.38461538461539</v>
      </c>
      <c r="U22" s="302">
        <v>17.4</v>
      </c>
      <c r="V22" s="363">
        <v>5.3</v>
      </c>
      <c r="W22" s="306">
        <v>2.8</v>
      </c>
      <c r="X22" s="288">
        <f t="shared" si="6"/>
        <v>-2.5</v>
      </c>
      <c r="Y22" s="352">
        <f>W22/V22%</f>
        <v>52.83018867924528</v>
      </c>
      <c r="Z22" s="351">
        <f>W22/U22%</f>
        <v>16.091954022988507</v>
      </c>
      <c r="AA22" s="302"/>
      <c r="AB22" s="363"/>
      <c r="AC22" s="306"/>
      <c r="AD22" s="288">
        <f t="shared" si="8"/>
        <v>0</v>
      </c>
      <c r="AE22" s="352"/>
      <c r="AF22" s="351"/>
      <c r="AG22" s="302">
        <v>225</v>
      </c>
      <c r="AH22" s="363">
        <v>98.8</v>
      </c>
      <c r="AI22" s="306">
        <v>48.7</v>
      </c>
      <c r="AJ22" s="288">
        <f t="shared" si="10"/>
        <v>-50.099999999999994</v>
      </c>
      <c r="AK22" s="352">
        <f>AI22/AH22%</f>
        <v>49.2914979757085</v>
      </c>
      <c r="AL22" s="351">
        <f t="shared" si="26"/>
        <v>21.644444444444446</v>
      </c>
      <c r="AM22" s="302"/>
      <c r="AN22" s="363"/>
      <c r="AO22" s="306"/>
      <c r="AP22" s="288">
        <f t="shared" si="12"/>
        <v>0</v>
      </c>
      <c r="AQ22" s="352"/>
      <c r="AR22" s="351"/>
      <c r="AS22" s="302"/>
      <c r="AT22" s="363"/>
      <c r="AU22" s="306"/>
      <c r="AV22" s="288">
        <f t="shared" si="14"/>
        <v>0</v>
      </c>
      <c r="AW22" s="352"/>
      <c r="AX22" s="349"/>
      <c r="AY22" s="302">
        <v>12.2</v>
      </c>
      <c r="AZ22" s="363">
        <v>2.8</v>
      </c>
      <c r="BA22" s="306">
        <v>2.8</v>
      </c>
      <c r="BB22" s="288">
        <f t="shared" si="16"/>
        <v>0</v>
      </c>
      <c r="BC22" s="352">
        <f>BA22/AZ22%</f>
        <v>100</v>
      </c>
      <c r="BD22" s="351">
        <f t="shared" si="29"/>
        <v>22.950819672131146</v>
      </c>
      <c r="BE22" s="302"/>
      <c r="BF22" s="363"/>
      <c r="BG22" s="306"/>
      <c r="BH22" s="288">
        <f t="shared" si="17"/>
        <v>0</v>
      </c>
      <c r="BI22" s="352"/>
      <c r="BJ22" s="351"/>
      <c r="BK22" s="302">
        <v>160.5</v>
      </c>
      <c r="BL22" s="363">
        <v>67</v>
      </c>
      <c r="BM22" s="306">
        <v>47.2</v>
      </c>
      <c r="BN22" s="288">
        <f t="shared" si="19"/>
        <v>-19.799999999999997</v>
      </c>
      <c r="BO22" s="352">
        <f>BM22/BL22%</f>
        <v>70.44776119402985</v>
      </c>
      <c r="BP22" s="351">
        <f>BM22/BK22%</f>
        <v>29.408099688473524</v>
      </c>
      <c r="BQ22" s="302">
        <v>382</v>
      </c>
      <c r="BR22" s="363">
        <v>126.7</v>
      </c>
      <c r="BS22" s="306">
        <v>126.7</v>
      </c>
      <c r="BT22" s="288">
        <f t="shared" si="32"/>
        <v>0</v>
      </c>
      <c r="BU22" s="352">
        <f>BS22/BR22%</f>
        <v>99.99999999999999</v>
      </c>
      <c r="BV22" s="351">
        <f>BS22/BQ22%</f>
        <v>33.16753926701571</v>
      </c>
      <c r="BW22" s="290">
        <f t="shared" si="39"/>
        <v>1776.3999999999999</v>
      </c>
      <c r="BX22" s="305">
        <f t="shared" si="38"/>
        <v>811.8</v>
      </c>
      <c r="BY22" s="222">
        <f t="shared" si="38"/>
        <v>738.6000000000001</v>
      </c>
      <c r="BZ22" s="288">
        <f t="shared" si="34"/>
        <v>-73.19999999999982</v>
      </c>
      <c r="CA22" s="288">
        <f t="shared" si="35"/>
        <v>90.98300073909832</v>
      </c>
      <c r="CB22" s="353">
        <f t="shared" si="36"/>
        <v>41.57847331682054</v>
      </c>
      <c r="CC22" s="354"/>
    </row>
    <row r="23" spans="1:81" ht="12.75">
      <c r="A23" s="137" t="s">
        <v>73</v>
      </c>
      <c r="B23" s="136"/>
      <c r="C23" s="302">
        <v>261.9</v>
      </c>
      <c r="D23" s="363">
        <v>261.9</v>
      </c>
      <c r="E23" s="306">
        <v>261.9</v>
      </c>
      <c r="F23" s="288">
        <f t="shared" si="22"/>
        <v>0</v>
      </c>
      <c r="G23" s="284">
        <f t="shared" si="0"/>
        <v>100</v>
      </c>
      <c r="H23" s="351">
        <f t="shared" si="37"/>
        <v>100</v>
      </c>
      <c r="I23" s="304"/>
      <c r="J23" s="363"/>
      <c r="K23" s="306">
        <v>2.8</v>
      </c>
      <c r="L23" s="288"/>
      <c r="M23" s="352"/>
      <c r="N23" s="351"/>
      <c r="O23" s="302"/>
      <c r="P23" s="363"/>
      <c r="Q23" s="306"/>
      <c r="R23" s="288">
        <f t="shared" si="4"/>
        <v>0</v>
      </c>
      <c r="S23" s="352"/>
      <c r="T23" s="351"/>
      <c r="U23" s="302">
        <v>14.3</v>
      </c>
      <c r="V23" s="363">
        <v>14.3</v>
      </c>
      <c r="W23" s="306">
        <v>7.1</v>
      </c>
      <c r="X23" s="288">
        <f t="shared" si="6"/>
        <v>-7.200000000000001</v>
      </c>
      <c r="Y23" s="352">
        <f>W23/V23%</f>
        <v>49.65034965034964</v>
      </c>
      <c r="Z23" s="351">
        <f>W23/U23%</f>
        <v>49.65034965034964</v>
      </c>
      <c r="AA23" s="302">
        <v>10.9</v>
      </c>
      <c r="AB23" s="363">
        <v>10.9</v>
      </c>
      <c r="AC23" s="306">
        <v>19.9</v>
      </c>
      <c r="AD23" s="288">
        <f t="shared" si="8"/>
        <v>8.999999999999998</v>
      </c>
      <c r="AE23" s="381" t="s">
        <v>27</v>
      </c>
      <c r="AF23" s="351"/>
      <c r="AG23" s="302">
        <v>10</v>
      </c>
      <c r="AH23" s="363">
        <v>4.6</v>
      </c>
      <c r="AI23" s="306">
        <v>9.3</v>
      </c>
      <c r="AJ23" s="288">
        <f t="shared" si="10"/>
        <v>4.700000000000001</v>
      </c>
      <c r="AK23" s="381" t="s">
        <v>27</v>
      </c>
      <c r="AL23" s="351"/>
      <c r="AM23" s="302">
        <v>5.2</v>
      </c>
      <c r="AN23" s="363"/>
      <c r="AO23" s="306"/>
      <c r="AP23" s="288"/>
      <c r="AQ23" s="352"/>
      <c r="AR23" s="351"/>
      <c r="AS23" s="302">
        <v>19.9</v>
      </c>
      <c r="AT23" s="363">
        <v>10</v>
      </c>
      <c r="AU23" s="306">
        <v>3.1</v>
      </c>
      <c r="AV23" s="288"/>
      <c r="AW23" s="352"/>
      <c r="AX23" s="349"/>
      <c r="AY23" s="302"/>
      <c r="AZ23" s="363"/>
      <c r="BA23" s="306">
        <v>9.5</v>
      </c>
      <c r="BB23" s="288"/>
      <c r="BC23" s="352"/>
      <c r="BD23" s="349"/>
      <c r="BE23" s="302"/>
      <c r="BF23" s="363"/>
      <c r="BG23" s="306"/>
      <c r="BH23" s="288"/>
      <c r="BI23" s="352"/>
      <c r="BJ23" s="351"/>
      <c r="BK23" s="302">
        <v>8.5</v>
      </c>
      <c r="BL23" s="363">
        <v>3.8</v>
      </c>
      <c r="BM23" s="306">
        <v>3.8</v>
      </c>
      <c r="BN23" s="288">
        <f t="shared" si="19"/>
        <v>0</v>
      </c>
      <c r="BO23" s="352">
        <f>BM23/BL23%</f>
        <v>100</v>
      </c>
      <c r="BP23" s="351">
        <f>BM23/BK23%</f>
        <v>44.705882352941174</v>
      </c>
      <c r="BQ23" s="302">
        <v>21</v>
      </c>
      <c r="BR23" s="363">
        <v>13.6</v>
      </c>
      <c r="BS23" s="306">
        <v>13.7</v>
      </c>
      <c r="BT23" s="288">
        <f t="shared" si="32"/>
        <v>0.09999999999999964</v>
      </c>
      <c r="BU23" s="352">
        <f>BS23/BR23%</f>
        <v>100.73529411764704</v>
      </c>
      <c r="BV23" s="351">
        <f>BS23/BQ23%</f>
        <v>65.23809523809524</v>
      </c>
      <c r="BW23" s="290">
        <f t="shared" si="39"/>
        <v>351.69999999999993</v>
      </c>
      <c r="BX23" s="305">
        <f t="shared" si="38"/>
        <v>319.1</v>
      </c>
      <c r="BY23" s="222">
        <f t="shared" si="38"/>
        <v>331.1</v>
      </c>
      <c r="BZ23" s="288">
        <f t="shared" si="34"/>
        <v>12</v>
      </c>
      <c r="CA23" s="288">
        <f t="shared" si="35"/>
        <v>103.76057662174867</v>
      </c>
      <c r="CB23" s="353">
        <f t="shared" si="36"/>
        <v>94.14273528575492</v>
      </c>
      <c r="CC23" s="354"/>
    </row>
    <row r="24" spans="1:81" ht="12.75">
      <c r="A24" s="135" t="s">
        <v>74</v>
      </c>
      <c r="B24" s="136"/>
      <c r="C24" s="302">
        <v>559.9</v>
      </c>
      <c r="D24" s="363">
        <v>559.9</v>
      </c>
      <c r="E24" s="306">
        <v>583.9</v>
      </c>
      <c r="F24" s="288">
        <f t="shared" si="22"/>
        <v>24</v>
      </c>
      <c r="G24" s="284">
        <f t="shared" si="0"/>
        <v>104.28647972852295</v>
      </c>
      <c r="H24" s="351">
        <f t="shared" si="37"/>
        <v>104.28647972852295</v>
      </c>
      <c r="I24" s="304"/>
      <c r="J24" s="363"/>
      <c r="K24" s="306"/>
      <c r="L24" s="288">
        <f t="shared" si="2"/>
        <v>0</v>
      </c>
      <c r="M24" s="352"/>
      <c r="N24" s="351"/>
      <c r="O24" s="302"/>
      <c r="P24" s="363"/>
      <c r="Q24" s="306"/>
      <c r="R24" s="288">
        <f t="shared" si="4"/>
        <v>0</v>
      </c>
      <c r="S24" s="352"/>
      <c r="T24" s="351"/>
      <c r="U24" s="302"/>
      <c r="V24" s="363"/>
      <c r="W24" s="306"/>
      <c r="X24" s="288">
        <f t="shared" si="6"/>
        <v>0</v>
      </c>
      <c r="Y24" s="352"/>
      <c r="Z24" s="351"/>
      <c r="AA24" s="302"/>
      <c r="AB24" s="363"/>
      <c r="AC24" s="306"/>
      <c r="AD24" s="288">
        <f t="shared" si="8"/>
        <v>0</v>
      </c>
      <c r="AE24" s="352"/>
      <c r="AF24" s="351"/>
      <c r="AG24" s="302"/>
      <c r="AH24" s="363"/>
      <c r="AI24" s="306"/>
      <c r="AJ24" s="288">
        <f t="shared" si="10"/>
        <v>0</v>
      </c>
      <c r="AK24" s="352"/>
      <c r="AL24" s="351"/>
      <c r="AM24" s="302"/>
      <c r="AN24" s="363"/>
      <c r="AO24" s="306"/>
      <c r="AP24" s="288">
        <f t="shared" si="12"/>
        <v>0</v>
      </c>
      <c r="AQ24" s="352"/>
      <c r="AR24" s="351"/>
      <c r="AS24" s="302"/>
      <c r="AT24" s="363"/>
      <c r="AU24" s="306"/>
      <c r="AV24" s="288">
        <f t="shared" si="14"/>
        <v>0</v>
      </c>
      <c r="AW24" s="352"/>
      <c r="AX24" s="349"/>
      <c r="AY24" s="302"/>
      <c r="AZ24" s="363"/>
      <c r="BA24" s="306"/>
      <c r="BB24" s="288">
        <f t="shared" si="16"/>
        <v>0</v>
      </c>
      <c r="BC24" s="352"/>
      <c r="BD24" s="349"/>
      <c r="BE24" s="302"/>
      <c r="BF24" s="363"/>
      <c r="BG24" s="306"/>
      <c r="BH24" s="288">
        <f t="shared" si="17"/>
        <v>0</v>
      </c>
      <c r="BI24" s="352"/>
      <c r="BJ24" s="351"/>
      <c r="BK24" s="302"/>
      <c r="BL24" s="363"/>
      <c r="BM24" s="306"/>
      <c r="BN24" s="288">
        <f t="shared" si="19"/>
        <v>0</v>
      </c>
      <c r="BO24" s="352"/>
      <c r="BP24" s="351"/>
      <c r="BQ24" s="302">
        <v>149</v>
      </c>
      <c r="BR24" s="363">
        <v>149</v>
      </c>
      <c r="BS24" s="306">
        <v>149</v>
      </c>
      <c r="BT24" s="288">
        <f t="shared" si="32"/>
        <v>0</v>
      </c>
      <c r="BU24" s="352"/>
      <c r="BV24" s="351">
        <f>BS24/BQ24%</f>
        <v>100</v>
      </c>
      <c r="BW24" s="290">
        <f t="shared" si="39"/>
        <v>708.9</v>
      </c>
      <c r="BX24" s="305">
        <f t="shared" si="38"/>
        <v>708.9</v>
      </c>
      <c r="BY24" s="222">
        <f t="shared" si="38"/>
        <v>732.9</v>
      </c>
      <c r="BZ24" s="288">
        <f t="shared" si="34"/>
        <v>24</v>
      </c>
      <c r="CA24" s="288">
        <f t="shared" si="35"/>
        <v>103.38552687261955</v>
      </c>
      <c r="CB24" s="353">
        <f t="shared" si="36"/>
        <v>103.38552687261955</v>
      </c>
      <c r="CC24" s="354"/>
    </row>
    <row r="25" spans="1:81" ht="12.75">
      <c r="A25" s="138" t="s">
        <v>75</v>
      </c>
      <c r="B25" s="139"/>
      <c r="C25" s="307">
        <v>270.4</v>
      </c>
      <c r="D25" s="364">
        <v>270.4</v>
      </c>
      <c r="E25" s="308">
        <v>865.1</v>
      </c>
      <c r="F25" s="288">
        <f t="shared" si="22"/>
        <v>594.7</v>
      </c>
      <c r="G25" s="284">
        <f t="shared" si="0"/>
        <v>319.9334319526628</v>
      </c>
      <c r="H25" s="351">
        <f t="shared" si="37"/>
        <v>319.9334319526628</v>
      </c>
      <c r="I25" s="309"/>
      <c r="J25" s="364"/>
      <c r="K25" s="308"/>
      <c r="L25" s="288">
        <f t="shared" si="2"/>
        <v>0</v>
      </c>
      <c r="M25" s="352"/>
      <c r="N25" s="351"/>
      <c r="O25" s="307"/>
      <c r="P25" s="364"/>
      <c r="Q25" s="308"/>
      <c r="R25" s="288">
        <f t="shared" si="4"/>
        <v>0</v>
      </c>
      <c r="S25" s="352"/>
      <c r="T25" s="351"/>
      <c r="U25" s="307"/>
      <c r="V25" s="364"/>
      <c r="W25" s="308"/>
      <c r="X25" s="288">
        <f t="shared" si="6"/>
        <v>0</v>
      </c>
      <c r="Y25" s="352"/>
      <c r="Z25" s="351"/>
      <c r="AA25" s="307"/>
      <c r="AB25" s="364"/>
      <c r="AC25" s="308"/>
      <c r="AD25" s="288">
        <f t="shared" si="8"/>
        <v>0</v>
      </c>
      <c r="AE25" s="352"/>
      <c r="AF25" s="351"/>
      <c r="AG25" s="307"/>
      <c r="AH25" s="364"/>
      <c r="AI25" s="308"/>
      <c r="AJ25" s="288">
        <f t="shared" si="10"/>
        <v>0</v>
      </c>
      <c r="AK25" s="352"/>
      <c r="AL25" s="351"/>
      <c r="AM25" s="307"/>
      <c r="AN25" s="364"/>
      <c r="AO25" s="308"/>
      <c r="AP25" s="288">
        <f t="shared" si="12"/>
        <v>0</v>
      </c>
      <c r="AQ25" s="352"/>
      <c r="AR25" s="351"/>
      <c r="AS25" s="307"/>
      <c r="AT25" s="364"/>
      <c r="AU25" s="308"/>
      <c r="AV25" s="288">
        <f t="shared" si="14"/>
        <v>0</v>
      </c>
      <c r="AW25" s="352"/>
      <c r="AX25" s="349"/>
      <c r="AY25" s="307"/>
      <c r="AZ25" s="364"/>
      <c r="BA25" s="308"/>
      <c r="BB25" s="288">
        <f t="shared" si="16"/>
        <v>0</v>
      </c>
      <c r="BC25" s="352"/>
      <c r="BD25" s="349"/>
      <c r="BE25" s="307"/>
      <c r="BF25" s="364" t="s">
        <v>106</v>
      </c>
      <c r="BG25" s="308"/>
      <c r="BH25" s="288"/>
      <c r="BI25" s="352"/>
      <c r="BJ25" s="351"/>
      <c r="BK25" s="307"/>
      <c r="BL25" s="364"/>
      <c r="BM25" s="308"/>
      <c r="BN25" s="288">
        <f t="shared" si="19"/>
        <v>0</v>
      </c>
      <c r="BO25" s="352"/>
      <c r="BP25" s="351"/>
      <c r="BQ25" s="307">
        <v>231.4</v>
      </c>
      <c r="BR25" s="364">
        <v>231.4</v>
      </c>
      <c r="BS25" s="308">
        <v>231.4</v>
      </c>
      <c r="BT25" s="288">
        <f t="shared" si="32"/>
        <v>0</v>
      </c>
      <c r="BU25" s="352">
        <f>BS25/BR25%</f>
        <v>100</v>
      </c>
      <c r="BV25" s="351">
        <f>BS25/BQ25%</f>
        <v>100</v>
      </c>
      <c r="BW25" s="290">
        <f t="shared" si="39"/>
        <v>501.79999999999995</v>
      </c>
      <c r="BX25" s="305">
        <f>D25</f>
        <v>270.4</v>
      </c>
      <c r="BY25" s="385">
        <f t="shared" si="38"/>
        <v>1096.5</v>
      </c>
      <c r="BZ25" s="385">
        <f>F25+L25+R25+X25+AD25+AJ25+AP25+AV25+BB25+BH25+BN25+BT25</f>
        <v>594.7</v>
      </c>
      <c r="CA25" s="288">
        <f t="shared" si="35"/>
        <v>405.5103550295858</v>
      </c>
      <c r="CB25" s="353">
        <f t="shared" si="36"/>
        <v>218.51335193304106</v>
      </c>
      <c r="CC25" s="354"/>
    </row>
    <row r="26" spans="1:81" ht="12.75">
      <c r="A26" s="137" t="s">
        <v>76</v>
      </c>
      <c r="B26" s="140"/>
      <c r="C26" s="286"/>
      <c r="D26" s="120"/>
      <c r="E26" s="287"/>
      <c r="F26" s="288">
        <f t="shared" si="22"/>
        <v>0</v>
      </c>
      <c r="G26" s="284"/>
      <c r="H26" s="351"/>
      <c r="I26" s="289"/>
      <c r="J26" s="120"/>
      <c r="K26" s="287"/>
      <c r="L26" s="288">
        <f t="shared" si="2"/>
        <v>0</v>
      </c>
      <c r="M26" s="352"/>
      <c r="N26" s="351"/>
      <c r="O26" s="286"/>
      <c r="P26" s="120"/>
      <c r="Q26" s="287"/>
      <c r="R26" s="288">
        <f t="shared" si="4"/>
        <v>0</v>
      </c>
      <c r="S26" s="352"/>
      <c r="T26" s="351"/>
      <c r="U26" s="286"/>
      <c r="V26" s="120"/>
      <c r="W26" s="287"/>
      <c r="X26" s="288">
        <f t="shared" si="6"/>
        <v>0</v>
      </c>
      <c r="Y26" s="352"/>
      <c r="Z26" s="351"/>
      <c r="AA26" s="286"/>
      <c r="AB26" s="120"/>
      <c r="AC26" s="287">
        <v>0.1</v>
      </c>
      <c r="AD26" s="288">
        <f t="shared" si="8"/>
        <v>0.1</v>
      </c>
      <c r="AE26" s="352"/>
      <c r="AF26" s="351"/>
      <c r="AG26" s="286"/>
      <c r="AH26" s="120"/>
      <c r="AI26" s="287"/>
      <c r="AJ26" s="288">
        <f t="shared" si="10"/>
        <v>0</v>
      </c>
      <c r="AK26" s="352"/>
      <c r="AL26" s="351"/>
      <c r="AM26" s="286"/>
      <c r="AN26" s="120"/>
      <c r="AO26" s="287"/>
      <c r="AP26" s="288">
        <f t="shared" si="12"/>
        <v>0</v>
      </c>
      <c r="AQ26" s="352"/>
      <c r="AR26" s="351"/>
      <c r="AS26" s="286"/>
      <c r="AT26" s="120"/>
      <c r="AU26" s="287"/>
      <c r="AV26" s="288">
        <f t="shared" si="14"/>
        <v>0</v>
      </c>
      <c r="AW26" s="352"/>
      <c r="AX26" s="349"/>
      <c r="AY26" s="286"/>
      <c r="AZ26" s="120"/>
      <c r="BA26" s="287"/>
      <c r="BB26" s="288">
        <f t="shared" si="16"/>
        <v>0</v>
      </c>
      <c r="BC26" s="352"/>
      <c r="BD26" s="349"/>
      <c r="BE26" s="286"/>
      <c r="BF26" s="120"/>
      <c r="BG26" s="287"/>
      <c r="BH26" s="288">
        <f t="shared" si="17"/>
        <v>0</v>
      </c>
      <c r="BI26" s="352"/>
      <c r="BJ26" s="351"/>
      <c r="BK26" s="286"/>
      <c r="BL26" s="120"/>
      <c r="BM26" s="287"/>
      <c r="BN26" s="288">
        <f t="shared" si="19"/>
        <v>0</v>
      </c>
      <c r="BO26" s="352"/>
      <c r="BP26" s="351"/>
      <c r="BQ26" s="286"/>
      <c r="BR26" s="120"/>
      <c r="BS26" s="287"/>
      <c r="BT26" s="288">
        <f t="shared" si="32"/>
        <v>0</v>
      </c>
      <c r="BU26" s="352"/>
      <c r="BV26" s="351"/>
      <c r="BW26" s="290">
        <f t="shared" si="39"/>
        <v>0</v>
      </c>
      <c r="BX26" s="305">
        <f t="shared" si="38"/>
        <v>0</v>
      </c>
      <c r="BY26" s="305">
        <f t="shared" si="38"/>
        <v>0.1</v>
      </c>
      <c r="BZ26" s="288">
        <f t="shared" si="34"/>
        <v>0.1</v>
      </c>
      <c r="CA26" s="288"/>
      <c r="CB26" s="353"/>
      <c r="CC26" s="141"/>
    </row>
    <row r="27" spans="1:81" ht="12.75">
      <c r="A27" s="137" t="s">
        <v>77</v>
      </c>
      <c r="B27" s="140"/>
      <c r="C27" s="286">
        <v>229.9</v>
      </c>
      <c r="D27" s="120">
        <v>157.2</v>
      </c>
      <c r="E27" s="287">
        <v>469.3</v>
      </c>
      <c r="F27" s="288">
        <f t="shared" si="22"/>
        <v>312.1</v>
      </c>
      <c r="G27" s="284">
        <f t="shared" si="0"/>
        <v>298.5368956743003</v>
      </c>
      <c r="H27" s="351">
        <f>E27/C27%</f>
        <v>204.1322314049587</v>
      </c>
      <c r="I27" s="289">
        <v>7.3</v>
      </c>
      <c r="J27" s="120">
        <v>4</v>
      </c>
      <c r="K27" s="287">
        <v>0.3</v>
      </c>
      <c r="L27" s="288">
        <f t="shared" si="2"/>
        <v>-3.7</v>
      </c>
      <c r="M27" s="352">
        <f>K27/J27%</f>
        <v>7.5</v>
      </c>
      <c r="N27" s="351">
        <f t="shared" si="24"/>
        <v>4.109589041095891</v>
      </c>
      <c r="O27" s="286">
        <v>59.7</v>
      </c>
      <c r="P27" s="120">
        <v>1.4</v>
      </c>
      <c r="Q27" s="287">
        <v>1.4</v>
      </c>
      <c r="R27" s="288">
        <f t="shared" si="4"/>
        <v>0</v>
      </c>
      <c r="S27" s="352">
        <f>Q27/P27%</f>
        <v>100</v>
      </c>
      <c r="T27" s="351">
        <f>Q27/O27%</f>
        <v>2.3450586264656614</v>
      </c>
      <c r="U27" s="286">
        <v>27</v>
      </c>
      <c r="V27" s="120">
        <v>1.8</v>
      </c>
      <c r="W27" s="287">
        <v>0.3</v>
      </c>
      <c r="X27" s="288">
        <f t="shared" si="6"/>
        <v>-1.5</v>
      </c>
      <c r="Y27" s="352">
        <f>W27/V27%</f>
        <v>16.666666666666664</v>
      </c>
      <c r="Z27" s="351">
        <f>W27/U27%</f>
        <v>1.111111111111111</v>
      </c>
      <c r="AA27" s="286">
        <v>5.4</v>
      </c>
      <c r="AB27" s="120"/>
      <c r="AC27" s="287">
        <v>0.6</v>
      </c>
      <c r="AD27" s="288">
        <f t="shared" si="8"/>
        <v>0.6</v>
      </c>
      <c r="AE27" s="352"/>
      <c r="AF27" s="351"/>
      <c r="AG27" s="286">
        <v>19</v>
      </c>
      <c r="AH27" s="120">
        <v>8.3</v>
      </c>
      <c r="AI27" s="287">
        <v>6.3</v>
      </c>
      <c r="AJ27" s="288">
        <f t="shared" si="10"/>
        <v>-2.000000000000001</v>
      </c>
      <c r="AK27" s="352">
        <f>AI27/AH27%</f>
        <v>75.90361445783132</v>
      </c>
      <c r="AL27" s="351"/>
      <c r="AM27" s="286">
        <v>56.8</v>
      </c>
      <c r="AN27" s="120">
        <v>0.6</v>
      </c>
      <c r="AO27" s="287">
        <v>0.6</v>
      </c>
      <c r="AP27" s="288">
        <f t="shared" si="12"/>
        <v>0</v>
      </c>
      <c r="AQ27" s="352"/>
      <c r="AR27" s="351"/>
      <c r="AS27" s="286">
        <v>20.6</v>
      </c>
      <c r="AT27" s="120">
        <v>10.6</v>
      </c>
      <c r="AU27" s="287">
        <v>15.1</v>
      </c>
      <c r="AV27" s="288">
        <f t="shared" si="14"/>
        <v>4.5</v>
      </c>
      <c r="AW27" s="352">
        <f>AU27/AT27%</f>
        <v>142.45283018867926</v>
      </c>
      <c r="AX27" s="349">
        <f t="shared" si="28"/>
        <v>73.3009708737864</v>
      </c>
      <c r="AY27" s="286">
        <v>7.6</v>
      </c>
      <c r="AZ27" s="120">
        <v>7.6</v>
      </c>
      <c r="BA27" s="287">
        <v>36.7</v>
      </c>
      <c r="BB27" s="288">
        <f t="shared" si="16"/>
        <v>29.1</v>
      </c>
      <c r="BC27" s="381" t="s">
        <v>27</v>
      </c>
      <c r="BD27" s="349" t="s">
        <v>27</v>
      </c>
      <c r="BE27" s="286">
        <v>5.9</v>
      </c>
      <c r="BF27" s="120">
        <v>2.5</v>
      </c>
      <c r="BG27" s="287">
        <v>2.5</v>
      </c>
      <c r="BH27" s="288">
        <f t="shared" si="17"/>
        <v>0</v>
      </c>
      <c r="BI27" s="352">
        <f>BG27/BF27%</f>
        <v>100</v>
      </c>
      <c r="BJ27" s="351"/>
      <c r="BK27" s="286">
        <v>69</v>
      </c>
      <c r="BL27" s="120">
        <v>7.1</v>
      </c>
      <c r="BM27" s="287">
        <v>5.1</v>
      </c>
      <c r="BN27" s="288">
        <f t="shared" si="19"/>
        <v>-2</v>
      </c>
      <c r="BO27" s="352">
        <f>BM27/BL27%</f>
        <v>71.83098591549296</v>
      </c>
      <c r="BP27" s="351">
        <f>BM27/BK27%</f>
        <v>7.391304347826087</v>
      </c>
      <c r="BQ27" s="286">
        <v>136.2</v>
      </c>
      <c r="BR27" s="120">
        <v>41.1</v>
      </c>
      <c r="BS27" s="287">
        <v>38</v>
      </c>
      <c r="BT27" s="288">
        <f t="shared" si="32"/>
        <v>-3.1000000000000014</v>
      </c>
      <c r="BU27" s="352">
        <f>BS27/BR27%</f>
        <v>92.45742092457421</v>
      </c>
      <c r="BV27" s="351"/>
      <c r="BW27" s="290">
        <f t="shared" si="39"/>
        <v>644.4000000000001</v>
      </c>
      <c r="BX27" s="305">
        <f t="shared" si="38"/>
        <v>242.2</v>
      </c>
      <c r="BY27" s="305">
        <f t="shared" si="38"/>
        <v>576.2000000000002</v>
      </c>
      <c r="BZ27" s="288">
        <f t="shared" si="34"/>
        <v>334.00000000000017</v>
      </c>
      <c r="CA27" s="288">
        <f t="shared" si="35"/>
        <v>237.90255986787787</v>
      </c>
      <c r="CB27" s="353">
        <f t="shared" si="36"/>
        <v>89.41651148355061</v>
      </c>
      <c r="CC27" s="141"/>
    </row>
    <row r="28" spans="1:80" s="285" customFormat="1" ht="12.75">
      <c r="A28" s="279" t="s">
        <v>78</v>
      </c>
      <c r="B28" s="280"/>
      <c r="C28" s="281">
        <f>SUM(C29:C33)</f>
        <v>289978.9</v>
      </c>
      <c r="D28" s="282">
        <f>SUM(D29:D33)</f>
        <v>52796.5</v>
      </c>
      <c r="E28" s="283">
        <f>SUM(E29:E33)</f>
        <v>52796.5</v>
      </c>
      <c r="F28" s="351">
        <f t="shared" si="22"/>
        <v>0</v>
      </c>
      <c r="G28" s="284">
        <f t="shared" si="0"/>
        <v>100</v>
      </c>
      <c r="H28" s="351">
        <f>E28/C28%</f>
        <v>18.207014372425025</v>
      </c>
      <c r="I28" s="283">
        <f>SUM(I29:I33)</f>
        <v>11287.599999999999</v>
      </c>
      <c r="J28" s="282">
        <f>SUM(J29:J33)</f>
        <v>6940.8</v>
      </c>
      <c r="K28" s="283">
        <f>SUM(K29:K33)</f>
        <v>6940.8</v>
      </c>
      <c r="L28" s="282">
        <f>K28-J28</f>
        <v>0</v>
      </c>
      <c r="M28" s="284">
        <f>K28/J28%</f>
        <v>100</v>
      </c>
      <c r="N28" s="349">
        <f t="shared" si="24"/>
        <v>61.49048513412949</v>
      </c>
      <c r="O28" s="281">
        <f>SUM(O29:O33)</f>
        <v>52494.4</v>
      </c>
      <c r="P28" s="282">
        <f>SUM(P29:P33)</f>
        <v>14477.900000000001</v>
      </c>
      <c r="Q28" s="283">
        <f>SUM(Q29:Q33)</f>
        <v>14597.3</v>
      </c>
      <c r="R28" s="282">
        <f>Q28-P28</f>
        <v>119.39999999999782</v>
      </c>
      <c r="S28" s="284">
        <f>Q28/P28%</f>
        <v>100.82470524040086</v>
      </c>
      <c r="T28" s="349">
        <f t="shared" si="25"/>
        <v>27.80734706940169</v>
      </c>
      <c r="U28" s="281">
        <f>SUM(U29:U33)</f>
        <v>2316.8</v>
      </c>
      <c r="V28" s="282">
        <f>SUM(V29:V33)</f>
        <v>732</v>
      </c>
      <c r="W28" s="283">
        <f>SUM(W29:W33)</f>
        <v>586.2</v>
      </c>
      <c r="X28" s="282">
        <f t="shared" si="6"/>
        <v>-145.79999999999995</v>
      </c>
      <c r="Y28" s="284">
        <f>W28/V28%</f>
        <v>80.08196721311475</v>
      </c>
      <c r="Z28" s="349">
        <f>W28/U28%</f>
        <v>25.3021408839779</v>
      </c>
      <c r="AA28" s="281">
        <f>SUM(AA29:AA33)</f>
        <v>41600.3</v>
      </c>
      <c r="AB28" s="282">
        <f>SUM(AB29:AB33)</f>
        <v>3854.8</v>
      </c>
      <c r="AC28" s="283">
        <f>SUM(AC29:AC33)</f>
        <v>3833.8</v>
      </c>
      <c r="AD28" s="282">
        <f t="shared" si="8"/>
        <v>-21</v>
      </c>
      <c r="AE28" s="284"/>
      <c r="AF28" s="349">
        <f>AC28/AA28%</f>
        <v>9.215798924526986</v>
      </c>
      <c r="AG28" s="281">
        <f>SUM(AG29:AG33)</f>
        <v>41676.7</v>
      </c>
      <c r="AH28" s="282">
        <f>SUM(AH29:AH33)</f>
        <v>7101.3</v>
      </c>
      <c r="AI28" s="283">
        <f>SUM(AI29:AI33)</f>
        <v>7714</v>
      </c>
      <c r="AJ28" s="282">
        <f t="shared" si="10"/>
        <v>612.6999999999998</v>
      </c>
      <c r="AK28" s="284">
        <f>AI28/AH28%</f>
        <v>108.62799769056369</v>
      </c>
      <c r="AL28" s="349">
        <f t="shared" si="26"/>
        <v>18.509142998365995</v>
      </c>
      <c r="AM28" s="281">
        <f>SUM(AM29:AM33)</f>
        <v>8529.599999999999</v>
      </c>
      <c r="AN28" s="282">
        <f>SUM(AN29:AN33)</f>
        <v>6129.1</v>
      </c>
      <c r="AO28" s="283">
        <f>SUM(AO29:AO33)</f>
        <v>6129.2</v>
      </c>
      <c r="AP28" s="282">
        <f t="shared" si="12"/>
        <v>0.0999999999994543</v>
      </c>
      <c r="AQ28" s="284">
        <f aca="true" t="shared" si="40" ref="AQ28:AQ34">AO28/AN28%</f>
        <v>100.00163156091432</v>
      </c>
      <c r="AR28" s="349">
        <f t="shared" si="27"/>
        <v>71.85800037516414</v>
      </c>
      <c r="AS28" s="281">
        <f>SUM(AS29:AS33)</f>
        <v>10122.4</v>
      </c>
      <c r="AT28" s="282">
        <f>SUM(AT29:AT33)</f>
        <v>7696.9</v>
      </c>
      <c r="AU28" s="283">
        <f>SUM(AU29:AU33)</f>
        <v>6229</v>
      </c>
      <c r="AV28" s="282">
        <f t="shared" si="14"/>
        <v>-1467.8999999999996</v>
      </c>
      <c r="AW28" s="284">
        <f>AU28/AT28%</f>
        <v>80.9286855747119</v>
      </c>
      <c r="AX28" s="349">
        <f t="shared" si="28"/>
        <v>61.536789694143685</v>
      </c>
      <c r="AY28" s="281">
        <f>SUM(AY29:AY33)</f>
        <v>6385.5</v>
      </c>
      <c r="AZ28" s="282">
        <f>SUM(AZ29:AZ33)</f>
        <v>2465.3</v>
      </c>
      <c r="BA28" s="283">
        <f>SUM(BA29:BA33)</f>
        <v>2465.1</v>
      </c>
      <c r="BB28" s="282">
        <f t="shared" si="16"/>
        <v>-0.20000000000027285</v>
      </c>
      <c r="BC28" s="284">
        <f>BA28/AZ28%</f>
        <v>99.99188739707134</v>
      </c>
      <c r="BD28" s="349">
        <f t="shared" si="29"/>
        <v>38.604651162790695</v>
      </c>
      <c r="BE28" s="281">
        <f>SUM(BE29:BE33)</f>
        <v>6315.5</v>
      </c>
      <c r="BF28" s="282">
        <f>SUM(BF29:BF33)</f>
        <v>3674.6</v>
      </c>
      <c r="BG28" s="283">
        <f>SUM(BG29:BG33)</f>
        <v>3591.8999999999996</v>
      </c>
      <c r="BH28" s="282">
        <f>BG28-BF28</f>
        <v>-82.70000000000027</v>
      </c>
      <c r="BI28" s="284">
        <f>BG28/BF28%</f>
        <v>97.74941490230228</v>
      </c>
      <c r="BJ28" s="349">
        <f t="shared" si="30"/>
        <v>56.87435674135064</v>
      </c>
      <c r="BK28" s="281">
        <f>SUM(BK29:BK33)</f>
        <v>83816.6</v>
      </c>
      <c r="BL28" s="282">
        <f>SUM(BL29:BL33)</f>
        <v>9707.699999999999</v>
      </c>
      <c r="BM28" s="283">
        <f>SUM(BM29:BM33)</f>
        <v>9097.800000000001</v>
      </c>
      <c r="BN28" s="282">
        <f>BM28-BL28</f>
        <v>-609.8999999999978</v>
      </c>
      <c r="BO28" s="284">
        <f>BM28/BL28%</f>
        <v>93.71735838561145</v>
      </c>
      <c r="BP28" s="349">
        <f t="shared" si="31"/>
        <v>10.854413087622262</v>
      </c>
      <c r="BQ28" s="281">
        <f>SUM(BQ29:BQ33)</f>
        <v>45840.2</v>
      </c>
      <c r="BR28" s="282">
        <f>SUM(BR29:BR33)</f>
        <v>9035.3</v>
      </c>
      <c r="BS28" s="283">
        <f>SUM(BS29:BS33)</f>
        <v>9035.3</v>
      </c>
      <c r="BT28" s="282"/>
      <c r="BU28" s="284"/>
      <c r="BV28" s="349">
        <f t="shared" si="33"/>
        <v>19.710428837570515</v>
      </c>
      <c r="BW28" s="281">
        <f t="shared" si="39"/>
        <v>600364.5</v>
      </c>
      <c r="BX28" s="281">
        <f t="shared" si="38"/>
        <v>124612.20000000003</v>
      </c>
      <c r="BY28" s="281">
        <f t="shared" si="38"/>
        <v>123016.90000000001</v>
      </c>
      <c r="BZ28" s="282">
        <f>BY28-BX28</f>
        <v>-1595.3000000000175</v>
      </c>
      <c r="CA28" s="282">
        <f t="shared" si="35"/>
        <v>98.71978827113234</v>
      </c>
      <c r="CB28" s="350">
        <f t="shared" si="36"/>
        <v>20.490368767640327</v>
      </c>
    </row>
    <row r="29" spans="1:80" s="134" customFormat="1" ht="12.75">
      <c r="A29" s="142" t="s">
        <v>79</v>
      </c>
      <c r="B29" s="143"/>
      <c r="C29" s="286">
        <v>26092.5</v>
      </c>
      <c r="D29" s="120">
        <v>20824.6</v>
      </c>
      <c r="E29" s="287">
        <v>20824.6</v>
      </c>
      <c r="F29" s="288">
        <f t="shared" si="22"/>
        <v>0</v>
      </c>
      <c r="G29" s="284">
        <f t="shared" si="0"/>
        <v>100</v>
      </c>
      <c r="H29" s="351"/>
      <c r="I29" s="289">
        <v>10095.8</v>
      </c>
      <c r="J29" s="120">
        <v>6700</v>
      </c>
      <c r="K29" s="287">
        <v>6700</v>
      </c>
      <c r="L29" s="288">
        <f>K29-J29</f>
        <v>0</v>
      </c>
      <c r="M29" s="352">
        <f>K29/J29%</f>
        <v>100</v>
      </c>
      <c r="N29" s="351">
        <f t="shared" si="24"/>
        <v>66.36423067017968</v>
      </c>
      <c r="O29" s="286">
        <v>21629.4</v>
      </c>
      <c r="P29" s="120">
        <v>12978</v>
      </c>
      <c r="Q29" s="287">
        <v>12978</v>
      </c>
      <c r="R29" s="288">
        <f t="shared" si="4"/>
        <v>0</v>
      </c>
      <c r="S29" s="352">
        <f>Q29/P29%</f>
        <v>100</v>
      </c>
      <c r="T29" s="351">
        <f t="shared" si="25"/>
        <v>60.00166440123165</v>
      </c>
      <c r="U29" s="286">
        <v>975.8</v>
      </c>
      <c r="V29" s="120">
        <v>487.8</v>
      </c>
      <c r="W29" s="287">
        <v>487.8</v>
      </c>
      <c r="X29" s="288">
        <f t="shared" si="6"/>
        <v>0</v>
      </c>
      <c r="Y29" s="352">
        <f>W29/V29%</f>
        <v>100</v>
      </c>
      <c r="Z29" s="351"/>
      <c r="AA29" s="286">
        <v>6233.1</v>
      </c>
      <c r="AB29" s="120">
        <v>3641.4</v>
      </c>
      <c r="AC29" s="287">
        <v>3641.4</v>
      </c>
      <c r="AD29" s="288">
        <f t="shared" si="8"/>
        <v>0</v>
      </c>
      <c r="AE29" s="352">
        <f>AC29/AB29%</f>
        <v>100</v>
      </c>
      <c r="AF29" s="351">
        <f>AC29/AA29%</f>
        <v>58.42036867690234</v>
      </c>
      <c r="AG29" s="286">
        <v>12989.8</v>
      </c>
      <c r="AH29" s="120">
        <v>6494.9</v>
      </c>
      <c r="AI29" s="287">
        <v>7300</v>
      </c>
      <c r="AJ29" s="288">
        <f t="shared" si="10"/>
        <v>805.1000000000004</v>
      </c>
      <c r="AK29" s="352">
        <f>AI29/AH29%</f>
        <v>112.39587984418544</v>
      </c>
      <c r="AL29" s="351">
        <f t="shared" si="26"/>
        <v>56.19793992209272</v>
      </c>
      <c r="AM29" s="286">
        <v>7462.4</v>
      </c>
      <c r="AN29" s="120">
        <v>5970</v>
      </c>
      <c r="AO29" s="287">
        <v>5970</v>
      </c>
      <c r="AP29" s="288">
        <f t="shared" si="12"/>
        <v>0</v>
      </c>
      <c r="AQ29" s="352">
        <f t="shared" si="40"/>
        <v>100</v>
      </c>
      <c r="AR29" s="351">
        <f t="shared" si="27"/>
        <v>80.00107204116638</v>
      </c>
      <c r="AS29" s="286">
        <v>7949.2</v>
      </c>
      <c r="AT29" s="120">
        <v>6359.2</v>
      </c>
      <c r="AU29" s="287">
        <v>5910.2</v>
      </c>
      <c r="AV29" s="288">
        <f t="shared" si="14"/>
        <v>-449</v>
      </c>
      <c r="AW29" s="352">
        <f>AU29/AT29%</f>
        <v>92.93936344194238</v>
      </c>
      <c r="AX29" s="351">
        <f t="shared" si="28"/>
        <v>74.34962008755598</v>
      </c>
      <c r="AY29" s="286">
        <v>4169.1</v>
      </c>
      <c r="AZ29" s="120">
        <v>2291</v>
      </c>
      <c r="BA29" s="287">
        <v>2291</v>
      </c>
      <c r="BB29" s="288"/>
      <c r="BC29" s="352">
        <f>BA29/AZ29%</f>
        <v>100</v>
      </c>
      <c r="BD29" s="349">
        <f t="shared" si="29"/>
        <v>54.951908085677964</v>
      </c>
      <c r="BE29" s="286">
        <v>5575.4</v>
      </c>
      <c r="BF29" s="120">
        <v>3516.6</v>
      </c>
      <c r="BG29" s="287">
        <v>3516.7</v>
      </c>
      <c r="BH29" s="288">
        <f t="shared" si="17"/>
        <v>0.09999999999990905</v>
      </c>
      <c r="BI29" s="352">
        <f>BG29/BF29%</f>
        <v>100.0028436558039</v>
      </c>
      <c r="BJ29" s="351">
        <f t="shared" si="30"/>
        <v>63.07529504609535</v>
      </c>
      <c r="BK29" s="286">
        <v>16181.6</v>
      </c>
      <c r="BL29" s="120">
        <v>8779.9</v>
      </c>
      <c r="BM29" s="287">
        <v>8779.9</v>
      </c>
      <c r="BN29" s="288">
        <f t="shared" si="19"/>
        <v>0</v>
      </c>
      <c r="BO29" s="352">
        <f>BM29/BL29%</f>
        <v>100</v>
      </c>
      <c r="BP29" s="351">
        <f t="shared" si="31"/>
        <v>54.25854056459188</v>
      </c>
      <c r="BQ29" s="286">
        <v>14943.5</v>
      </c>
      <c r="BR29" s="120">
        <v>7601.5</v>
      </c>
      <c r="BS29" s="287">
        <v>7601.5</v>
      </c>
      <c r="BT29" s="288"/>
      <c r="BU29" s="352">
        <f>BS29/BR29%</f>
        <v>100</v>
      </c>
      <c r="BV29" s="351">
        <f t="shared" si="33"/>
        <v>50.868270485495366</v>
      </c>
      <c r="BW29" s="290">
        <f t="shared" si="39"/>
        <v>134297.6</v>
      </c>
      <c r="BX29" s="385">
        <f t="shared" si="38"/>
        <v>85644.9</v>
      </c>
      <c r="BY29" s="385">
        <f t="shared" si="38"/>
        <v>86001.09999999999</v>
      </c>
      <c r="BZ29" s="221">
        <f>BY29-BX29</f>
        <v>356.1999999999971</v>
      </c>
      <c r="CA29" s="288">
        <f t="shared" si="35"/>
        <v>100.41590334042073</v>
      </c>
      <c r="CB29" s="353">
        <f t="shared" si="36"/>
        <v>64.03770432234082</v>
      </c>
    </row>
    <row r="30" spans="1:80" s="134" customFormat="1" ht="12.75">
      <c r="A30" s="144" t="s">
        <v>153</v>
      </c>
      <c r="B30" s="143"/>
      <c r="C30" s="286">
        <v>2628</v>
      </c>
      <c r="D30" s="120"/>
      <c r="E30" s="287"/>
      <c r="F30" s="288"/>
      <c r="G30" s="284"/>
      <c r="H30" s="351"/>
      <c r="I30" s="289"/>
      <c r="J30" s="120"/>
      <c r="K30" s="287"/>
      <c r="L30" s="288"/>
      <c r="M30" s="352"/>
      <c r="N30" s="351"/>
      <c r="O30" s="286"/>
      <c r="P30" s="120"/>
      <c r="Q30" s="287"/>
      <c r="R30" s="288"/>
      <c r="S30" s="352"/>
      <c r="T30" s="351"/>
      <c r="U30" s="286"/>
      <c r="V30" s="120"/>
      <c r="W30" s="287"/>
      <c r="X30" s="288"/>
      <c r="Y30" s="352"/>
      <c r="Z30" s="351"/>
      <c r="AA30" s="286"/>
      <c r="AB30" s="120"/>
      <c r="AC30" s="287"/>
      <c r="AD30" s="288"/>
      <c r="AE30" s="352"/>
      <c r="AF30" s="351"/>
      <c r="AG30" s="286"/>
      <c r="AH30" s="120"/>
      <c r="AI30" s="287"/>
      <c r="AJ30" s="288"/>
      <c r="AK30" s="352"/>
      <c r="AL30" s="351"/>
      <c r="AM30" s="286"/>
      <c r="AN30" s="120"/>
      <c r="AO30" s="287"/>
      <c r="AP30" s="288"/>
      <c r="AQ30" s="352"/>
      <c r="AR30" s="351"/>
      <c r="AS30" s="286"/>
      <c r="AT30" s="120"/>
      <c r="AU30" s="287"/>
      <c r="AV30" s="288"/>
      <c r="AW30" s="352"/>
      <c r="AX30" s="351"/>
      <c r="AY30" s="286"/>
      <c r="AZ30" s="120"/>
      <c r="BA30" s="287"/>
      <c r="BB30" s="288"/>
      <c r="BC30" s="352"/>
      <c r="BD30" s="349"/>
      <c r="BE30" s="286"/>
      <c r="BF30" s="120"/>
      <c r="BG30" s="287"/>
      <c r="BH30" s="288"/>
      <c r="BI30" s="352"/>
      <c r="BJ30" s="351"/>
      <c r="BK30" s="286"/>
      <c r="BL30" s="120"/>
      <c r="BM30" s="287"/>
      <c r="BN30" s="288"/>
      <c r="BO30" s="352"/>
      <c r="BP30" s="351"/>
      <c r="BQ30" s="286"/>
      <c r="BR30" s="120"/>
      <c r="BS30" s="287"/>
      <c r="BT30" s="288"/>
      <c r="BU30" s="352"/>
      <c r="BV30" s="351"/>
      <c r="BW30" s="290">
        <f t="shared" si="39"/>
        <v>2628</v>
      </c>
      <c r="BX30" s="385">
        <f t="shared" si="38"/>
        <v>0</v>
      </c>
      <c r="BY30" s="385">
        <f t="shared" si="38"/>
        <v>0</v>
      </c>
      <c r="BZ30" s="221">
        <f>BY30-BX30</f>
        <v>0</v>
      </c>
      <c r="CA30" s="288"/>
      <c r="CB30" s="353"/>
    </row>
    <row r="31" spans="1:80" s="134" customFormat="1" ht="12.75">
      <c r="A31" s="144" t="s">
        <v>80</v>
      </c>
      <c r="B31" s="143"/>
      <c r="C31" s="286">
        <v>0.2</v>
      </c>
      <c r="D31" s="120">
        <v>0.2</v>
      </c>
      <c r="E31" s="287">
        <v>0.2</v>
      </c>
      <c r="F31" s="288">
        <f t="shared" si="22"/>
        <v>0</v>
      </c>
      <c r="G31" s="284">
        <f t="shared" si="0"/>
        <v>100</v>
      </c>
      <c r="H31" s="351">
        <f>E31/C31%</f>
        <v>100</v>
      </c>
      <c r="I31" s="289">
        <v>208.4</v>
      </c>
      <c r="J31" s="120">
        <v>104.3</v>
      </c>
      <c r="K31" s="287">
        <v>104.3</v>
      </c>
      <c r="L31" s="288">
        <f>K31-J31</f>
        <v>0</v>
      </c>
      <c r="M31" s="352">
        <f>K31/J31%</f>
        <v>100</v>
      </c>
      <c r="N31" s="351">
        <f t="shared" si="24"/>
        <v>50.047984644913626</v>
      </c>
      <c r="O31" s="286">
        <v>208.4</v>
      </c>
      <c r="P31" s="120">
        <v>135.2</v>
      </c>
      <c r="Q31" s="287">
        <v>135.3</v>
      </c>
      <c r="R31" s="288"/>
      <c r="S31" s="352">
        <f>Q31/P31%</f>
        <v>100.07396449704144</v>
      </c>
      <c r="T31" s="351">
        <f t="shared" si="25"/>
        <v>64.9232245681382</v>
      </c>
      <c r="U31" s="286">
        <v>208.4</v>
      </c>
      <c r="V31" s="120">
        <v>104.2</v>
      </c>
      <c r="W31" s="287">
        <v>97.2</v>
      </c>
      <c r="X31" s="288">
        <f t="shared" si="6"/>
        <v>-7</v>
      </c>
      <c r="Y31" s="352">
        <f>W31/V31%</f>
        <v>93.28214971209214</v>
      </c>
      <c r="Z31" s="351">
        <f>W31/U31%</f>
        <v>46.64107485604607</v>
      </c>
      <c r="AA31" s="286">
        <v>208.4</v>
      </c>
      <c r="AB31" s="120">
        <v>88.4</v>
      </c>
      <c r="AC31" s="287">
        <v>96.3</v>
      </c>
      <c r="AD31" s="288">
        <f t="shared" si="8"/>
        <v>7.8999999999999915</v>
      </c>
      <c r="AE31" s="352">
        <f>AC31/AB31%</f>
        <v>108.9366515837104</v>
      </c>
      <c r="AF31" s="351">
        <f>AC31/AA31%</f>
        <v>46.20921305182341</v>
      </c>
      <c r="AG31" s="286">
        <v>416.6</v>
      </c>
      <c r="AH31" s="120">
        <v>208.3</v>
      </c>
      <c r="AI31" s="287">
        <v>208.4</v>
      </c>
      <c r="AJ31" s="288">
        <f t="shared" si="10"/>
        <v>0.09999999999999432</v>
      </c>
      <c r="AK31" s="352">
        <f>AI31/AH31%</f>
        <v>100.048007681229</v>
      </c>
      <c r="AL31" s="351">
        <f t="shared" si="26"/>
        <v>50.0240038406145</v>
      </c>
      <c r="AM31" s="286">
        <v>208.4</v>
      </c>
      <c r="AN31" s="120">
        <v>96.3</v>
      </c>
      <c r="AO31" s="287">
        <v>96.3</v>
      </c>
      <c r="AP31" s="288">
        <f t="shared" si="12"/>
        <v>0</v>
      </c>
      <c r="AQ31" s="352">
        <f t="shared" si="40"/>
        <v>100</v>
      </c>
      <c r="AR31" s="351">
        <f t="shared" si="27"/>
        <v>46.20921305182341</v>
      </c>
      <c r="AS31" s="286">
        <v>208.4</v>
      </c>
      <c r="AT31" s="120">
        <v>104.2</v>
      </c>
      <c r="AU31" s="287">
        <v>100.2</v>
      </c>
      <c r="AV31" s="288">
        <f t="shared" si="14"/>
        <v>-4</v>
      </c>
      <c r="AW31" s="352">
        <f>AU31/AT31%</f>
        <v>96.16122840690979</v>
      </c>
      <c r="AX31" s="351">
        <f t="shared" si="28"/>
        <v>48.08061420345489</v>
      </c>
      <c r="AY31" s="286">
        <v>208.4</v>
      </c>
      <c r="AZ31" s="120">
        <v>97</v>
      </c>
      <c r="BA31" s="287">
        <v>97</v>
      </c>
      <c r="BB31" s="288"/>
      <c r="BC31" s="352">
        <f>BA31/AZ31%</f>
        <v>100</v>
      </c>
      <c r="BD31" s="351">
        <f t="shared" si="29"/>
        <v>46.54510556621881</v>
      </c>
      <c r="BE31" s="286">
        <v>83.5</v>
      </c>
      <c r="BF31" s="120">
        <v>48.1</v>
      </c>
      <c r="BG31" s="287">
        <v>48</v>
      </c>
      <c r="BH31" s="288">
        <f t="shared" si="17"/>
        <v>-0.10000000000000142</v>
      </c>
      <c r="BI31" s="352">
        <f>BG31/BF31%</f>
        <v>99.79209979209979</v>
      </c>
      <c r="BJ31" s="351">
        <f t="shared" si="30"/>
        <v>57.485029940119766</v>
      </c>
      <c r="BK31" s="286">
        <v>208.4</v>
      </c>
      <c r="BL31" s="120">
        <v>156.3</v>
      </c>
      <c r="BM31" s="287">
        <v>111.2</v>
      </c>
      <c r="BN31" s="288">
        <f t="shared" si="19"/>
        <v>-45.10000000000001</v>
      </c>
      <c r="BO31" s="352">
        <f>BM31/BL31%</f>
        <v>71.1452335252719</v>
      </c>
      <c r="BP31" s="351">
        <f t="shared" si="31"/>
        <v>53.35892514395393</v>
      </c>
      <c r="BQ31" s="310">
        <v>208.4</v>
      </c>
      <c r="BR31" s="120">
        <v>99.8</v>
      </c>
      <c r="BS31" s="287">
        <v>99.8</v>
      </c>
      <c r="BT31" s="288"/>
      <c r="BU31" s="352">
        <f>BS31/BR31%</f>
        <v>100</v>
      </c>
      <c r="BV31" s="351">
        <f t="shared" si="33"/>
        <v>47.88867562380038</v>
      </c>
      <c r="BW31" s="290">
        <f t="shared" si="39"/>
        <v>2375.9000000000005</v>
      </c>
      <c r="BX31" s="222">
        <f t="shared" si="38"/>
        <v>1242.3</v>
      </c>
      <c r="BY31" s="222">
        <f t="shared" si="38"/>
        <v>1194.2</v>
      </c>
      <c r="BZ31" s="221">
        <f>BY31-BX31</f>
        <v>-48.09999999999991</v>
      </c>
      <c r="CA31" s="288">
        <f t="shared" si="35"/>
        <v>96.12814940030589</v>
      </c>
      <c r="CB31" s="353">
        <f t="shared" si="36"/>
        <v>50.263058209520594</v>
      </c>
    </row>
    <row r="32" spans="1:82" s="134" customFormat="1" ht="12.75">
      <c r="A32" s="142" t="s">
        <v>81</v>
      </c>
      <c r="B32" s="143"/>
      <c r="C32" s="286">
        <v>260988.2</v>
      </c>
      <c r="D32" s="120">
        <v>31701.7</v>
      </c>
      <c r="E32" s="287">
        <v>31701.7</v>
      </c>
      <c r="F32" s="288">
        <f t="shared" si="22"/>
        <v>0</v>
      </c>
      <c r="G32" s="284">
        <f t="shared" si="0"/>
        <v>100</v>
      </c>
      <c r="H32" s="351">
        <f>E32/C32%</f>
        <v>12.146794376144209</v>
      </c>
      <c r="I32" s="289">
        <v>983.4</v>
      </c>
      <c r="J32" s="120">
        <v>136.5</v>
      </c>
      <c r="K32" s="287">
        <v>136.5</v>
      </c>
      <c r="L32" s="288">
        <f t="shared" si="2"/>
        <v>0</v>
      </c>
      <c r="M32" s="352">
        <f>K32/J32%</f>
        <v>100</v>
      </c>
      <c r="N32" s="351">
        <f t="shared" si="24"/>
        <v>13.880414887126298</v>
      </c>
      <c r="O32" s="286">
        <v>30656.6</v>
      </c>
      <c r="P32" s="120">
        <v>1364.7</v>
      </c>
      <c r="Q32" s="287">
        <v>1484</v>
      </c>
      <c r="R32" s="288"/>
      <c r="S32" s="352">
        <f>Q32/P32%</f>
        <v>108.741848025207</v>
      </c>
      <c r="T32" s="351">
        <f t="shared" si="25"/>
        <v>4.840719453559756</v>
      </c>
      <c r="U32" s="286">
        <v>1132.6</v>
      </c>
      <c r="V32" s="120">
        <v>140</v>
      </c>
      <c r="W32" s="287">
        <v>1.2</v>
      </c>
      <c r="X32" s="288">
        <f t="shared" si="6"/>
        <v>-138.8</v>
      </c>
      <c r="Y32" s="352">
        <f>W32/V32%</f>
        <v>0.8571428571428572</v>
      </c>
      <c r="Z32" s="351"/>
      <c r="AA32" s="286">
        <v>35158.8</v>
      </c>
      <c r="AB32" s="120">
        <v>125</v>
      </c>
      <c r="AC32" s="287">
        <v>96.1</v>
      </c>
      <c r="AD32" s="288">
        <f t="shared" si="8"/>
        <v>-28.900000000000006</v>
      </c>
      <c r="AE32" s="352">
        <f>AC32/AB32%</f>
        <v>76.88</v>
      </c>
      <c r="AF32" s="351"/>
      <c r="AG32" s="286">
        <v>28270.3</v>
      </c>
      <c r="AH32" s="120">
        <v>398.1</v>
      </c>
      <c r="AI32" s="287">
        <v>205.6</v>
      </c>
      <c r="AJ32" s="288">
        <f t="shared" si="10"/>
        <v>-192.50000000000003</v>
      </c>
      <c r="AK32" s="352">
        <f>AI32/AH32%</f>
        <v>51.645315247425266</v>
      </c>
      <c r="AL32" s="351">
        <f t="shared" si="26"/>
        <v>0.7272650095683456</v>
      </c>
      <c r="AM32" s="286">
        <v>858.8</v>
      </c>
      <c r="AN32" s="120">
        <v>62.8</v>
      </c>
      <c r="AO32" s="287">
        <v>62.9</v>
      </c>
      <c r="AP32" s="288">
        <f t="shared" si="12"/>
        <v>0.10000000000000142</v>
      </c>
      <c r="AQ32" s="352"/>
      <c r="AR32" s="351">
        <f t="shared" si="27"/>
        <v>7.32417326502096</v>
      </c>
      <c r="AS32" s="286">
        <v>1964.8</v>
      </c>
      <c r="AT32" s="120">
        <v>1233.5</v>
      </c>
      <c r="AU32" s="287">
        <v>218.6</v>
      </c>
      <c r="AV32" s="288">
        <f t="shared" si="14"/>
        <v>-1014.9</v>
      </c>
      <c r="AW32" s="352">
        <f>AU32/AT32%</f>
        <v>17.721929468990677</v>
      </c>
      <c r="AX32" s="351">
        <f t="shared" si="28"/>
        <v>11.125814332247558</v>
      </c>
      <c r="AY32" s="286">
        <v>2008</v>
      </c>
      <c r="AZ32" s="120">
        <v>77.3</v>
      </c>
      <c r="BA32" s="287">
        <v>77.1</v>
      </c>
      <c r="BB32" s="288"/>
      <c r="BC32" s="352"/>
      <c r="BD32" s="351">
        <f t="shared" si="29"/>
        <v>3.839641434262948</v>
      </c>
      <c r="BE32" s="286">
        <v>656.6</v>
      </c>
      <c r="BF32" s="120">
        <v>109.9</v>
      </c>
      <c r="BG32" s="287">
        <v>27.2</v>
      </c>
      <c r="BH32" s="288">
        <f t="shared" si="17"/>
        <v>-82.7</v>
      </c>
      <c r="BI32" s="352">
        <f>BG32/BF32%</f>
        <v>24.749772520473158</v>
      </c>
      <c r="BJ32" s="351">
        <f t="shared" si="30"/>
        <v>4.142552543405422</v>
      </c>
      <c r="BK32" s="286">
        <v>67426.6</v>
      </c>
      <c r="BL32" s="120">
        <v>771.5</v>
      </c>
      <c r="BM32" s="287">
        <v>206.7</v>
      </c>
      <c r="BN32" s="288">
        <f t="shared" si="19"/>
        <v>-564.8</v>
      </c>
      <c r="BO32" s="352">
        <f>BM32/BL32%</f>
        <v>26.79196370706416</v>
      </c>
      <c r="BP32" s="351">
        <f t="shared" si="31"/>
        <v>0.30655557302310954</v>
      </c>
      <c r="BQ32" s="286">
        <v>30688.3</v>
      </c>
      <c r="BR32" s="120">
        <v>1334</v>
      </c>
      <c r="BS32" s="287">
        <v>1334</v>
      </c>
      <c r="BT32" s="288"/>
      <c r="BU32" s="352"/>
      <c r="BV32" s="351">
        <f t="shared" si="33"/>
        <v>4.346933521895967</v>
      </c>
      <c r="BW32" s="290">
        <f t="shared" si="39"/>
        <v>460792.99999999994</v>
      </c>
      <c r="BX32" s="222">
        <f t="shared" si="38"/>
        <v>37455.00000000001</v>
      </c>
      <c r="BY32" s="222">
        <f t="shared" si="38"/>
        <v>35551.599999999984</v>
      </c>
      <c r="BZ32" s="221">
        <f>BY32-BX32</f>
        <v>-1903.4000000000233</v>
      </c>
      <c r="CA32" s="288">
        <f t="shared" si="35"/>
        <v>94.91816846882921</v>
      </c>
      <c r="CB32" s="353">
        <f t="shared" si="36"/>
        <v>7.715308175254396</v>
      </c>
      <c r="CC32" s="311"/>
      <c r="CD32" s="311"/>
    </row>
    <row r="33" spans="1:82" s="134" customFormat="1" ht="12.75">
      <c r="A33" s="142" t="s">
        <v>82</v>
      </c>
      <c r="B33" s="143"/>
      <c r="C33" s="286">
        <v>270</v>
      </c>
      <c r="D33" s="120">
        <v>270</v>
      </c>
      <c r="E33" s="287">
        <v>270</v>
      </c>
      <c r="F33" s="288">
        <f>E33-D33</f>
        <v>0</v>
      </c>
      <c r="G33" s="284">
        <f t="shared" si="0"/>
        <v>100</v>
      </c>
      <c r="H33" s="351">
        <f>E33/C33%</f>
        <v>100</v>
      </c>
      <c r="I33" s="289"/>
      <c r="J33" s="120"/>
      <c r="K33" s="287"/>
      <c r="L33" s="288">
        <f t="shared" si="2"/>
        <v>0</v>
      </c>
      <c r="M33" s="352"/>
      <c r="N33" s="351"/>
      <c r="O33" s="310" t="s">
        <v>106</v>
      </c>
      <c r="P33" s="120"/>
      <c r="Q33" s="287"/>
      <c r="R33" s="288">
        <f t="shared" si="4"/>
        <v>0</v>
      </c>
      <c r="S33" s="352"/>
      <c r="T33" s="351"/>
      <c r="U33" s="286"/>
      <c r="V33" s="120"/>
      <c r="W33" s="287"/>
      <c r="X33" s="288">
        <f t="shared" si="6"/>
        <v>0</v>
      </c>
      <c r="Y33" s="352"/>
      <c r="Z33" s="351"/>
      <c r="AA33" s="286"/>
      <c r="AB33" s="120"/>
      <c r="AC33" s="287"/>
      <c r="AD33" s="288">
        <f t="shared" si="8"/>
        <v>0</v>
      </c>
      <c r="AE33" s="352"/>
      <c r="AF33" s="351"/>
      <c r="AG33" s="286"/>
      <c r="AH33" s="120"/>
      <c r="AI33" s="287"/>
      <c r="AJ33" s="288">
        <f t="shared" si="10"/>
        <v>0</v>
      </c>
      <c r="AK33" s="352"/>
      <c r="AL33" s="351"/>
      <c r="AM33" s="286"/>
      <c r="AN33" s="120"/>
      <c r="AO33" s="287"/>
      <c r="AP33" s="288">
        <f t="shared" si="12"/>
        <v>0</v>
      </c>
      <c r="AQ33" s="352"/>
      <c r="AR33" s="351"/>
      <c r="AS33" s="286"/>
      <c r="AT33" s="120"/>
      <c r="AU33" s="287"/>
      <c r="AV33" s="288">
        <f t="shared" si="14"/>
        <v>0</v>
      </c>
      <c r="AW33" s="352"/>
      <c r="AX33" s="351"/>
      <c r="AY33" s="286"/>
      <c r="AZ33" s="120"/>
      <c r="BA33" s="287"/>
      <c r="BB33" s="288"/>
      <c r="BC33" s="352"/>
      <c r="BD33" s="351"/>
      <c r="BE33" s="286"/>
      <c r="BF33" s="120"/>
      <c r="BG33" s="287"/>
      <c r="BH33" s="288"/>
      <c r="BI33" s="352"/>
      <c r="BJ33" s="351"/>
      <c r="BK33" s="286"/>
      <c r="BL33" s="120"/>
      <c r="BM33" s="287"/>
      <c r="BN33" s="288"/>
      <c r="BO33" s="352"/>
      <c r="BP33" s="351"/>
      <c r="BQ33" s="286"/>
      <c r="BR33" s="120"/>
      <c r="BS33" s="287"/>
      <c r="BT33" s="288"/>
      <c r="BU33" s="352"/>
      <c r="BV33" s="351"/>
      <c r="BW33" s="290">
        <v>270</v>
      </c>
      <c r="BX33" s="305">
        <f t="shared" si="38"/>
        <v>270</v>
      </c>
      <c r="BY33" s="305">
        <f t="shared" si="38"/>
        <v>270</v>
      </c>
      <c r="BZ33" s="288"/>
      <c r="CA33" s="288">
        <f t="shared" si="35"/>
        <v>100</v>
      </c>
      <c r="CB33" s="389" t="s">
        <v>106</v>
      </c>
      <c r="CC33" s="311"/>
      <c r="CD33" s="311"/>
    </row>
    <row r="34" spans="1:82" s="317" customFormat="1" ht="13.5" thickBot="1">
      <c r="A34" s="312" t="s">
        <v>83</v>
      </c>
      <c r="B34" s="313"/>
      <c r="C34" s="314">
        <f>C9+C28</f>
        <v>389782.5</v>
      </c>
      <c r="D34" s="314">
        <f>D9+D28</f>
        <v>95510.1</v>
      </c>
      <c r="E34" s="315">
        <f>E9+E28</f>
        <v>97135.6</v>
      </c>
      <c r="F34" s="282">
        <f>E34-D34</f>
        <v>1625.5</v>
      </c>
      <c r="G34" s="284">
        <f t="shared" si="0"/>
        <v>101.70191424781252</v>
      </c>
      <c r="H34" s="365">
        <f>E34/C34%</f>
        <v>24.920462052554953</v>
      </c>
      <c r="I34" s="314">
        <f>I9+I28</f>
        <v>15348.999999999998</v>
      </c>
      <c r="J34" s="314">
        <f>J9+J28</f>
        <v>8197.5</v>
      </c>
      <c r="K34" s="315">
        <f>K9+K28</f>
        <v>8479.6</v>
      </c>
      <c r="L34" s="282">
        <f>K34-J34</f>
        <v>282.10000000000036</v>
      </c>
      <c r="M34" s="284">
        <f>K34/J34%</f>
        <v>103.44129307715768</v>
      </c>
      <c r="N34" s="365">
        <f t="shared" si="24"/>
        <v>55.2452928529546</v>
      </c>
      <c r="O34" s="314">
        <f>O9+O28</f>
        <v>57882.9</v>
      </c>
      <c r="P34" s="315">
        <f>P9+P28</f>
        <v>17822.300000000003</v>
      </c>
      <c r="Q34" s="315">
        <f>Q9+Q28</f>
        <v>17957.1</v>
      </c>
      <c r="R34" s="282">
        <f>Q34-P34</f>
        <v>134.79999999999563</v>
      </c>
      <c r="S34" s="284">
        <f>Q34/P34%</f>
        <v>100.75635580143974</v>
      </c>
      <c r="T34" s="365">
        <f t="shared" si="25"/>
        <v>31.0231519153325</v>
      </c>
      <c r="U34" s="314">
        <f>U9+U28</f>
        <v>11211.8</v>
      </c>
      <c r="V34" s="315">
        <f>V9+V28</f>
        <v>3684.7</v>
      </c>
      <c r="W34" s="315">
        <f>W9+W28</f>
        <v>3817.8999999999996</v>
      </c>
      <c r="X34" s="282">
        <f>W34-V34</f>
        <v>133.19999999999982</v>
      </c>
      <c r="Y34" s="284">
        <f>W34/V34%</f>
        <v>103.61494829972588</v>
      </c>
      <c r="Z34" s="365">
        <f>W34/U34%</f>
        <v>34.052516099109866</v>
      </c>
      <c r="AA34" s="314">
        <f>AA9+AA28</f>
        <v>46973.8</v>
      </c>
      <c r="AB34" s="315">
        <f>AB9+AB28</f>
        <v>4729.900000000001</v>
      </c>
      <c r="AC34" s="315">
        <f>AC9+AC28</f>
        <v>5463.5</v>
      </c>
      <c r="AD34" s="282">
        <f>AC34-AB34</f>
        <v>733.5999999999995</v>
      </c>
      <c r="AE34" s="284">
        <f>AC34/AB34%</f>
        <v>115.50984164570073</v>
      </c>
      <c r="AF34" s="365">
        <f>AC34/AA34%</f>
        <v>11.630951722023765</v>
      </c>
      <c r="AG34" s="314">
        <f>AG9+AG28</f>
        <v>45403.1</v>
      </c>
      <c r="AH34" s="315">
        <f>AH9+AH28</f>
        <v>8149.700000000001</v>
      </c>
      <c r="AI34" s="315">
        <f>AI9+AI28</f>
        <v>9282.1</v>
      </c>
      <c r="AJ34" s="282">
        <f>AI34-AH34</f>
        <v>1132.3999999999996</v>
      </c>
      <c r="AK34" s="284">
        <f>AI34/AH34%</f>
        <v>113.89498999963187</v>
      </c>
      <c r="AL34" s="365">
        <f t="shared" si="26"/>
        <v>20.44375824558235</v>
      </c>
      <c r="AM34" s="314">
        <f>AM9+AM28</f>
        <v>13020.899999999998</v>
      </c>
      <c r="AN34" s="315">
        <f>AN9+AN28</f>
        <v>7777.200000000001</v>
      </c>
      <c r="AO34" s="315">
        <f>AO9+AO28</f>
        <v>7999.3</v>
      </c>
      <c r="AP34" s="282">
        <f>AO34-AN34</f>
        <v>222.09999999999945</v>
      </c>
      <c r="AQ34" s="284">
        <f t="shared" si="40"/>
        <v>102.85578357249395</v>
      </c>
      <c r="AR34" s="365">
        <f t="shared" si="27"/>
        <v>61.4343094563356</v>
      </c>
      <c r="AS34" s="314">
        <f>AS9+AS28</f>
        <v>13615.599999999999</v>
      </c>
      <c r="AT34" s="315">
        <f>AT9+AT28</f>
        <v>8457</v>
      </c>
      <c r="AU34" s="315">
        <f>AU9+AU28</f>
        <v>6989</v>
      </c>
      <c r="AV34" s="282">
        <f>AU34-AT34</f>
        <v>-1468</v>
      </c>
      <c r="AW34" s="284">
        <f>AU34/AT34%</f>
        <v>82.64159867565331</v>
      </c>
      <c r="AX34" s="365">
        <f t="shared" si="28"/>
        <v>51.33082640500603</v>
      </c>
      <c r="AY34" s="314">
        <f>AY9+AY28</f>
        <v>13436.5</v>
      </c>
      <c r="AZ34" s="315">
        <f>AZ9+AZ28</f>
        <v>5659.9</v>
      </c>
      <c r="BA34" s="315">
        <f>BA9+BA28</f>
        <v>6603.6</v>
      </c>
      <c r="BB34" s="282">
        <f>BA34-AZ34</f>
        <v>943.7000000000007</v>
      </c>
      <c r="BC34" s="284">
        <f>BA34/AZ34%</f>
        <v>116.67343946006115</v>
      </c>
      <c r="BD34" s="365">
        <f t="shared" si="29"/>
        <v>49.14672719830313</v>
      </c>
      <c r="BE34" s="314">
        <f>BE9+BE28</f>
        <v>8303.4</v>
      </c>
      <c r="BF34" s="315">
        <f>BF9+BF28</f>
        <v>4075.8999999999996</v>
      </c>
      <c r="BG34" s="315">
        <f>BG9+BG28</f>
        <v>4077.2999999999997</v>
      </c>
      <c r="BH34" s="282">
        <f>BG34-BF34</f>
        <v>1.400000000000091</v>
      </c>
      <c r="BI34" s="284">
        <f>BG34/BF34%</f>
        <v>100.03434824210605</v>
      </c>
      <c r="BJ34" s="365">
        <f t="shared" si="30"/>
        <v>49.103981501553584</v>
      </c>
      <c r="BK34" s="314">
        <f>BK9+BK28</f>
        <v>87489.90000000001</v>
      </c>
      <c r="BL34" s="315">
        <f>BL9+BL28</f>
        <v>10946.699999999999</v>
      </c>
      <c r="BM34" s="315">
        <f>BM9+BM28</f>
        <v>10540.000000000002</v>
      </c>
      <c r="BN34" s="282">
        <f>BM34-BL34</f>
        <v>-406.6999999999971</v>
      </c>
      <c r="BO34" s="284">
        <f>BM34/BL34%</f>
        <v>96.28472507696387</v>
      </c>
      <c r="BP34" s="365">
        <f t="shared" si="31"/>
        <v>12.047104865818797</v>
      </c>
      <c r="BQ34" s="314">
        <f>BQ9+BQ28</f>
        <v>56459.2</v>
      </c>
      <c r="BR34" s="315">
        <f>BR9+BR28</f>
        <v>13817.699999999999</v>
      </c>
      <c r="BS34" s="315">
        <f>BS9+BS28</f>
        <v>14686</v>
      </c>
      <c r="BT34" s="282">
        <f>BS34-BR34</f>
        <v>868.3000000000011</v>
      </c>
      <c r="BU34" s="284">
        <f>BS34/BR34%</f>
        <v>106.28396911208088</v>
      </c>
      <c r="BV34" s="365">
        <f t="shared" si="33"/>
        <v>26.011704026978776</v>
      </c>
      <c r="BW34" s="315">
        <f t="shared" si="39"/>
        <v>758928.6</v>
      </c>
      <c r="BX34" s="315">
        <f t="shared" si="38"/>
        <v>188828.60000000003</v>
      </c>
      <c r="BY34" s="315">
        <f t="shared" si="38"/>
        <v>193031</v>
      </c>
      <c r="BZ34" s="282">
        <f>BY34-BX34</f>
        <v>4202.399999999965</v>
      </c>
      <c r="CA34" s="282">
        <f t="shared" si="35"/>
        <v>102.22551033053254</v>
      </c>
      <c r="CB34" s="366">
        <f t="shared" si="36"/>
        <v>25.434671983635877</v>
      </c>
      <c r="CC34" s="316"/>
      <c r="CD34" s="316"/>
    </row>
    <row r="35" spans="3:82" ht="12.75"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</row>
    <row r="36" spans="3:82" ht="12.75"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</row>
    <row r="37" spans="3:82" ht="12.75"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</row>
    <row r="38" spans="3:82" ht="12.75"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</row>
    <row r="39" spans="3:82" ht="15"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367"/>
      <c r="BY39" s="141"/>
      <c r="BZ39" s="141"/>
      <c r="CA39" s="141"/>
      <c r="CB39" s="141"/>
      <c r="CC39" s="141"/>
      <c r="CD39" s="141"/>
    </row>
    <row r="40" spans="3:82" ht="12.75"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</row>
    <row r="41" spans="3:82" ht="12.75"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</row>
    <row r="42" spans="3:82" ht="12.75"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</row>
    <row r="43" ht="12.75">
      <c r="BX43" s="368"/>
    </row>
    <row r="44" ht="12.75">
      <c r="BX44" s="368"/>
    </row>
  </sheetData>
  <sheetProtection/>
  <mergeCells count="40">
    <mergeCell ref="BB7:BC7"/>
    <mergeCell ref="AZ7:BA7"/>
    <mergeCell ref="D3:Q3"/>
    <mergeCell ref="C6:H6"/>
    <mergeCell ref="I6:M6"/>
    <mergeCell ref="O6:S6"/>
    <mergeCell ref="V7:W7"/>
    <mergeCell ref="X7:Y7"/>
    <mergeCell ref="AB7:AC7"/>
    <mergeCell ref="AD7:AE7"/>
    <mergeCell ref="U6:Y6"/>
    <mergeCell ref="AA6:AE6"/>
    <mergeCell ref="AG6:AK6"/>
    <mergeCell ref="AM6:AQ6"/>
    <mergeCell ref="AS6:AW6"/>
    <mergeCell ref="AY6:BC6"/>
    <mergeCell ref="BE6:BI6"/>
    <mergeCell ref="BK6:BO6"/>
    <mergeCell ref="BQ6:BU6"/>
    <mergeCell ref="BW6:CA6"/>
    <mergeCell ref="D7:E7"/>
    <mergeCell ref="F7:G7"/>
    <mergeCell ref="J7:K7"/>
    <mergeCell ref="L7:M7"/>
    <mergeCell ref="P7:Q7"/>
    <mergeCell ref="R7:S7"/>
    <mergeCell ref="AH7:AI7"/>
    <mergeCell ref="AJ7:AK7"/>
    <mergeCell ref="AN7:AO7"/>
    <mergeCell ref="AP7:AQ7"/>
    <mergeCell ref="AT7:AU7"/>
    <mergeCell ref="AV7:AW7"/>
    <mergeCell ref="BX7:BY7"/>
    <mergeCell ref="BZ7:CA7"/>
    <mergeCell ref="BF7:BG7"/>
    <mergeCell ref="BH7:BI7"/>
    <mergeCell ref="BL7:BM7"/>
    <mergeCell ref="BN7:BO7"/>
    <mergeCell ref="BR7:BS7"/>
    <mergeCell ref="BT7:BU7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Zeros="0" zoomScale="80" zoomScaleNormal="80" zoomScalePageLayoutView="0" workbookViewId="0" topLeftCell="A1">
      <pane xSplit="1" topLeftCell="C1" activePane="topRight" state="frozen"/>
      <selection pane="topLeft" activeCell="A1" sqref="A1"/>
      <selection pane="topRight" activeCell="A41" sqref="A41:IV44"/>
    </sheetView>
  </sheetViews>
  <sheetFormatPr defaultColWidth="9.00390625" defaultRowHeight="12.75"/>
  <cols>
    <col min="1" max="1" width="45.625" style="0" customWidth="1"/>
    <col min="2" max="2" width="0.6171875" style="0" hidden="1" customWidth="1"/>
    <col min="3" max="3" width="16.625" style="0" customWidth="1"/>
    <col min="4" max="4" width="15.125" style="0" customWidth="1"/>
    <col min="5" max="5" width="16.375" style="0" customWidth="1"/>
    <col min="6" max="6" width="11.75390625" style="0" customWidth="1"/>
    <col min="7" max="7" width="15.625" style="0" customWidth="1"/>
    <col min="8" max="8" width="16.25390625" style="0" customWidth="1"/>
    <col min="9" max="9" width="15.875" style="0" customWidth="1"/>
    <col min="10" max="10" width="12.125" style="0" customWidth="1"/>
    <col min="11" max="11" width="12.75390625" style="0" customWidth="1"/>
    <col min="12" max="12" width="13.75390625" style="0" customWidth="1"/>
    <col min="13" max="13" width="14.25390625" style="0" customWidth="1"/>
    <col min="14" max="14" width="10.375" style="0" customWidth="1"/>
  </cols>
  <sheetData>
    <row r="1" spans="1:12" ht="15.75">
      <c r="A1" s="145" t="s">
        <v>84</v>
      </c>
      <c r="B1" s="318"/>
      <c r="C1" s="146"/>
      <c r="D1" s="146"/>
      <c r="E1" s="146"/>
      <c r="F1" s="146"/>
      <c r="G1" s="147"/>
      <c r="H1" s="147"/>
      <c r="I1" s="147"/>
      <c r="J1" s="147"/>
      <c r="K1" s="147"/>
      <c r="L1" s="147"/>
    </row>
    <row r="2" spans="1:12" ht="15.75">
      <c r="A2" s="148" t="s">
        <v>157</v>
      </c>
      <c r="B2" s="318"/>
      <c r="C2" s="146"/>
      <c r="D2" s="146"/>
      <c r="E2" s="146"/>
      <c r="F2" s="146"/>
      <c r="G2" s="147"/>
      <c r="H2" s="147"/>
      <c r="I2" s="147"/>
      <c r="J2" s="147"/>
      <c r="K2" s="147"/>
      <c r="L2" s="147"/>
    </row>
    <row r="3" spans="1:12" ht="16.5" thickBot="1">
      <c r="A3" s="319" t="s">
        <v>106</v>
      </c>
      <c r="B3" s="320"/>
      <c r="C3" s="466"/>
      <c r="D3" s="466"/>
      <c r="E3" s="466"/>
      <c r="F3" s="466"/>
      <c r="G3" s="333"/>
      <c r="H3" s="333"/>
      <c r="I3" s="149"/>
      <c r="J3" s="149"/>
      <c r="K3" s="333"/>
      <c r="L3" s="150" t="s">
        <v>85</v>
      </c>
    </row>
    <row r="4" spans="1:14" ht="15">
      <c r="A4" s="151"/>
      <c r="B4" s="321" t="s">
        <v>118</v>
      </c>
      <c r="C4" s="467" t="s">
        <v>119</v>
      </c>
      <c r="D4" s="468"/>
      <c r="E4" s="468"/>
      <c r="F4" s="469"/>
      <c r="G4" s="473" t="s">
        <v>86</v>
      </c>
      <c r="H4" s="474"/>
      <c r="I4" s="474"/>
      <c r="J4" s="475"/>
      <c r="K4" s="479" t="s">
        <v>87</v>
      </c>
      <c r="L4" s="480"/>
      <c r="M4" s="480"/>
      <c r="N4" s="481"/>
    </row>
    <row r="5" spans="1:14" ht="15">
      <c r="A5" s="152" t="s">
        <v>0</v>
      </c>
      <c r="B5" s="152" t="s">
        <v>120</v>
      </c>
      <c r="C5" s="470"/>
      <c r="D5" s="471"/>
      <c r="E5" s="471"/>
      <c r="F5" s="472"/>
      <c r="G5" s="476"/>
      <c r="H5" s="477"/>
      <c r="I5" s="477"/>
      <c r="J5" s="478"/>
      <c r="K5" s="482"/>
      <c r="L5" s="483"/>
      <c r="M5" s="483"/>
      <c r="N5" s="484"/>
    </row>
    <row r="6" spans="1:14" ht="15">
      <c r="A6" s="152"/>
      <c r="B6" s="152"/>
      <c r="C6" s="153" t="s">
        <v>88</v>
      </c>
      <c r="D6" s="154" t="s">
        <v>89</v>
      </c>
      <c r="E6" s="485" t="s">
        <v>90</v>
      </c>
      <c r="F6" s="486"/>
      <c r="G6" s="153" t="s">
        <v>88</v>
      </c>
      <c r="H6" s="155" t="s">
        <v>89</v>
      </c>
      <c r="I6" s="485" t="s">
        <v>90</v>
      </c>
      <c r="J6" s="486"/>
      <c r="K6" s="153" t="s">
        <v>88</v>
      </c>
      <c r="L6" s="154" t="s">
        <v>89</v>
      </c>
      <c r="M6" s="487" t="s">
        <v>90</v>
      </c>
      <c r="N6" s="488"/>
    </row>
    <row r="7" spans="1:14" ht="12.75">
      <c r="A7" s="156"/>
      <c r="B7" s="156" t="s">
        <v>121</v>
      </c>
      <c r="C7" s="157" t="s">
        <v>91</v>
      </c>
      <c r="D7" s="158"/>
      <c r="E7" s="156" t="s">
        <v>19</v>
      </c>
      <c r="F7" s="159" t="s">
        <v>20</v>
      </c>
      <c r="G7" s="157" t="s">
        <v>91</v>
      </c>
      <c r="H7" s="160"/>
      <c r="I7" s="156" t="s">
        <v>19</v>
      </c>
      <c r="J7" s="159" t="s">
        <v>20</v>
      </c>
      <c r="K7" s="157" t="s">
        <v>91</v>
      </c>
      <c r="L7" s="158"/>
      <c r="M7" s="161" t="s">
        <v>19</v>
      </c>
      <c r="N7" s="162" t="s">
        <v>20</v>
      </c>
    </row>
    <row r="8" spans="1:14" ht="15.75">
      <c r="A8" s="280" t="s">
        <v>92</v>
      </c>
      <c r="B8" s="322" t="s">
        <v>122</v>
      </c>
      <c r="C8" s="163">
        <f>G8+K8</f>
        <v>649500.3</v>
      </c>
      <c r="D8" s="164">
        <f aca="true" t="shared" si="0" ref="C8:D24">H8+L8</f>
        <v>320079.69999999995</v>
      </c>
      <c r="E8" s="164">
        <f aca="true" t="shared" si="1" ref="E8:E19">D8-C8</f>
        <v>-329420.6000000001</v>
      </c>
      <c r="F8" s="165">
        <f aca="true" t="shared" si="2" ref="F8:F17">D8/C8%</f>
        <v>49.28091642143967</v>
      </c>
      <c r="G8" s="166">
        <f>SUM(G9:G19)+G26+G27+G28+G31+G32</f>
        <v>490936.20000000007</v>
      </c>
      <c r="H8" s="164">
        <f>SUM(H9:H19)+H26+H27+H28+H31+H32</f>
        <v>250065.59999999995</v>
      </c>
      <c r="I8" s="164">
        <f>H8-G8</f>
        <v>-240870.60000000012</v>
      </c>
      <c r="J8" s="167">
        <f>H8/G8%</f>
        <v>50.93647606348847</v>
      </c>
      <c r="K8" s="166">
        <f>SUM(K9:K19)+K26+K27+K28+K31+K32</f>
        <v>158564.1</v>
      </c>
      <c r="L8" s="164">
        <f>SUM(L9:L19)+L26+L27+L28+L31+L32</f>
        <v>70014.1</v>
      </c>
      <c r="M8" s="164">
        <f>L8-K8</f>
        <v>-88550</v>
      </c>
      <c r="N8" s="165">
        <f>L8/K8%</f>
        <v>44.15507671660862</v>
      </c>
    </row>
    <row r="9" spans="1:14" ht="15">
      <c r="A9" s="168" t="s">
        <v>63</v>
      </c>
      <c r="B9" s="323" t="s">
        <v>123</v>
      </c>
      <c r="C9" s="169">
        <f t="shared" si="0"/>
        <v>457876.1</v>
      </c>
      <c r="D9" s="170">
        <f t="shared" si="0"/>
        <v>214479.7</v>
      </c>
      <c r="E9" s="170">
        <f t="shared" si="1"/>
        <v>-243396.39999999997</v>
      </c>
      <c r="F9" s="171">
        <f t="shared" si="2"/>
        <v>46.842300788357385</v>
      </c>
      <c r="G9" s="172">
        <v>377761.2</v>
      </c>
      <c r="H9" s="173">
        <v>177852.2</v>
      </c>
      <c r="I9" s="174">
        <f aca="true" t="shared" si="3" ref="I9:I39">H9-G9</f>
        <v>-199909</v>
      </c>
      <c r="J9" s="175">
        <f aca="true" t="shared" si="4" ref="J9:J39">H9/G9%</f>
        <v>47.08058953645848</v>
      </c>
      <c r="K9" s="172">
        <v>80114.9</v>
      </c>
      <c r="L9" s="334">
        <v>36627.5</v>
      </c>
      <c r="M9" s="174">
        <f aca="true" t="shared" si="5" ref="M9:M39">L9-K9</f>
        <v>-43487.399999999994</v>
      </c>
      <c r="N9" s="175">
        <f aca="true" t="shared" si="6" ref="N9:N39">L9/K9%</f>
        <v>45.718711500607256</v>
      </c>
    </row>
    <row r="10" spans="1:14" ht="15">
      <c r="A10" s="168" t="s">
        <v>64</v>
      </c>
      <c r="B10" s="323"/>
      <c r="C10" s="169">
        <f t="shared" si="0"/>
        <v>33401.8</v>
      </c>
      <c r="D10" s="170">
        <f t="shared" si="0"/>
        <v>17628.8</v>
      </c>
      <c r="E10" s="170">
        <f t="shared" si="1"/>
        <v>-15773.000000000004</v>
      </c>
      <c r="F10" s="171">
        <f t="shared" si="2"/>
        <v>52.77799400032333</v>
      </c>
      <c r="G10" s="172">
        <v>30190.4</v>
      </c>
      <c r="H10" s="173">
        <v>15933.9</v>
      </c>
      <c r="I10" s="174">
        <f t="shared" si="3"/>
        <v>-14256.500000000002</v>
      </c>
      <c r="J10" s="175">
        <f t="shared" si="4"/>
        <v>52.77803540198209</v>
      </c>
      <c r="K10" s="172">
        <v>3211.4</v>
      </c>
      <c r="L10" s="334">
        <v>1694.9</v>
      </c>
      <c r="M10" s="174">
        <f t="shared" si="5"/>
        <v>-1516.5</v>
      </c>
      <c r="N10" s="175">
        <f t="shared" si="6"/>
        <v>52.7776047829607</v>
      </c>
    </row>
    <row r="11" spans="1:14" ht="25.5" hidden="1">
      <c r="A11" s="176" t="s">
        <v>24</v>
      </c>
      <c r="B11" s="323" t="s">
        <v>124</v>
      </c>
      <c r="C11" s="169">
        <f t="shared" si="0"/>
        <v>0</v>
      </c>
      <c r="D11" s="170">
        <f t="shared" si="0"/>
        <v>0</v>
      </c>
      <c r="E11" s="170">
        <f t="shared" si="1"/>
        <v>0</v>
      </c>
      <c r="F11" s="171" t="e">
        <f t="shared" si="2"/>
        <v>#DIV/0!</v>
      </c>
      <c r="G11" s="172"/>
      <c r="H11" s="173"/>
      <c r="I11" s="174">
        <f t="shared" si="3"/>
        <v>0</v>
      </c>
      <c r="J11" s="175" t="e">
        <f t="shared" si="4"/>
        <v>#DIV/0!</v>
      </c>
      <c r="K11" s="172"/>
      <c r="L11" s="334"/>
      <c r="M11" s="174">
        <f t="shared" si="5"/>
        <v>0</v>
      </c>
      <c r="N11" s="175" t="e">
        <f t="shared" si="6"/>
        <v>#DIV/0!</v>
      </c>
    </row>
    <row r="12" spans="1:14" ht="25.5">
      <c r="A12" s="176" t="s">
        <v>25</v>
      </c>
      <c r="B12" s="323" t="s">
        <v>125</v>
      </c>
      <c r="C12" s="169">
        <f t="shared" si="0"/>
        <v>18899.9</v>
      </c>
      <c r="D12" s="170">
        <f t="shared" si="0"/>
        <v>9353.3</v>
      </c>
      <c r="E12" s="170">
        <f t="shared" si="1"/>
        <v>-9546.600000000002</v>
      </c>
      <c r="F12" s="171">
        <f t="shared" si="2"/>
        <v>49.48862163291868</v>
      </c>
      <c r="G12" s="172">
        <v>18899.9</v>
      </c>
      <c r="H12" s="173">
        <v>9353.3</v>
      </c>
      <c r="I12" s="174">
        <f t="shared" si="3"/>
        <v>-9546.600000000002</v>
      </c>
      <c r="J12" s="175">
        <f t="shared" si="4"/>
        <v>49.48862163291868</v>
      </c>
      <c r="K12" s="172"/>
      <c r="L12" s="334"/>
      <c r="M12" s="174">
        <f t="shared" si="5"/>
        <v>0</v>
      </c>
      <c r="N12" s="175"/>
    </row>
    <row r="13" spans="1:14" ht="15">
      <c r="A13" s="176" t="s">
        <v>26</v>
      </c>
      <c r="B13" s="323" t="s">
        <v>126</v>
      </c>
      <c r="C13" s="169">
        <f t="shared" si="0"/>
        <v>7870.799999999999</v>
      </c>
      <c r="D13" s="170">
        <f t="shared" si="0"/>
        <v>9919.4</v>
      </c>
      <c r="E13" s="170">
        <f t="shared" si="1"/>
        <v>2048.6000000000004</v>
      </c>
      <c r="F13" s="171">
        <f t="shared" si="2"/>
        <v>126.02784977384763</v>
      </c>
      <c r="G13" s="172">
        <v>4927.7</v>
      </c>
      <c r="H13" s="173">
        <v>5934.4</v>
      </c>
      <c r="I13" s="174">
        <f t="shared" si="3"/>
        <v>1006.6999999999998</v>
      </c>
      <c r="J13" s="175">
        <f t="shared" si="4"/>
        <v>120.42940925786877</v>
      </c>
      <c r="K13" s="172">
        <v>2943.1</v>
      </c>
      <c r="L13" s="334">
        <v>3985</v>
      </c>
      <c r="M13" s="174">
        <f t="shared" si="5"/>
        <v>1041.9</v>
      </c>
      <c r="N13" s="175">
        <f t="shared" si="6"/>
        <v>135.4014474533655</v>
      </c>
    </row>
    <row r="14" spans="1:14" ht="25.5">
      <c r="A14" s="176" t="s">
        <v>28</v>
      </c>
      <c r="B14" s="323"/>
      <c r="C14" s="169">
        <f t="shared" si="0"/>
        <v>1700</v>
      </c>
      <c r="D14" s="170">
        <f t="shared" si="0"/>
        <v>1607.4</v>
      </c>
      <c r="E14" s="170"/>
      <c r="F14" s="171"/>
      <c r="G14" s="172">
        <v>1700</v>
      </c>
      <c r="H14" s="173">
        <v>1607.4</v>
      </c>
      <c r="I14" s="174">
        <f t="shared" si="3"/>
        <v>-92.59999999999991</v>
      </c>
      <c r="J14" s="175">
        <f t="shared" si="4"/>
        <v>94.5529411764706</v>
      </c>
      <c r="K14" s="172"/>
      <c r="L14" s="334"/>
      <c r="M14" s="174">
        <f t="shared" si="5"/>
        <v>0</v>
      </c>
      <c r="N14" s="175"/>
    </row>
    <row r="15" spans="1:14" ht="15">
      <c r="A15" s="176" t="s">
        <v>65</v>
      </c>
      <c r="B15" s="324" t="s">
        <v>127</v>
      </c>
      <c r="C15" s="169">
        <f t="shared" si="0"/>
        <v>4233.5</v>
      </c>
      <c r="D15" s="170">
        <f t="shared" si="0"/>
        <v>846.3</v>
      </c>
      <c r="E15" s="170">
        <f t="shared" si="1"/>
        <v>-3387.2</v>
      </c>
      <c r="F15" s="171">
        <f t="shared" si="2"/>
        <v>19.99055155308846</v>
      </c>
      <c r="G15" s="172"/>
      <c r="H15" s="173"/>
      <c r="I15" s="174">
        <f t="shared" si="3"/>
        <v>0</v>
      </c>
      <c r="J15" s="175"/>
      <c r="K15" s="172">
        <v>4233.5</v>
      </c>
      <c r="L15" s="334">
        <v>846.3</v>
      </c>
      <c r="M15" s="174">
        <f t="shared" si="5"/>
        <v>-3387.2</v>
      </c>
      <c r="N15" s="175">
        <f t="shared" si="6"/>
        <v>19.99055155308846</v>
      </c>
    </row>
    <row r="16" spans="1:14" ht="15">
      <c r="A16" s="177" t="s">
        <v>66</v>
      </c>
      <c r="B16" s="324" t="s">
        <v>128</v>
      </c>
      <c r="C16" s="169">
        <f t="shared" si="0"/>
        <v>54916.6</v>
      </c>
      <c r="D16" s="170">
        <f t="shared" si="0"/>
        <v>18321</v>
      </c>
      <c r="E16" s="170">
        <f t="shared" si="1"/>
        <v>-36595.6</v>
      </c>
      <c r="F16" s="171">
        <f t="shared" si="2"/>
        <v>33.36149725219697</v>
      </c>
      <c r="G16" s="172"/>
      <c r="H16" s="173"/>
      <c r="I16" s="174">
        <f t="shared" si="3"/>
        <v>0</v>
      </c>
      <c r="J16" s="175"/>
      <c r="K16" s="172">
        <v>54916.6</v>
      </c>
      <c r="L16" s="334">
        <v>18321</v>
      </c>
      <c r="M16" s="174">
        <f t="shared" si="5"/>
        <v>-36595.6</v>
      </c>
      <c r="N16" s="175">
        <f t="shared" si="6"/>
        <v>33.36149725219697</v>
      </c>
    </row>
    <row r="17" spans="1:14" ht="15">
      <c r="A17" s="178" t="s">
        <v>93</v>
      </c>
      <c r="B17" s="325" t="s">
        <v>129</v>
      </c>
      <c r="C17" s="169">
        <f t="shared" si="0"/>
        <v>16735.1</v>
      </c>
      <c r="D17" s="170">
        <f t="shared" si="0"/>
        <v>8591.7</v>
      </c>
      <c r="E17" s="170">
        <f t="shared" si="1"/>
        <v>-8143.399999999998</v>
      </c>
      <c r="F17" s="171">
        <f t="shared" si="2"/>
        <v>51.339400421867815</v>
      </c>
      <c r="G17" s="172">
        <v>16165.3</v>
      </c>
      <c r="H17" s="173">
        <v>8296</v>
      </c>
      <c r="I17" s="174">
        <f t="shared" si="3"/>
        <v>-7869.299999999999</v>
      </c>
      <c r="J17" s="175">
        <f t="shared" si="4"/>
        <v>51.319802292564944</v>
      </c>
      <c r="K17" s="179">
        <v>569.8</v>
      </c>
      <c r="L17" s="334">
        <v>295.7</v>
      </c>
      <c r="M17" s="174">
        <f t="shared" si="5"/>
        <v>-274.09999999999997</v>
      </c>
      <c r="N17" s="175">
        <f t="shared" si="6"/>
        <v>51.895401895401896</v>
      </c>
    </row>
    <row r="18" spans="1:14" ht="15">
      <c r="A18" s="176" t="s">
        <v>94</v>
      </c>
      <c r="B18" s="325" t="s">
        <v>130</v>
      </c>
      <c r="C18" s="169">
        <f t="shared" si="0"/>
        <v>0</v>
      </c>
      <c r="D18" s="170">
        <f t="shared" si="0"/>
        <v>0</v>
      </c>
      <c r="E18" s="170">
        <f t="shared" si="1"/>
        <v>0</v>
      </c>
      <c r="F18" s="171"/>
      <c r="G18" s="172"/>
      <c r="H18" s="180"/>
      <c r="I18" s="174"/>
      <c r="J18" s="175"/>
      <c r="K18" s="179"/>
      <c r="L18" s="174"/>
      <c r="M18" s="174">
        <f t="shared" si="5"/>
        <v>0</v>
      </c>
      <c r="N18" s="175"/>
    </row>
    <row r="19" spans="1:14" ht="38.25">
      <c r="A19" s="181" t="s">
        <v>95</v>
      </c>
      <c r="B19" s="326" t="s">
        <v>131</v>
      </c>
      <c r="C19" s="169">
        <f>G19+K19-16.1</f>
        <v>37163</v>
      </c>
      <c r="D19" s="170">
        <f t="shared" si="0"/>
        <v>16768.199999999997</v>
      </c>
      <c r="E19" s="170">
        <f t="shared" si="1"/>
        <v>-20394.800000000003</v>
      </c>
      <c r="F19" s="171">
        <f>D19/C19%</f>
        <v>45.12068455183919</v>
      </c>
      <c r="G19" s="182">
        <f>SUM(G20:G25)</f>
        <v>26811.1</v>
      </c>
      <c r="H19" s="174">
        <f>SUM(H20:H25)</f>
        <v>11261.3</v>
      </c>
      <c r="I19" s="174">
        <f t="shared" si="3"/>
        <v>-15549.8</v>
      </c>
      <c r="J19" s="175">
        <f t="shared" si="4"/>
        <v>42.002379611429596</v>
      </c>
      <c r="K19" s="172">
        <f>SUM(K20:K25)</f>
        <v>10368</v>
      </c>
      <c r="L19" s="174">
        <f>SUM(L20:L25)</f>
        <v>5506.9</v>
      </c>
      <c r="M19" s="174">
        <f t="shared" si="5"/>
        <v>-4861.1</v>
      </c>
      <c r="N19" s="175">
        <f t="shared" si="6"/>
        <v>53.11439043209876</v>
      </c>
    </row>
    <row r="20" spans="1:14" ht="25.5" hidden="1">
      <c r="A20" s="183" t="s">
        <v>34</v>
      </c>
      <c r="B20" s="327"/>
      <c r="C20" s="184">
        <f t="shared" si="0"/>
        <v>0</v>
      </c>
      <c r="D20" s="185">
        <f t="shared" si="0"/>
        <v>0</v>
      </c>
      <c r="E20" s="185"/>
      <c r="F20" s="186"/>
      <c r="G20" s="184"/>
      <c r="H20" s="187"/>
      <c r="I20" s="185">
        <f t="shared" si="3"/>
        <v>0</v>
      </c>
      <c r="J20" s="186"/>
      <c r="K20" s="184"/>
      <c r="L20" s="185"/>
      <c r="M20" s="185">
        <f t="shared" si="5"/>
        <v>0</v>
      </c>
      <c r="N20" s="186"/>
    </row>
    <row r="21" spans="1:14" ht="25.5">
      <c r="A21" s="183" t="s">
        <v>115</v>
      </c>
      <c r="B21" s="327"/>
      <c r="C21" s="184"/>
      <c r="D21" s="185"/>
      <c r="E21" s="185"/>
      <c r="F21" s="186"/>
      <c r="G21" s="184"/>
      <c r="H21" s="187"/>
      <c r="I21" s="185"/>
      <c r="J21" s="186"/>
      <c r="K21" s="184"/>
      <c r="L21" s="185"/>
      <c r="M21" s="185"/>
      <c r="N21" s="186"/>
    </row>
    <row r="22" spans="1:14" ht="15">
      <c r="A22" s="183" t="s">
        <v>96</v>
      </c>
      <c r="B22" s="328" t="s">
        <v>132</v>
      </c>
      <c r="C22" s="184">
        <f t="shared" si="0"/>
        <v>26025.6</v>
      </c>
      <c r="D22" s="185">
        <f t="shared" si="0"/>
        <v>11351.7</v>
      </c>
      <c r="E22" s="185">
        <f aca="true" t="shared" si="7" ref="E22:E38">D22-C22</f>
        <v>-14673.899999999998</v>
      </c>
      <c r="F22" s="186">
        <f aca="true" t="shared" si="8" ref="F22:F31">D22/C22%</f>
        <v>43.61743821468094</v>
      </c>
      <c r="G22" s="184">
        <v>19525.8</v>
      </c>
      <c r="H22" s="187">
        <v>7671.2</v>
      </c>
      <c r="I22" s="185">
        <f t="shared" si="3"/>
        <v>-11854.599999999999</v>
      </c>
      <c r="J22" s="186">
        <f t="shared" si="4"/>
        <v>39.28750678589354</v>
      </c>
      <c r="K22" s="184">
        <v>6499.8</v>
      </c>
      <c r="L22" s="185">
        <v>3680.5</v>
      </c>
      <c r="M22" s="185">
        <f t="shared" si="5"/>
        <v>-2819.3</v>
      </c>
      <c r="N22" s="186">
        <f t="shared" si="6"/>
        <v>56.62481922520693</v>
      </c>
    </row>
    <row r="23" spans="1:14" ht="15">
      <c r="A23" s="188" t="s">
        <v>36</v>
      </c>
      <c r="B23" s="328" t="s">
        <v>133</v>
      </c>
      <c r="C23" s="184">
        <f t="shared" si="0"/>
        <v>9001.3</v>
      </c>
      <c r="D23" s="185">
        <f t="shared" si="0"/>
        <v>4145.9</v>
      </c>
      <c r="E23" s="185">
        <f t="shared" si="7"/>
        <v>-4855.4</v>
      </c>
      <c r="F23" s="186">
        <f t="shared" si="8"/>
        <v>46.05890260295735</v>
      </c>
      <c r="G23" s="184">
        <v>6959.5</v>
      </c>
      <c r="H23" s="187">
        <v>3144.5</v>
      </c>
      <c r="I23" s="185">
        <f t="shared" si="3"/>
        <v>-3815</v>
      </c>
      <c r="J23" s="186">
        <f t="shared" si="4"/>
        <v>45.182843595085856</v>
      </c>
      <c r="K23" s="184">
        <v>2041.8</v>
      </c>
      <c r="L23" s="185">
        <v>1001.4</v>
      </c>
      <c r="M23" s="185">
        <f t="shared" si="5"/>
        <v>-1040.4</v>
      </c>
      <c r="N23" s="186">
        <f t="shared" si="6"/>
        <v>49.044960329121366</v>
      </c>
    </row>
    <row r="24" spans="1:14" ht="25.5">
      <c r="A24" s="188" t="s">
        <v>97</v>
      </c>
      <c r="B24" s="327" t="s">
        <v>134</v>
      </c>
      <c r="C24" s="184">
        <f t="shared" si="0"/>
        <v>134.3</v>
      </c>
      <c r="D24" s="185">
        <f t="shared" si="0"/>
        <v>262.20000000000005</v>
      </c>
      <c r="E24" s="185">
        <f t="shared" si="7"/>
        <v>127.90000000000003</v>
      </c>
      <c r="F24" s="186">
        <f t="shared" si="8"/>
        <v>195.23454951600894</v>
      </c>
      <c r="G24" s="184">
        <v>84.3</v>
      </c>
      <c r="H24" s="187">
        <v>175.8</v>
      </c>
      <c r="I24" s="185">
        <f t="shared" si="3"/>
        <v>91.50000000000001</v>
      </c>
      <c r="J24" s="186">
        <f t="shared" si="4"/>
        <v>208.54092526690394</v>
      </c>
      <c r="K24" s="189">
        <v>50</v>
      </c>
      <c r="L24" s="185">
        <v>86.4</v>
      </c>
      <c r="M24" s="185">
        <f t="shared" si="5"/>
        <v>36.400000000000006</v>
      </c>
      <c r="N24" s="186">
        <f t="shared" si="6"/>
        <v>172.8</v>
      </c>
    </row>
    <row r="25" spans="1:14" ht="25.5">
      <c r="A25" s="190" t="s">
        <v>98</v>
      </c>
      <c r="B25" s="327"/>
      <c r="C25" s="184">
        <f aca="true" t="shared" si="9" ref="C25:D32">G25+K25</f>
        <v>2017.9</v>
      </c>
      <c r="D25" s="185">
        <f t="shared" si="9"/>
        <v>1008.4000000000001</v>
      </c>
      <c r="E25" s="185">
        <f>D25-C25</f>
        <v>-1009.5</v>
      </c>
      <c r="F25" s="186">
        <f t="shared" si="8"/>
        <v>49.97274394172159</v>
      </c>
      <c r="G25" s="184">
        <v>241.5</v>
      </c>
      <c r="H25" s="187">
        <v>269.8</v>
      </c>
      <c r="I25" s="185">
        <f t="shared" si="3"/>
        <v>28.30000000000001</v>
      </c>
      <c r="J25" s="186">
        <f t="shared" si="4"/>
        <v>111.7184265010352</v>
      </c>
      <c r="K25" s="191">
        <v>1776.4</v>
      </c>
      <c r="L25" s="185">
        <v>738.6</v>
      </c>
      <c r="M25" s="185">
        <f t="shared" si="5"/>
        <v>-1037.8000000000002</v>
      </c>
      <c r="N25" s="186">
        <f t="shared" si="6"/>
        <v>41.57847331682054</v>
      </c>
    </row>
    <row r="26" spans="1:14" ht="25.5">
      <c r="A26" s="176" t="s">
        <v>39</v>
      </c>
      <c r="B26" s="323" t="s">
        <v>135</v>
      </c>
      <c r="C26" s="169">
        <f t="shared" si="9"/>
        <v>2423.5</v>
      </c>
      <c r="D26" s="170">
        <f t="shared" si="9"/>
        <v>765.8</v>
      </c>
      <c r="E26" s="170">
        <f t="shared" si="7"/>
        <v>-1657.7</v>
      </c>
      <c r="F26" s="171">
        <f t="shared" si="8"/>
        <v>31.598927171446253</v>
      </c>
      <c r="G26" s="172">
        <v>2423.5</v>
      </c>
      <c r="H26" s="180">
        <v>765.8</v>
      </c>
      <c r="I26" s="174">
        <f t="shared" si="3"/>
        <v>-1657.7</v>
      </c>
      <c r="J26" s="175">
        <f t="shared" si="4"/>
        <v>31.598927171446253</v>
      </c>
      <c r="K26" s="192"/>
      <c r="L26" s="174"/>
      <c r="M26" s="174">
        <f t="shared" si="5"/>
        <v>0</v>
      </c>
      <c r="N26" s="175"/>
    </row>
    <row r="27" spans="1:14" ht="15">
      <c r="A27" s="176" t="s">
        <v>99</v>
      </c>
      <c r="B27" s="323"/>
      <c r="C27" s="169">
        <f t="shared" si="9"/>
        <v>463.6</v>
      </c>
      <c r="D27" s="170">
        <f t="shared" si="9"/>
        <v>606.4000000000001</v>
      </c>
      <c r="E27" s="170">
        <f t="shared" si="7"/>
        <v>142.80000000000007</v>
      </c>
      <c r="F27" s="171">
        <f t="shared" si="8"/>
        <v>130.80241587575497</v>
      </c>
      <c r="G27" s="172">
        <v>111.9</v>
      </c>
      <c r="H27" s="173">
        <v>275.3</v>
      </c>
      <c r="I27" s="174">
        <f t="shared" si="3"/>
        <v>163.4</v>
      </c>
      <c r="J27" s="175">
        <f t="shared" si="4"/>
        <v>246.02323503127795</v>
      </c>
      <c r="K27" s="192">
        <v>351.7</v>
      </c>
      <c r="L27" s="174">
        <v>331.1</v>
      </c>
      <c r="M27" s="174">
        <f t="shared" si="5"/>
        <v>-20.599999999999966</v>
      </c>
      <c r="N27" s="175"/>
    </row>
    <row r="28" spans="1:14" ht="25.5">
      <c r="A28" s="193" t="s">
        <v>42</v>
      </c>
      <c r="B28" s="325" t="s">
        <v>136</v>
      </c>
      <c r="C28" s="169">
        <f t="shared" si="9"/>
        <v>6952.2</v>
      </c>
      <c r="D28" s="170">
        <f t="shared" si="9"/>
        <v>14878</v>
      </c>
      <c r="E28" s="170">
        <f t="shared" si="7"/>
        <v>7925.8</v>
      </c>
      <c r="F28" s="171">
        <f t="shared" si="8"/>
        <v>214.00420010931794</v>
      </c>
      <c r="G28" s="182">
        <f>SUM(G29:G30)</f>
        <v>5741.5</v>
      </c>
      <c r="H28" s="174">
        <f>SUM(H29:H30)</f>
        <v>13048.6</v>
      </c>
      <c r="I28" s="174">
        <f t="shared" si="3"/>
        <v>7307.1</v>
      </c>
      <c r="J28" s="175"/>
      <c r="K28" s="182">
        <f>SUM(K29:K30)</f>
        <v>1210.7</v>
      </c>
      <c r="L28" s="174">
        <f>SUM(L29:L30)</f>
        <v>1829.4</v>
      </c>
      <c r="M28" s="174">
        <f t="shared" si="5"/>
        <v>618.7</v>
      </c>
      <c r="N28" s="175"/>
    </row>
    <row r="29" spans="1:14" ht="15">
      <c r="A29" s="194" t="s">
        <v>43</v>
      </c>
      <c r="B29" s="329" t="s">
        <v>137</v>
      </c>
      <c r="C29" s="195">
        <f t="shared" si="9"/>
        <v>1544.4</v>
      </c>
      <c r="D29" s="196">
        <f t="shared" si="9"/>
        <v>1001.9</v>
      </c>
      <c r="E29" s="185">
        <f t="shared" si="7"/>
        <v>-542.5000000000001</v>
      </c>
      <c r="F29" s="186">
        <f t="shared" si="8"/>
        <v>64.87308987308987</v>
      </c>
      <c r="G29" s="195">
        <v>835.5</v>
      </c>
      <c r="H29" s="197">
        <v>269</v>
      </c>
      <c r="I29" s="185">
        <f t="shared" si="3"/>
        <v>-566.5</v>
      </c>
      <c r="J29" s="186"/>
      <c r="K29" s="195">
        <v>708.9</v>
      </c>
      <c r="L29" s="196">
        <v>732.9</v>
      </c>
      <c r="M29" s="185">
        <f t="shared" si="5"/>
        <v>24</v>
      </c>
      <c r="N29" s="175"/>
    </row>
    <row r="30" spans="1:14" ht="15">
      <c r="A30" s="194" t="s">
        <v>75</v>
      </c>
      <c r="B30" s="329" t="s">
        <v>138</v>
      </c>
      <c r="C30" s="198">
        <f t="shared" si="9"/>
        <v>5407.8</v>
      </c>
      <c r="D30" s="196">
        <f t="shared" si="9"/>
        <v>13876.1</v>
      </c>
      <c r="E30" s="185">
        <f t="shared" si="7"/>
        <v>8468.3</v>
      </c>
      <c r="F30" s="186">
        <f t="shared" si="8"/>
        <v>256.594178778801</v>
      </c>
      <c r="G30" s="195">
        <v>4906</v>
      </c>
      <c r="H30" s="197">
        <v>12779.6</v>
      </c>
      <c r="I30" s="185">
        <f t="shared" si="3"/>
        <v>7873.6</v>
      </c>
      <c r="J30" s="186"/>
      <c r="K30" s="195">
        <v>501.8</v>
      </c>
      <c r="L30" s="196">
        <v>1096.5</v>
      </c>
      <c r="M30" s="185">
        <f t="shared" si="5"/>
        <v>594.7</v>
      </c>
      <c r="N30" s="175"/>
    </row>
    <row r="31" spans="1:14" ht="15">
      <c r="A31" s="193" t="s">
        <v>100</v>
      </c>
      <c r="B31" s="325" t="s">
        <v>139</v>
      </c>
      <c r="C31" s="199">
        <f t="shared" si="9"/>
        <v>6848.099999999999</v>
      </c>
      <c r="D31" s="170">
        <f t="shared" si="9"/>
        <v>6313.7</v>
      </c>
      <c r="E31" s="170">
        <f t="shared" si="7"/>
        <v>-534.3999999999996</v>
      </c>
      <c r="F31" s="171">
        <f t="shared" si="8"/>
        <v>92.19637563703802</v>
      </c>
      <c r="G31" s="172">
        <v>6203.7</v>
      </c>
      <c r="H31" s="173">
        <v>5737.4</v>
      </c>
      <c r="I31" s="174">
        <f t="shared" si="3"/>
        <v>-466.3000000000002</v>
      </c>
      <c r="J31" s="175">
        <f t="shared" si="4"/>
        <v>92.4835179006077</v>
      </c>
      <c r="K31" s="200">
        <v>644.4</v>
      </c>
      <c r="L31" s="174">
        <v>576.3</v>
      </c>
      <c r="M31" s="174">
        <f t="shared" si="5"/>
        <v>-68.10000000000002</v>
      </c>
      <c r="N31" s="175">
        <f t="shared" si="6"/>
        <v>89.43202979515829</v>
      </c>
    </row>
    <row r="32" spans="1:14" ht="15">
      <c r="A32" s="178" t="s">
        <v>46</v>
      </c>
      <c r="B32" s="325" t="s">
        <v>140</v>
      </c>
      <c r="C32" s="169">
        <f t="shared" si="9"/>
        <v>0</v>
      </c>
      <c r="D32" s="170">
        <f t="shared" si="9"/>
        <v>0</v>
      </c>
      <c r="E32" s="170">
        <f t="shared" si="7"/>
        <v>0</v>
      </c>
      <c r="F32" s="171"/>
      <c r="G32" s="172"/>
      <c r="H32" s="173"/>
      <c r="I32" s="174">
        <f t="shared" si="3"/>
        <v>0</v>
      </c>
      <c r="J32" s="175"/>
      <c r="K32" s="192"/>
      <c r="L32" s="174"/>
      <c r="M32" s="174">
        <f t="shared" si="5"/>
        <v>0</v>
      </c>
      <c r="N32" s="175"/>
    </row>
    <row r="33" spans="1:14" ht="15.75">
      <c r="A33" s="201" t="s">
        <v>78</v>
      </c>
      <c r="B33" s="330"/>
      <c r="C33" s="202">
        <f>SUM(C34:C38)</f>
        <v>3133445.5</v>
      </c>
      <c r="D33" s="203">
        <f>SUM(D34:D38)</f>
        <v>1572763.9</v>
      </c>
      <c r="E33" s="204">
        <f t="shared" si="7"/>
        <v>-1560681.6</v>
      </c>
      <c r="F33" s="205">
        <f>D33/C33%</f>
        <v>50.19279575789653</v>
      </c>
      <c r="G33" s="202">
        <f>SUM(G34:G38)</f>
        <v>3010497.8000000003</v>
      </c>
      <c r="H33" s="206">
        <f>SUM(H34:H38)</f>
        <v>1493163.4000000001</v>
      </c>
      <c r="I33" s="204">
        <f t="shared" si="3"/>
        <v>-1517334.4000000001</v>
      </c>
      <c r="J33" s="205">
        <f t="shared" si="4"/>
        <v>49.59855476393306</v>
      </c>
      <c r="K33" s="207">
        <f>SUM(K34:K38)</f>
        <v>600364.5</v>
      </c>
      <c r="L33" s="203">
        <f>SUM(L34:L38)</f>
        <v>123017</v>
      </c>
      <c r="M33" s="204">
        <f t="shared" si="5"/>
        <v>-477347.5</v>
      </c>
      <c r="N33" s="205">
        <f t="shared" si="6"/>
        <v>20.490385424188137</v>
      </c>
    </row>
    <row r="34" spans="1:14" ht="15">
      <c r="A34" s="120" t="s">
        <v>79</v>
      </c>
      <c r="B34" s="331" t="s">
        <v>141</v>
      </c>
      <c r="C34" s="169">
        <f>G34+K34</f>
        <v>425198.9</v>
      </c>
      <c r="D34" s="170">
        <f>H34+L34</f>
        <v>230932.9</v>
      </c>
      <c r="E34" s="170">
        <f t="shared" si="7"/>
        <v>-194266.00000000003</v>
      </c>
      <c r="F34" s="171">
        <f>D34/C34%</f>
        <v>54.31173504917345</v>
      </c>
      <c r="G34" s="208">
        <v>290901.3</v>
      </c>
      <c r="H34" s="209">
        <v>144931.8</v>
      </c>
      <c r="I34" s="174">
        <f t="shared" si="3"/>
        <v>-145969.5</v>
      </c>
      <c r="J34" s="175">
        <f t="shared" si="4"/>
        <v>49.821640535810594</v>
      </c>
      <c r="K34" s="208">
        <v>134297.6</v>
      </c>
      <c r="L34" s="210">
        <v>86001.1</v>
      </c>
      <c r="M34" s="174">
        <f t="shared" si="5"/>
        <v>-48296.5</v>
      </c>
      <c r="N34" s="175">
        <f t="shared" si="6"/>
        <v>64.03770432234083</v>
      </c>
    </row>
    <row r="35" spans="1:14" ht="15">
      <c r="A35" s="120" t="s">
        <v>101</v>
      </c>
      <c r="B35" s="331" t="s">
        <v>142</v>
      </c>
      <c r="C35" s="169">
        <f>G35+K35</f>
        <v>666308.3</v>
      </c>
      <c r="D35" s="169">
        <f>H35</f>
        <v>111273.3</v>
      </c>
      <c r="E35" s="170">
        <f t="shared" si="7"/>
        <v>-555035</v>
      </c>
      <c r="F35" s="171">
        <f>D35/C35%</f>
        <v>16.69997206998622</v>
      </c>
      <c r="G35" s="208">
        <v>663680.3</v>
      </c>
      <c r="H35" s="209">
        <v>111273.3</v>
      </c>
      <c r="I35" s="174">
        <f t="shared" si="3"/>
        <v>-552407</v>
      </c>
      <c r="J35" s="175">
        <f t="shared" si="4"/>
        <v>16.76609958137977</v>
      </c>
      <c r="K35" s="208">
        <v>2628</v>
      </c>
      <c r="L35" s="210"/>
      <c r="M35" s="174">
        <f t="shared" si="5"/>
        <v>-2628</v>
      </c>
      <c r="N35" s="175"/>
    </row>
    <row r="36" spans="1:14" ht="15">
      <c r="A36" s="120" t="s">
        <v>102</v>
      </c>
      <c r="B36" s="331" t="s">
        <v>143</v>
      </c>
      <c r="C36" s="169">
        <f>G36+K36</f>
        <v>1795608</v>
      </c>
      <c r="D36" s="169">
        <f>H36+L36</f>
        <v>1097198.8</v>
      </c>
      <c r="E36" s="170">
        <f t="shared" si="7"/>
        <v>-698409.2</v>
      </c>
      <c r="F36" s="171">
        <f>D36/C36%</f>
        <v>61.10458407402952</v>
      </c>
      <c r="G36" s="211">
        <v>1793232.1</v>
      </c>
      <c r="H36" s="212">
        <v>1096004.5</v>
      </c>
      <c r="I36" s="174">
        <f t="shared" si="3"/>
        <v>-697227.6000000001</v>
      </c>
      <c r="J36" s="175">
        <f t="shared" si="4"/>
        <v>61.118942718011795</v>
      </c>
      <c r="K36" s="211">
        <v>2375.9</v>
      </c>
      <c r="L36" s="213">
        <v>1194.3</v>
      </c>
      <c r="M36" s="174">
        <f t="shared" si="5"/>
        <v>-1181.6000000000001</v>
      </c>
      <c r="N36" s="175">
        <f t="shared" si="6"/>
        <v>50.26726714087293</v>
      </c>
    </row>
    <row r="37" spans="1:14" ht="15">
      <c r="A37" s="214" t="s">
        <v>81</v>
      </c>
      <c r="B37" s="331"/>
      <c r="C37" s="169">
        <v>246060.3</v>
      </c>
      <c r="D37" s="170">
        <v>133088.9</v>
      </c>
      <c r="E37" s="170">
        <f t="shared" si="7"/>
        <v>-112971.4</v>
      </c>
      <c r="F37" s="171">
        <f>D37/C37%</f>
        <v>54.08792072512306</v>
      </c>
      <c r="G37" s="211">
        <v>262684.1</v>
      </c>
      <c r="H37" s="212">
        <v>140953.8</v>
      </c>
      <c r="I37" s="174">
        <f t="shared" si="3"/>
        <v>-121730.29999999999</v>
      </c>
      <c r="J37" s="175">
        <f t="shared" si="4"/>
        <v>53.65905283189961</v>
      </c>
      <c r="K37" s="211">
        <v>460793</v>
      </c>
      <c r="L37" s="213">
        <v>35551.6</v>
      </c>
      <c r="M37" s="174">
        <f t="shared" si="5"/>
        <v>-425241.4</v>
      </c>
      <c r="N37" s="175">
        <f t="shared" si="6"/>
        <v>7.715308175254398</v>
      </c>
    </row>
    <row r="38" spans="1:14" ht="15">
      <c r="A38" s="214" t="s">
        <v>82</v>
      </c>
      <c r="B38" s="331" t="s">
        <v>144</v>
      </c>
      <c r="C38" s="169">
        <f>G38+K38</f>
        <v>270</v>
      </c>
      <c r="D38" s="170">
        <f>H38+L38</f>
        <v>270</v>
      </c>
      <c r="E38" s="170">
        <f t="shared" si="7"/>
        <v>0</v>
      </c>
      <c r="F38" s="171"/>
      <c r="G38" s="211"/>
      <c r="H38" s="212"/>
      <c r="I38" s="174"/>
      <c r="J38" s="175"/>
      <c r="K38" s="215">
        <v>270</v>
      </c>
      <c r="L38" s="213">
        <v>270</v>
      </c>
      <c r="M38" s="174">
        <f t="shared" si="5"/>
        <v>0</v>
      </c>
      <c r="N38" s="175">
        <f t="shared" si="6"/>
        <v>100</v>
      </c>
    </row>
    <row r="39" spans="1:14" ht="16.5" thickBot="1">
      <c r="A39" s="216" t="s">
        <v>83</v>
      </c>
      <c r="B39" s="332"/>
      <c r="C39" s="217">
        <f>C8+C33</f>
        <v>3782945.8</v>
      </c>
      <c r="D39" s="217">
        <f>D8+D33</f>
        <v>1892843.5999999999</v>
      </c>
      <c r="E39" s="218">
        <f>D39-C39</f>
        <v>-1890102.2</v>
      </c>
      <c r="F39" s="219">
        <f>D39/C39%</f>
        <v>50.03623366742394</v>
      </c>
      <c r="G39" s="217">
        <f>G8+G33</f>
        <v>3501434.0000000005</v>
      </c>
      <c r="H39" s="217">
        <f>H8+H33</f>
        <v>1743229</v>
      </c>
      <c r="I39" s="218">
        <f t="shared" si="3"/>
        <v>-1758205.0000000005</v>
      </c>
      <c r="J39" s="219">
        <f t="shared" si="4"/>
        <v>49.786144762403055</v>
      </c>
      <c r="K39" s="217">
        <f>K8+K33</f>
        <v>758928.6</v>
      </c>
      <c r="L39" s="217">
        <f>L8+L33</f>
        <v>193031.1</v>
      </c>
      <c r="M39" s="218">
        <f t="shared" si="5"/>
        <v>-565897.5</v>
      </c>
      <c r="N39" s="219">
        <f t="shared" si="6"/>
        <v>25.43468516010597</v>
      </c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dcterms:created xsi:type="dcterms:W3CDTF">2015-08-11T13:22:07Z</dcterms:created>
  <dcterms:modified xsi:type="dcterms:W3CDTF">2021-08-30T13:43:20Z</dcterms:modified>
  <cp:category/>
  <cp:version/>
  <cp:contentType/>
  <cp:contentStatus/>
</cp:coreProperties>
</file>