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20640" windowHeight="9855" activeTab="2"/>
  </bookViews>
  <sheets>
    <sheet name="район" sheetId="1" r:id="rId1"/>
    <sheet name="поселения" sheetId="2" r:id="rId2"/>
    <sheet name="консолидированный" sheetId="3" r:id="rId3"/>
    <sheet name="свод" sheetId="4" r:id="rId4"/>
  </sheets>
  <definedNames>
    <definedName name="_xlnm.Print_Titles" localSheetId="1">'поселения'!$A:$A,'поселения'!$2:$2</definedName>
    <definedName name="_xlnm.Print_Titles" localSheetId="3">'свод'!$A:$A</definedName>
    <definedName name="_xlnm.Print_Area" localSheetId="1">'поселения'!$A$1:$CB$33</definedName>
  </definedNames>
  <calcPr fullCalcOnLoad="1"/>
</workbook>
</file>

<file path=xl/sharedStrings.xml><?xml version="1.0" encoding="utf-8"?>
<sst xmlns="http://schemas.openxmlformats.org/spreadsheetml/2006/main" count="484" uniqueCount="170">
  <si>
    <t>Исполнение  бюджета Белокалитвинского района по доходам на 01 июля 2016 года</t>
  </si>
  <si>
    <t>Наименование показателей</t>
  </si>
  <si>
    <t>2016 год</t>
  </si>
  <si>
    <t>I полугодие</t>
  </si>
  <si>
    <t>I квартал</t>
  </si>
  <si>
    <t>январь</t>
  </si>
  <si>
    <t>февраль</t>
  </si>
  <si>
    <t>март</t>
  </si>
  <si>
    <t>II квартал</t>
  </si>
  <si>
    <t>апрель</t>
  </si>
  <si>
    <t>май</t>
  </si>
  <si>
    <t>июнь</t>
  </si>
  <si>
    <t>9 месяцев</t>
  </si>
  <si>
    <t>III квартал</t>
  </si>
  <si>
    <t>июль</t>
  </si>
  <si>
    <t>август</t>
  </si>
  <si>
    <t>сентябрь</t>
  </si>
  <si>
    <t>IV квартал</t>
  </si>
  <si>
    <t>октябрь</t>
  </si>
  <si>
    <t>ноябрь</t>
  </si>
  <si>
    <t>декабрь</t>
  </si>
  <si>
    <t>2012 год факт в усл.т.г.</t>
  </si>
  <si>
    <t>план</t>
  </si>
  <si>
    <t>факт</t>
  </si>
  <si>
    <t>Отклонение</t>
  </si>
  <si>
    <t>2012 год</t>
  </si>
  <si>
    <t>т.р.</t>
  </si>
  <si>
    <t>%</t>
  </si>
  <si>
    <t>ДОХОДЫ</t>
  </si>
  <si>
    <t>НАЛОГ НА ДОХОДЫ ФИЗИЧЕСКИХ ЛИЦ</t>
  </si>
  <si>
    <t>АКЦИЗЫ</t>
  </si>
  <si>
    <t>НАЛОГИ НА СОВОКУПНЫЙ ДОХОД</t>
  </si>
  <si>
    <t>&gt; 100%</t>
  </si>
  <si>
    <t>Единый налог на вмененный доход для отдельных видов деятельности</t>
  </si>
  <si>
    <t>Единый сельскохозяйственный налог</t>
  </si>
  <si>
    <t>&gt;100%</t>
  </si>
  <si>
    <t>Налог, взимаемый в связи с применением патентной системы налогообложения</t>
  </si>
  <si>
    <t>ГОСУДАРСТВЕННАЯ ПОШЛИНА</t>
  </si>
  <si>
    <t xml:space="preserve"> </t>
  </si>
  <si>
    <t xml:space="preserve"> - по делам, рассматриваемым в судах общей юрисдикции, мировыми судьями (03010)</t>
  </si>
  <si>
    <t>- за совершение действий, связанных с приобретением или выходом из гражданства РФ (06000 -нач.) (07100-упл.)</t>
  </si>
  <si>
    <t>за госуд. рег.  юр и физ. лиц и изменений, вносимых в учред. докум. (07010)</t>
  </si>
  <si>
    <t>- за гос.регистрацию прав на недвижимое имущество и сделок с ним (07020)</t>
  </si>
  <si>
    <t>- за выдачу и обмен паспорта гражданина РФ (при обращении через МФЦ)(07100)</t>
  </si>
  <si>
    <t>- за гос.регистрацию транс. ср. и иные юр. значимые действия, связанные с изм. и выдачей документов на транспортные средства (07140)</t>
  </si>
  <si>
    <t>- за выдачу разрешения на установку рекламной конструкции</t>
  </si>
  <si>
    <t>ЗАДОЛЖЕННОСТЬ ПО ОТМЕНЕННЫМ НАЛОГАМ, СБОРАМ И ИНЫМ ОБЯЗАТЕЛЬНЫМ ПЛАТЕЖАМ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</si>
  <si>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</si>
  <si>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Прочие местные налоги и сборы</t>
  </si>
  <si>
    <t>ДОХОДЫ ОТ ИСПОЛЬЗОВАНИЯ ИМУЩЕСТВА, НАХОДЯЩЕГОСЯ В  МУНИЦИПАЛЬНОЙ СОБСТВЕННОСТИ</t>
  </si>
  <si>
    <t>Дивиденды по акциям, принадлежащим муниципальным районам</t>
  </si>
  <si>
    <t>Арендная плата за земельные участки</t>
  </si>
  <si>
    <t>Доходы от сдачи в аренду имущества</t>
  </si>
  <si>
    <t>Доходы от перечисления части прибыли МУП</t>
  </si>
  <si>
    <t xml:space="preserve">Прочие поступления от использования имущества, находящегося в собственности муниципальных районов </t>
  </si>
  <si>
    <t>ПЛАТЕЖИ ПРИ ПОЛЬЗОВАНИИ ПРИРОДНЫМИ РЕСУРСАМИ</t>
  </si>
  <si>
    <t>&gt;100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</si>
  <si>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</si>
  <si>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</si>
  <si>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 xml:space="preserve">Прочие доходы от компенсации затрат бюджетов </t>
  </si>
  <si>
    <t>ДОХОДЫ ОТ ПРОДАЖИ МАТЕРИАЛЬНЫХ И НЕМАТЕРИАЛЬНЫХ АКТИВОВ</t>
  </si>
  <si>
    <t>Доходы от реализации  имущества</t>
  </si>
  <si>
    <t xml:space="preserve">Доходы от продажи земельных участков </t>
  </si>
  <si>
    <t>ШТРАФЫ, САНКЦИИ, ВОЗМЕЩЕНИЕ УЩЕРБА</t>
  </si>
  <si>
    <t>ПРОЧИЕ НЕНАЛОГОВЫЕ ДОХОДЫ</t>
  </si>
  <si>
    <r>
      <t xml:space="preserve">Доходы бюджетов поселений Белокалитвинского района за </t>
    </r>
    <r>
      <rPr>
        <b/>
        <sz val="12"/>
        <rFont val="Arial Cyr"/>
        <family val="0"/>
      </rPr>
      <t>январь</t>
    </r>
    <r>
      <rPr>
        <sz val="10"/>
        <rFont val="Arial Cyr"/>
        <family val="0"/>
      </rPr>
      <t xml:space="preserve"> 2006 года</t>
    </r>
  </si>
  <si>
    <t xml:space="preserve">Информация о выполнении плановых назначений по доходам за январь-май 2016 года по поселениям </t>
  </si>
  <si>
    <t>Белокалитвинского района</t>
  </si>
  <si>
    <t>по состоянию на 01.07.2016 года</t>
  </si>
  <si>
    <t>Белокалитвинское гп</t>
  </si>
  <si>
    <t>Богураевское сп</t>
  </si>
  <si>
    <t>Горняцкое сп</t>
  </si>
  <si>
    <t>Грушево-Дубовское сп</t>
  </si>
  <si>
    <t>Ильинское сп</t>
  </si>
  <si>
    <t>Коксовское сп</t>
  </si>
  <si>
    <t>Краснодонецкое сп</t>
  </si>
  <si>
    <t>Литвиновское сп</t>
  </si>
  <si>
    <t>Нижнепоповское сп</t>
  </si>
  <si>
    <t>Рудаковское сп</t>
  </si>
  <si>
    <t>Синегорское сп</t>
  </si>
  <si>
    <t>Шолоховское гп</t>
  </si>
  <si>
    <t xml:space="preserve">Итого доходы поселений </t>
  </si>
  <si>
    <t xml:space="preserve">   2016 год</t>
  </si>
  <si>
    <t>1 полугодие 2016 года</t>
  </si>
  <si>
    <t>Откл. к пл. кварт.</t>
  </si>
  <si>
    <t>% исп.</t>
  </si>
  <si>
    <t>т.р</t>
  </si>
  <si>
    <t>год. плана</t>
  </si>
  <si>
    <t>Собственные доходы</t>
  </si>
  <si>
    <t>Налог на доходы физических лиц</t>
  </si>
  <si>
    <t>Акцизы</t>
  </si>
  <si>
    <t>Налог, взимаемый в связи с применением упрощенной системы налогообложения</t>
  </si>
  <si>
    <t xml:space="preserve">Налог на имущество физических лиц </t>
  </si>
  <si>
    <t>Земельный налог</t>
  </si>
  <si>
    <t>Госпошлина за совершение нотариальных действий</t>
  </si>
  <si>
    <t>Задолженность по отмененным налогам (земельный налог)</t>
  </si>
  <si>
    <t>Неналоговые доходы</t>
  </si>
  <si>
    <t>Арендная плата  за земли</t>
  </si>
  <si>
    <t>Доходы от перечисления части прибыли</t>
  </si>
  <si>
    <t>Прочие поступления от использов. имущества</t>
  </si>
  <si>
    <t>Доходы от оказания платных услуг</t>
  </si>
  <si>
    <t xml:space="preserve">Доходы от реализации имущества </t>
  </si>
  <si>
    <t>Доходы от продажи земельных участков</t>
  </si>
  <si>
    <t>Невыясненные поступления</t>
  </si>
  <si>
    <t>Прочие неналоговые доходы, штрафы</t>
  </si>
  <si>
    <t>Безвозмездные поступления</t>
  </si>
  <si>
    <t>Дотация</t>
  </si>
  <si>
    <t xml:space="preserve">Субвенции </t>
  </si>
  <si>
    <t>Иные межбюджетные трансферты</t>
  </si>
  <si>
    <t>Прочие безвозмездные поступления</t>
  </si>
  <si>
    <t>Всего доходов</t>
  </si>
  <si>
    <t>Поступление доходов в консолидированный бюджет Белокалитвинского района</t>
  </si>
  <si>
    <t xml:space="preserve">по состоянию на 01.07.2016. </t>
  </si>
  <si>
    <t>тыс.руб.</t>
  </si>
  <si>
    <t>Код</t>
  </si>
  <si>
    <t>Консолидированный бюджет</t>
  </si>
  <si>
    <t>Районный бюджет</t>
  </si>
  <si>
    <t>Бюджеты поселений, всего</t>
  </si>
  <si>
    <t>бюджетной</t>
  </si>
  <si>
    <t xml:space="preserve">план                    </t>
  </si>
  <si>
    <t xml:space="preserve">факт </t>
  </si>
  <si>
    <t>отклон. от годового плана</t>
  </si>
  <si>
    <t>классиф.</t>
  </si>
  <si>
    <t>года</t>
  </si>
  <si>
    <t>СОБСТВЕННЫЕ  ДОХОДЫ</t>
  </si>
  <si>
    <t xml:space="preserve">1 00 00000 00 0000 000 </t>
  </si>
  <si>
    <t xml:space="preserve">1 01 02000 01 0000 110 </t>
  </si>
  <si>
    <t>1 05 01000 00 0000 110</t>
  </si>
  <si>
    <t xml:space="preserve">1 05 02000 02 0000 110 </t>
  </si>
  <si>
    <t xml:space="preserve">1 05 03000 01 0000 110 </t>
  </si>
  <si>
    <t xml:space="preserve"> 1 06 01000 00 0000 110</t>
  </si>
  <si>
    <t xml:space="preserve"> 1 06 06000 00 0000 110</t>
  </si>
  <si>
    <t>Государственная пошлина</t>
  </si>
  <si>
    <t xml:space="preserve">1 08 00000 00 0000 000 </t>
  </si>
  <si>
    <t xml:space="preserve">Задолженность по отмененным налогам </t>
  </si>
  <si>
    <t xml:space="preserve">1 09 00000 00 0000 000 </t>
  </si>
  <si>
    <t>ДОХОДЫ ОТ ИСПОЛЬЗОВАНИЯ ИМУЩЕСТВА, НАХОДЯЩЕГОСЯ В МУНИЦИПАЛЬНОЙ СОБСТВЕННОСТИ</t>
  </si>
  <si>
    <t xml:space="preserve"> 1 11 00000 00 0000 000</t>
  </si>
  <si>
    <t>Арендная плата  за землю</t>
  </si>
  <si>
    <t>1 11 05010 00 0000 120</t>
  </si>
  <si>
    <t>1 11 05035 10 0000 120</t>
  </si>
  <si>
    <t>Доходы от перечисления части прибыли муниципальных унитарных предприятий</t>
  </si>
  <si>
    <t xml:space="preserve">1 11 07015 05 0000 120 </t>
  </si>
  <si>
    <t>Прочие поступления от использования имущества</t>
  </si>
  <si>
    <t xml:space="preserve">1 12 01000 01 0000 120 </t>
  </si>
  <si>
    <t>Прочие доходы от компенсации затрат бюджета</t>
  </si>
  <si>
    <t xml:space="preserve">1 14 00000 00 0000 000 </t>
  </si>
  <si>
    <t xml:space="preserve">1 14 02033 10 0000 410 </t>
  </si>
  <si>
    <t>1 14 06014 10 0000 420</t>
  </si>
  <si>
    <t>ШТРАФЫ, САНКЦИИ</t>
  </si>
  <si>
    <t xml:space="preserve">1 16 00000 00 0000 000 </t>
  </si>
  <si>
    <t xml:space="preserve">1 17 00000 00 0000 000 </t>
  </si>
  <si>
    <t>2 02 01000 00 0000 151</t>
  </si>
  <si>
    <t>Субсидия</t>
  </si>
  <si>
    <t>2 02 02000 00 0000 151</t>
  </si>
  <si>
    <t xml:space="preserve">Субвенция </t>
  </si>
  <si>
    <t>2 02 03000 00 0000 151</t>
  </si>
  <si>
    <t>2 02 04000 00 0000 151</t>
  </si>
  <si>
    <t>Выполнение плана  доходов за январь-июнь 2016 года.</t>
  </si>
  <si>
    <t xml:space="preserve">по  состоянию на 01.07.2016г.  </t>
  </si>
  <si>
    <t>СОБСТВЕННЫЕ ДОХОДЫ</t>
  </si>
  <si>
    <t>ДОТАЦИИ</t>
  </si>
  <si>
    <t>ВСЕГО ДОХОДОВ</t>
  </si>
  <si>
    <t>Наименование бюджетов</t>
  </si>
  <si>
    <t>план               2016 года</t>
  </si>
  <si>
    <t>план 1 полугодие</t>
  </si>
  <si>
    <t>Отклонение от годового плана</t>
  </si>
  <si>
    <t>Консолидиров. бюджет района</t>
  </si>
  <si>
    <t>Бюджеты поселений</t>
  </si>
  <si>
    <t>в том числе: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</si>
</sst>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63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u val="single"/>
      <sz val="1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Arial Cyr"/>
      <family val="0"/>
    </font>
    <font>
      <sz val="14"/>
      <name val="Arial Cyr"/>
      <family val="0"/>
    </font>
    <font>
      <b/>
      <sz val="11"/>
      <name val="Arial Cyr"/>
      <family val="0"/>
    </font>
    <font>
      <sz val="12"/>
      <name val="Arial Cyr"/>
      <family val="0"/>
    </font>
    <font>
      <sz val="8"/>
      <name val="Arial Cyr"/>
      <family val="2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sz val="10"/>
      <name val="Arial"/>
      <family val="2"/>
    </font>
    <font>
      <b/>
      <sz val="8"/>
      <name val="Arial Cyr"/>
      <family val="0"/>
    </font>
    <font>
      <b/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8"/>
      <name val="Arial Cyr"/>
      <family val="2"/>
    </font>
    <font>
      <sz val="10"/>
      <color indexed="8"/>
      <name val="Arial Cyr"/>
      <family val="2"/>
    </font>
    <font>
      <i/>
      <sz val="10"/>
      <name val="Arial"/>
      <family val="2"/>
    </font>
    <font>
      <sz val="12"/>
      <name val="Arial"/>
      <family val="2"/>
    </font>
    <font>
      <i/>
      <sz val="10"/>
      <color indexed="8"/>
      <name val="Arial"/>
      <family val="2"/>
    </font>
    <font>
      <i/>
      <sz val="10"/>
      <color indexed="8"/>
      <name val="Arial Cyr"/>
      <family val="2"/>
    </font>
    <font>
      <sz val="10"/>
      <name val="Times New Roman"/>
      <family val="0"/>
    </font>
    <font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2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44" fontId="46" fillId="0" borderId="0" applyFont="0" applyFill="0" applyBorder="0" applyAlignment="0" applyProtection="0"/>
    <xf numFmtId="42" fontId="46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44" fillId="0" borderId="0">
      <alignment/>
      <protection/>
    </xf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46" fillId="31" borderId="8" applyNumberFormat="0" applyFont="0" applyAlignment="0" applyProtection="0"/>
    <xf numFmtId="9" fontId="46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46" fillId="0" borderId="0" applyFont="0" applyFill="0" applyBorder="0" applyAlignment="0" applyProtection="0"/>
    <xf numFmtId="41" fontId="46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528">
    <xf numFmtId="0" fontId="0" fillId="0" borderId="0" xfId="0" applyAlignment="1">
      <alignment/>
    </xf>
    <xf numFmtId="49" fontId="18" fillId="0" borderId="0" xfId="0" applyNumberFormat="1" applyFont="1" applyFill="1" applyAlignment="1">
      <alignment horizontal="left" vertical="top"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19" fillId="0" borderId="0" xfId="0" applyFont="1" applyFill="1" applyBorder="1" applyAlignment="1">
      <alignment/>
    </xf>
    <xf numFmtId="49" fontId="19" fillId="0" borderId="10" xfId="0" applyNumberFormat="1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1" fillId="33" borderId="14" xfId="0" applyFont="1" applyFill="1" applyBorder="1" applyAlignment="1">
      <alignment horizontal="center"/>
    </xf>
    <xf numFmtId="0" fontId="21" fillId="7" borderId="15" xfId="0" applyFont="1" applyFill="1" applyBorder="1" applyAlignment="1">
      <alignment horizontal="center"/>
    </xf>
    <xf numFmtId="0" fontId="21" fillId="7" borderId="16" xfId="0" applyFont="1" applyFill="1" applyBorder="1" applyAlignment="1">
      <alignment horizontal="center"/>
    </xf>
    <xf numFmtId="0" fontId="21" fillId="34" borderId="11" xfId="0" applyFont="1" applyFill="1" applyBorder="1" applyAlignment="1">
      <alignment horizontal="center"/>
    </xf>
    <xf numFmtId="0" fontId="21" fillId="34" borderId="12" xfId="0" applyFont="1" applyFill="1" applyBorder="1" applyAlignment="1">
      <alignment horizontal="center"/>
    </xf>
    <xf numFmtId="0" fontId="21" fillId="34" borderId="13" xfId="0" applyFont="1" applyFill="1" applyBorder="1" applyAlignment="1">
      <alignment horizontal="center"/>
    </xf>
    <xf numFmtId="0" fontId="21" fillId="0" borderId="14" xfId="0" applyFont="1" applyFill="1" applyBorder="1" applyAlignment="1">
      <alignment horizontal="center"/>
    </xf>
    <xf numFmtId="0" fontId="21" fillId="0" borderId="15" xfId="0" applyFont="1" applyFill="1" applyBorder="1" applyAlignment="1">
      <alignment horizontal="center"/>
    </xf>
    <xf numFmtId="0" fontId="21" fillId="34" borderId="16" xfId="0" applyFont="1" applyFill="1" applyBorder="1" applyAlignment="1">
      <alignment horizontal="center"/>
    </xf>
    <xf numFmtId="0" fontId="21" fillId="34" borderId="17" xfId="0" applyFont="1" applyFill="1" applyBorder="1" applyAlignment="1">
      <alignment horizontal="center"/>
    </xf>
    <xf numFmtId="0" fontId="21" fillId="34" borderId="14" xfId="0" applyFont="1" applyFill="1" applyBorder="1" applyAlignment="1">
      <alignment horizontal="center"/>
    </xf>
    <xf numFmtId="0" fontId="21" fillId="0" borderId="16" xfId="0" applyFont="1" applyFill="1" applyBorder="1" applyAlignment="1">
      <alignment horizontal="center"/>
    </xf>
    <xf numFmtId="0" fontId="21" fillId="0" borderId="17" xfId="0" applyFont="1" applyFill="1" applyBorder="1" applyAlignment="1">
      <alignment horizontal="center"/>
    </xf>
    <xf numFmtId="0" fontId="21" fillId="7" borderId="18" xfId="0" applyFont="1" applyFill="1" applyBorder="1" applyAlignment="1">
      <alignment horizontal="center"/>
    </xf>
    <xf numFmtId="0" fontId="21" fillId="7" borderId="19" xfId="0" applyFont="1" applyFill="1" applyBorder="1" applyAlignment="1">
      <alignment horizontal="center"/>
    </xf>
    <xf numFmtId="0" fontId="21" fillId="34" borderId="20" xfId="0" applyFont="1" applyFill="1" applyBorder="1" applyAlignment="1">
      <alignment horizontal="center"/>
    </xf>
    <xf numFmtId="0" fontId="21" fillId="34" borderId="18" xfId="0" applyFont="1" applyFill="1" applyBorder="1" applyAlignment="1">
      <alignment horizontal="center"/>
    </xf>
    <xf numFmtId="0" fontId="21" fillId="34" borderId="19" xfId="0" applyFont="1" applyFill="1" applyBorder="1" applyAlignment="1">
      <alignment horizontal="center"/>
    </xf>
    <xf numFmtId="0" fontId="21" fillId="0" borderId="20" xfId="0" applyFont="1" applyFill="1" applyBorder="1" applyAlignment="1">
      <alignment horizontal="center"/>
    </xf>
    <xf numFmtId="0" fontId="21" fillId="0" borderId="18" xfId="0" applyFont="1" applyFill="1" applyBorder="1" applyAlignment="1">
      <alignment horizontal="center"/>
    </xf>
    <xf numFmtId="0" fontId="21" fillId="0" borderId="19" xfId="0" applyFont="1" applyFill="1" applyBorder="1" applyAlignment="1">
      <alignment horizontal="center"/>
    </xf>
    <xf numFmtId="0" fontId="19" fillId="0" borderId="20" xfId="0" applyFont="1" applyFill="1" applyBorder="1" applyAlignment="1">
      <alignment horizontal="center"/>
    </xf>
    <xf numFmtId="0" fontId="19" fillId="0" borderId="18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9" borderId="14" xfId="0" applyFont="1" applyFill="1" applyBorder="1" applyAlignment="1">
      <alignment horizontal="center"/>
    </xf>
    <xf numFmtId="0" fontId="19" fillId="9" borderId="15" xfId="0" applyFont="1" applyFill="1" applyBorder="1" applyAlignment="1">
      <alignment horizontal="center"/>
    </xf>
    <xf numFmtId="0" fontId="19" fillId="0" borderId="0" xfId="0" applyFont="1" applyBorder="1" applyAlignment="1">
      <alignment/>
    </xf>
    <xf numFmtId="49" fontId="19" fillId="0" borderId="21" xfId="0" applyNumberFormat="1" applyFont="1" applyBorder="1" applyAlignment="1">
      <alignment horizontal="center" vertical="center" wrapText="1"/>
    </xf>
    <xf numFmtId="0" fontId="21" fillId="0" borderId="22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0" fontId="21" fillId="0" borderId="15" xfId="0" applyFont="1" applyBorder="1" applyAlignment="1">
      <alignment horizontal="center"/>
    </xf>
    <xf numFmtId="0" fontId="21" fillId="0" borderId="23" xfId="0" applyFont="1" applyBorder="1" applyAlignment="1">
      <alignment horizontal="center"/>
    </xf>
    <xf numFmtId="0" fontId="21" fillId="33" borderId="14" xfId="0" applyFont="1" applyFill="1" applyBorder="1" applyAlignment="1">
      <alignment horizontal="center" vertical="center"/>
    </xf>
    <xf numFmtId="0" fontId="21" fillId="33" borderId="15" xfId="0" applyFont="1" applyFill="1" applyBorder="1" applyAlignment="1">
      <alignment horizontal="center" vertical="center"/>
    </xf>
    <xf numFmtId="0" fontId="21" fillId="19" borderId="15" xfId="0" applyFont="1" applyFill="1" applyBorder="1" applyAlignment="1">
      <alignment horizontal="center"/>
    </xf>
    <xf numFmtId="0" fontId="21" fillId="19" borderId="16" xfId="0" applyFont="1" applyFill="1" applyBorder="1" applyAlignment="1">
      <alignment horizontal="center"/>
    </xf>
    <xf numFmtId="0" fontId="21" fillId="34" borderId="22" xfId="0" applyFont="1" applyFill="1" applyBorder="1" applyAlignment="1">
      <alignment horizontal="center" vertical="center"/>
    </xf>
    <xf numFmtId="0" fontId="21" fillId="34" borderId="15" xfId="0" applyFont="1" applyFill="1" applyBorder="1" applyAlignment="1">
      <alignment horizontal="center" vertical="center"/>
    </xf>
    <xf numFmtId="0" fontId="21" fillId="34" borderId="15" xfId="0" applyFont="1" applyFill="1" applyBorder="1" applyAlignment="1">
      <alignment horizontal="center"/>
    </xf>
    <xf numFmtId="0" fontId="21" fillId="34" borderId="23" xfId="0" applyFont="1" applyFill="1" applyBorder="1" applyAlignment="1">
      <alignment horizontal="center"/>
    </xf>
    <xf numFmtId="0" fontId="21" fillId="0" borderId="14" xfId="0" applyFont="1" applyFill="1" applyBorder="1" applyAlignment="1">
      <alignment horizontal="center" vertical="center"/>
    </xf>
    <xf numFmtId="0" fontId="21" fillId="34" borderId="24" xfId="0" applyFont="1" applyFill="1" applyBorder="1" applyAlignment="1">
      <alignment horizontal="center" vertical="center"/>
    </xf>
    <xf numFmtId="0" fontId="21" fillId="0" borderId="24" xfId="0" applyFont="1" applyFill="1" applyBorder="1" applyAlignment="1">
      <alignment horizontal="center" vertical="center"/>
    </xf>
    <xf numFmtId="0" fontId="21" fillId="7" borderId="25" xfId="0" applyFont="1" applyFill="1" applyBorder="1" applyAlignment="1">
      <alignment horizontal="center" vertical="center"/>
    </xf>
    <xf numFmtId="0" fontId="21" fillId="7" borderId="24" xfId="0" applyFont="1" applyFill="1" applyBorder="1" applyAlignment="1">
      <alignment horizontal="center" vertical="center"/>
    </xf>
    <xf numFmtId="0" fontId="21" fillId="7" borderId="26" xfId="0" applyFont="1" applyFill="1" applyBorder="1" applyAlignment="1">
      <alignment horizontal="center"/>
    </xf>
    <xf numFmtId="0" fontId="21" fillId="34" borderId="27" xfId="0" applyFont="1" applyFill="1" applyBorder="1" applyAlignment="1">
      <alignment horizontal="center" vertical="center"/>
    </xf>
    <xf numFmtId="0" fontId="21" fillId="34" borderId="26" xfId="0" applyFont="1" applyFill="1" applyBorder="1" applyAlignment="1">
      <alignment horizontal="center"/>
    </xf>
    <xf numFmtId="0" fontId="21" fillId="0" borderId="27" xfId="0" applyFont="1" applyFill="1" applyBorder="1" applyAlignment="1">
      <alignment horizontal="center" vertical="center"/>
    </xf>
    <xf numFmtId="0" fontId="21" fillId="0" borderId="26" xfId="0" applyFont="1" applyFill="1" applyBorder="1" applyAlignment="1">
      <alignment horizontal="center"/>
    </xf>
    <xf numFmtId="164" fontId="22" fillId="35" borderId="27" xfId="0" applyNumberFormat="1" applyFont="1" applyFill="1" applyBorder="1" applyAlignment="1" applyProtection="1">
      <alignment horizontal="center" vertical="center"/>
      <protection/>
    </xf>
    <xf numFmtId="164" fontId="22" fillId="35" borderId="24" xfId="0" applyNumberFormat="1" applyFont="1" applyFill="1" applyBorder="1" applyAlignment="1" applyProtection="1">
      <alignment horizontal="center" vertical="center"/>
      <protection/>
    </xf>
    <xf numFmtId="0" fontId="19" fillId="0" borderId="27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 vertical="center"/>
    </xf>
    <xf numFmtId="0" fontId="19" fillId="9" borderId="25" xfId="0" applyFont="1" applyFill="1" applyBorder="1" applyAlignment="1">
      <alignment horizontal="center" vertical="center" wrapText="1"/>
    </xf>
    <xf numFmtId="0" fontId="21" fillId="9" borderId="15" xfId="0" applyFont="1" applyFill="1" applyBorder="1" applyAlignment="1">
      <alignment horizontal="center"/>
    </xf>
    <xf numFmtId="0" fontId="21" fillId="0" borderId="22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5" xfId="0" applyFont="1" applyFill="1" applyBorder="1" applyAlignment="1">
      <alignment horizontal="center"/>
    </xf>
    <xf numFmtId="0" fontId="21" fillId="0" borderId="23" xfId="0" applyFont="1" applyFill="1" applyBorder="1" applyAlignment="1">
      <alignment horizontal="center"/>
    </xf>
    <xf numFmtId="0" fontId="21" fillId="33" borderId="15" xfId="0" applyFont="1" applyFill="1" applyBorder="1" applyAlignment="1">
      <alignment horizontal="center"/>
    </xf>
    <xf numFmtId="0" fontId="21" fillId="33" borderId="16" xfId="0" applyFont="1" applyFill="1" applyBorder="1" applyAlignment="1">
      <alignment horizontal="center"/>
    </xf>
    <xf numFmtId="0" fontId="21" fillId="34" borderId="15" xfId="0" applyFont="1" applyFill="1" applyBorder="1" applyAlignment="1">
      <alignment horizontal="center"/>
    </xf>
    <xf numFmtId="0" fontId="21" fillId="34" borderId="23" xfId="0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21" fillId="34" borderId="28" xfId="0" applyFont="1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/>
    </xf>
    <xf numFmtId="0" fontId="21" fillId="7" borderId="29" xfId="0" applyFont="1" applyFill="1" applyBorder="1" applyAlignment="1">
      <alignment horizontal="center" vertical="center"/>
    </xf>
    <xf numFmtId="0" fontId="21" fillId="7" borderId="28" xfId="0" applyFont="1" applyFill="1" applyBorder="1" applyAlignment="1">
      <alignment horizontal="center" vertical="center"/>
    </xf>
    <xf numFmtId="0" fontId="21" fillId="7" borderId="15" xfId="0" applyFont="1" applyFill="1" applyBorder="1" applyAlignment="1">
      <alignment horizontal="center"/>
    </xf>
    <xf numFmtId="0" fontId="21" fillId="7" borderId="23" xfId="0" applyFont="1" applyFill="1" applyBorder="1" applyAlignment="1">
      <alignment horizontal="center"/>
    </xf>
    <xf numFmtId="0" fontId="21" fillId="34" borderId="30" xfId="0" applyFont="1" applyFill="1" applyBorder="1" applyAlignment="1">
      <alignment horizontal="center" vertical="center"/>
    </xf>
    <xf numFmtId="0" fontId="21" fillId="0" borderId="30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/>
    </xf>
    <xf numFmtId="164" fontId="22" fillId="35" borderId="30" xfId="0" applyNumberFormat="1" applyFont="1" applyFill="1" applyBorder="1" applyAlignment="1" applyProtection="1">
      <alignment horizontal="center" vertical="center"/>
      <protection/>
    </xf>
    <xf numFmtId="164" fontId="22" fillId="35" borderId="28" xfId="0" applyNumberFormat="1" applyFont="1" applyFill="1" applyBorder="1" applyAlignment="1" applyProtection="1">
      <alignment horizontal="center" vertical="center"/>
      <protection/>
    </xf>
    <xf numFmtId="0" fontId="19" fillId="0" borderId="30" xfId="0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/>
    </xf>
    <xf numFmtId="0" fontId="19" fillId="9" borderId="29" xfId="0" applyFont="1" applyFill="1" applyBorder="1" applyAlignment="1">
      <alignment horizontal="center" vertical="center" wrapText="1"/>
    </xf>
    <xf numFmtId="0" fontId="21" fillId="9" borderId="15" xfId="0" applyFont="1" applyFill="1" applyBorder="1" applyAlignment="1">
      <alignment horizontal="center"/>
    </xf>
    <xf numFmtId="0" fontId="20" fillId="9" borderId="15" xfId="0" applyFont="1" applyFill="1" applyBorder="1" applyAlignment="1">
      <alignment horizontal="center"/>
    </xf>
    <xf numFmtId="49" fontId="23" fillId="0" borderId="21" xfId="0" applyNumberFormat="1" applyFont="1" applyBorder="1" applyAlignment="1">
      <alignment vertical="top"/>
    </xf>
    <xf numFmtId="164" fontId="22" fillId="0" borderId="15" xfId="0" applyNumberFormat="1" applyFont="1" applyFill="1" applyBorder="1" applyAlignment="1" applyProtection="1">
      <alignment horizontal="right"/>
      <protection/>
    </xf>
    <xf numFmtId="164" fontId="22" fillId="0" borderId="15" xfId="0" applyNumberFormat="1" applyFont="1" applyBorder="1" applyAlignment="1" applyProtection="1">
      <alignment horizontal="right"/>
      <protection/>
    </xf>
    <xf numFmtId="164" fontId="22" fillId="0" borderId="23" xfId="0" applyNumberFormat="1" applyFont="1" applyBorder="1" applyAlignment="1" applyProtection="1">
      <alignment horizontal="right"/>
      <protection/>
    </xf>
    <xf numFmtId="164" fontId="22" fillId="33" borderId="14" xfId="0" applyNumberFormat="1" applyFont="1" applyFill="1" applyBorder="1" applyAlignment="1" applyProtection="1">
      <alignment horizontal="right"/>
      <protection/>
    </xf>
    <xf numFmtId="164" fontId="22" fillId="33" borderId="15" xfId="0" applyNumberFormat="1" applyFont="1" applyFill="1" applyBorder="1" applyAlignment="1" applyProtection="1">
      <alignment horizontal="right"/>
      <protection/>
    </xf>
    <xf numFmtId="164" fontId="22" fillId="33" borderId="16" xfId="0" applyNumberFormat="1" applyFont="1" applyFill="1" applyBorder="1" applyAlignment="1" applyProtection="1">
      <alignment horizontal="right"/>
      <protection/>
    </xf>
    <xf numFmtId="164" fontId="22" fillId="35" borderId="15" xfId="0" applyNumberFormat="1" applyFont="1" applyFill="1" applyBorder="1" applyAlignment="1" applyProtection="1">
      <alignment horizontal="right"/>
      <protection/>
    </xf>
    <xf numFmtId="164" fontId="22" fillId="34" borderId="15" xfId="0" applyNumberFormat="1" applyFont="1" applyFill="1" applyBorder="1" applyAlignment="1" applyProtection="1">
      <alignment horizontal="right"/>
      <protection/>
    </xf>
    <xf numFmtId="164" fontId="22" fillId="34" borderId="23" xfId="0" applyNumberFormat="1" applyFont="1" applyFill="1" applyBorder="1" applyAlignment="1" applyProtection="1">
      <alignment horizontal="right"/>
      <protection/>
    </xf>
    <xf numFmtId="164" fontId="22" fillId="0" borderId="14" xfId="0" applyNumberFormat="1" applyFont="1" applyFill="1" applyBorder="1" applyAlignment="1" applyProtection="1">
      <alignment horizontal="right"/>
      <protection/>
    </xf>
    <xf numFmtId="164" fontId="19" fillId="0" borderId="15" xfId="0" applyNumberFormat="1" applyFont="1" applyFill="1" applyBorder="1" applyAlignment="1" applyProtection="1">
      <alignment horizontal="right"/>
      <protection/>
    </xf>
    <xf numFmtId="164" fontId="22" fillId="7" borderId="14" xfId="0" applyNumberFormat="1" applyFont="1" applyFill="1" applyBorder="1" applyAlignment="1" applyProtection="1">
      <alignment horizontal="right"/>
      <protection/>
    </xf>
    <xf numFmtId="164" fontId="22" fillId="7" borderId="15" xfId="0" applyNumberFormat="1" applyFont="1" applyFill="1" applyBorder="1" applyAlignment="1" applyProtection="1">
      <alignment horizontal="right"/>
      <protection/>
    </xf>
    <xf numFmtId="164" fontId="22" fillId="7" borderId="23" xfId="0" applyNumberFormat="1" applyFont="1" applyFill="1" applyBorder="1" applyAlignment="1" applyProtection="1">
      <alignment horizontal="right"/>
      <protection/>
    </xf>
    <xf numFmtId="164" fontId="22" fillId="35" borderId="23" xfId="0" applyNumberFormat="1" applyFont="1" applyFill="1" applyBorder="1" applyAlignment="1" applyProtection="1">
      <alignment horizontal="right"/>
      <protection/>
    </xf>
    <xf numFmtId="164" fontId="22" fillId="0" borderId="23" xfId="0" applyNumberFormat="1" applyFont="1" applyFill="1" applyBorder="1" applyAlignment="1" applyProtection="1">
      <alignment horizontal="right"/>
      <protection/>
    </xf>
    <xf numFmtId="164" fontId="22" fillId="0" borderId="16" xfId="0" applyNumberFormat="1" applyFont="1" applyFill="1" applyBorder="1" applyAlignment="1" applyProtection="1">
      <alignment horizontal="right"/>
      <protection/>
    </xf>
    <xf numFmtId="164" fontId="22" fillId="9" borderId="14" xfId="0" applyNumberFormat="1" applyFont="1" applyFill="1" applyBorder="1" applyAlignment="1" applyProtection="1">
      <alignment horizontal="right"/>
      <protection/>
    </xf>
    <xf numFmtId="164" fontId="22" fillId="9" borderId="15" xfId="0" applyNumberFormat="1" applyFont="1" applyFill="1" applyBorder="1" applyAlignment="1" applyProtection="1">
      <alignment horizontal="right"/>
      <protection/>
    </xf>
    <xf numFmtId="0" fontId="22" fillId="0" borderId="0" xfId="0" applyFont="1" applyAlignment="1">
      <alignment/>
    </xf>
    <xf numFmtId="164" fontId="22" fillId="0" borderId="15" xfId="0" applyNumberFormat="1" applyFont="1" applyFill="1" applyBorder="1" applyAlignment="1">
      <alignment horizontal="right"/>
    </xf>
    <xf numFmtId="164" fontId="22" fillId="34" borderId="22" xfId="0" applyNumberFormat="1" applyFont="1" applyFill="1" applyBorder="1" applyAlignment="1" applyProtection="1">
      <alignment horizontal="right"/>
      <protection/>
    </xf>
    <xf numFmtId="164" fontId="22" fillId="0" borderId="14" xfId="0" applyNumberFormat="1" applyFont="1" applyFill="1" applyBorder="1" applyAlignment="1">
      <alignment horizontal="right"/>
    </xf>
    <xf numFmtId="164" fontId="22" fillId="36" borderId="15" xfId="0" applyNumberFormat="1" applyFont="1" applyFill="1" applyBorder="1" applyAlignment="1">
      <alignment horizontal="right"/>
    </xf>
    <xf numFmtId="164" fontId="22" fillId="0" borderId="22" xfId="0" applyNumberFormat="1" applyFont="1" applyFill="1" applyBorder="1" applyAlignment="1">
      <alignment horizontal="right"/>
    </xf>
    <xf numFmtId="164" fontId="22" fillId="9" borderId="14" xfId="0" applyNumberFormat="1" applyFont="1" applyFill="1" applyBorder="1" applyAlignment="1">
      <alignment horizontal="right"/>
    </xf>
    <xf numFmtId="164" fontId="22" fillId="34" borderId="14" xfId="0" applyNumberFormat="1" applyFont="1" applyFill="1" applyBorder="1" applyAlignment="1" applyProtection="1">
      <alignment horizontal="right"/>
      <protection/>
    </xf>
    <xf numFmtId="164" fontId="22" fillId="34" borderId="31" xfId="0" applyNumberFormat="1" applyFont="1" applyFill="1" applyBorder="1" applyAlignment="1" applyProtection="1">
      <alignment horizontal="right"/>
      <protection/>
    </xf>
    <xf numFmtId="164" fontId="22" fillId="36" borderId="15" xfId="0" applyNumberFormat="1" applyFont="1" applyFill="1" applyBorder="1" applyAlignment="1" applyProtection="1">
      <alignment horizontal="right"/>
      <protection/>
    </xf>
    <xf numFmtId="164" fontId="19" fillId="0" borderId="23" xfId="0" applyNumberFormat="1" applyFont="1" applyFill="1" applyBorder="1" applyAlignment="1" applyProtection="1">
      <alignment horizontal="right"/>
      <protection/>
    </xf>
    <xf numFmtId="49" fontId="24" fillId="0" borderId="21" xfId="0" applyNumberFormat="1" applyFont="1" applyFill="1" applyBorder="1" applyAlignment="1">
      <alignment vertical="top" wrapText="1"/>
    </xf>
    <xf numFmtId="164" fontId="19" fillId="0" borderId="15" xfId="0" applyNumberFormat="1" applyFont="1" applyFill="1" applyBorder="1" applyAlignment="1">
      <alignment horizontal="right"/>
    </xf>
    <xf numFmtId="164" fontId="19" fillId="0" borderId="15" xfId="0" applyNumberFormat="1" applyFont="1" applyBorder="1" applyAlignment="1" applyProtection="1">
      <alignment horizontal="right"/>
      <protection/>
    </xf>
    <xf numFmtId="164" fontId="19" fillId="0" borderId="23" xfId="0" applyNumberFormat="1" applyFont="1" applyBorder="1" applyAlignment="1" applyProtection="1">
      <alignment horizontal="right"/>
      <protection/>
    </xf>
    <xf numFmtId="164" fontId="19" fillId="33" borderId="14" xfId="0" applyNumberFormat="1" applyFont="1" applyFill="1" applyBorder="1" applyAlignment="1" applyProtection="1">
      <alignment horizontal="right"/>
      <protection/>
    </xf>
    <xf numFmtId="164" fontId="19" fillId="33" borderId="15" xfId="0" applyNumberFormat="1" applyFont="1" applyFill="1" applyBorder="1" applyAlignment="1" applyProtection="1">
      <alignment horizontal="right"/>
      <protection/>
    </xf>
    <xf numFmtId="164" fontId="19" fillId="33" borderId="16" xfId="0" applyNumberFormat="1" applyFont="1" applyFill="1" applyBorder="1" applyAlignment="1" applyProtection="1">
      <alignment horizontal="right"/>
      <protection/>
    </xf>
    <xf numFmtId="164" fontId="19" fillId="34" borderId="22" xfId="0" applyNumberFormat="1" applyFont="1" applyFill="1" applyBorder="1" applyAlignment="1" applyProtection="1">
      <alignment horizontal="right"/>
      <protection/>
    </xf>
    <xf numFmtId="164" fontId="19" fillId="34" borderId="15" xfId="0" applyNumberFormat="1" applyFont="1" applyFill="1" applyBorder="1" applyAlignment="1" applyProtection="1">
      <alignment horizontal="right"/>
      <protection/>
    </xf>
    <xf numFmtId="164" fontId="19" fillId="34" borderId="23" xfId="0" applyNumberFormat="1" applyFont="1" applyFill="1" applyBorder="1" applyAlignment="1" applyProtection="1">
      <alignment horizontal="right"/>
      <protection/>
    </xf>
    <xf numFmtId="164" fontId="19" fillId="0" borderId="14" xfId="0" applyNumberFormat="1" applyFont="1" applyFill="1" applyBorder="1" applyAlignment="1">
      <alignment horizontal="right"/>
    </xf>
    <xf numFmtId="164" fontId="19" fillId="36" borderId="15" xfId="0" applyNumberFormat="1" applyFont="1" applyFill="1" applyBorder="1" applyAlignment="1" applyProtection="1">
      <alignment horizontal="right"/>
      <protection/>
    </xf>
    <xf numFmtId="164" fontId="19" fillId="7" borderId="14" xfId="0" applyNumberFormat="1" applyFont="1" applyFill="1" applyBorder="1" applyAlignment="1" applyProtection="1">
      <alignment horizontal="right"/>
      <protection/>
    </xf>
    <xf numFmtId="164" fontId="19" fillId="7" borderId="15" xfId="0" applyNumberFormat="1" applyFont="1" applyFill="1" applyBorder="1" applyAlignment="1" applyProtection="1">
      <alignment horizontal="right"/>
      <protection/>
    </xf>
    <xf numFmtId="164" fontId="19" fillId="7" borderId="23" xfId="0" applyNumberFormat="1" applyFont="1" applyFill="1" applyBorder="1" applyAlignment="1" applyProtection="1">
      <alignment horizontal="right"/>
      <protection/>
    </xf>
    <xf numFmtId="164" fontId="19" fillId="0" borderId="22" xfId="0" applyNumberFormat="1" applyFont="1" applyFill="1" applyBorder="1" applyAlignment="1">
      <alignment horizontal="right"/>
    </xf>
    <xf numFmtId="164" fontId="19" fillId="0" borderId="16" xfId="0" applyNumberFormat="1" applyFont="1" applyFill="1" applyBorder="1" applyAlignment="1" applyProtection="1">
      <alignment horizontal="right"/>
      <protection/>
    </xf>
    <xf numFmtId="164" fontId="19" fillId="34" borderId="14" xfId="0" applyNumberFormat="1" applyFont="1" applyFill="1" applyBorder="1" applyAlignment="1" applyProtection="1">
      <alignment horizontal="right"/>
      <protection/>
    </xf>
    <xf numFmtId="164" fontId="19" fillId="9" borderId="14" xfId="0" applyNumberFormat="1" applyFont="1" applyFill="1" applyBorder="1" applyAlignment="1">
      <alignment horizontal="right"/>
    </xf>
    <xf numFmtId="164" fontId="19" fillId="9" borderId="15" xfId="0" applyNumberFormat="1" applyFont="1" applyFill="1" applyBorder="1" applyAlignment="1" applyProtection="1">
      <alignment horizontal="right"/>
      <protection/>
    </xf>
    <xf numFmtId="0" fontId="19" fillId="0" borderId="0" xfId="0" applyFont="1" applyAlignment="1">
      <alignment/>
    </xf>
    <xf numFmtId="49" fontId="19" fillId="0" borderId="21" xfId="0" applyNumberFormat="1" applyFont="1" applyBorder="1" applyAlignment="1">
      <alignment vertical="top"/>
    </xf>
    <xf numFmtId="49" fontId="19" fillId="0" borderId="21" xfId="0" applyNumberFormat="1" applyFont="1" applyFill="1" applyBorder="1" applyAlignment="1">
      <alignment vertical="top" wrapText="1"/>
    </xf>
    <xf numFmtId="49" fontId="19" fillId="0" borderId="15" xfId="0" applyNumberFormat="1" applyFont="1" applyBorder="1" applyAlignment="1">
      <alignment wrapText="1"/>
    </xf>
    <xf numFmtId="49" fontId="19" fillId="37" borderId="15" xfId="0" applyNumberFormat="1" applyFont="1" applyFill="1" applyBorder="1" applyAlignment="1">
      <alignment vertical="top" wrapText="1"/>
    </xf>
    <xf numFmtId="49" fontId="19" fillId="0" borderId="15" xfId="0" applyNumberFormat="1" applyFont="1" applyBorder="1" applyAlignment="1">
      <alignment vertical="top" wrapText="1"/>
    </xf>
    <xf numFmtId="49" fontId="23" fillId="0" borderId="15" xfId="0" applyNumberFormat="1" applyFont="1" applyBorder="1" applyAlignment="1">
      <alignment vertical="top" wrapText="1"/>
    </xf>
    <xf numFmtId="49" fontId="19" fillId="0" borderId="15" xfId="0" applyNumberFormat="1" applyFont="1" applyBorder="1" applyAlignment="1">
      <alignment vertical="top"/>
    </xf>
    <xf numFmtId="49" fontId="19" fillId="38" borderId="15" xfId="0" applyNumberFormat="1" applyFont="1" applyFill="1" applyBorder="1" applyAlignment="1">
      <alignment vertical="top" wrapText="1"/>
    </xf>
    <xf numFmtId="0" fontId="19" fillId="0" borderId="14" xfId="0" applyFont="1" applyFill="1" applyBorder="1" applyAlignment="1">
      <alignment/>
    </xf>
    <xf numFmtId="0" fontId="19" fillId="0" borderId="15" xfId="0" applyFont="1" applyFill="1" applyBorder="1" applyAlignment="1">
      <alignment/>
    </xf>
    <xf numFmtId="0" fontId="19" fillId="0" borderId="22" xfId="0" applyFont="1" applyFill="1" applyBorder="1" applyAlignment="1">
      <alignment/>
    </xf>
    <xf numFmtId="0" fontId="19" fillId="9" borderId="14" xfId="0" applyFont="1" applyFill="1" applyBorder="1" applyAlignment="1">
      <alignment/>
    </xf>
    <xf numFmtId="164" fontId="19" fillId="38" borderId="15" xfId="0" applyNumberFormat="1" applyFont="1" applyFill="1" applyBorder="1" applyAlignment="1" applyProtection="1">
      <alignment horizontal="right"/>
      <protection/>
    </xf>
    <xf numFmtId="0" fontId="19" fillId="38" borderId="0" xfId="0" applyFont="1" applyFill="1" applyAlignment="1">
      <alignment/>
    </xf>
    <xf numFmtId="164" fontId="19" fillId="0" borderId="14" xfId="0" applyNumberFormat="1" applyFont="1" applyFill="1" applyBorder="1" applyAlignment="1">
      <alignment/>
    </xf>
    <xf numFmtId="164" fontId="19" fillId="0" borderId="15" xfId="0" applyNumberFormat="1" applyFont="1" applyFill="1" applyBorder="1" applyAlignment="1">
      <alignment/>
    </xf>
    <xf numFmtId="164" fontId="19" fillId="0" borderId="22" xfId="0" applyNumberFormat="1" applyFont="1" applyFill="1" applyBorder="1" applyAlignment="1">
      <alignment/>
    </xf>
    <xf numFmtId="164" fontId="19" fillId="9" borderId="14" xfId="0" applyNumberFormat="1" applyFont="1" applyFill="1" applyBorder="1" applyAlignment="1">
      <alignment/>
    </xf>
    <xf numFmtId="0" fontId="19" fillId="0" borderId="15" xfId="0" applyFont="1" applyBorder="1" applyAlignment="1">
      <alignment wrapText="1"/>
    </xf>
    <xf numFmtId="164" fontId="19" fillId="34" borderId="31" xfId="0" applyNumberFormat="1" applyFont="1" applyFill="1" applyBorder="1" applyAlignment="1" applyProtection="1">
      <alignment horizontal="right"/>
      <protection/>
    </xf>
    <xf numFmtId="49" fontId="23" fillId="0" borderId="21" xfId="0" applyNumberFormat="1" applyFont="1" applyBorder="1" applyAlignment="1">
      <alignment vertical="top" wrapText="1"/>
    </xf>
    <xf numFmtId="164" fontId="22" fillId="0" borderId="15" xfId="0" applyNumberFormat="1" applyFont="1" applyFill="1" applyBorder="1" applyAlignment="1">
      <alignment/>
    </xf>
    <xf numFmtId="164" fontId="22" fillId="0" borderId="14" xfId="0" applyNumberFormat="1" applyFont="1" applyFill="1" applyBorder="1" applyAlignment="1">
      <alignment/>
    </xf>
    <xf numFmtId="164" fontId="22" fillId="0" borderId="22" xfId="0" applyNumberFormat="1" applyFont="1" applyFill="1" applyBorder="1" applyAlignment="1">
      <alignment/>
    </xf>
    <xf numFmtId="164" fontId="22" fillId="9" borderId="14" xfId="0" applyNumberFormat="1" applyFont="1" applyFill="1" applyBorder="1" applyAlignment="1">
      <alignment/>
    </xf>
    <xf numFmtId="49" fontId="19" fillId="0" borderId="21" xfId="0" applyNumberFormat="1" applyFont="1" applyBorder="1" applyAlignment="1">
      <alignment vertical="top" wrapText="1"/>
    </xf>
    <xf numFmtId="164" fontId="22" fillId="7" borderId="14" xfId="0" applyNumberFormat="1" applyFont="1" applyFill="1" applyBorder="1" applyAlignment="1">
      <alignment/>
    </xf>
    <xf numFmtId="49" fontId="24" fillId="0" borderId="21" xfId="0" applyNumberFormat="1" applyFont="1" applyBorder="1" applyAlignment="1">
      <alignment vertical="top" wrapText="1"/>
    </xf>
    <xf numFmtId="49" fontId="25" fillId="0" borderId="21" xfId="0" applyNumberFormat="1" applyFont="1" applyFill="1" applyBorder="1" applyAlignment="1">
      <alignment vertical="top" wrapText="1"/>
    </xf>
    <xf numFmtId="164" fontId="22" fillId="19" borderId="23" xfId="0" applyNumberFormat="1" applyFont="1" applyFill="1" applyBorder="1" applyAlignment="1" applyProtection="1">
      <alignment horizontal="right"/>
      <protection/>
    </xf>
    <xf numFmtId="0" fontId="22" fillId="0" borderId="0" xfId="0" applyFont="1" applyFill="1" applyAlignment="1">
      <alignment/>
    </xf>
    <xf numFmtId="164" fontId="19" fillId="35" borderId="23" xfId="0" applyNumberFormat="1" applyFont="1" applyFill="1" applyBorder="1" applyAlignment="1" applyProtection="1">
      <alignment horizontal="right"/>
      <protection/>
    </xf>
    <xf numFmtId="164" fontId="22" fillId="0" borderId="27" xfId="0" applyNumberFormat="1" applyFont="1" applyFill="1" applyBorder="1" applyAlignment="1">
      <alignment/>
    </xf>
    <xf numFmtId="164" fontId="22" fillId="0" borderId="32" xfId="0" applyNumberFormat="1" applyFont="1" applyFill="1" applyBorder="1" applyAlignment="1">
      <alignment/>
    </xf>
    <xf numFmtId="164" fontId="22" fillId="0" borderId="33" xfId="0" applyNumberFormat="1" applyFont="1" applyFill="1" applyBorder="1" applyAlignment="1">
      <alignment/>
    </xf>
    <xf numFmtId="164" fontId="19" fillId="0" borderId="33" xfId="0" applyNumberFormat="1" applyFont="1" applyFill="1" applyBorder="1" applyAlignment="1" applyProtection="1">
      <alignment horizontal="right"/>
      <protection/>
    </xf>
    <xf numFmtId="164" fontId="22" fillId="0" borderId="34" xfId="0" applyNumberFormat="1" applyFont="1" applyFill="1" applyBorder="1" applyAlignment="1" applyProtection="1">
      <alignment horizontal="right"/>
      <protection/>
    </xf>
    <xf numFmtId="49" fontId="23" fillId="0" borderId="35" xfId="0" applyNumberFormat="1" applyFont="1" applyBorder="1" applyAlignment="1">
      <alignment vertical="top" wrapText="1"/>
    </xf>
    <xf numFmtId="164" fontId="19" fillId="0" borderId="32" xfId="0" applyNumberFormat="1" applyFont="1" applyFill="1" applyBorder="1" applyAlignment="1">
      <alignment horizontal="right"/>
    </xf>
    <xf numFmtId="164" fontId="22" fillId="0" borderId="33" xfId="0" applyNumberFormat="1" applyFont="1" applyFill="1" applyBorder="1" applyAlignment="1">
      <alignment horizontal="right"/>
    </xf>
    <xf numFmtId="164" fontId="22" fillId="0" borderId="33" xfId="0" applyNumberFormat="1" applyFont="1" applyBorder="1" applyAlignment="1" applyProtection="1">
      <alignment horizontal="right"/>
      <protection/>
    </xf>
    <xf numFmtId="164" fontId="19" fillId="0" borderId="34" xfId="0" applyNumberFormat="1" applyFont="1" applyBorder="1" applyAlignment="1" applyProtection="1">
      <alignment horizontal="right"/>
      <protection/>
    </xf>
    <xf numFmtId="164" fontId="19" fillId="33" borderId="36" xfId="0" applyNumberFormat="1" applyFont="1" applyFill="1" applyBorder="1" applyAlignment="1" applyProtection="1">
      <alignment horizontal="right"/>
      <protection/>
    </xf>
    <xf numFmtId="164" fontId="19" fillId="33" borderId="33" xfId="0" applyNumberFormat="1" applyFont="1" applyFill="1" applyBorder="1" applyAlignment="1" applyProtection="1">
      <alignment horizontal="right"/>
      <protection/>
    </xf>
    <xf numFmtId="164" fontId="19" fillId="33" borderId="37" xfId="0" applyNumberFormat="1" applyFont="1" applyFill="1" applyBorder="1" applyAlignment="1" applyProtection="1">
      <alignment horizontal="right"/>
      <protection/>
    </xf>
    <xf numFmtId="164" fontId="22" fillId="34" borderId="32" xfId="0" applyNumberFormat="1" applyFont="1" applyFill="1" applyBorder="1" applyAlignment="1" applyProtection="1">
      <alignment horizontal="right"/>
      <protection/>
    </xf>
    <xf numFmtId="164" fontId="22" fillId="34" borderId="33" xfId="0" applyNumberFormat="1" applyFont="1" applyFill="1" applyBorder="1" applyAlignment="1" applyProtection="1">
      <alignment horizontal="right"/>
      <protection/>
    </xf>
    <xf numFmtId="164" fontId="22" fillId="34" borderId="34" xfId="0" applyNumberFormat="1" applyFont="1" applyFill="1" applyBorder="1" applyAlignment="1" applyProtection="1">
      <alignment horizontal="right"/>
      <protection/>
    </xf>
    <xf numFmtId="164" fontId="22" fillId="0" borderId="36" xfId="0" applyNumberFormat="1" applyFont="1" applyFill="1" applyBorder="1" applyAlignment="1">
      <alignment/>
    </xf>
    <xf numFmtId="164" fontId="22" fillId="0" borderId="33" xfId="0" applyNumberFormat="1" applyFont="1" applyFill="1" applyBorder="1" applyAlignment="1" applyProtection="1">
      <alignment horizontal="right"/>
      <protection/>
    </xf>
    <xf numFmtId="164" fontId="20" fillId="0" borderId="33" xfId="0" applyNumberFormat="1" applyFont="1" applyFill="1" applyBorder="1" applyAlignment="1" applyProtection="1">
      <alignment horizontal="right"/>
      <protection/>
    </xf>
    <xf numFmtId="164" fontId="22" fillId="7" borderId="36" xfId="0" applyNumberFormat="1" applyFont="1" applyFill="1" applyBorder="1" applyAlignment="1" applyProtection="1">
      <alignment horizontal="right"/>
      <protection/>
    </xf>
    <xf numFmtId="164" fontId="22" fillId="7" borderId="33" xfId="0" applyNumberFormat="1" applyFont="1" applyFill="1" applyBorder="1" applyAlignment="1" applyProtection="1">
      <alignment horizontal="right"/>
      <protection/>
    </xf>
    <xf numFmtId="164" fontId="22" fillId="7" borderId="34" xfId="0" applyNumberFormat="1" applyFont="1" applyFill="1" applyBorder="1" applyAlignment="1" applyProtection="1">
      <alignment horizontal="right"/>
      <protection/>
    </xf>
    <xf numFmtId="164" fontId="22" fillId="34" borderId="38" xfId="0" applyNumberFormat="1" applyFont="1" applyFill="1" applyBorder="1" applyAlignment="1" applyProtection="1">
      <alignment horizontal="right"/>
      <protection/>
    </xf>
    <xf numFmtId="164" fontId="22" fillId="34" borderId="39" xfId="0" applyNumberFormat="1" applyFont="1" applyFill="1" applyBorder="1" applyAlignment="1" applyProtection="1">
      <alignment horizontal="right"/>
      <protection/>
    </xf>
    <xf numFmtId="164" fontId="22" fillId="34" borderId="40" xfId="0" applyNumberFormat="1" applyFont="1" applyFill="1" applyBorder="1" applyAlignment="1" applyProtection="1">
      <alignment horizontal="right"/>
      <protection/>
    </xf>
    <xf numFmtId="164" fontId="22" fillId="0" borderId="38" xfId="0" applyNumberFormat="1" applyFont="1" applyFill="1" applyBorder="1" applyAlignment="1">
      <alignment/>
    </xf>
    <xf numFmtId="164" fontId="22" fillId="0" borderId="39" xfId="0" applyNumberFormat="1" applyFont="1" applyFill="1" applyBorder="1" applyAlignment="1">
      <alignment/>
    </xf>
    <xf numFmtId="164" fontId="22" fillId="0" borderId="39" xfId="0" applyNumberFormat="1" applyFont="1" applyFill="1" applyBorder="1" applyAlignment="1" applyProtection="1">
      <alignment horizontal="right"/>
      <protection/>
    </xf>
    <xf numFmtId="164" fontId="19" fillId="0" borderId="40" xfId="0" applyNumberFormat="1" applyFont="1" applyFill="1" applyBorder="1" applyAlignment="1" applyProtection="1">
      <alignment horizontal="right"/>
      <protection/>
    </xf>
    <xf numFmtId="164" fontId="19" fillId="0" borderId="41" xfId="0" applyNumberFormat="1" applyFont="1" applyFill="1" applyBorder="1" applyAlignment="1" applyProtection="1">
      <alignment horizontal="right"/>
      <protection/>
    </xf>
    <xf numFmtId="164" fontId="19" fillId="0" borderId="34" xfId="0" applyNumberFormat="1" applyFont="1" applyFill="1" applyBorder="1" applyAlignment="1" applyProtection="1">
      <alignment horizontal="right"/>
      <protection/>
    </xf>
    <xf numFmtId="164" fontId="22" fillId="34" borderId="36" xfId="0" applyNumberFormat="1" applyFont="1" applyFill="1" applyBorder="1" applyAlignment="1" applyProtection="1">
      <alignment horizontal="right"/>
      <protection/>
    </xf>
    <xf numFmtId="164" fontId="22" fillId="0" borderId="37" xfId="0" applyNumberFormat="1" applyFont="1" applyFill="1" applyBorder="1" applyAlignment="1" applyProtection="1">
      <alignment horizontal="right"/>
      <protection/>
    </xf>
    <xf numFmtId="0" fontId="19" fillId="0" borderId="42" xfId="0" applyFont="1" applyBorder="1" applyAlignment="1">
      <alignment/>
    </xf>
    <xf numFmtId="49" fontId="19" fillId="0" borderId="0" xfId="0" applyNumberFormat="1" applyFont="1" applyAlignment="1">
      <alignment horizontal="right" vertical="top"/>
    </xf>
    <xf numFmtId="0" fontId="21" fillId="0" borderId="0" xfId="0" applyFont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Alignment="1">
      <alignment/>
    </xf>
    <xf numFmtId="0" fontId="21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Border="1" applyAlignment="1">
      <alignment/>
    </xf>
    <xf numFmtId="0" fontId="21" fillId="0" borderId="43" xfId="0" applyFont="1" applyBorder="1" applyAlignment="1">
      <alignment/>
    </xf>
    <xf numFmtId="49" fontId="19" fillId="0" borderId="0" xfId="0" applyNumberFormat="1" applyFont="1" applyAlignment="1">
      <alignment vertical="top"/>
    </xf>
    <xf numFmtId="164" fontId="20" fillId="0" borderId="0" xfId="0" applyNumberFormat="1" applyFont="1" applyFill="1" applyAlignment="1">
      <alignment/>
    </xf>
    <xf numFmtId="164" fontId="21" fillId="0" borderId="0" xfId="0" applyNumberFormat="1" applyFont="1" applyFill="1" applyAlignment="1">
      <alignment/>
    </xf>
    <xf numFmtId="0" fontId="19" fillId="0" borderId="43" xfId="0" applyFont="1" applyBorder="1" applyAlignment="1">
      <alignment/>
    </xf>
    <xf numFmtId="0" fontId="27" fillId="0" borderId="0" xfId="0" applyFont="1" applyAlignment="1">
      <alignment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6" fillId="0" borderId="0" xfId="0" applyFont="1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3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horizontal="center" wrapText="1"/>
    </xf>
    <xf numFmtId="164" fontId="31" fillId="0" borderId="0" xfId="0" applyNumberFormat="1" applyFont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26" fillId="39" borderId="44" xfId="0" applyFont="1" applyFill="1" applyBorder="1" applyAlignment="1">
      <alignment horizontal="center" wrapText="1"/>
    </xf>
    <xf numFmtId="0" fontId="26" fillId="39" borderId="45" xfId="0" applyFont="1" applyFill="1" applyBorder="1" applyAlignment="1">
      <alignment horizontal="center" wrapText="1"/>
    </xf>
    <xf numFmtId="0" fontId="26" fillId="39" borderId="46" xfId="0" applyFont="1" applyFill="1" applyBorder="1" applyAlignment="1">
      <alignment horizontal="center" wrapText="1"/>
    </xf>
    <xf numFmtId="0" fontId="26" fillId="39" borderId="47" xfId="0" applyFont="1" applyFill="1" applyBorder="1" applyAlignment="1">
      <alignment horizontal="center" wrapText="1"/>
    </xf>
    <xf numFmtId="0" fontId="26" fillId="36" borderId="45" xfId="0" applyFont="1" applyFill="1" applyBorder="1" applyAlignment="1">
      <alignment horizontal="center" wrapText="1"/>
    </xf>
    <xf numFmtId="0" fontId="26" fillId="0" borderId="45" xfId="0" applyFont="1" applyFill="1" applyBorder="1" applyAlignment="1">
      <alignment horizontal="center" wrapText="1"/>
    </xf>
    <xf numFmtId="0" fontId="26" fillId="0" borderId="44" xfId="0" applyFont="1" applyFill="1" applyBorder="1" applyAlignment="1">
      <alignment horizontal="center" wrapText="1"/>
    </xf>
    <xf numFmtId="0" fontId="26" fillId="0" borderId="45" xfId="0" applyFont="1" applyFill="1" applyBorder="1" applyAlignment="1">
      <alignment horizontal="center" wrapText="1"/>
    </xf>
    <xf numFmtId="0" fontId="26" fillId="0" borderId="48" xfId="0" applyFont="1" applyFill="1" applyBorder="1" applyAlignment="1">
      <alignment horizontal="center" wrapText="1"/>
    </xf>
    <xf numFmtId="0" fontId="26" fillId="0" borderId="49" xfId="0" applyFont="1" applyFill="1" applyBorder="1" applyAlignment="1">
      <alignment horizontal="center" wrapText="1"/>
    </xf>
    <xf numFmtId="0" fontId="26" fillId="0" borderId="0" xfId="0" applyFont="1" applyFill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40" borderId="50" xfId="0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 wrapText="1"/>
    </xf>
    <xf numFmtId="0" fontId="0" fillId="0" borderId="52" xfId="0" applyFont="1" applyFill="1" applyBorder="1" applyAlignment="1">
      <alignment horizontal="center" vertical="center" wrapText="1"/>
    </xf>
    <xf numFmtId="0" fontId="0" fillId="0" borderId="28" xfId="0" applyFont="1" applyBorder="1" applyAlignment="1">
      <alignment horizontal="center" wrapText="1"/>
    </xf>
    <xf numFmtId="0" fontId="0" fillId="0" borderId="53" xfId="0" applyFont="1" applyBorder="1" applyAlignment="1">
      <alignment horizontal="center" wrapText="1"/>
    </xf>
    <xf numFmtId="0" fontId="0" fillId="4" borderId="24" xfId="0" applyFont="1" applyFill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4" borderId="54" xfId="0" applyFont="1" applyFill="1" applyBorder="1" applyAlignment="1">
      <alignment horizontal="center" wrapText="1"/>
    </xf>
    <xf numFmtId="0" fontId="31" fillId="0" borderId="0" xfId="0" applyFont="1" applyAlignment="1">
      <alignment/>
    </xf>
    <xf numFmtId="0" fontId="30" fillId="0" borderId="15" xfId="0" applyFont="1" applyFill="1" applyBorder="1" applyAlignment="1">
      <alignment horizontal="center"/>
    </xf>
    <xf numFmtId="0" fontId="30" fillId="0" borderId="16" xfId="0" applyFont="1" applyFill="1" applyBorder="1" applyAlignment="1">
      <alignment horizontal="center"/>
    </xf>
    <xf numFmtId="0" fontId="0" fillId="40" borderId="31" xfId="0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4" borderId="28" xfId="0" applyFont="1" applyFill="1" applyBorder="1" applyAlignment="1">
      <alignment horizontal="center" wrapText="1"/>
    </xf>
    <xf numFmtId="0" fontId="0" fillId="40" borderId="17" xfId="0" applyFill="1" applyBorder="1" applyAlignment="1">
      <alignment horizontal="center" vertical="center" wrapText="1"/>
    </xf>
    <xf numFmtId="0" fontId="0" fillId="4" borderId="55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31" fillId="40" borderId="15" xfId="0" applyFont="1" applyFill="1" applyBorder="1" applyAlignment="1">
      <alignment/>
    </xf>
    <xf numFmtId="0" fontId="31" fillId="40" borderId="16" xfId="0" applyFont="1" applyFill="1" applyBorder="1" applyAlignment="1">
      <alignment/>
    </xf>
    <xf numFmtId="164" fontId="31" fillId="40" borderId="31" xfId="0" applyNumberFormat="1" applyFont="1" applyFill="1" applyBorder="1" applyAlignment="1">
      <alignment/>
    </xf>
    <xf numFmtId="164" fontId="31" fillId="40" borderId="15" xfId="0" applyNumberFormat="1" applyFont="1" applyFill="1" applyBorder="1" applyAlignment="1">
      <alignment/>
    </xf>
    <xf numFmtId="164" fontId="31" fillId="40" borderId="17" xfId="0" applyNumberFormat="1" applyFont="1" applyFill="1" applyBorder="1" applyAlignment="1">
      <alignment/>
    </xf>
    <xf numFmtId="164" fontId="31" fillId="40" borderId="16" xfId="0" applyNumberFormat="1" applyFont="1" applyFill="1" applyBorder="1" applyAlignment="1">
      <alignment/>
    </xf>
    <xf numFmtId="164" fontId="31" fillId="4" borderId="15" xfId="0" applyNumberFormat="1" applyFont="1" applyFill="1" applyBorder="1" applyAlignment="1">
      <alignment/>
    </xf>
    <xf numFmtId="164" fontId="31" fillId="4" borderId="26" xfId="0" applyNumberFormat="1" applyFont="1" applyFill="1" applyBorder="1" applyAlignment="1">
      <alignment/>
    </xf>
    <xf numFmtId="0" fontId="31" fillId="40" borderId="0" xfId="0" applyFont="1" applyFill="1" applyAlignment="1">
      <alignment/>
    </xf>
    <xf numFmtId="0" fontId="30" fillId="0" borderId="15" xfId="0" applyFont="1" applyBorder="1" applyAlignment="1">
      <alignment/>
    </xf>
    <xf numFmtId="0" fontId="32" fillId="0" borderId="16" xfId="0" applyFont="1" applyBorder="1" applyAlignment="1">
      <alignment/>
    </xf>
    <xf numFmtId="164" fontId="0" fillId="40" borderId="31" xfId="0" applyNumberFormat="1" applyFont="1" applyFill="1" applyBorder="1" applyAlignment="1">
      <alignment/>
    </xf>
    <xf numFmtId="164" fontId="0" fillId="0" borderId="15" xfId="0" applyNumberFormat="1" applyFont="1" applyBorder="1" applyAlignment="1">
      <alignment/>
    </xf>
    <xf numFmtId="164" fontId="0" fillId="0" borderId="14" xfId="0" applyNumberFormat="1" applyFont="1" applyBorder="1" applyAlignment="1">
      <alignment/>
    </xf>
    <xf numFmtId="164" fontId="0" fillId="0" borderId="15" xfId="0" applyNumberFormat="1" applyFont="1" applyFill="1" applyBorder="1" applyAlignment="1">
      <alignment/>
    </xf>
    <xf numFmtId="164" fontId="0" fillId="4" borderId="15" xfId="0" applyNumberFormat="1" applyFont="1" applyFill="1" applyBorder="1" applyAlignment="1">
      <alignment/>
    </xf>
    <xf numFmtId="164" fontId="0" fillId="40" borderId="17" xfId="0" applyNumberFormat="1" applyFont="1" applyFill="1" applyBorder="1" applyAlignment="1">
      <alignment/>
    </xf>
    <xf numFmtId="164" fontId="0" fillId="0" borderId="16" xfId="0" applyNumberFormat="1" applyFont="1" applyFill="1" applyBorder="1" applyAlignment="1">
      <alignment/>
    </xf>
    <xf numFmtId="164" fontId="0" fillId="0" borderId="15" xfId="0" applyNumberFormat="1" applyBorder="1" applyAlignment="1">
      <alignment/>
    </xf>
    <xf numFmtId="164" fontId="0" fillId="40" borderId="31" xfId="0" applyNumberFormat="1" applyFont="1" applyFill="1" applyBorder="1" applyAlignment="1">
      <alignment/>
    </xf>
    <xf numFmtId="164" fontId="0" fillId="36" borderId="15" xfId="0" applyNumberFormat="1" applyFont="1" applyFill="1" applyBorder="1" applyAlignment="1">
      <alignment/>
    </xf>
    <xf numFmtId="164" fontId="0" fillId="4" borderId="26" xfId="0" applyNumberFormat="1" applyFont="1" applyFill="1" applyBorder="1" applyAlignment="1">
      <alignment/>
    </xf>
    <xf numFmtId="164" fontId="33" fillId="0" borderId="0" xfId="0" applyNumberFormat="1" applyFont="1" applyAlignment="1">
      <alignment/>
    </xf>
    <xf numFmtId="0" fontId="30" fillId="0" borderId="15" xfId="0" applyFont="1" applyBorder="1" applyAlignment="1">
      <alignment wrapText="1"/>
    </xf>
    <xf numFmtId="0" fontId="30" fillId="0" borderId="16" xfId="0" applyFont="1" applyBorder="1" applyAlignment="1">
      <alignment/>
    </xf>
    <xf numFmtId="164" fontId="0" fillId="40" borderId="31" xfId="0" applyNumberFormat="1" applyFont="1" applyFill="1" applyBorder="1" applyAlignment="1">
      <alignment/>
    </xf>
    <xf numFmtId="164" fontId="0" fillId="0" borderId="15" xfId="0" applyNumberFormat="1" applyFont="1" applyBorder="1" applyAlignment="1">
      <alignment/>
    </xf>
    <xf numFmtId="164" fontId="0" fillId="0" borderId="14" xfId="0" applyNumberFormat="1" applyFont="1" applyBorder="1" applyAlignment="1">
      <alignment/>
    </xf>
    <xf numFmtId="164" fontId="0" fillId="40" borderId="17" xfId="0" applyNumberFormat="1" applyFont="1" applyFill="1" applyBorder="1" applyAlignment="1">
      <alignment/>
    </xf>
    <xf numFmtId="0" fontId="30" fillId="0" borderId="15" xfId="0" applyFont="1" applyBorder="1" applyAlignment="1">
      <alignment vertical="top"/>
    </xf>
    <xf numFmtId="0" fontId="30" fillId="0" borderId="15" xfId="0" applyFont="1" applyFill="1" applyBorder="1" applyAlignment="1">
      <alignment vertical="top"/>
    </xf>
    <xf numFmtId="0" fontId="30" fillId="0" borderId="16" xfId="0" applyFont="1" applyFill="1" applyBorder="1" applyAlignment="1">
      <alignment vertical="top"/>
    </xf>
    <xf numFmtId="164" fontId="0" fillId="40" borderId="31" xfId="0" applyNumberFormat="1" applyFont="1" applyFill="1" applyBorder="1" applyAlignment="1">
      <alignment vertical="top"/>
    </xf>
    <xf numFmtId="164" fontId="0" fillId="0" borderId="15" xfId="0" applyNumberFormat="1" applyFont="1" applyFill="1" applyBorder="1" applyAlignment="1">
      <alignment vertical="top"/>
    </xf>
    <xf numFmtId="164" fontId="0" fillId="0" borderId="14" xfId="0" applyNumberFormat="1" applyFont="1" applyFill="1" applyBorder="1" applyAlignment="1">
      <alignment vertical="top"/>
    </xf>
    <xf numFmtId="164" fontId="0" fillId="40" borderId="17" xfId="0" applyNumberFormat="1" applyFont="1" applyFill="1" applyBorder="1" applyAlignment="1">
      <alignment vertical="top"/>
    </xf>
    <xf numFmtId="164" fontId="33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30" fillId="0" borderId="15" xfId="0" applyFont="1" applyBorder="1" applyAlignment="1">
      <alignment vertical="top" wrapText="1"/>
    </xf>
    <xf numFmtId="0" fontId="30" fillId="0" borderId="16" xfId="0" applyFont="1" applyBorder="1" applyAlignment="1">
      <alignment vertical="top"/>
    </xf>
    <xf numFmtId="164" fontId="0" fillId="0" borderId="15" xfId="0" applyNumberFormat="1" applyFont="1" applyBorder="1" applyAlignment="1">
      <alignment vertical="top"/>
    </xf>
    <xf numFmtId="164" fontId="0" fillId="0" borderId="14" xfId="0" applyNumberFormat="1" applyFont="1" applyBorder="1" applyAlignment="1">
      <alignment vertical="top"/>
    </xf>
    <xf numFmtId="164" fontId="0" fillId="0" borderId="14" xfId="0" applyNumberFormat="1" applyFont="1" applyBorder="1" applyAlignment="1">
      <alignment/>
    </xf>
    <xf numFmtId="0" fontId="31" fillId="0" borderId="15" xfId="0" applyFont="1" applyFill="1" applyBorder="1" applyAlignment="1">
      <alignment/>
    </xf>
    <xf numFmtId="0" fontId="34" fillId="0" borderId="16" xfId="0" applyFont="1" applyBorder="1" applyAlignment="1">
      <alignment/>
    </xf>
    <xf numFmtId="164" fontId="31" fillId="40" borderId="31" xfId="0" applyNumberFormat="1" applyFont="1" applyFill="1" applyBorder="1" applyAlignment="1">
      <alignment/>
    </xf>
    <xf numFmtId="164" fontId="31" fillId="0" borderId="15" xfId="0" applyNumberFormat="1" applyFont="1" applyFill="1" applyBorder="1" applyAlignment="1">
      <alignment/>
    </xf>
    <xf numFmtId="164" fontId="31" fillId="0" borderId="15" xfId="0" applyNumberFormat="1" applyFont="1" applyFill="1" applyBorder="1" applyAlignment="1">
      <alignment/>
    </xf>
    <xf numFmtId="164" fontId="31" fillId="0" borderId="16" xfId="0" applyNumberFormat="1" applyFont="1" applyFill="1" applyBorder="1" applyAlignment="1">
      <alignment/>
    </xf>
    <xf numFmtId="164" fontId="35" fillId="0" borderId="15" xfId="0" applyNumberFormat="1" applyFont="1" applyFill="1" applyBorder="1" applyAlignment="1">
      <alignment/>
    </xf>
    <xf numFmtId="164" fontId="35" fillId="0" borderId="0" xfId="0" applyNumberFormat="1" applyFont="1" applyAlignment="1">
      <alignment/>
    </xf>
    <xf numFmtId="0" fontId="31" fillId="0" borderId="0" xfId="0" applyFont="1" applyAlignment="1">
      <alignment/>
    </xf>
    <xf numFmtId="0" fontId="36" fillId="0" borderId="15" xfId="0" applyFont="1" applyFill="1" applyBorder="1" applyAlignment="1">
      <alignment vertical="top" wrapText="1"/>
    </xf>
    <xf numFmtId="0" fontId="36" fillId="0" borderId="16" xfId="0" applyFont="1" applyBorder="1" applyAlignment="1">
      <alignment vertical="top" wrapText="1"/>
    </xf>
    <xf numFmtId="164" fontId="33" fillId="40" borderId="31" xfId="0" applyNumberFormat="1" applyFont="1" applyFill="1" applyBorder="1" applyAlignment="1">
      <alignment vertical="top" wrapText="1"/>
    </xf>
    <xf numFmtId="164" fontId="33" fillId="0" borderId="15" xfId="0" applyNumberFormat="1" applyFont="1" applyBorder="1" applyAlignment="1">
      <alignment vertical="top" wrapText="1"/>
    </xf>
    <xf numFmtId="164" fontId="33" fillId="0" borderId="14" xfId="0" applyNumberFormat="1" applyFont="1" applyBorder="1" applyAlignment="1">
      <alignment vertical="top" wrapText="1"/>
    </xf>
    <xf numFmtId="164" fontId="33" fillId="40" borderId="17" xfId="0" applyNumberFormat="1" applyFont="1" applyFill="1" applyBorder="1" applyAlignment="1">
      <alignment vertical="top" wrapText="1"/>
    </xf>
    <xf numFmtId="164" fontId="33" fillId="0" borderId="15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37" fillId="0" borderId="15" xfId="0" applyFont="1" applyFill="1" applyBorder="1" applyAlignment="1">
      <alignment horizontal="left" vertical="top" wrapText="1"/>
    </xf>
    <xf numFmtId="0" fontId="36" fillId="0" borderId="16" xfId="0" applyFont="1" applyFill="1" applyBorder="1" applyAlignment="1">
      <alignment vertical="top" wrapText="1"/>
    </xf>
    <xf numFmtId="164" fontId="33" fillId="0" borderId="15" xfId="0" applyNumberFormat="1" applyFont="1" applyFill="1" applyBorder="1" applyAlignment="1">
      <alignment vertical="top" wrapText="1"/>
    </xf>
    <xf numFmtId="164" fontId="33" fillId="0" borderId="14" xfId="0" applyNumberFormat="1" applyFont="1" applyFill="1" applyBorder="1" applyAlignment="1">
      <alignment vertical="top" wrapText="1"/>
    </xf>
    <xf numFmtId="0" fontId="30" fillId="0" borderId="15" xfId="0" applyFont="1" applyBorder="1" applyAlignment="1">
      <alignment/>
    </xf>
    <xf numFmtId="0" fontId="38" fillId="0" borderId="15" xfId="0" applyFont="1" applyBorder="1" applyAlignment="1">
      <alignment wrapText="1"/>
    </xf>
    <xf numFmtId="0" fontId="38" fillId="0" borderId="16" xfId="0" applyFont="1" applyBorder="1" applyAlignment="1">
      <alignment wrapText="1"/>
    </xf>
    <xf numFmtId="164" fontId="39" fillId="40" borderId="31" xfId="0" applyNumberFormat="1" applyFont="1" applyFill="1" applyBorder="1" applyAlignment="1">
      <alignment wrapText="1"/>
    </xf>
    <xf numFmtId="164" fontId="39" fillId="0" borderId="15" xfId="0" applyNumberFormat="1" applyFont="1" applyBorder="1" applyAlignment="1">
      <alignment wrapText="1"/>
    </xf>
    <xf numFmtId="164" fontId="39" fillId="0" borderId="14" xfId="0" applyNumberFormat="1" applyFont="1" applyBorder="1" applyAlignment="1">
      <alignment wrapText="1"/>
    </xf>
    <xf numFmtId="164" fontId="39" fillId="40" borderId="17" xfId="0" applyNumberFormat="1" applyFont="1" applyFill="1" applyBorder="1" applyAlignment="1">
      <alignment wrapText="1"/>
    </xf>
    <xf numFmtId="0" fontId="30" fillId="0" borderId="16" xfId="0" applyFont="1" applyBorder="1" applyAlignment="1">
      <alignment/>
    </xf>
    <xf numFmtId="164" fontId="0" fillId="0" borderId="0" xfId="0" applyNumberFormat="1" applyAlignment="1">
      <alignment/>
    </xf>
    <xf numFmtId="164" fontId="35" fillId="10" borderId="15" xfId="0" applyNumberFormat="1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164" fontId="33" fillId="36" borderId="15" xfId="0" applyNumberFormat="1" applyFont="1" applyFill="1" applyBorder="1" applyAlignment="1">
      <alignment/>
    </xf>
    <xf numFmtId="0" fontId="0" fillId="0" borderId="15" xfId="0" applyBorder="1" applyAlignment="1">
      <alignment/>
    </xf>
    <xf numFmtId="164" fontId="0" fillId="40" borderId="16" xfId="0" applyNumberFormat="1" applyFont="1" applyFill="1" applyBorder="1" applyAlignment="1">
      <alignment/>
    </xf>
    <xf numFmtId="164" fontId="0" fillId="40" borderId="31" xfId="0" applyNumberFormat="1" applyFill="1" applyBorder="1" applyAlignment="1">
      <alignment/>
    </xf>
    <xf numFmtId="164" fontId="0" fillId="0" borderId="0" xfId="0" applyNumberFormat="1" applyFont="1" applyAlignment="1">
      <alignment/>
    </xf>
    <xf numFmtId="164" fontId="0" fillId="41" borderId="15" xfId="0" applyNumberFormat="1" applyFont="1" applyFill="1" applyBorder="1" applyAlignment="1">
      <alignment/>
    </xf>
    <xf numFmtId="164" fontId="0" fillId="4" borderId="21" xfId="0" applyNumberFormat="1" applyFont="1" applyFill="1" applyBorder="1" applyAlignment="1">
      <alignment/>
    </xf>
    <xf numFmtId="0" fontId="31" fillId="40" borderId="33" xfId="0" applyFont="1" applyFill="1" applyBorder="1" applyAlignment="1">
      <alignment/>
    </xf>
    <xf numFmtId="0" fontId="31" fillId="40" borderId="37" xfId="0" applyFont="1" applyFill="1" applyBorder="1" applyAlignment="1">
      <alignment/>
    </xf>
    <xf numFmtId="164" fontId="31" fillId="40" borderId="56" xfId="0" applyNumberFormat="1" applyFont="1" applyFill="1" applyBorder="1" applyAlignment="1">
      <alignment/>
    </xf>
    <xf numFmtId="164" fontId="31" fillId="40" borderId="33" xfId="0" applyNumberFormat="1" applyFont="1" applyFill="1" applyBorder="1" applyAlignment="1">
      <alignment/>
    </xf>
    <xf numFmtId="164" fontId="31" fillId="4" borderId="33" xfId="0" applyNumberFormat="1" applyFont="1" applyFill="1" applyBorder="1" applyAlignment="1">
      <alignment/>
    </xf>
    <xf numFmtId="164" fontId="31" fillId="4" borderId="35" xfId="0" applyNumberFormat="1" applyFont="1" applyFill="1" applyBorder="1" applyAlignment="1">
      <alignment/>
    </xf>
    <xf numFmtId="164" fontId="31" fillId="40" borderId="57" xfId="0" applyNumberFormat="1" applyFont="1" applyFill="1" applyBorder="1" applyAlignment="1">
      <alignment/>
    </xf>
    <xf numFmtId="0" fontId="31" fillId="40" borderId="57" xfId="0" applyFont="1" applyFill="1" applyBorder="1" applyAlignment="1">
      <alignment/>
    </xf>
    <xf numFmtId="164" fontId="29" fillId="0" borderId="0" xfId="0" applyNumberFormat="1" applyFont="1" applyAlignment="1">
      <alignment/>
    </xf>
    <xf numFmtId="0" fontId="30" fillId="0" borderId="0" xfId="0" applyFont="1" applyAlignment="1">
      <alignment/>
    </xf>
    <xf numFmtId="0" fontId="29" fillId="0" borderId="0" xfId="0" applyFont="1" applyFill="1" applyAlignment="1">
      <alignment horizontal="left" vertical="top"/>
    </xf>
    <xf numFmtId="0" fontId="26" fillId="0" borderId="0" xfId="0" applyFont="1" applyFill="1" applyAlignment="1">
      <alignment horizontal="right"/>
    </xf>
    <xf numFmtId="0" fontId="29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Alignment="1">
      <alignment horizontal="left" vertical="top"/>
    </xf>
    <xf numFmtId="0" fontId="30" fillId="0" borderId="58" xfId="0" applyFont="1" applyFill="1" applyBorder="1" applyAlignment="1">
      <alignment/>
    </xf>
    <xf numFmtId="0" fontId="29" fillId="0" borderId="0" xfId="0" applyFont="1" applyFill="1" applyAlignment="1">
      <alignment horizontal="right"/>
    </xf>
    <xf numFmtId="0" fontId="26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29" fillId="0" borderId="58" xfId="0" applyFont="1" applyFill="1" applyBorder="1" applyAlignment="1">
      <alignment/>
    </xf>
    <xf numFmtId="0" fontId="29" fillId="0" borderId="58" xfId="0" applyFont="1" applyFill="1" applyBorder="1" applyAlignment="1">
      <alignment horizontal="center"/>
    </xf>
    <xf numFmtId="0" fontId="29" fillId="0" borderId="11" xfId="0" applyFont="1" applyFill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59" xfId="0" applyFont="1" applyFill="1" applyBorder="1" applyAlignment="1">
      <alignment horizontal="center" vertical="center" wrapText="1"/>
    </xf>
    <xf numFmtId="0" fontId="29" fillId="0" borderId="48" xfId="0" applyFont="1" applyFill="1" applyBorder="1" applyAlignment="1">
      <alignment horizontal="center" vertical="center" wrapText="1"/>
    </xf>
    <xf numFmtId="0" fontId="29" fillId="0" borderId="46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 wrapText="1"/>
    </xf>
    <xf numFmtId="0" fontId="29" fillId="0" borderId="60" xfId="0" applyFont="1" applyFill="1" applyBorder="1" applyAlignment="1">
      <alignment horizontal="center"/>
    </xf>
    <xf numFmtId="0" fontId="29" fillId="0" borderId="22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29" fillId="0" borderId="23" xfId="0" applyFont="1" applyBorder="1" applyAlignment="1">
      <alignment horizontal="center" vertical="center" wrapText="1"/>
    </xf>
    <xf numFmtId="0" fontId="29" fillId="0" borderId="50" xfId="0" applyFont="1" applyFill="1" applyBorder="1" applyAlignment="1">
      <alignment horizontal="center" vertical="center" wrapText="1"/>
    </xf>
    <xf numFmtId="0" fontId="29" fillId="0" borderId="42" xfId="0" applyFont="1" applyFill="1" applyBorder="1" applyAlignment="1">
      <alignment horizontal="center" vertical="center" wrapText="1"/>
    </xf>
    <xf numFmtId="0" fontId="29" fillId="0" borderId="55" xfId="0" applyFont="1" applyFill="1" applyBorder="1" applyAlignment="1">
      <alignment horizontal="center" vertical="center" wrapText="1"/>
    </xf>
    <xf numFmtId="0" fontId="29" fillId="0" borderId="22" xfId="0" applyFont="1" applyFill="1" applyBorder="1" applyAlignment="1">
      <alignment horizontal="center" vertical="center" wrapText="1"/>
    </xf>
    <xf numFmtId="0" fontId="29" fillId="0" borderId="15" xfId="0" applyFont="1" applyFill="1" applyBorder="1" applyAlignment="1">
      <alignment horizontal="center" vertical="center" wrapText="1"/>
    </xf>
    <xf numFmtId="0" fontId="29" fillId="0" borderId="23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58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53" xfId="0" applyFont="1" applyFill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61" xfId="0" applyFont="1" applyFill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29" fillId="40" borderId="16" xfId="0" applyFont="1" applyFill="1" applyBorder="1" applyAlignment="1">
      <alignment horizontal="right"/>
    </xf>
    <xf numFmtId="164" fontId="26" fillId="40" borderId="22" xfId="0" applyNumberFormat="1" applyFont="1" applyFill="1" applyBorder="1" applyAlignment="1" applyProtection="1">
      <alignment horizontal="right"/>
      <protection/>
    </xf>
    <xf numFmtId="164" fontId="26" fillId="40" borderId="15" xfId="0" applyNumberFormat="1" applyFont="1" applyFill="1" applyBorder="1" applyAlignment="1" applyProtection="1">
      <alignment horizontal="right"/>
      <protection/>
    </xf>
    <xf numFmtId="164" fontId="26" fillId="40" borderId="23" xfId="0" applyNumberFormat="1" applyFont="1" applyFill="1" applyBorder="1" applyAlignment="1" applyProtection="1">
      <alignment horizontal="right"/>
      <protection/>
    </xf>
    <xf numFmtId="164" fontId="26" fillId="40" borderId="31" xfId="0" applyNumberFormat="1" applyFont="1" applyFill="1" applyBorder="1" applyAlignment="1" applyProtection="1">
      <alignment horizontal="right"/>
      <protection/>
    </xf>
    <xf numFmtId="164" fontId="26" fillId="40" borderId="26" xfId="0" applyNumberFormat="1" applyFont="1" applyFill="1" applyBorder="1" applyAlignment="1" applyProtection="1">
      <alignment horizontal="right"/>
      <protection/>
    </xf>
    <xf numFmtId="0" fontId="0" fillId="0" borderId="16" xfId="0" applyFont="1" applyBorder="1" applyAlignment="1">
      <alignment/>
    </xf>
    <xf numFmtId="0" fontId="29" fillId="0" borderId="16" xfId="0" applyFont="1" applyBorder="1" applyAlignment="1">
      <alignment horizontal="right"/>
    </xf>
    <xf numFmtId="164" fontId="29" fillId="0" borderId="22" xfId="0" applyNumberFormat="1" applyFont="1" applyBorder="1" applyAlignment="1" applyProtection="1">
      <alignment horizontal="right"/>
      <protection/>
    </xf>
    <xf numFmtId="164" fontId="29" fillId="0" borderId="15" xfId="0" applyNumberFormat="1" applyFont="1" applyBorder="1" applyAlignment="1" applyProtection="1">
      <alignment horizontal="right"/>
      <protection/>
    </xf>
    <xf numFmtId="164" fontId="29" fillId="0" borderId="23" xfId="0" applyNumberFormat="1" applyFont="1" applyBorder="1" applyAlignment="1" applyProtection="1">
      <alignment horizontal="right"/>
      <protection/>
    </xf>
    <xf numFmtId="164" fontId="29" fillId="0" borderId="22" xfId="0" applyNumberFormat="1" applyFont="1" applyFill="1" applyBorder="1" applyAlignment="1" applyProtection="1">
      <alignment horizontal="right"/>
      <protection/>
    </xf>
    <xf numFmtId="164" fontId="29" fillId="0" borderId="16" xfId="0" applyNumberFormat="1" applyFont="1" applyFill="1" applyBorder="1" applyAlignment="1" applyProtection="1">
      <alignment horizontal="right"/>
      <protection/>
    </xf>
    <xf numFmtId="164" fontId="29" fillId="0" borderId="15" xfId="0" applyNumberFormat="1" applyFont="1" applyFill="1" applyBorder="1" applyAlignment="1" applyProtection="1">
      <alignment horizontal="right"/>
      <protection/>
    </xf>
    <xf numFmtId="164" fontId="29" fillId="0" borderId="23" xfId="0" applyNumberFormat="1" applyFont="1" applyFill="1" applyBorder="1" applyAlignment="1" applyProtection="1">
      <alignment horizontal="right"/>
      <protection/>
    </xf>
    <xf numFmtId="0" fontId="0" fillId="0" borderId="16" xfId="0" applyFont="1" applyBorder="1" applyAlignment="1">
      <alignment wrapText="1"/>
    </xf>
    <xf numFmtId="0" fontId="29" fillId="0" borderId="16" xfId="0" applyFont="1" applyFill="1" applyBorder="1" applyAlignment="1">
      <alignment horizontal="right"/>
    </xf>
    <xf numFmtId="0" fontId="0" fillId="0" borderId="16" xfId="0" applyFont="1" applyBorder="1" applyAlignment="1">
      <alignment vertical="top"/>
    </xf>
    <xf numFmtId="0" fontId="0" fillId="0" borderId="16" xfId="0" applyFont="1" applyBorder="1" applyAlignment="1">
      <alignment/>
    </xf>
    <xf numFmtId="0" fontId="29" fillId="0" borderId="16" xfId="0" applyFont="1" applyBorder="1" applyAlignment="1">
      <alignment horizontal="right"/>
    </xf>
    <xf numFmtId="164" fontId="29" fillId="0" borderId="22" xfId="0" applyNumberFormat="1" applyFont="1" applyFill="1" applyBorder="1" applyAlignment="1" applyProtection="1">
      <alignment horizontal="right"/>
      <protection locked="0"/>
    </xf>
    <xf numFmtId="164" fontId="29" fillId="0" borderId="17" xfId="0" applyNumberFormat="1" applyFont="1" applyFill="1" applyBorder="1" applyAlignment="1" applyProtection="1">
      <alignment horizontal="right"/>
      <protection/>
    </xf>
    <xf numFmtId="0" fontId="33" fillId="0" borderId="16" xfId="0" applyFont="1" applyBorder="1" applyAlignment="1">
      <alignment vertical="top" wrapText="1"/>
    </xf>
    <xf numFmtId="0" fontId="29" fillId="0" borderId="16" xfId="0" applyFont="1" applyFill="1" applyBorder="1" applyAlignment="1">
      <alignment horizontal="right"/>
    </xf>
    <xf numFmtId="164" fontId="29" fillId="0" borderId="31" xfId="0" applyNumberFormat="1" applyFont="1" applyFill="1" applyBorder="1" applyAlignment="1" applyProtection="1">
      <alignment horizontal="right"/>
      <protection/>
    </xf>
    <xf numFmtId="0" fontId="40" fillId="42" borderId="16" xfId="0" applyFont="1" applyFill="1" applyBorder="1" applyAlignment="1">
      <alignment vertical="top" wrapText="1"/>
    </xf>
    <xf numFmtId="0" fontId="29" fillId="42" borderId="16" xfId="0" applyFont="1" applyFill="1" applyBorder="1" applyAlignment="1">
      <alignment horizontal="right"/>
    </xf>
    <xf numFmtId="164" fontId="29" fillId="42" borderId="22" xfId="0" applyNumberFormat="1" applyFont="1" applyFill="1" applyBorder="1" applyAlignment="1" applyProtection="1">
      <alignment horizontal="right"/>
      <protection/>
    </xf>
    <xf numFmtId="164" fontId="29" fillId="42" borderId="15" xfId="0" applyNumberFormat="1" applyFont="1" applyFill="1" applyBorder="1" applyAlignment="1" applyProtection="1">
      <alignment horizontal="right"/>
      <protection/>
    </xf>
    <xf numFmtId="164" fontId="29" fillId="42" borderId="23" xfId="0" applyNumberFormat="1" applyFont="1" applyFill="1" applyBorder="1" applyAlignment="1" applyProtection="1">
      <alignment horizontal="right"/>
      <protection/>
    </xf>
    <xf numFmtId="164" fontId="29" fillId="42" borderId="17" xfId="0" applyNumberFormat="1" applyFont="1" applyFill="1" applyBorder="1" applyAlignment="1" applyProtection="1">
      <alignment horizontal="right"/>
      <protection/>
    </xf>
    <xf numFmtId="0" fontId="41" fillId="42" borderId="16" xfId="0" applyFont="1" applyFill="1" applyBorder="1" applyAlignment="1">
      <alignment horizontal="right"/>
    </xf>
    <xf numFmtId="0" fontId="42" fillId="42" borderId="16" xfId="0" applyFont="1" applyFill="1" applyBorder="1" applyAlignment="1">
      <alignment horizontal="left" vertical="top" wrapText="1"/>
    </xf>
    <xf numFmtId="165" fontId="29" fillId="42" borderId="22" xfId="0" applyNumberFormat="1" applyFont="1" applyFill="1" applyBorder="1" applyAlignment="1">
      <alignment horizontal="right"/>
    </xf>
    <xf numFmtId="0" fontId="43" fillId="42" borderId="16" xfId="0" applyFont="1" applyFill="1" applyBorder="1" applyAlignment="1">
      <alignment wrapText="1"/>
    </xf>
    <xf numFmtId="0" fontId="29" fillId="42" borderId="22" xfId="0" applyFont="1" applyFill="1" applyBorder="1" applyAlignment="1">
      <alignment horizontal="right"/>
    </xf>
    <xf numFmtId="0" fontId="29" fillId="0" borderId="22" xfId="0" applyFont="1" applyFill="1" applyBorder="1" applyAlignment="1">
      <alignment/>
    </xf>
    <xf numFmtId="0" fontId="39" fillId="0" borderId="16" xfId="0" applyFont="1" applyBorder="1" applyAlignment="1">
      <alignment wrapText="1"/>
    </xf>
    <xf numFmtId="0" fontId="43" fillId="42" borderId="16" xfId="0" applyFont="1" applyFill="1" applyBorder="1" applyAlignment="1">
      <alignment wrapText="1"/>
    </xf>
    <xf numFmtId="0" fontId="0" fillId="42" borderId="16" xfId="0" applyFont="1" applyFill="1" applyBorder="1" applyAlignment="1">
      <alignment horizontal="center"/>
    </xf>
    <xf numFmtId="164" fontId="29" fillId="42" borderId="22" xfId="0" applyNumberFormat="1" applyFont="1" applyFill="1" applyBorder="1" applyAlignment="1" applyProtection="1">
      <alignment horizontal="right"/>
      <protection/>
    </xf>
    <xf numFmtId="164" fontId="29" fillId="42" borderId="15" xfId="0" applyNumberFormat="1" applyFont="1" applyFill="1" applyBorder="1" applyAlignment="1" applyProtection="1">
      <alignment horizontal="right"/>
      <protection/>
    </xf>
    <xf numFmtId="164" fontId="29" fillId="42" borderId="16" xfId="0" applyNumberFormat="1" applyFont="1" applyFill="1" applyBorder="1" applyAlignment="1" applyProtection="1">
      <alignment horizontal="right"/>
      <protection/>
    </xf>
    <xf numFmtId="164" fontId="29" fillId="42" borderId="31" xfId="0" applyNumberFormat="1" applyFont="1" applyFill="1" applyBorder="1" applyAlignment="1" applyProtection="1">
      <alignment horizontal="right"/>
      <protection/>
    </xf>
    <xf numFmtId="164" fontId="29" fillId="0" borderId="31" xfId="0" applyNumberFormat="1" applyFont="1" applyBorder="1" applyAlignment="1" applyProtection="1">
      <alignment horizontal="right"/>
      <protection/>
    </xf>
    <xf numFmtId="165" fontId="29" fillId="0" borderId="22" xfId="0" applyNumberFormat="1" applyFont="1" applyFill="1" applyBorder="1" applyAlignment="1">
      <alignment/>
    </xf>
    <xf numFmtId="0" fontId="26" fillId="16" borderId="15" xfId="0" applyFont="1" applyFill="1" applyBorder="1" applyAlignment="1">
      <alignment/>
    </xf>
    <xf numFmtId="0" fontId="26" fillId="16" borderId="16" xfId="0" applyFont="1" applyFill="1" applyBorder="1" applyAlignment="1">
      <alignment horizontal="right"/>
    </xf>
    <xf numFmtId="164" fontId="26" fillId="16" borderId="22" xfId="0" applyNumberFormat="1" applyFont="1" applyFill="1" applyBorder="1" applyAlignment="1">
      <alignment/>
    </xf>
    <xf numFmtId="164" fontId="26" fillId="16" borderId="15" xfId="0" applyNumberFormat="1" applyFont="1" applyFill="1" applyBorder="1" applyAlignment="1">
      <alignment/>
    </xf>
    <xf numFmtId="164" fontId="26" fillId="16" borderId="15" xfId="0" applyNumberFormat="1" applyFont="1" applyFill="1" applyBorder="1" applyAlignment="1" applyProtection="1">
      <alignment horizontal="right"/>
      <protection/>
    </xf>
    <xf numFmtId="164" fontId="26" fillId="16" borderId="23" xfId="0" applyNumberFormat="1" applyFont="1" applyFill="1" applyBorder="1" applyAlignment="1" applyProtection="1">
      <alignment horizontal="right"/>
      <protection/>
    </xf>
    <xf numFmtId="164" fontId="26" fillId="16" borderId="16" xfId="0" applyNumberFormat="1" applyFont="1" applyFill="1" applyBorder="1" applyAlignment="1">
      <alignment/>
    </xf>
    <xf numFmtId="164" fontId="26" fillId="16" borderId="31" xfId="0" applyNumberFormat="1" applyFont="1" applyFill="1" applyBorder="1" applyAlignment="1">
      <alignment/>
    </xf>
    <xf numFmtId="164" fontId="29" fillId="0" borderId="16" xfId="0" applyNumberFormat="1" applyFont="1" applyBorder="1" applyAlignment="1">
      <alignment horizontal="right"/>
    </xf>
    <xf numFmtId="164" fontId="29" fillId="0" borderId="16" xfId="0" applyNumberFormat="1" applyFont="1" applyFill="1" applyBorder="1" applyAlignment="1">
      <alignment/>
    </xf>
    <xf numFmtId="164" fontId="29" fillId="0" borderId="22" xfId="0" applyNumberFormat="1" applyFont="1" applyFill="1" applyBorder="1" applyAlignment="1">
      <alignment/>
    </xf>
    <xf numFmtId="164" fontId="29" fillId="0" borderId="15" xfId="0" applyNumberFormat="1" applyFont="1" applyFill="1" applyBorder="1" applyAlignment="1">
      <alignment/>
    </xf>
    <xf numFmtId="164" fontId="29" fillId="0" borderId="22" xfId="0" applyNumberFormat="1" applyFont="1" applyFill="1" applyBorder="1" applyAlignment="1">
      <alignment/>
    </xf>
    <xf numFmtId="164" fontId="29" fillId="0" borderId="16" xfId="0" applyNumberFormat="1" applyFont="1" applyFill="1" applyBorder="1" applyAlignment="1">
      <alignment/>
    </xf>
    <xf numFmtId="164" fontId="29" fillId="0" borderId="15" xfId="0" applyNumberFormat="1" applyFont="1" applyFill="1" applyBorder="1" applyAlignment="1">
      <alignment/>
    </xf>
    <xf numFmtId="164" fontId="0" fillId="0" borderId="15" xfId="0" applyNumberFormat="1" applyFont="1" applyBorder="1" applyAlignment="1">
      <alignment wrapText="1"/>
    </xf>
    <xf numFmtId="164" fontId="29" fillId="38" borderId="22" xfId="0" applyNumberFormat="1" applyFont="1" applyFill="1" applyBorder="1" applyAlignment="1">
      <alignment/>
    </xf>
    <xf numFmtId="164" fontId="26" fillId="18" borderId="15" xfId="0" applyNumberFormat="1" applyFont="1" applyFill="1" applyBorder="1" applyAlignment="1">
      <alignment/>
    </xf>
    <xf numFmtId="164" fontId="26" fillId="18" borderId="16" xfId="0" applyNumberFormat="1" applyFont="1" applyFill="1" applyBorder="1" applyAlignment="1">
      <alignment horizontal="right"/>
    </xf>
    <xf numFmtId="164" fontId="26" fillId="18" borderId="32" xfId="0" applyNumberFormat="1" applyFont="1" applyFill="1" applyBorder="1" applyAlignment="1">
      <alignment/>
    </xf>
    <xf numFmtId="164" fontId="26" fillId="18" borderId="33" xfId="0" applyNumberFormat="1" applyFont="1" applyFill="1" applyBorder="1" applyAlignment="1" applyProtection="1">
      <alignment horizontal="right"/>
      <protection/>
    </xf>
    <xf numFmtId="164" fontId="26" fillId="18" borderId="34" xfId="0" applyNumberFormat="1" applyFont="1" applyFill="1" applyBorder="1" applyAlignment="1" applyProtection="1">
      <alignment horizontal="right"/>
      <protection/>
    </xf>
    <xf numFmtId="0" fontId="44" fillId="0" borderId="0" xfId="52">
      <alignment/>
      <protection/>
    </xf>
    <xf numFmtId="0" fontId="22" fillId="0" borderId="0" xfId="52" applyFont="1" applyAlignment="1">
      <alignment horizontal="center"/>
      <protection/>
    </xf>
    <xf numFmtId="0" fontId="44" fillId="0" borderId="0" xfId="52" applyFont="1">
      <alignment/>
      <protection/>
    </xf>
    <xf numFmtId="0" fontId="19" fillId="0" borderId="0" xfId="52" applyFont="1">
      <alignment/>
      <protection/>
    </xf>
    <xf numFmtId="0" fontId="45" fillId="0" borderId="0" xfId="52" applyFont="1">
      <alignment/>
      <protection/>
    </xf>
    <xf numFmtId="0" fontId="44" fillId="0" borderId="0" xfId="52" applyFont="1">
      <alignment/>
      <protection/>
    </xf>
    <xf numFmtId="164" fontId="22" fillId="0" borderId="0" xfId="52" applyNumberFormat="1" applyFont="1">
      <alignment/>
      <protection/>
    </xf>
    <xf numFmtId="164" fontId="22" fillId="0" borderId="11" xfId="52" applyNumberFormat="1" applyFont="1" applyBorder="1" applyAlignment="1">
      <alignment horizontal="center"/>
      <protection/>
    </xf>
    <xf numFmtId="164" fontId="22" fillId="0" borderId="52" xfId="52" applyNumberFormat="1" applyFont="1" applyBorder="1" applyAlignment="1">
      <alignment horizontal="center"/>
      <protection/>
    </xf>
    <xf numFmtId="164" fontId="22" fillId="0" borderId="12" xfId="52" applyNumberFormat="1" applyFont="1" applyBorder="1" applyAlignment="1">
      <alignment horizontal="center"/>
      <protection/>
    </xf>
    <xf numFmtId="164" fontId="22" fillId="0" borderId="13" xfId="52" applyNumberFormat="1" applyFont="1" applyBorder="1" applyAlignment="1">
      <alignment horizontal="center"/>
      <protection/>
    </xf>
    <xf numFmtId="164" fontId="20" fillId="0" borderId="16" xfId="52" applyNumberFormat="1" applyFont="1" applyBorder="1" applyAlignment="1">
      <alignment horizontal="center" vertical="center" wrapText="1"/>
      <protection/>
    </xf>
    <xf numFmtId="164" fontId="20" fillId="0" borderId="15" xfId="52" applyNumberFormat="1" applyFont="1" applyBorder="1" applyAlignment="1">
      <alignment horizontal="center" vertical="center" wrapText="1"/>
      <protection/>
    </xf>
    <xf numFmtId="164" fontId="20" fillId="0" borderId="26" xfId="52" applyNumberFormat="1" applyFont="1" applyBorder="1" applyAlignment="1">
      <alignment horizontal="center" vertical="center" wrapText="1"/>
      <protection/>
    </xf>
    <xf numFmtId="164" fontId="20" fillId="0" borderId="22" xfId="52" applyNumberFormat="1" applyFont="1" applyBorder="1" applyAlignment="1">
      <alignment horizontal="center" vertical="center" wrapText="1"/>
      <protection/>
    </xf>
    <xf numFmtId="164" fontId="20" fillId="0" borderId="24" xfId="52" applyNumberFormat="1" applyFont="1" applyBorder="1" applyAlignment="1">
      <alignment horizontal="center" vertical="center" wrapText="1"/>
      <protection/>
    </xf>
    <xf numFmtId="164" fontId="20" fillId="0" borderId="0" xfId="52" applyNumberFormat="1" applyFont="1">
      <alignment/>
      <protection/>
    </xf>
    <xf numFmtId="164" fontId="20" fillId="0" borderId="15" xfId="52" applyNumberFormat="1" applyFont="1" applyBorder="1" applyAlignment="1">
      <alignment horizontal="center"/>
      <protection/>
    </xf>
    <xf numFmtId="164" fontId="20" fillId="0" borderId="23" xfId="52" applyNumberFormat="1" applyFont="1" applyBorder="1" applyAlignment="1">
      <alignment horizontal="center"/>
      <protection/>
    </xf>
    <xf numFmtId="164" fontId="20" fillId="0" borderId="28" xfId="52" applyNumberFormat="1" applyFont="1" applyBorder="1" applyAlignment="1">
      <alignment horizontal="center" vertical="center" wrapText="1"/>
      <protection/>
    </xf>
    <xf numFmtId="164" fontId="22" fillId="0" borderId="16" xfId="52" applyNumberFormat="1" applyFont="1" applyBorder="1" applyAlignment="1">
      <alignment wrapText="1"/>
      <protection/>
    </xf>
    <xf numFmtId="164" fontId="22" fillId="0" borderId="31" xfId="52" applyNumberFormat="1" applyFont="1" applyBorder="1">
      <alignment/>
      <protection/>
    </xf>
    <xf numFmtId="164" fontId="22" fillId="0" borderId="15" xfId="52" applyNumberFormat="1" applyFont="1" applyBorder="1">
      <alignment/>
      <protection/>
    </xf>
    <xf numFmtId="164" fontId="22" fillId="0" borderId="23" xfId="52" applyNumberFormat="1" applyFont="1" applyBorder="1">
      <alignment/>
      <protection/>
    </xf>
    <xf numFmtId="164" fontId="22" fillId="0" borderId="14" xfId="52" applyNumberFormat="1" applyFont="1" applyBorder="1">
      <alignment/>
      <protection/>
    </xf>
    <xf numFmtId="164" fontId="22" fillId="0" borderId="16" xfId="52" applyNumberFormat="1" applyFont="1" applyFill="1" applyBorder="1">
      <alignment/>
      <protection/>
    </xf>
    <xf numFmtId="164" fontId="22" fillId="0" borderId="22" xfId="52" applyNumberFormat="1" applyFont="1" applyFill="1" applyBorder="1">
      <alignment/>
      <protection/>
    </xf>
    <xf numFmtId="164" fontId="22" fillId="0" borderId="14" xfId="52" applyNumberFormat="1" applyFont="1" applyFill="1" applyBorder="1">
      <alignment/>
      <protection/>
    </xf>
    <xf numFmtId="164" fontId="22" fillId="0" borderId="15" xfId="52" applyNumberFormat="1" applyFont="1" applyFill="1" applyBorder="1">
      <alignment/>
      <protection/>
    </xf>
    <xf numFmtId="164" fontId="22" fillId="0" borderId="23" xfId="52" applyNumberFormat="1" applyFont="1" applyFill="1" applyBorder="1">
      <alignment/>
      <protection/>
    </xf>
    <xf numFmtId="164" fontId="22" fillId="0" borderId="31" xfId="52" applyNumberFormat="1" applyFont="1" applyFill="1" applyBorder="1">
      <alignment/>
      <protection/>
    </xf>
    <xf numFmtId="164" fontId="22" fillId="0" borderId="0" xfId="52" applyNumberFormat="1" applyFont="1" applyFill="1">
      <alignment/>
      <protection/>
    </xf>
    <xf numFmtId="164" fontId="22" fillId="0" borderId="16" xfId="52" applyNumberFormat="1" applyFont="1" applyBorder="1">
      <alignment/>
      <protection/>
    </xf>
    <xf numFmtId="164" fontId="19" fillId="0" borderId="16" xfId="52" applyNumberFormat="1" applyFont="1" applyBorder="1">
      <alignment/>
      <protection/>
    </xf>
    <xf numFmtId="164" fontId="19" fillId="0" borderId="22" xfId="52" applyNumberFormat="1" applyFont="1" applyBorder="1">
      <alignment/>
      <protection/>
    </xf>
    <xf numFmtId="164" fontId="19" fillId="0" borderId="14" xfId="52" applyNumberFormat="1" applyFont="1" applyBorder="1">
      <alignment/>
      <protection/>
    </xf>
    <xf numFmtId="164" fontId="20" fillId="0" borderId="15" xfId="52" applyNumberFormat="1" applyFont="1" applyBorder="1">
      <alignment/>
      <protection/>
    </xf>
    <xf numFmtId="164" fontId="19" fillId="0" borderId="15" xfId="52" applyNumberFormat="1" applyFont="1" applyFill="1" applyBorder="1">
      <alignment/>
      <protection/>
    </xf>
    <xf numFmtId="164" fontId="19" fillId="0" borderId="15" xfId="52" applyNumberFormat="1" applyFont="1" applyBorder="1">
      <alignment/>
      <protection/>
    </xf>
    <xf numFmtId="164" fontId="22" fillId="0" borderId="22" xfId="52" applyNumberFormat="1" applyFont="1" applyBorder="1">
      <alignment/>
      <protection/>
    </xf>
    <xf numFmtId="164" fontId="19" fillId="0" borderId="0" xfId="52" applyNumberFormat="1" applyFont="1">
      <alignment/>
      <protection/>
    </xf>
    <xf numFmtId="164" fontId="19" fillId="0" borderId="23" xfId="52" applyNumberFormat="1" applyFont="1" applyBorder="1">
      <alignment/>
      <protection/>
    </xf>
    <xf numFmtId="164" fontId="19" fillId="0" borderId="31" xfId="52" applyNumberFormat="1" applyFont="1" applyBorder="1">
      <alignment/>
      <protection/>
    </xf>
    <xf numFmtId="164" fontId="19" fillId="0" borderId="17" xfId="52" applyNumberFormat="1" applyFont="1" applyBorder="1">
      <alignment/>
      <protection/>
    </xf>
    <xf numFmtId="164" fontId="19" fillId="0" borderId="32" xfId="52" applyNumberFormat="1" applyFont="1" applyBorder="1">
      <alignment/>
      <protection/>
    </xf>
    <xf numFmtId="164" fontId="19" fillId="0" borderId="36" xfId="52" applyNumberFormat="1" applyFont="1" applyBorder="1">
      <alignment/>
      <protection/>
    </xf>
    <xf numFmtId="164" fontId="19" fillId="0" borderId="33" xfId="52" applyNumberFormat="1" applyFont="1" applyBorder="1">
      <alignment/>
      <protection/>
    </xf>
    <xf numFmtId="164" fontId="19" fillId="0" borderId="34" xfId="52" applyNumberFormat="1" applyFont="1" applyBorder="1">
      <alignment/>
      <protection/>
    </xf>
    <xf numFmtId="164" fontId="19" fillId="0" borderId="56" xfId="52" applyNumberFormat="1" applyFont="1" applyBorder="1">
      <alignment/>
      <protection/>
    </xf>
    <xf numFmtId="164" fontId="44" fillId="0" borderId="0" xfId="52" applyNumberFormat="1">
      <alignment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58"/>
  <sheetViews>
    <sheetView showZeros="0" zoomScale="70" zoomScaleNormal="70" zoomScaleSheetLayoutView="55" zoomScalePageLayoutView="0" workbookViewId="0" topLeftCell="A1">
      <pane xSplit="1" ySplit="4" topLeftCell="D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E13" sqref="CE13"/>
    </sheetView>
  </sheetViews>
  <sheetFormatPr defaultColWidth="9.00390625" defaultRowHeight="12.75"/>
  <cols>
    <col min="1" max="1" width="50.75390625" style="222" customWidth="1"/>
    <col min="2" max="2" width="13.875" style="146" customWidth="1"/>
    <col min="3" max="3" width="13.875" style="2" customWidth="1"/>
    <col min="4" max="4" width="14.00390625" style="146" customWidth="1"/>
    <col min="5" max="5" width="10.125" style="146" bestFit="1" customWidth="1"/>
    <col min="6" max="7" width="13.00390625" style="146" bestFit="1" customWidth="1"/>
    <col min="8" max="8" width="10.875" style="146" bestFit="1" customWidth="1"/>
    <col min="9" max="9" width="11.00390625" style="146" bestFit="1" customWidth="1"/>
    <col min="10" max="11" width="11.375" style="146" hidden="1" customWidth="1"/>
    <col min="12" max="12" width="10.875" style="146" hidden="1" customWidth="1"/>
    <col min="13" max="13" width="10.125" style="146" hidden="1" customWidth="1"/>
    <col min="14" max="15" width="11.375" style="2" hidden="1" customWidth="1"/>
    <col min="16" max="16" width="10.875" style="2" hidden="1" customWidth="1"/>
    <col min="17" max="17" width="11.375" style="3" hidden="1" customWidth="1"/>
    <col min="18" max="19" width="11.375" style="2" hidden="1" customWidth="1"/>
    <col min="20" max="20" width="10.00390625" style="2" hidden="1" customWidth="1"/>
    <col min="21" max="21" width="11.00390625" style="2" hidden="1" customWidth="1"/>
    <col min="22" max="23" width="11.375" style="2" hidden="1" customWidth="1"/>
    <col min="24" max="24" width="10.875" style="2" hidden="1" customWidth="1"/>
    <col min="25" max="25" width="11.00390625" style="4" hidden="1" customWidth="1"/>
    <col min="26" max="27" width="11.375" style="146" bestFit="1" customWidth="1"/>
    <col min="28" max="28" width="10.875" style="146" bestFit="1" customWidth="1"/>
    <col min="29" max="29" width="11.00390625" style="146" customWidth="1"/>
    <col min="30" max="31" width="11.375" style="2" hidden="1" customWidth="1"/>
    <col min="32" max="32" width="10.875" style="2" hidden="1" customWidth="1"/>
    <col min="33" max="35" width="11.375" style="2" hidden="1" customWidth="1"/>
    <col min="36" max="36" width="10.875" style="2" hidden="1" customWidth="1"/>
    <col min="37" max="37" width="11.375" style="2" hidden="1" customWidth="1"/>
    <col min="38" max="38" width="11.375" style="2" customWidth="1"/>
    <col min="39" max="39" width="13.25390625" style="2" customWidth="1"/>
    <col min="40" max="40" width="12.25390625" style="2" bestFit="1" customWidth="1"/>
    <col min="41" max="41" width="11.00390625" style="2" bestFit="1" customWidth="1"/>
    <col min="42" max="42" width="17.625" style="2" hidden="1" customWidth="1"/>
    <col min="43" max="43" width="13.00390625" style="2" hidden="1" customWidth="1"/>
    <col min="44" max="44" width="13.875" style="2" hidden="1" customWidth="1"/>
    <col min="45" max="45" width="7.75390625" style="2" hidden="1" customWidth="1"/>
    <col min="46" max="46" width="12.875" style="146" hidden="1" customWidth="1"/>
    <col min="47" max="47" width="17.75390625" style="146" hidden="1" customWidth="1"/>
    <col min="48" max="48" width="12.25390625" style="146" hidden="1" customWidth="1"/>
    <col min="49" max="49" width="8.625" style="225" hidden="1" customWidth="1"/>
    <col min="50" max="50" width="11.375" style="2" hidden="1" customWidth="1"/>
    <col min="51" max="51" width="11.875" style="2" hidden="1" customWidth="1"/>
    <col min="52" max="52" width="12.875" style="2" hidden="1" customWidth="1"/>
    <col min="53" max="53" width="9.875" style="2" hidden="1" customWidth="1"/>
    <col min="54" max="54" width="12.75390625" style="2" hidden="1" customWidth="1"/>
    <col min="55" max="55" width="11.375" style="2" hidden="1" customWidth="1"/>
    <col min="56" max="56" width="12.25390625" style="2" hidden="1" customWidth="1"/>
    <col min="57" max="57" width="11.00390625" style="2" hidden="1" customWidth="1"/>
    <col min="58" max="58" width="11.375" style="2" hidden="1" customWidth="1"/>
    <col min="59" max="59" width="17.625" style="2" hidden="1" customWidth="1"/>
    <col min="60" max="60" width="12.625" style="2" hidden="1" customWidth="1"/>
    <col min="61" max="61" width="9.375" style="2" hidden="1" customWidth="1"/>
    <col min="62" max="62" width="13.75390625" style="2" hidden="1" customWidth="1"/>
    <col min="63" max="63" width="17.00390625" style="146" hidden="1" customWidth="1"/>
    <col min="64" max="64" width="10.75390625" style="146" hidden="1" customWidth="1"/>
    <col min="65" max="65" width="10.25390625" style="146" hidden="1" customWidth="1"/>
    <col min="66" max="66" width="11.625" style="2" hidden="1" customWidth="1"/>
    <col min="67" max="67" width="18.125" style="2" hidden="1" customWidth="1"/>
    <col min="68" max="68" width="11.125" style="2" hidden="1" customWidth="1"/>
    <col min="69" max="69" width="9.375" style="2" hidden="1" customWidth="1"/>
    <col min="70" max="70" width="11.625" style="2" hidden="1" customWidth="1"/>
    <col min="71" max="71" width="19.375" style="2" hidden="1" customWidth="1"/>
    <col min="72" max="72" width="11.125" style="2" hidden="1" customWidth="1"/>
    <col min="73" max="73" width="9.875" style="2" hidden="1" customWidth="1"/>
    <col min="74" max="74" width="11.625" style="2" hidden="1" customWidth="1"/>
    <col min="75" max="75" width="21.00390625" style="2" hidden="1" customWidth="1"/>
    <col min="76" max="76" width="11.125" style="2" hidden="1" customWidth="1"/>
    <col min="77" max="77" width="9.375" style="2" hidden="1" customWidth="1"/>
    <col min="78" max="78" width="13.25390625" style="146" hidden="1" customWidth="1"/>
    <col min="79" max="79" width="14.125" style="146" hidden="1" customWidth="1"/>
    <col min="80" max="80" width="11.25390625" style="146" hidden="1" customWidth="1"/>
    <col min="81" max="81" width="11.625" style="146" customWidth="1"/>
    <col min="82" max="16384" width="9.125" style="146" customWidth="1"/>
  </cols>
  <sheetData>
    <row r="1" spans="1:49" s="2" customFormat="1" ht="23.25" thickBot="1">
      <c r="A1" s="1" t="s">
        <v>0</v>
      </c>
      <c r="Q1" s="3"/>
      <c r="V1" s="4"/>
      <c r="W1" s="4"/>
      <c r="X1" s="4"/>
      <c r="Y1" s="4"/>
      <c r="AW1" s="4"/>
    </row>
    <row r="2" spans="1:80" s="35" customFormat="1" ht="21" customHeight="1">
      <c r="A2" s="5" t="s">
        <v>1</v>
      </c>
      <c r="B2" s="6" t="s">
        <v>2</v>
      </c>
      <c r="C2" s="7"/>
      <c r="D2" s="7"/>
      <c r="E2" s="8"/>
      <c r="F2" s="9" t="s">
        <v>3</v>
      </c>
      <c r="G2" s="10"/>
      <c r="H2" s="10"/>
      <c r="I2" s="11"/>
      <c r="J2" s="12" t="s">
        <v>4</v>
      </c>
      <c r="K2" s="13"/>
      <c r="L2" s="13"/>
      <c r="M2" s="14"/>
      <c r="N2" s="15" t="s">
        <v>5</v>
      </c>
      <c r="O2" s="16"/>
      <c r="P2" s="16"/>
      <c r="Q2" s="16"/>
      <c r="R2" s="16" t="s">
        <v>6</v>
      </c>
      <c r="S2" s="16"/>
      <c r="T2" s="16"/>
      <c r="U2" s="16"/>
      <c r="V2" s="16" t="s">
        <v>7</v>
      </c>
      <c r="W2" s="16"/>
      <c r="X2" s="16"/>
      <c r="Y2" s="16"/>
      <c r="Z2" s="17" t="s">
        <v>8</v>
      </c>
      <c r="AA2" s="18"/>
      <c r="AB2" s="18"/>
      <c r="AC2" s="19"/>
      <c r="AD2" s="20" t="s">
        <v>9</v>
      </c>
      <c r="AE2" s="21"/>
      <c r="AF2" s="21"/>
      <c r="AG2" s="15"/>
      <c r="AH2" s="20" t="s">
        <v>10</v>
      </c>
      <c r="AI2" s="21"/>
      <c r="AJ2" s="21"/>
      <c r="AK2" s="15"/>
      <c r="AL2" s="16" t="s">
        <v>11</v>
      </c>
      <c r="AM2" s="16"/>
      <c r="AN2" s="16"/>
      <c r="AO2" s="16"/>
      <c r="AP2" s="22" t="s">
        <v>12</v>
      </c>
      <c r="AQ2" s="22"/>
      <c r="AR2" s="22"/>
      <c r="AS2" s="23"/>
      <c r="AT2" s="24" t="s">
        <v>13</v>
      </c>
      <c r="AU2" s="25"/>
      <c r="AV2" s="25"/>
      <c r="AW2" s="26"/>
      <c r="AX2" s="27" t="s">
        <v>14</v>
      </c>
      <c r="AY2" s="28"/>
      <c r="AZ2" s="28"/>
      <c r="BA2" s="29"/>
      <c r="BB2" s="27" t="s">
        <v>15</v>
      </c>
      <c r="BC2" s="28"/>
      <c r="BD2" s="28"/>
      <c r="BE2" s="28"/>
      <c r="BF2" s="27" t="s">
        <v>16</v>
      </c>
      <c r="BG2" s="28"/>
      <c r="BH2" s="28"/>
      <c r="BI2" s="29"/>
      <c r="BJ2" s="25" t="s">
        <v>17</v>
      </c>
      <c r="BK2" s="25"/>
      <c r="BL2" s="25"/>
      <c r="BM2" s="26"/>
      <c r="BN2" s="27" t="s">
        <v>18</v>
      </c>
      <c r="BO2" s="28"/>
      <c r="BP2" s="28"/>
      <c r="BQ2" s="29"/>
      <c r="BR2" s="30" t="s">
        <v>19</v>
      </c>
      <c r="BS2" s="31"/>
      <c r="BT2" s="31"/>
      <c r="BU2" s="31"/>
      <c r="BV2" s="32" t="s">
        <v>20</v>
      </c>
      <c r="BW2" s="32"/>
      <c r="BX2" s="32"/>
      <c r="BY2" s="32"/>
      <c r="BZ2" s="33" t="s">
        <v>21</v>
      </c>
      <c r="CA2" s="34"/>
      <c r="CB2" s="34"/>
    </row>
    <row r="3" spans="1:80" s="35" customFormat="1" ht="19.5" customHeight="1">
      <c r="A3" s="36"/>
      <c r="B3" s="37" t="s">
        <v>22</v>
      </c>
      <c r="C3" s="38" t="s">
        <v>23</v>
      </c>
      <c r="D3" s="39" t="s">
        <v>24</v>
      </c>
      <c r="E3" s="40"/>
      <c r="F3" s="41" t="s">
        <v>22</v>
      </c>
      <c r="G3" s="42" t="s">
        <v>23</v>
      </c>
      <c r="H3" s="43" t="s">
        <v>24</v>
      </c>
      <c r="I3" s="44"/>
      <c r="J3" s="45" t="s">
        <v>22</v>
      </c>
      <c r="K3" s="46" t="s">
        <v>23</v>
      </c>
      <c r="L3" s="47" t="s">
        <v>24</v>
      </c>
      <c r="M3" s="48"/>
      <c r="N3" s="49" t="s">
        <v>22</v>
      </c>
      <c r="O3" s="38" t="s">
        <v>23</v>
      </c>
      <c r="P3" s="16" t="s">
        <v>24</v>
      </c>
      <c r="Q3" s="16"/>
      <c r="R3" s="38" t="s">
        <v>22</v>
      </c>
      <c r="S3" s="38" t="s">
        <v>23</v>
      </c>
      <c r="T3" s="16" t="s">
        <v>24</v>
      </c>
      <c r="U3" s="16"/>
      <c r="V3" s="38" t="s">
        <v>22</v>
      </c>
      <c r="W3" s="38" t="s">
        <v>23</v>
      </c>
      <c r="X3" s="16" t="s">
        <v>24</v>
      </c>
      <c r="Y3" s="16"/>
      <c r="Z3" s="50" t="s">
        <v>22</v>
      </c>
      <c r="AA3" s="50" t="s">
        <v>23</v>
      </c>
      <c r="AB3" s="17" t="s">
        <v>24</v>
      </c>
      <c r="AC3" s="19"/>
      <c r="AD3" s="51" t="s">
        <v>22</v>
      </c>
      <c r="AE3" s="51" t="s">
        <v>23</v>
      </c>
      <c r="AF3" s="20" t="s">
        <v>24</v>
      </c>
      <c r="AG3" s="15"/>
      <c r="AH3" s="51" t="s">
        <v>22</v>
      </c>
      <c r="AI3" s="51" t="s">
        <v>23</v>
      </c>
      <c r="AJ3" s="20" t="s">
        <v>24</v>
      </c>
      <c r="AK3" s="15"/>
      <c r="AL3" s="38" t="s">
        <v>22</v>
      </c>
      <c r="AM3" s="38" t="s">
        <v>23</v>
      </c>
      <c r="AN3" s="16" t="s">
        <v>24</v>
      </c>
      <c r="AO3" s="16"/>
      <c r="AP3" s="52" t="s">
        <v>22</v>
      </c>
      <c r="AQ3" s="53" t="s">
        <v>23</v>
      </c>
      <c r="AR3" s="11" t="s">
        <v>24</v>
      </c>
      <c r="AS3" s="54"/>
      <c r="AT3" s="55" t="s">
        <v>22</v>
      </c>
      <c r="AU3" s="50" t="s">
        <v>23</v>
      </c>
      <c r="AV3" s="17" t="s">
        <v>24</v>
      </c>
      <c r="AW3" s="56"/>
      <c r="AX3" s="57" t="s">
        <v>22</v>
      </c>
      <c r="AY3" s="51" t="s">
        <v>23</v>
      </c>
      <c r="AZ3" s="20" t="s">
        <v>24</v>
      </c>
      <c r="BA3" s="58"/>
      <c r="BB3" s="57" t="s">
        <v>22</v>
      </c>
      <c r="BC3" s="51" t="s">
        <v>23</v>
      </c>
      <c r="BD3" s="20" t="s">
        <v>24</v>
      </c>
      <c r="BE3" s="21"/>
      <c r="BF3" s="57" t="s">
        <v>22</v>
      </c>
      <c r="BG3" s="51" t="s">
        <v>23</v>
      </c>
      <c r="BH3" s="20" t="s">
        <v>24</v>
      </c>
      <c r="BI3" s="58"/>
      <c r="BJ3" s="59" t="s">
        <v>22</v>
      </c>
      <c r="BK3" s="60" t="s">
        <v>23</v>
      </c>
      <c r="BL3" s="17" t="s">
        <v>24</v>
      </c>
      <c r="BM3" s="56"/>
      <c r="BN3" s="57" t="s">
        <v>22</v>
      </c>
      <c r="BO3" s="51" t="s">
        <v>23</v>
      </c>
      <c r="BP3" s="20" t="s">
        <v>24</v>
      </c>
      <c r="BQ3" s="58"/>
      <c r="BR3" s="61" t="s">
        <v>22</v>
      </c>
      <c r="BS3" s="62" t="s">
        <v>23</v>
      </c>
      <c r="BT3" s="63" t="s">
        <v>24</v>
      </c>
      <c r="BU3" s="64"/>
      <c r="BV3" s="65" t="s">
        <v>22</v>
      </c>
      <c r="BW3" s="65" t="s">
        <v>23</v>
      </c>
      <c r="BX3" s="32" t="s">
        <v>24</v>
      </c>
      <c r="BY3" s="32"/>
      <c r="BZ3" s="66" t="s">
        <v>25</v>
      </c>
      <c r="CA3" s="67" t="s">
        <v>24</v>
      </c>
      <c r="CB3" s="67"/>
    </row>
    <row r="4" spans="1:80" s="35" customFormat="1" ht="16.5" customHeight="1">
      <c r="A4" s="36"/>
      <c r="B4" s="68"/>
      <c r="C4" s="69"/>
      <c r="D4" s="70" t="s">
        <v>26</v>
      </c>
      <c r="E4" s="71" t="s">
        <v>27</v>
      </c>
      <c r="F4" s="41"/>
      <c r="G4" s="42"/>
      <c r="H4" s="72" t="s">
        <v>26</v>
      </c>
      <c r="I4" s="73" t="s">
        <v>27</v>
      </c>
      <c r="J4" s="45"/>
      <c r="K4" s="46"/>
      <c r="L4" s="74" t="s">
        <v>26</v>
      </c>
      <c r="M4" s="75" t="s">
        <v>27</v>
      </c>
      <c r="N4" s="49"/>
      <c r="O4" s="38"/>
      <c r="P4" s="70" t="s">
        <v>26</v>
      </c>
      <c r="Q4" s="76" t="s">
        <v>27</v>
      </c>
      <c r="R4" s="38"/>
      <c r="S4" s="38"/>
      <c r="T4" s="70" t="s">
        <v>26</v>
      </c>
      <c r="U4" s="77" t="s">
        <v>27</v>
      </c>
      <c r="V4" s="38"/>
      <c r="W4" s="38"/>
      <c r="X4" s="70" t="s">
        <v>26</v>
      </c>
      <c r="Y4" s="77" t="s">
        <v>27</v>
      </c>
      <c r="Z4" s="78"/>
      <c r="AA4" s="78"/>
      <c r="AB4" s="74" t="s">
        <v>26</v>
      </c>
      <c r="AC4" s="74" t="s">
        <v>27</v>
      </c>
      <c r="AD4" s="79"/>
      <c r="AE4" s="79"/>
      <c r="AF4" s="70" t="s">
        <v>26</v>
      </c>
      <c r="AG4" s="70" t="s">
        <v>27</v>
      </c>
      <c r="AH4" s="79"/>
      <c r="AI4" s="79"/>
      <c r="AJ4" s="70" t="s">
        <v>26</v>
      </c>
      <c r="AK4" s="70" t="s">
        <v>27</v>
      </c>
      <c r="AL4" s="38"/>
      <c r="AM4" s="38"/>
      <c r="AN4" s="70" t="s">
        <v>26</v>
      </c>
      <c r="AO4" s="70" t="s">
        <v>27</v>
      </c>
      <c r="AP4" s="80"/>
      <c r="AQ4" s="81"/>
      <c r="AR4" s="82" t="s">
        <v>26</v>
      </c>
      <c r="AS4" s="83" t="s">
        <v>27</v>
      </c>
      <c r="AT4" s="84"/>
      <c r="AU4" s="78"/>
      <c r="AV4" s="74" t="s">
        <v>26</v>
      </c>
      <c r="AW4" s="75" t="s">
        <v>27</v>
      </c>
      <c r="AX4" s="85"/>
      <c r="AY4" s="79"/>
      <c r="AZ4" s="70" t="s">
        <v>26</v>
      </c>
      <c r="BA4" s="71" t="s">
        <v>27</v>
      </c>
      <c r="BB4" s="85"/>
      <c r="BC4" s="79"/>
      <c r="BD4" s="70" t="s">
        <v>26</v>
      </c>
      <c r="BE4" s="86" t="s">
        <v>27</v>
      </c>
      <c r="BF4" s="85"/>
      <c r="BG4" s="79"/>
      <c r="BH4" s="70" t="s">
        <v>26</v>
      </c>
      <c r="BI4" s="71" t="s">
        <v>27</v>
      </c>
      <c r="BJ4" s="87"/>
      <c r="BK4" s="88"/>
      <c r="BL4" s="74" t="s">
        <v>26</v>
      </c>
      <c r="BM4" s="75" t="s">
        <v>27</v>
      </c>
      <c r="BN4" s="85"/>
      <c r="BO4" s="79"/>
      <c r="BP4" s="70" t="s">
        <v>26</v>
      </c>
      <c r="BQ4" s="71" t="s">
        <v>27</v>
      </c>
      <c r="BR4" s="89"/>
      <c r="BS4" s="90"/>
      <c r="BT4" s="77" t="s">
        <v>26</v>
      </c>
      <c r="BU4" s="91" t="s">
        <v>27</v>
      </c>
      <c r="BV4" s="65"/>
      <c r="BW4" s="65"/>
      <c r="BX4" s="77" t="s">
        <v>26</v>
      </c>
      <c r="BY4" s="77" t="s">
        <v>27</v>
      </c>
      <c r="BZ4" s="92"/>
      <c r="CA4" s="93" t="s">
        <v>26</v>
      </c>
      <c r="CB4" s="94" t="s">
        <v>27</v>
      </c>
    </row>
    <row r="5" spans="1:80" s="115" customFormat="1" ht="18.75">
      <c r="A5" s="95" t="s">
        <v>28</v>
      </c>
      <c r="B5" s="96">
        <f>B6+B7+B8+B12+B20+B23+B29+B31+B33+B36+B37</f>
        <v>413837.9</v>
      </c>
      <c r="C5" s="96">
        <f>C6+C7+C8+C12+C20+C23+C29+C31+C33+C36+C37</f>
        <v>178874.6</v>
      </c>
      <c r="D5" s="97">
        <f aca="true" t="shared" si="0" ref="D5:D37">C5-B5</f>
        <v>-234963.30000000002</v>
      </c>
      <c r="E5" s="98">
        <f aca="true" t="shared" si="1" ref="E5:E36">C5/B5%</f>
        <v>43.22334904560457</v>
      </c>
      <c r="F5" s="99">
        <f aca="true" t="shared" si="2" ref="F5:G35">J5+Z5</f>
        <v>174704.2</v>
      </c>
      <c r="G5" s="100">
        <f t="shared" si="2"/>
        <v>178874.60000000003</v>
      </c>
      <c r="H5" s="100">
        <f aca="true" t="shared" si="3" ref="H5:H35">G5-F5</f>
        <v>4170.400000000023</v>
      </c>
      <c r="I5" s="101">
        <f aca="true" t="shared" si="4" ref="I5:I11">G5/F5%</f>
        <v>102.38712063018521</v>
      </c>
      <c r="J5" s="102">
        <f>J6+J7+J8+J12+J20+J23+J29+J31+J33+J36+J37</f>
        <v>79046.3</v>
      </c>
      <c r="K5" s="102">
        <f>K6+K7+K8+K12+K20+K23+K29+K31+K33+K36+K37</f>
        <v>79670.6</v>
      </c>
      <c r="L5" s="103">
        <f aca="true" t="shared" si="5" ref="L5:L35">K5-J5</f>
        <v>624.3000000000029</v>
      </c>
      <c r="M5" s="104">
        <f aca="true" t="shared" si="6" ref="M5:M19">K5/J5%</f>
        <v>100.78979028746443</v>
      </c>
      <c r="N5" s="105">
        <f>N6+N7+N8+N12+N20+N23+N29+N31+N33+N36+N37</f>
        <v>21609.3</v>
      </c>
      <c r="O5" s="105">
        <f>O6+O7+O8+O12+O20+O23+O29+O31+O33+O36+O37</f>
        <v>22398.7</v>
      </c>
      <c r="P5" s="96">
        <f aca="true" t="shared" si="7" ref="P5:P20">O5-N5</f>
        <v>789.4000000000015</v>
      </c>
      <c r="Q5" s="96">
        <f aca="true" t="shared" si="8" ref="Q5:Q13">O5/N5%</f>
        <v>103.65305678573579</v>
      </c>
      <c r="R5" s="105">
        <f>R6+R7+R8+R12+R20+R23+R29+R31+R33+R36+R37</f>
        <v>22434.100000000002</v>
      </c>
      <c r="S5" s="105">
        <f>S6+S7+S8+S12+S20+S23+S29+S31+S33+S36+S37</f>
        <v>24219.300000000003</v>
      </c>
      <c r="T5" s="96">
        <f aca="true" t="shared" si="9" ref="T5:T36">S5-R5</f>
        <v>1785.2000000000007</v>
      </c>
      <c r="U5" s="96">
        <f aca="true" t="shared" si="10" ref="U5:U26">S5/R5%</f>
        <v>107.95752894031854</v>
      </c>
      <c r="V5" s="105">
        <f>V6+V7+V8+V12+V20+V23+V29+V31+V33+V36+V37</f>
        <v>35002.899999999994</v>
      </c>
      <c r="W5" s="105">
        <f>W6+W7+W8+W12+W20+W23+W29+W31+W33+W36+W37</f>
        <v>33052.6</v>
      </c>
      <c r="X5" s="96">
        <f>SUM(X8,X6,X12,X23,X29,X36,X33)</f>
        <v>-1172.9000000000005</v>
      </c>
      <c r="Y5" s="96">
        <f aca="true" t="shared" si="11" ref="Y5:Y26">W5/V5%</f>
        <v>94.42817595113549</v>
      </c>
      <c r="Z5" s="102">
        <f>Z6+Z7+Z8+Z12+Z20+Z23+Z29+Z31+Z33+Z36+Z37</f>
        <v>95657.90000000001</v>
      </c>
      <c r="AA5" s="102">
        <f>AA6+AA7+AA8+AA12+AA20+AA23+AA29+AA31+AA33+AA36+AA37</f>
        <v>99204.00000000001</v>
      </c>
      <c r="AB5" s="103">
        <f>AA5-Z5</f>
        <v>3546.100000000006</v>
      </c>
      <c r="AC5" s="103">
        <f>AA5/Z5%</f>
        <v>103.70706444527845</v>
      </c>
      <c r="AD5" s="105">
        <f>AD6+AD7+AD8+AD12+AD20+AD23+AD29+AD31+AD33+AD36+AD37</f>
        <v>30849.699999999997</v>
      </c>
      <c r="AE5" s="105">
        <f>AE6+AE7+AE8+AE12+AE20+AE23+AE29+AE31+AE33+AE36+AE37</f>
        <v>33990.80000000001</v>
      </c>
      <c r="AF5" s="96">
        <f>AE5-AD5</f>
        <v>3141.100000000013</v>
      </c>
      <c r="AG5" s="96">
        <f>AE5/AD5%</f>
        <v>110.18194666398706</v>
      </c>
      <c r="AH5" s="105">
        <f>AH6+AH7+AH8+AH12+AH20+AH23+AH29+AH31+AH33+AH36+AH37</f>
        <v>27196.500000000004</v>
      </c>
      <c r="AI5" s="105">
        <f>AI6+AI7+AI8+AI12+AI20+AI23+AI29+AI31+AI33+AI36+AI37</f>
        <v>28941.4</v>
      </c>
      <c r="AJ5" s="96">
        <f aca="true" t="shared" si="12" ref="AJ5:AJ36">AI5-AH5</f>
        <v>1744.8999999999978</v>
      </c>
      <c r="AK5" s="106">
        <f aca="true" t="shared" si="13" ref="AK5:AK26">AI5/AH5%</f>
        <v>106.41589910466419</v>
      </c>
      <c r="AL5" s="105">
        <f>AL6+AL7+AL8+AL12+AL20+AL23+AL29+AL31+AL33+AL36+AL37</f>
        <v>37611.7</v>
      </c>
      <c r="AM5" s="105">
        <f>AM6+AM7+AM8+AM12+AM20+AM23+AM29+AM31+AM33+AM36+AM37</f>
        <v>36271.799999999996</v>
      </c>
      <c r="AN5" s="96">
        <f aca="true" t="shared" si="14" ref="AN5:AN36">AM5-AL5</f>
        <v>-1339.9000000000015</v>
      </c>
      <c r="AO5" s="96">
        <f aca="true" t="shared" si="15" ref="AO5:AO26">AM5/AL5%</f>
        <v>96.43754470018638</v>
      </c>
      <c r="AP5" s="107">
        <f>J5+Z5+AT5</f>
        <v>273692.5</v>
      </c>
      <c r="AQ5" s="108">
        <f>SUM(AQ8,AQ6,AQ12,AQ23,AQ29,AQ36,AQ33)+AQ31+AQ37</f>
        <v>160463.40000000002</v>
      </c>
      <c r="AR5" s="108">
        <f aca="true" t="shared" si="16" ref="AR5:AR35">AQ5-AP5</f>
        <v>-113229.09999999998</v>
      </c>
      <c r="AS5" s="109">
        <f aca="true" t="shared" si="17" ref="AS5:AS11">AQ5/AP5%</f>
        <v>58.6290819076153</v>
      </c>
      <c r="AT5" s="102">
        <f>AT6+AT7+AT8+AT12+AT20+AT23+AT29+AT31+AT33+AT36+AT37</f>
        <v>98988.3</v>
      </c>
      <c r="AU5" s="102">
        <f>AU6+AU7+AU8+AU12+AU20+AU23+AU29+AU31+AU33+AU36+AU37</f>
        <v>0</v>
      </c>
      <c r="AV5" s="103">
        <f>AU5-AT5</f>
        <v>-98988.3</v>
      </c>
      <c r="AW5" s="110">
        <f aca="true" t="shared" si="18" ref="AW5:AW10">AU5/AT5%</f>
        <v>0</v>
      </c>
      <c r="AX5" s="105">
        <f>AX6+AX7+AX8+AX12+AX20+AX23+AX29+AX31+AX33+AX36+AX37</f>
        <v>37870.200000000004</v>
      </c>
      <c r="AY5" s="105">
        <f>AY6+AY7+AY8+AY12+AY20+AY23+AY29+AY31+AY33+AY36+AY37</f>
        <v>0</v>
      </c>
      <c r="AZ5" s="96">
        <f>AY5-AX5</f>
        <v>-37870.200000000004</v>
      </c>
      <c r="BA5" s="111">
        <f>AY5/AX5%</f>
        <v>0</v>
      </c>
      <c r="BB5" s="105">
        <f>BB6+BB7+BB8+BB12+BB20+BB23+BB29+BB31+BB33+BB36+BB37</f>
        <v>29626.000000000004</v>
      </c>
      <c r="BC5" s="105">
        <f>BC6+BC7+BC8+BC12+BC20+BC23+BC29+BC31+BC33+BC36+BC37</f>
        <v>0</v>
      </c>
      <c r="BD5" s="96">
        <f>SUM(BD8,BD6,BD12,BD23,BD29,BD36,BD33)</f>
        <v>-26218.600000000002</v>
      </c>
      <c r="BE5" s="112">
        <f aca="true" t="shared" si="19" ref="BE5:BE10">BC5/BB5%</f>
        <v>0</v>
      </c>
      <c r="BF5" s="105">
        <f>BF6+BF7+BF8+BF12+BF20+BF23+BF29+BF31+BF33+BF36+BF37</f>
        <v>31492.100000000002</v>
      </c>
      <c r="BG5" s="105">
        <f>BG6+BG7+BG8+BG12+BG20+BG23+BG29+BG31+BG33+BG36+BG37</f>
        <v>0</v>
      </c>
      <c r="BH5" s="96">
        <f>SUM(BH8,BH6,BH12,BH23,BH29,BH36,BH33)</f>
        <v>-28355.000000000004</v>
      </c>
      <c r="BI5" s="111">
        <f aca="true" t="shared" si="20" ref="BI5:BI10">BG5/BF5%</f>
        <v>0</v>
      </c>
      <c r="BJ5" s="102">
        <f>BJ6+BJ7+BJ8+BJ12+BJ20+BJ23+BJ29+BJ31+BJ33+BJ36+BJ37</f>
        <v>140145.40000000002</v>
      </c>
      <c r="BK5" s="102">
        <f>BK6+BK7+BK8+BK12+BK20+BK23+BK29+BK31+BK33+BK36+BK37</f>
        <v>0</v>
      </c>
      <c r="BL5" s="102">
        <f>SUM(BL8,BL6,BL12,BL23,BL29,BL36,BL33)</f>
        <v>-132384.40000000002</v>
      </c>
      <c r="BM5" s="104">
        <f>BK5/BJ5%</f>
        <v>0</v>
      </c>
      <c r="BN5" s="105">
        <f>BN6+BN7+BN8+BN12+BN20+BN23+BN29+BN31+BN33+BN36+BN37</f>
        <v>35716.1</v>
      </c>
      <c r="BO5" s="105">
        <f>BO6+BO7+BO8+BO12+BO20+BO23+BO29+BO31+BO33+BO36+BO37</f>
        <v>0</v>
      </c>
      <c r="BP5" s="96">
        <f>SUM(BP8,BP6,BP12,BP23,BP29,BP36,BP33)</f>
        <v>-32208.5</v>
      </c>
      <c r="BQ5" s="98">
        <f>BO5/BN5%</f>
        <v>0</v>
      </c>
      <c r="BR5" s="105">
        <f>BR6+BR7+BR8+BR12+BR20+BR23+BR29+BR31+BR33+BR36+BR37</f>
        <v>29270.200000000004</v>
      </c>
      <c r="BS5" s="105">
        <f>BS6+BS7+BS8+BS12+BS20+BS23+BS29+BS31+BS33+BS36+BS37</f>
        <v>0</v>
      </c>
      <c r="BT5" s="96">
        <f aca="true" t="shared" si="21" ref="BT5:BT20">BS5-BR5</f>
        <v>-29270.200000000004</v>
      </c>
      <c r="BU5" s="112">
        <f aca="true" t="shared" si="22" ref="BU5:BU11">BS5/BR5%</f>
        <v>0</v>
      </c>
      <c r="BV5" s="105">
        <f>BV6+BV7+BV8+BV12+BV20+BV23+BV29+BV31+BV33+BV36+BV37</f>
        <v>75159.09999999999</v>
      </c>
      <c r="BW5" s="105">
        <f>BW6+BW7+BW8+BW12+BW20+BW23+BW29+BW31+BW33+BW36+BW37</f>
        <v>0</v>
      </c>
      <c r="BX5" s="96">
        <f>SUM(BX8,BX6,BX12,BX23,BX29,BX36,BX33)</f>
        <v>-73407.4</v>
      </c>
      <c r="BY5" s="96">
        <f aca="true" t="shared" si="23" ref="BY5:BY19">BW5/BV5%</f>
        <v>0</v>
      </c>
      <c r="BZ5" s="113" t="e">
        <f>SUM(BZ8,BZ6,BZ12,BZ23,BZ29,BZ36,BZ33)+BZ31</f>
        <v>#REF!</v>
      </c>
      <c r="CA5" s="114" t="e">
        <f>C5-BZ5</f>
        <v>#REF!</v>
      </c>
      <c r="CB5" s="114" t="e">
        <f>C5/BZ5%</f>
        <v>#REF!</v>
      </c>
    </row>
    <row r="6" spans="1:80" s="115" customFormat="1" ht="18.75">
      <c r="A6" s="95" t="s">
        <v>29</v>
      </c>
      <c r="B6" s="116">
        <f>J6+Z6+AT6+BJ6</f>
        <v>283263.2</v>
      </c>
      <c r="C6" s="116">
        <f>K6+AA6+AU6+BK6</f>
        <v>115804.6</v>
      </c>
      <c r="D6" s="97">
        <f t="shared" si="0"/>
        <v>-167458.6</v>
      </c>
      <c r="E6" s="98">
        <f t="shared" si="1"/>
        <v>40.88233134413507</v>
      </c>
      <c r="F6" s="99">
        <f t="shared" si="2"/>
        <v>115090.7</v>
      </c>
      <c r="G6" s="100">
        <f t="shared" si="2"/>
        <v>115804.6</v>
      </c>
      <c r="H6" s="100">
        <f t="shared" si="3"/>
        <v>713.9000000000087</v>
      </c>
      <c r="I6" s="101">
        <f t="shared" si="4"/>
        <v>100.62029338599905</v>
      </c>
      <c r="J6" s="117">
        <f>N6+R6+V6</f>
        <v>51065.7</v>
      </c>
      <c r="K6" s="103">
        <f>SUM(O6+S6+W6)</f>
        <v>52007.5</v>
      </c>
      <c r="L6" s="103">
        <f t="shared" si="5"/>
        <v>941.8000000000029</v>
      </c>
      <c r="M6" s="104">
        <f t="shared" si="6"/>
        <v>101.8442907861833</v>
      </c>
      <c r="N6" s="118">
        <v>9865.5</v>
      </c>
      <c r="O6" s="116">
        <v>10603.5</v>
      </c>
      <c r="P6" s="96">
        <f t="shared" si="7"/>
        <v>738</v>
      </c>
      <c r="Q6" s="96">
        <f t="shared" si="8"/>
        <v>107.4806142618215</v>
      </c>
      <c r="R6" s="116">
        <v>18725.2</v>
      </c>
      <c r="S6" s="116">
        <v>19458.2</v>
      </c>
      <c r="T6" s="96">
        <f t="shared" si="9"/>
        <v>733</v>
      </c>
      <c r="U6" s="96">
        <f t="shared" si="10"/>
        <v>103.91451092645205</v>
      </c>
      <c r="V6" s="119">
        <v>22475</v>
      </c>
      <c r="W6" s="116">
        <v>21945.8</v>
      </c>
      <c r="X6" s="96">
        <f aca="true" t="shared" si="24" ref="X6:X36">W6-V6</f>
        <v>-529.2000000000007</v>
      </c>
      <c r="Y6" s="96">
        <f t="shared" si="11"/>
        <v>97.64538375973304</v>
      </c>
      <c r="Z6" s="103">
        <f>AD6+AH6+AL6</f>
        <v>64025</v>
      </c>
      <c r="AA6" s="103">
        <f aca="true" t="shared" si="25" ref="AA6:AA37">SUM(AE6+AI6+AM6)</f>
        <v>63797.100000000006</v>
      </c>
      <c r="AB6" s="103">
        <f aca="true" t="shared" si="26" ref="AB6:AB37">AA6-Z6</f>
        <v>-227.89999999999418</v>
      </c>
      <c r="AC6" s="103">
        <f aca="true" t="shared" si="27" ref="AC6:AC11">AA6/Z6%</f>
        <v>99.64404529480673</v>
      </c>
      <c r="AD6" s="116">
        <v>17680</v>
      </c>
      <c r="AE6" s="116">
        <v>17474.5</v>
      </c>
      <c r="AF6" s="96">
        <f aca="true" t="shared" si="28" ref="AF6:AF36">AE6-AD6</f>
        <v>-205.5</v>
      </c>
      <c r="AG6" s="96">
        <f aca="true" t="shared" si="29" ref="AG6:AG11">AE6/AD6%</f>
        <v>98.83766968325791</v>
      </c>
      <c r="AH6" s="116">
        <v>18750</v>
      </c>
      <c r="AI6" s="116">
        <v>20640.9</v>
      </c>
      <c r="AJ6" s="96">
        <f t="shared" si="12"/>
        <v>1890.9000000000015</v>
      </c>
      <c r="AK6" s="106">
        <f t="shared" si="13"/>
        <v>110.0848</v>
      </c>
      <c r="AL6" s="116">
        <v>27595</v>
      </c>
      <c r="AM6" s="116">
        <v>25681.7</v>
      </c>
      <c r="AN6" s="96">
        <f t="shared" si="14"/>
        <v>-1913.2999999999993</v>
      </c>
      <c r="AO6" s="96">
        <f t="shared" si="15"/>
        <v>93.0664975539047</v>
      </c>
      <c r="AP6" s="107">
        <f>J6+Z6+AT6</f>
        <v>180120.7</v>
      </c>
      <c r="AQ6" s="108">
        <f aca="true" t="shared" si="30" ref="AQ6:AQ22">K6+AA6+AU6</f>
        <v>115804.6</v>
      </c>
      <c r="AR6" s="108">
        <f t="shared" si="16"/>
        <v>-64316.100000000006</v>
      </c>
      <c r="AS6" s="109">
        <f t="shared" si="17"/>
        <v>64.29277701008269</v>
      </c>
      <c r="AT6" s="117">
        <f aca="true" t="shared" si="31" ref="AT6:AT37">AX6+BB6+BF6</f>
        <v>65030</v>
      </c>
      <c r="AU6" s="103">
        <f aca="true" t="shared" si="32" ref="AU6:AU37">SUM(AY6+BC6+BG6)</f>
        <v>0</v>
      </c>
      <c r="AV6" s="103">
        <f>AU6-AT6</f>
        <v>-65030</v>
      </c>
      <c r="AW6" s="110">
        <f t="shared" si="18"/>
        <v>0</v>
      </c>
      <c r="AX6" s="120">
        <v>22995</v>
      </c>
      <c r="AY6" s="116"/>
      <c r="AZ6" s="96">
        <f>AY6-AX6</f>
        <v>-22995</v>
      </c>
      <c r="BA6" s="111">
        <f>AY6/AX6%</f>
        <v>0</v>
      </c>
      <c r="BB6" s="120">
        <v>20705</v>
      </c>
      <c r="BC6" s="116"/>
      <c r="BD6" s="96">
        <f aca="true" t="shared" si="33" ref="BD6:BD21">BC6-BB6</f>
        <v>-20705</v>
      </c>
      <c r="BE6" s="112">
        <f t="shared" si="19"/>
        <v>0</v>
      </c>
      <c r="BF6" s="120">
        <v>21330</v>
      </c>
      <c r="BG6" s="116"/>
      <c r="BH6" s="96">
        <f aca="true" t="shared" si="34" ref="BH6:BH21">BG6-BF6</f>
        <v>-21330</v>
      </c>
      <c r="BI6" s="111">
        <f t="shared" si="20"/>
        <v>0</v>
      </c>
      <c r="BJ6" s="102">
        <f aca="true" t="shared" si="35" ref="BJ6:BJ37">BN6+BR6+BV6</f>
        <v>103142.5</v>
      </c>
      <c r="BK6" s="102">
        <f aca="true" t="shared" si="36" ref="BK6:BK37">SUM(BO6+BS6+BW6)</f>
        <v>0</v>
      </c>
      <c r="BL6" s="103">
        <f aca="true" t="shared" si="37" ref="BL6:BL33">BK6-BJ6</f>
        <v>-103142.5</v>
      </c>
      <c r="BM6" s="104">
        <f aca="true" t="shared" si="38" ref="BM6:BM11">BK6/BJ6%</f>
        <v>0</v>
      </c>
      <c r="BN6" s="120">
        <v>21770</v>
      </c>
      <c r="BO6" s="116"/>
      <c r="BP6" s="96">
        <f aca="true" t="shared" si="39" ref="BP6:BP20">BO6-BN6</f>
        <v>-21770</v>
      </c>
      <c r="BQ6" s="111">
        <f aca="true" t="shared" si="40" ref="BQ6:BQ11">BO6/BN6%</f>
        <v>0</v>
      </c>
      <c r="BR6" s="120">
        <v>20751.5</v>
      </c>
      <c r="BS6" s="116"/>
      <c r="BT6" s="96">
        <f t="shared" si="21"/>
        <v>-20751.5</v>
      </c>
      <c r="BU6" s="112">
        <f t="shared" si="22"/>
        <v>0</v>
      </c>
      <c r="BV6" s="116">
        <v>60621</v>
      </c>
      <c r="BW6" s="116"/>
      <c r="BX6" s="96">
        <f aca="true" t="shared" si="41" ref="BX6:BX20">BW6-BV6</f>
        <v>-60621</v>
      </c>
      <c r="BY6" s="96">
        <f t="shared" si="23"/>
        <v>0</v>
      </c>
      <c r="BZ6" s="121"/>
      <c r="CA6" s="114">
        <f aca="true" t="shared" si="42" ref="CA6:CA37">C6-BZ6</f>
        <v>115804.6</v>
      </c>
      <c r="CB6" s="114" t="e">
        <f aca="true" t="shared" si="43" ref="CB6:CB37">C6/BZ6%</f>
        <v>#DIV/0!</v>
      </c>
    </row>
    <row r="7" spans="1:80" s="115" customFormat="1" ht="18.75">
      <c r="A7" s="95" t="s">
        <v>30</v>
      </c>
      <c r="B7" s="116">
        <f>J7+Z7+AT7+BJ7</f>
        <v>36142</v>
      </c>
      <c r="C7" s="116">
        <f>K7+AA7+AU7+BK7</f>
        <v>18411.199999999997</v>
      </c>
      <c r="D7" s="97">
        <f>C7-B7</f>
        <v>-17730.800000000003</v>
      </c>
      <c r="E7" s="98">
        <f>C7/B7%</f>
        <v>50.94128714514968</v>
      </c>
      <c r="F7" s="99">
        <f>J7+Z7</f>
        <v>17587.1</v>
      </c>
      <c r="G7" s="100">
        <f>K7+AA7</f>
        <v>18411.199999999997</v>
      </c>
      <c r="H7" s="100">
        <f>G7-F7</f>
        <v>824.0999999999985</v>
      </c>
      <c r="I7" s="101">
        <f>G7/F7%</f>
        <v>104.68582085733293</v>
      </c>
      <c r="J7" s="117">
        <f>N7+R7+V7</f>
        <v>9520.5</v>
      </c>
      <c r="K7" s="103">
        <f>O7+S7+W7</f>
        <v>7946.1</v>
      </c>
      <c r="L7" s="103">
        <f>K7-J7</f>
        <v>-1574.3999999999996</v>
      </c>
      <c r="M7" s="104">
        <f>K7/J7%</f>
        <v>83.46305341106034</v>
      </c>
      <c r="N7" s="118">
        <v>3468</v>
      </c>
      <c r="O7" s="116">
        <v>2439.3</v>
      </c>
      <c r="P7" s="96">
        <f>O7-N7</f>
        <v>-1028.6999999999998</v>
      </c>
      <c r="Q7" s="96">
        <f>O7/N7%</f>
        <v>70.33737024221453</v>
      </c>
      <c r="R7" s="116">
        <v>7.9</v>
      </c>
      <c r="S7" s="116">
        <v>7.9</v>
      </c>
      <c r="T7" s="96">
        <f>S7-R7</f>
        <v>0</v>
      </c>
      <c r="U7" s="96">
        <f>S7/R7%</f>
        <v>100</v>
      </c>
      <c r="V7" s="116">
        <v>6044.6</v>
      </c>
      <c r="W7" s="116">
        <v>5498.9</v>
      </c>
      <c r="X7" s="96">
        <f>W7-V7</f>
        <v>-545.7000000000007</v>
      </c>
      <c r="Y7" s="96">
        <f>W7/V7%</f>
        <v>90.97210733547297</v>
      </c>
      <c r="Z7" s="103">
        <f>AD7+AH7+AL7</f>
        <v>8066.6</v>
      </c>
      <c r="AA7" s="103">
        <f>SUM(AE7+AI7+AM7)</f>
        <v>10465.099999999999</v>
      </c>
      <c r="AB7" s="103">
        <f>AA7-Z7</f>
        <v>2398.499999999998</v>
      </c>
      <c r="AC7" s="103">
        <f>AA7/Z7%</f>
        <v>129.7337168075769</v>
      </c>
      <c r="AD7" s="116">
        <v>2574.4</v>
      </c>
      <c r="AE7" s="116">
        <v>3239.2</v>
      </c>
      <c r="AF7" s="96">
        <f>AE7-AD7</f>
        <v>664.7999999999997</v>
      </c>
      <c r="AG7" s="96">
        <f>AE7/AD7%</f>
        <v>125.82349285270354</v>
      </c>
      <c r="AH7" s="116">
        <v>3555.7</v>
      </c>
      <c r="AI7" s="116">
        <v>3803.1</v>
      </c>
      <c r="AJ7" s="96">
        <f>AI7-AH7</f>
        <v>247.4000000000001</v>
      </c>
      <c r="AK7" s="96">
        <f>AI7/AH7%</f>
        <v>106.95784233765505</v>
      </c>
      <c r="AL7" s="116">
        <v>1936.5</v>
      </c>
      <c r="AM7" s="116">
        <v>3422.8</v>
      </c>
      <c r="AN7" s="96">
        <f>AM7-AL7</f>
        <v>1486.3000000000002</v>
      </c>
      <c r="AO7" s="96">
        <f>AM7/AL7%</f>
        <v>176.75187193390138</v>
      </c>
      <c r="AP7" s="107">
        <f>J7+Z7+AT7</f>
        <v>28381</v>
      </c>
      <c r="AQ7" s="108">
        <f>K7+AA7+AU7</f>
        <v>18411.199999999997</v>
      </c>
      <c r="AR7" s="108">
        <f>AQ7-AP7</f>
        <v>-9969.800000000003</v>
      </c>
      <c r="AS7" s="109">
        <f>AQ7/AP7%</f>
        <v>64.87156900743454</v>
      </c>
      <c r="AT7" s="117">
        <f t="shared" si="31"/>
        <v>10793.9</v>
      </c>
      <c r="AU7" s="103">
        <f>SUM(AY7+BC7+BG7)</f>
        <v>0</v>
      </c>
      <c r="AV7" s="103">
        <f>AU7-AT7</f>
        <v>-10793.9</v>
      </c>
      <c r="AW7" s="104">
        <f>AU7/AT7%</f>
        <v>0</v>
      </c>
      <c r="AX7" s="120">
        <v>4249.4</v>
      </c>
      <c r="AY7" s="118"/>
      <c r="AZ7" s="96">
        <f>AY7-AX7</f>
        <v>-4249.4</v>
      </c>
      <c r="BA7" s="111">
        <f>AY7/AX7%</f>
        <v>0</v>
      </c>
      <c r="BB7" s="118">
        <v>3407.4</v>
      </c>
      <c r="BC7" s="118"/>
      <c r="BD7" s="96">
        <f>BC7-BB7</f>
        <v>-3407.4</v>
      </c>
      <c r="BE7" s="112">
        <f>BC7/BB7%</f>
        <v>0</v>
      </c>
      <c r="BF7" s="120">
        <v>3137.1</v>
      </c>
      <c r="BG7" s="116"/>
      <c r="BH7" s="96">
        <f>BG7-BF7</f>
        <v>-3137.1</v>
      </c>
      <c r="BI7" s="111">
        <f>BG7/BF7%</f>
        <v>0</v>
      </c>
      <c r="BJ7" s="122">
        <f>BN7+BR7+BV7</f>
        <v>7760.999999999999</v>
      </c>
      <c r="BK7" s="103">
        <f>SUM(BO7+BS7+BW7)</f>
        <v>0</v>
      </c>
      <c r="BL7" s="103">
        <f>BK7-BJ7</f>
        <v>-7760.999999999999</v>
      </c>
      <c r="BM7" s="104">
        <f>BK7/BJ7%</f>
        <v>0</v>
      </c>
      <c r="BN7" s="118">
        <v>3507.6</v>
      </c>
      <c r="BO7" s="116"/>
      <c r="BP7" s="96">
        <f>BO7-BN7</f>
        <v>-3507.6</v>
      </c>
      <c r="BQ7" s="111">
        <f>BO7/BN7%</f>
        <v>0</v>
      </c>
      <c r="BR7" s="118">
        <v>2501.7</v>
      </c>
      <c r="BS7" s="116"/>
      <c r="BT7" s="96">
        <f>BS7-BR7</f>
        <v>-2501.7</v>
      </c>
      <c r="BU7" s="112">
        <f t="shared" si="22"/>
        <v>0</v>
      </c>
      <c r="BV7" s="116">
        <v>1751.7</v>
      </c>
      <c r="BW7" s="116"/>
      <c r="BX7" s="96">
        <f>BW7-BV7</f>
        <v>-1751.7</v>
      </c>
      <c r="BY7" s="96">
        <f>BW7/BV7%</f>
        <v>0</v>
      </c>
      <c r="BZ7" s="121"/>
      <c r="CA7" s="114"/>
      <c r="CB7" s="114"/>
    </row>
    <row r="8" spans="1:80" s="115" customFormat="1" ht="18.75">
      <c r="A8" s="95" t="s">
        <v>31</v>
      </c>
      <c r="B8" s="116">
        <f aca="true" t="shared" si="44" ref="B8:C19">J8+Z8+AT8+BJ8</f>
        <v>33333.6</v>
      </c>
      <c r="C8" s="116">
        <f t="shared" si="44"/>
        <v>17690</v>
      </c>
      <c r="D8" s="97">
        <f t="shared" si="0"/>
        <v>-15643.599999999999</v>
      </c>
      <c r="E8" s="98">
        <f t="shared" si="1"/>
        <v>53.06957544339645</v>
      </c>
      <c r="F8" s="99">
        <f t="shared" si="2"/>
        <v>14353.8</v>
      </c>
      <c r="G8" s="100">
        <f t="shared" si="2"/>
        <v>17690</v>
      </c>
      <c r="H8" s="100">
        <f t="shared" si="3"/>
        <v>3336.2000000000007</v>
      </c>
      <c r="I8" s="101">
        <f t="shared" si="4"/>
        <v>123.24262564617037</v>
      </c>
      <c r="J8" s="123">
        <f>SUM(J9:J11)</f>
        <v>6905.5</v>
      </c>
      <c r="K8" s="103">
        <f>SUM(K9:K11)</f>
        <v>7477.299999999999</v>
      </c>
      <c r="L8" s="103">
        <f t="shared" si="5"/>
        <v>571.7999999999993</v>
      </c>
      <c r="M8" s="104">
        <f t="shared" si="6"/>
        <v>108.28035623778146</v>
      </c>
      <c r="N8" s="116">
        <f>N9+N10+N11</f>
        <v>5330</v>
      </c>
      <c r="O8" s="116">
        <f>O9+O10+O11</f>
        <v>5288</v>
      </c>
      <c r="P8" s="96">
        <f t="shared" si="7"/>
        <v>-42</v>
      </c>
      <c r="Q8" s="96">
        <f t="shared" si="8"/>
        <v>99.21200750469043</v>
      </c>
      <c r="R8" s="116">
        <f>SUM(R9:R11)</f>
        <v>786.5</v>
      </c>
      <c r="S8" s="116">
        <f>SUM(S9:S11)</f>
        <v>737.4000000000001</v>
      </c>
      <c r="T8" s="96">
        <f t="shared" si="9"/>
        <v>-49.09999999999991</v>
      </c>
      <c r="U8" s="96">
        <f t="shared" si="10"/>
        <v>93.75715193897013</v>
      </c>
      <c r="V8" s="116">
        <f>SUM(V9:V11)</f>
        <v>789</v>
      </c>
      <c r="W8" s="116">
        <f>SUM(W9:W11)</f>
        <v>1451.9</v>
      </c>
      <c r="X8" s="96">
        <f t="shared" si="24"/>
        <v>662.9000000000001</v>
      </c>
      <c r="Y8" s="96">
        <f t="shared" si="11"/>
        <v>184.0177439797212</v>
      </c>
      <c r="Z8" s="103">
        <f aca="true" t="shared" si="45" ref="Z8:Z37">AD8+AH8+AL8</f>
        <v>7448.3</v>
      </c>
      <c r="AA8" s="103">
        <f t="shared" si="25"/>
        <v>10212.699999999999</v>
      </c>
      <c r="AB8" s="103">
        <f t="shared" si="26"/>
        <v>2764.3999999999987</v>
      </c>
      <c r="AC8" s="103">
        <f t="shared" si="27"/>
        <v>137.11450935112708</v>
      </c>
      <c r="AD8" s="116">
        <f aca="true" t="shared" si="46" ref="AD8:AM8">SUM(AD9:AD11)</f>
        <v>5792.8</v>
      </c>
      <c r="AE8" s="116">
        <f t="shared" si="46"/>
        <v>8640</v>
      </c>
      <c r="AF8" s="116">
        <f t="shared" si="46"/>
        <v>2847.1999999999994</v>
      </c>
      <c r="AG8" s="116">
        <f t="shared" si="46"/>
        <v>69.2899651675642</v>
      </c>
      <c r="AH8" s="116">
        <f t="shared" si="46"/>
        <v>585.5</v>
      </c>
      <c r="AI8" s="116">
        <f t="shared" si="46"/>
        <v>1036.3</v>
      </c>
      <c r="AJ8" s="116">
        <f t="shared" si="46"/>
        <v>450.79999999999995</v>
      </c>
      <c r="AK8" s="124" t="s">
        <v>32</v>
      </c>
      <c r="AL8" s="116">
        <f t="shared" si="46"/>
        <v>1070</v>
      </c>
      <c r="AM8" s="116">
        <f t="shared" si="46"/>
        <v>536.4</v>
      </c>
      <c r="AN8" s="96">
        <f t="shared" si="14"/>
        <v>-533.6</v>
      </c>
      <c r="AO8" s="96">
        <f t="shared" si="15"/>
        <v>50.13084112149533</v>
      </c>
      <c r="AP8" s="107">
        <f>J8+Z8+AT8</f>
        <v>21371.3</v>
      </c>
      <c r="AQ8" s="108">
        <f t="shared" si="30"/>
        <v>17690</v>
      </c>
      <c r="AR8" s="108">
        <f t="shared" si="16"/>
        <v>-3681.2999999999993</v>
      </c>
      <c r="AS8" s="109">
        <f t="shared" si="17"/>
        <v>82.77456214643003</v>
      </c>
      <c r="AT8" s="117">
        <f t="shared" si="31"/>
        <v>7017.5</v>
      </c>
      <c r="AU8" s="117">
        <f>AY8+BC8+BG8</f>
        <v>0</v>
      </c>
      <c r="AV8" s="103">
        <f aca="true" t="shared" si="47" ref="AV8:AV37">AU8-AT8</f>
        <v>-7017.5</v>
      </c>
      <c r="AW8" s="110">
        <f t="shared" si="18"/>
        <v>0</v>
      </c>
      <c r="AX8" s="120">
        <f>SUM(AX9:AX11)</f>
        <v>5820</v>
      </c>
      <c r="AY8" s="118">
        <f>SUM(AY9:AY11)</f>
        <v>0</v>
      </c>
      <c r="AZ8" s="118">
        <f>SUM(AZ9:AZ11)</f>
        <v>-5820</v>
      </c>
      <c r="BA8" s="111">
        <f aca="true" t="shared" si="48" ref="BA8:BA36">AY8/AX8%</f>
        <v>0</v>
      </c>
      <c r="BB8" s="118">
        <f>SUM(BB9:BB11)</f>
        <v>635</v>
      </c>
      <c r="BC8" s="118">
        <f>SUM(BC9:BC11)</f>
        <v>0</v>
      </c>
      <c r="BD8" s="118">
        <f>SUM(BD9:BD11)</f>
        <v>-635</v>
      </c>
      <c r="BE8" s="112">
        <f t="shared" si="19"/>
        <v>0</v>
      </c>
      <c r="BF8" s="120">
        <f>SUM(BF9:BF11)</f>
        <v>562.5</v>
      </c>
      <c r="BG8" s="120">
        <f>SUM(BG9:BG11)</f>
        <v>0</v>
      </c>
      <c r="BH8" s="96">
        <f t="shared" si="34"/>
        <v>-562.5</v>
      </c>
      <c r="BI8" s="111">
        <f t="shared" si="20"/>
        <v>0</v>
      </c>
      <c r="BJ8" s="122">
        <f t="shared" si="35"/>
        <v>11962.3</v>
      </c>
      <c r="BK8" s="103">
        <f t="shared" si="36"/>
        <v>0</v>
      </c>
      <c r="BL8" s="103">
        <f t="shared" si="37"/>
        <v>-11962.3</v>
      </c>
      <c r="BM8" s="104">
        <f t="shared" si="38"/>
        <v>0</v>
      </c>
      <c r="BN8" s="118">
        <f>SUM(BN9:BN11)</f>
        <v>5486</v>
      </c>
      <c r="BO8" s="118">
        <f>SUM(BO9:BO11)</f>
        <v>0</v>
      </c>
      <c r="BP8" s="96">
        <f t="shared" si="39"/>
        <v>-5486</v>
      </c>
      <c r="BQ8" s="125">
        <f t="shared" si="40"/>
        <v>0</v>
      </c>
      <c r="BR8" s="118">
        <f>SUM(BR9:BR11)</f>
        <v>1051.5</v>
      </c>
      <c r="BS8" s="118">
        <f>SUM(BS9:BS11)</f>
        <v>0</v>
      </c>
      <c r="BT8" s="96">
        <f t="shared" si="21"/>
        <v>-1051.5</v>
      </c>
      <c r="BU8" s="112">
        <f t="shared" si="22"/>
        <v>0</v>
      </c>
      <c r="BV8" s="116">
        <f>SUM(BV9:BV11)</f>
        <v>5424.799999999999</v>
      </c>
      <c r="BW8" s="116">
        <f>SUM(BW9:BW11)</f>
        <v>0</v>
      </c>
      <c r="BX8" s="96">
        <f t="shared" si="41"/>
        <v>-5424.799999999999</v>
      </c>
      <c r="BY8" s="96">
        <f t="shared" si="23"/>
        <v>0</v>
      </c>
      <c r="BZ8" s="121" t="e">
        <f>BZ9+BZ10+#REF!</f>
        <v>#REF!</v>
      </c>
      <c r="CA8" s="114" t="e">
        <f t="shared" si="42"/>
        <v>#REF!</v>
      </c>
      <c r="CB8" s="114" t="e">
        <f t="shared" si="43"/>
        <v>#REF!</v>
      </c>
    </row>
    <row r="9" spans="1:80" ht="40.5" customHeight="1">
      <c r="A9" s="126" t="s">
        <v>33</v>
      </c>
      <c r="B9" s="127">
        <f t="shared" si="44"/>
        <v>30852.699999999997</v>
      </c>
      <c r="C9" s="127">
        <f t="shared" si="44"/>
        <v>12724.599999999999</v>
      </c>
      <c r="D9" s="128">
        <f t="shared" si="0"/>
        <v>-18128.1</v>
      </c>
      <c r="E9" s="129">
        <f t="shared" si="1"/>
        <v>41.243067867642054</v>
      </c>
      <c r="F9" s="130">
        <f t="shared" si="2"/>
        <v>13204.3</v>
      </c>
      <c r="G9" s="131">
        <f t="shared" si="2"/>
        <v>12724.599999999999</v>
      </c>
      <c r="H9" s="131">
        <f t="shared" si="3"/>
        <v>-479.7000000000007</v>
      </c>
      <c r="I9" s="132">
        <f t="shared" si="4"/>
        <v>96.36709253803684</v>
      </c>
      <c r="J9" s="133">
        <f aca="true" t="shared" si="49" ref="J9:J37">N9+R9+V9</f>
        <v>6031.5</v>
      </c>
      <c r="K9" s="134">
        <f aca="true" t="shared" si="50" ref="K9:K37">SUM(O9+S9+W9)</f>
        <v>6079.599999999999</v>
      </c>
      <c r="L9" s="134">
        <f t="shared" si="5"/>
        <v>48.099999999999454</v>
      </c>
      <c r="M9" s="135">
        <f t="shared" si="6"/>
        <v>100.79747989720633</v>
      </c>
      <c r="N9" s="136">
        <v>4875</v>
      </c>
      <c r="O9" s="127">
        <v>5076.7</v>
      </c>
      <c r="P9" s="106">
        <f t="shared" si="7"/>
        <v>201.69999999999982</v>
      </c>
      <c r="Q9" s="106">
        <f t="shared" si="8"/>
        <v>104.13743589743589</v>
      </c>
      <c r="R9" s="127">
        <v>681.5</v>
      </c>
      <c r="S9" s="127">
        <v>471.7</v>
      </c>
      <c r="T9" s="106">
        <f t="shared" si="9"/>
        <v>-209.8</v>
      </c>
      <c r="U9" s="106">
        <f t="shared" si="10"/>
        <v>69.2149669845928</v>
      </c>
      <c r="V9" s="127">
        <v>475</v>
      </c>
      <c r="W9" s="127">
        <v>531.2</v>
      </c>
      <c r="X9" s="106">
        <f t="shared" si="24"/>
        <v>56.200000000000045</v>
      </c>
      <c r="Y9" s="106">
        <f t="shared" si="11"/>
        <v>111.83157894736843</v>
      </c>
      <c r="Z9" s="134">
        <f t="shared" si="45"/>
        <v>7172.8</v>
      </c>
      <c r="AA9" s="134">
        <f t="shared" si="25"/>
        <v>6644.999999999999</v>
      </c>
      <c r="AB9" s="134">
        <f t="shared" si="26"/>
        <v>-527.8000000000011</v>
      </c>
      <c r="AC9" s="134">
        <f t="shared" si="27"/>
        <v>92.64164621904972</v>
      </c>
      <c r="AD9" s="127">
        <v>5607.8</v>
      </c>
      <c r="AE9" s="127">
        <v>5268.9</v>
      </c>
      <c r="AF9" s="106">
        <f t="shared" si="28"/>
        <v>-338.90000000000055</v>
      </c>
      <c r="AG9" s="106">
        <f t="shared" si="29"/>
        <v>93.95663183423088</v>
      </c>
      <c r="AH9" s="127">
        <v>550</v>
      </c>
      <c r="AI9" s="127">
        <v>875.9</v>
      </c>
      <c r="AJ9" s="106">
        <f t="shared" si="12"/>
        <v>325.9</v>
      </c>
      <c r="AK9" s="137" t="s">
        <v>32</v>
      </c>
      <c r="AL9" s="127">
        <v>1015</v>
      </c>
      <c r="AM9" s="127">
        <v>500.2</v>
      </c>
      <c r="AN9" s="106">
        <f t="shared" si="14"/>
        <v>-514.8</v>
      </c>
      <c r="AO9" s="106">
        <f t="shared" si="15"/>
        <v>49.2807881773399</v>
      </c>
      <c r="AP9" s="138">
        <f aca="true" t="shared" si="51" ref="AP9:AQ30">J9+Z9+AT9</f>
        <v>19994.3</v>
      </c>
      <c r="AQ9" s="139">
        <f t="shared" si="30"/>
        <v>12724.599999999999</v>
      </c>
      <c r="AR9" s="139">
        <f t="shared" si="16"/>
        <v>-7269.700000000001</v>
      </c>
      <c r="AS9" s="140">
        <f t="shared" si="17"/>
        <v>63.64113772425141</v>
      </c>
      <c r="AT9" s="133">
        <f t="shared" si="31"/>
        <v>6790</v>
      </c>
      <c r="AU9" s="134">
        <f t="shared" si="32"/>
        <v>0</v>
      </c>
      <c r="AV9" s="134">
        <f t="shared" si="47"/>
        <v>-6790</v>
      </c>
      <c r="AW9" s="135">
        <f t="shared" si="18"/>
        <v>0</v>
      </c>
      <c r="AX9" s="141">
        <v>5640</v>
      </c>
      <c r="AY9" s="127"/>
      <c r="AZ9" s="106">
        <f aca="true" t="shared" si="52" ref="AZ9:AZ36">AY9-AX9</f>
        <v>-5640</v>
      </c>
      <c r="BA9" s="125">
        <f t="shared" si="48"/>
        <v>0</v>
      </c>
      <c r="BB9" s="141">
        <v>600</v>
      </c>
      <c r="BC9" s="127"/>
      <c r="BD9" s="106">
        <f t="shared" si="33"/>
        <v>-600</v>
      </c>
      <c r="BE9" s="142">
        <f t="shared" si="19"/>
        <v>0</v>
      </c>
      <c r="BF9" s="141">
        <v>550</v>
      </c>
      <c r="BG9" s="127"/>
      <c r="BH9" s="106">
        <f t="shared" si="34"/>
        <v>-550</v>
      </c>
      <c r="BI9" s="125">
        <f t="shared" si="20"/>
        <v>0</v>
      </c>
      <c r="BJ9" s="143">
        <f t="shared" si="35"/>
        <v>10858.4</v>
      </c>
      <c r="BK9" s="134">
        <f t="shared" si="36"/>
        <v>0</v>
      </c>
      <c r="BL9" s="134">
        <f t="shared" si="37"/>
        <v>-10858.4</v>
      </c>
      <c r="BM9" s="135">
        <f t="shared" si="38"/>
        <v>0</v>
      </c>
      <c r="BN9" s="141">
        <v>5450</v>
      </c>
      <c r="BO9" s="127"/>
      <c r="BP9" s="96">
        <f t="shared" si="39"/>
        <v>-5450</v>
      </c>
      <c r="BQ9" s="125">
        <f t="shared" si="40"/>
        <v>0</v>
      </c>
      <c r="BR9" s="141">
        <v>850</v>
      </c>
      <c r="BS9" s="127"/>
      <c r="BT9" s="106">
        <f t="shared" si="21"/>
        <v>-850</v>
      </c>
      <c r="BU9" s="142">
        <f t="shared" si="22"/>
        <v>0</v>
      </c>
      <c r="BV9" s="127">
        <v>4558.4</v>
      </c>
      <c r="BW9" s="127"/>
      <c r="BX9" s="106">
        <f t="shared" si="41"/>
        <v>-4558.4</v>
      </c>
      <c r="BY9" s="106">
        <f t="shared" si="23"/>
        <v>0</v>
      </c>
      <c r="BZ9" s="144"/>
      <c r="CA9" s="145">
        <f t="shared" si="42"/>
        <v>12724.599999999999</v>
      </c>
      <c r="CB9" s="145" t="e">
        <f t="shared" si="43"/>
        <v>#DIV/0!</v>
      </c>
    </row>
    <row r="10" spans="1:80" ht="24.75" customHeight="1">
      <c r="A10" s="147" t="s">
        <v>34</v>
      </c>
      <c r="B10" s="127">
        <f t="shared" si="44"/>
        <v>900.9</v>
      </c>
      <c r="C10" s="127">
        <f t="shared" si="44"/>
        <v>4577.7</v>
      </c>
      <c r="D10" s="128">
        <f t="shared" si="0"/>
        <v>3676.7999999999997</v>
      </c>
      <c r="E10" s="129">
        <f t="shared" si="1"/>
        <v>508.1252081252081</v>
      </c>
      <c r="F10" s="130">
        <f t="shared" si="2"/>
        <v>619.5</v>
      </c>
      <c r="G10" s="131">
        <f t="shared" si="2"/>
        <v>4577.7</v>
      </c>
      <c r="H10" s="131">
        <f t="shared" si="3"/>
        <v>3958.2</v>
      </c>
      <c r="I10" s="132">
        <f t="shared" si="4"/>
        <v>738.9346246973365</v>
      </c>
      <c r="J10" s="133">
        <f t="shared" si="49"/>
        <v>419</v>
      </c>
      <c r="K10" s="134">
        <f t="shared" si="50"/>
        <v>1031.6</v>
      </c>
      <c r="L10" s="134">
        <f t="shared" si="5"/>
        <v>612.5999999999999</v>
      </c>
      <c r="M10" s="135">
        <f t="shared" si="6"/>
        <v>246.20525059665866</v>
      </c>
      <c r="N10" s="136"/>
      <c r="O10" s="127">
        <v>5.3</v>
      </c>
      <c r="P10" s="106">
        <f t="shared" si="7"/>
        <v>5.3</v>
      </c>
      <c r="Q10" s="106"/>
      <c r="R10" s="127">
        <v>105</v>
      </c>
      <c r="S10" s="127">
        <v>239.5</v>
      </c>
      <c r="T10" s="106">
        <f t="shared" si="9"/>
        <v>134.5</v>
      </c>
      <c r="U10" s="106" t="s">
        <v>35</v>
      </c>
      <c r="V10" s="127">
        <v>314</v>
      </c>
      <c r="W10" s="127">
        <v>786.8</v>
      </c>
      <c r="X10" s="106">
        <f t="shared" si="24"/>
        <v>472.79999999999995</v>
      </c>
      <c r="Y10" s="106">
        <f t="shared" si="11"/>
        <v>250.5732484076433</v>
      </c>
      <c r="Z10" s="134">
        <f t="shared" si="45"/>
        <v>200.5</v>
      </c>
      <c r="AA10" s="134">
        <f t="shared" si="25"/>
        <v>3546.1</v>
      </c>
      <c r="AB10" s="134">
        <f t="shared" si="26"/>
        <v>3345.6</v>
      </c>
      <c r="AC10" s="103" t="s">
        <v>32</v>
      </c>
      <c r="AD10" s="127">
        <v>155</v>
      </c>
      <c r="AE10" s="127">
        <v>3378.5</v>
      </c>
      <c r="AF10" s="106">
        <f t="shared" si="28"/>
        <v>3223.5</v>
      </c>
      <c r="AG10" s="129" t="s">
        <v>35</v>
      </c>
      <c r="AH10" s="127">
        <v>20.5</v>
      </c>
      <c r="AI10" s="127">
        <v>160.4</v>
      </c>
      <c r="AJ10" s="106">
        <f t="shared" si="12"/>
        <v>139.9</v>
      </c>
      <c r="AK10" s="137" t="s">
        <v>32</v>
      </c>
      <c r="AL10" s="127">
        <v>25</v>
      </c>
      <c r="AM10" s="127">
        <v>7.2</v>
      </c>
      <c r="AN10" s="106">
        <f t="shared" si="14"/>
        <v>-17.8</v>
      </c>
      <c r="AO10" s="106">
        <f t="shared" si="15"/>
        <v>28.8</v>
      </c>
      <c r="AP10" s="138">
        <f t="shared" si="51"/>
        <v>839.5</v>
      </c>
      <c r="AQ10" s="139">
        <f t="shared" si="30"/>
        <v>4577.7</v>
      </c>
      <c r="AR10" s="139">
        <f t="shared" si="16"/>
        <v>3738.2</v>
      </c>
      <c r="AS10" s="140">
        <f t="shared" si="17"/>
        <v>545.2888624181061</v>
      </c>
      <c r="AT10" s="133">
        <f t="shared" si="31"/>
        <v>220</v>
      </c>
      <c r="AU10" s="134">
        <f t="shared" si="32"/>
        <v>0</v>
      </c>
      <c r="AV10" s="134">
        <f t="shared" si="47"/>
        <v>-220</v>
      </c>
      <c r="AW10" s="135">
        <f t="shared" si="18"/>
        <v>0</v>
      </c>
      <c r="AX10" s="141">
        <v>180</v>
      </c>
      <c r="AY10" s="127"/>
      <c r="AZ10" s="106">
        <f t="shared" si="52"/>
        <v>-180</v>
      </c>
      <c r="BA10" s="125">
        <f t="shared" si="48"/>
        <v>0</v>
      </c>
      <c r="BB10" s="141">
        <v>35</v>
      </c>
      <c r="BC10" s="127"/>
      <c r="BD10" s="106">
        <f t="shared" si="33"/>
        <v>-35</v>
      </c>
      <c r="BE10" s="142">
        <f t="shared" si="19"/>
        <v>0</v>
      </c>
      <c r="BF10" s="141">
        <v>5</v>
      </c>
      <c r="BG10" s="127"/>
      <c r="BH10" s="106">
        <f t="shared" si="34"/>
        <v>-5</v>
      </c>
      <c r="BI10" s="125">
        <f t="shared" si="20"/>
        <v>0</v>
      </c>
      <c r="BJ10" s="143">
        <f t="shared" si="35"/>
        <v>61.4</v>
      </c>
      <c r="BK10" s="134">
        <f t="shared" si="36"/>
        <v>0</v>
      </c>
      <c r="BL10" s="134">
        <f t="shared" si="37"/>
        <v>-61.4</v>
      </c>
      <c r="BM10" s="135">
        <f t="shared" si="38"/>
        <v>0</v>
      </c>
      <c r="BN10" s="141">
        <v>1</v>
      </c>
      <c r="BO10" s="127"/>
      <c r="BP10" s="96">
        <f t="shared" si="39"/>
        <v>-1</v>
      </c>
      <c r="BQ10" s="125">
        <f t="shared" si="40"/>
        <v>0</v>
      </c>
      <c r="BR10" s="141">
        <v>1.5</v>
      </c>
      <c r="BS10" s="127"/>
      <c r="BT10" s="96">
        <f t="shared" si="21"/>
        <v>-1.5</v>
      </c>
      <c r="BU10" s="142">
        <f t="shared" si="22"/>
        <v>0</v>
      </c>
      <c r="BV10" s="127">
        <v>58.9</v>
      </c>
      <c r="BW10" s="127"/>
      <c r="BX10" s="106">
        <f t="shared" si="41"/>
        <v>-58.9</v>
      </c>
      <c r="BY10" s="106">
        <f t="shared" si="23"/>
        <v>0</v>
      </c>
      <c r="BZ10" s="144"/>
      <c r="CA10" s="145">
        <f t="shared" si="42"/>
        <v>4577.7</v>
      </c>
      <c r="CB10" s="145" t="e">
        <f t="shared" si="43"/>
        <v>#DIV/0!</v>
      </c>
    </row>
    <row r="11" spans="1:80" ht="39.75" customHeight="1">
      <c r="A11" s="148" t="s">
        <v>36</v>
      </c>
      <c r="B11" s="127">
        <f t="shared" si="44"/>
        <v>1580</v>
      </c>
      <c r="C11" s="127">
        <f t="shared" si="44"/>
        <v>387.70000000000005</v>
      </c>
      <c r="D11" s="128">
        <f t="shared" si="0"/>
        <v>-1192.3</v>
      </c>
      <c r="E11" s="129">
        <f t="shared" si="1"/>
        <v>24.537974683544306</v>
      </c>
      <c r="F11" s="130">
        <f t="shared" si="2"/>
        <v>530</v>
      </c>
      <c r="G11" s="131">
        <f t="shared" si="2"/>
        <v>387.70000000000005</v>
      </c>
      <c r="H11" s="131">
        <f t="shared" si="3"/>
        <v>-142.29999999999995</v>
      </c>
      <c r="I11" s="132">
        <f t="shared" si="4"/>
        <v>73.15094339622642</v>
      </c>
      <c r="J11" s="133">
        <f t="shared" si="49"/>
        <v>455</v>
      </c>
      <c r="K11" s="134">
        <f t="shared" si="50"/>
        <v>366.1</v>
      </c>
      <c r="L11" s="134">
        <f t="shared" si="5"/>
        <v>-88.89999999999998</v>
      </c>
      <c r="M11" s="135">
        <f t="shared" si="6"/>
        <v>80.46153846153847</v>
      </c>
      <c r="N11" s="136">
        <v>455</v>
      </c>
      <c r="O11" s="127">
        <v>206</v>
      </c>
      <c r="P11" s="106">
        <f t="shared" si="7"/>
        <v>-249</v>
      </c>
      <c r="Q11" s="106">
        <f t="shared" si="8"/>
        <v>45.27472527472528</v>
      </c>
      <c r="R11" s="127"/>
      <c r="S11" s="127">
        <v>26.2</v>
      </c>
      <c r="T11" s="106">
        <f t="shared" si="9"/>
        <v>26.2</v>
      </c>
      <c r="U11" s="106"/>
      <c r="V11" s="127"/>
      <c r="W11" s="127">
        <v>133.9</v>
      </c>
      <c r="X11" s="106">
        <f t="shared" si="24"/>
        <v>133.9</v>
      </c>
      <c r="Y11" s="106"/>
      <c r="Z11" s="134">
        <f t="shared" si="45"/>
        <v>75</v>
      </c>
      <c r="AA11" s="134">
        <f t="shared" si="25"/>
        <v>21.6</v>
      </c>
      <c r="AB11" s="134">
        <f t="shared" si="26"/>
        <v>-53.4</v>
      </c>
      <c r="AC11" s="134">
        <f t="shared" si="27"/>
        <v>28.8</v>
      </c>
      <c r="AD11" s="127">
        <v>30</v>
      </c>
      <c r="AE11" s="127">
        <v>-7.4</v>
      </c>
      <c r="AF11" s="106">
        <f t="shared" si="28"/>
        <v>-37.4</v>
      </c>
      <c r="AG11" s="106">
        <f t="shared" si="29"/>
        <v>-24.666666666666668</v>
      </c>
      <c r="AH11" s="127">
        <v>15</v>
      </c>
      <c r="AI11" s="127"/>
      <c r="AJ11" s="106">
        <f t="shared" si="12"/>
        <v>-15</v>
      </c>
      <c r="AK11" s="106">
        <f t="shared" si="13"/>
        <v>0</v>
      </c>
      <c r="AL11" s="127">
        <v>30</v>
      </c>
      <c r="AM11" s="127">
        <v>29</v>
      </c>
      <c r="AN11" s="106">
        <f t="shared" si="14"/>
        <v>-1</v>
      </c>
      <c r="AO11" s="106">
        <f t="shared" si="15"/>
        <v>96.66666666666667</v>
      </c>
      <c r="AP11" s="138">
        <f t="shared" si="51"/>
        <v>537.5</v>
      </c>
      <c r="AQ11" s="139">
        <f t="shared" si="30"/>
        <v>387.70000000000005</v>
      </c>
      <c r="AR11" s="139">
        <f t="shared" si="16"/>
        <v>-149.79999999999995</v>
      </c>
      <c r="AS11" s="140">
        <f t="shared" si="17"/>
        <v>72.13023255813954</v>
      </c>
      <c r="AT11" s="133">
        <f t="shared" si="31"/>
        <v>7.5</v>
      </c>
      <c r="AU11" s="134">
        <f>SUM(AY11+BC11+BG11)</f>
        <v>0</v>
      </c>
      <c r="AV11" s="134">
        <f>AU11-AT11</f>
        <v>-7.5</v>
      </c>
      <c r="AW11" s="135">
        <f>AU11/AT11%</f>
        <v>0</v>
      </c>
      <c r="AX11" s="141"/>
      <c r="AY11" s="127"/>
      <c r="AZ11" s="106">
        <f t="shared" si="52"/>
        <v>0</v>
      </c>
      <c r="BA11" s="125"/>
      <c r="BB11" s="141"/>
      <c r="BC11" s="127"/>
      <c r="BD11" s="106">
        <f t="shared" si="33"/>
        <v>0</v>
      </c>
      <c r="BE11" s="142"/>
      <c r="BF11" s="141">
        <v>7.5</v>
      </c>
      <c r="BG11" s="127"/>
      <c r="BH11" s="106">
        <f t="shared" si="34"/>
        <v>-7.5</v>
      </c>
      <c r="BI11" s="125"/>
      <c r="BJ11" s="143">
        <f t="shared" si="35"/>
        <v>1042.5</v>
      </c>
      <c r="BK11" s="134">
        <f t="shared" si="36"/>
        <v>0</v>
      </c>
      <c r="BL11" s="134">
        <f t="shared" si="37"/>
        <v>-1042.5</v>
      </c>
      <c r="BM11" s="135">
        <f t="shared" si="38"/>
        <v>0</v>
      </c>
      <c r="BN11" s="141">
        <v>35</v>
      </c>
      <c r="BO11" s="127"/>
      <c r="BP11" s="96">
        <f t="shared" si="39"/>
        <v>-35</v>
      </c>
      <c r="BQ11" s="125">
        <f t="shared" si="40"/>
        <v>0</v>
      </c>
      <c r="BR11" s="141">
        <v>200</v>
      </c>
      <c r="BS11" s="127"/>
      <c r="BT11" s="106">
        <f t="shared" si="21"/>
        <v>-200</v>
      </c>
      <c r="BU11" s="142">
        <f t="shared" si="22"/>
        <v>0</v>
      </c>
      <c r="BV11" s="127">
        <v>807.5</v>
      </c>
      <c r="BW11" s="127"/>
      <c r="BX11" s="106">
        <f t="shared" si="41"/>
        <v>-807.5</v>
      </c>
      <c r="BY11" s="106">
        <f t="shared" si="23"/>
        <v>0</v>
      </c>
      <c r="BZ11" s="144"/>
      <c r="CA11" s="145">
        <f t="shared" si="42"/>
        <v>387.70000000000005</v>
      </c>
      <c r="CB11" s="145"/>
    </row>
    <row r="12" spans="1:80" s="115" customFormat="1" ht="18.75">
      <c r="A12" s="95" t="s">
        <v>37</v>
      </c>
      <c r="B12" s="116">
        <f t="shared" si="44"/>
        <v>14555</v>
      </c>
      <c r="C12" s="116">
        <f t="shared" si="44"/>
        <v>6517.2</v>
      </c>
      <c r="D12" s="97">
        <f t="shared" si="0"/>
        <v>-8037.8</v>
      </c>
      <c r="E12" s="98">
        <f t="shared" si="1"/>
        <v>44.77636551013397</v>
      </c>
      <c r="F12" s="99">
        <f t="shared" si="2"/>
        <v>6574.3</v>
      </c>
      <c r="G12" s="100">
        <f t="shared" si="2"/>
        <v>6517.2</v>
      </c>
      <c r="H12" s="100">
        <f t="shared" si="3"/>
        <v>-57.100000000000364</v>
      </c>
      <c r="I12" s="101">
        <f>G12/F12%</f>
        <v>99.13146646791294</v>
      </c>
      <c r="J12" s="117">
        <f t="shared" si="49"/>
        <v>3071.3</v>
      </c>
      <c r="K12" s="103">
        <f t="shared" si="50"/>
        <v>2674.1</v>
      </c>
      <c r="L12" s="103">
        <f t="shared" si="5"/>
        <v>-397.2000000000003</v>
      </c>
      <c r="M12" s="104">
        <f t="shared" si="6"/>
        <v>87.06736561065347</v>
      </c>
      <c r="N12" s="118">
        <f>N13+N19</f>
        <v>268.3</v>
      </c>
      <c r="O12" s="118">
        <f>O13+O19+O14+O16+O18</f>
        <v>596.6999999999999</v>
      </c>
      <c r="P12" s="96">
        <f t="shared" si="7"/>
        <v>328.3999999999999</v>
      </c>
      <c r="Q12" s="96">
        <f t="shared" si="8"/>
        <v>222.4002981736861</v>
      </c>
      <c r="R12" s="118">
        <f>R13+R19</f>
        <v>580</v>
      </c>
      <c r="S12" s="118">
        <f>S13+S19+S14+S16+S18</f>
        <v>1249.5</v>
      </c>
      <c r="T12" s="96">
        <f t="shared" si="9"/>
        <v>669.5</v>
      </c>
      <c r="U12" s="96" t="s">
        <v>35</v>
      </c>
      <c r="V12" s="118">
        <f>SUM(V13:V19)</f>
        <v>2223</v>
      </c>
      <c r="W12" s="118">
        <f>SUM(W13:W19)</f>
        <v>827.9</v>
      </c>
      <c r="X12" s="96">
        <f t="shared" si="24"/>
        <v>-1395.1</v>
      </c>
      <c r="Y12" s="96">
        <f t="shared" si="11"/>
        <v>37.242465137201975</v>
      </c>
      <c r="Z12" s="103">
        <f t="shared" si="45"/>
        <v>3503</v>
      </c>
      <c r="AA12" s="103">
        <f t="shared" si="25"/>
        <v>3843.1</v>
      </c>
      <c r="AB12" s="103">
        <f t="shared" si="26"/>
        <v>340.0999999999999</v>
      </c>
      <c r="AC12" s="103">
        <f>AA12/Z12%</f>
        <v>109.70882101056237</v>
      </c>
      <c r="AD12" s="118">
        <f>SUM(AD13:AD19)</f>
        <v>937.5</v>
      </c>
      <c r="AE12" s="118">
        <f>SUM(AE13:AE19)</f>
        <v>1274.3999999999999</v>
      </c>
      <c r="AF12" s="96">
        <f t="shared" si="28"/>
        <v>336.89999999999986</v>
      </c>
      <c r="AG12" s="96">
        <f>AE12/AD12%</f>
        <v>135.93599999999998</v>
      </c>
      <c r="AH12" s="118">
        <f>SUM(AH13:AH19)</f>
        <v>525</v>
      </c>
      <c r="AI12" s="118">
        <f>SUM(AI13:AI19)</f>
        <v>1194.7</v>
      </c>
      <c r="AJ12" s="96">
        <f t="shared" si="12"/>
        <v>669.7</v>
      </c>
      <c r="AK12" s="124" t="s">
        <v>38</v>
      </c>
      <c r="AL12" s="116">
        <f>SUM(AL13:AL19)</f>
        <v>2040.5</v>
      </c>
      <c r="AM12" s="116">
        <f>SUM(AM13:AM19)</f>
        <v>1374</v>
      </c>
      <c r="AN12" s="96">
        <f t="shared" si="14"/>
        <v>-666.5</v>
      </c>
      <c r="AO12" s="96">
        <f t="shared" si="15"/>
        <v>67.3364371477579</v>
      </c>
      <c r="AP12" s="107">
        <f t="shared" si="51"/>
        <v>10365.3</v>
      </c>
      <c r="AQ12" s="108">
        <f t="shared" si="30"/>
        <v>6517.2</v>
      </c>
      <c r="AR12" s="108">
        <f t="shared" si="16"/>
        <v>-3848.0999999999995</v>
      </c>
      <c r="AS12" s="109">
        <f>AQ12/AP12%</f>
        <v>62.87517003849383</v>
      </c>
      <c r="AT12" s="117">
        <f t="shared" si="31"/>
        <v>3791</v>
      </c>
      <c r="AU12" s="103">
        <f t="shared" si="32"/>
        <v>0</v>
      </c>
      <c r="AV12" s="103">
        <f t="shared" si="47"/>
        <v>-3791</v>
      </c>
      <c r="AW12" s="110">
        <f>AU12/AT12%</f>
        <v>0</v>
      </c>
      <c r="AX12" s="120">
        <f>SUM(AX13:AX19)</f>
        <v>1045</v>
      </c>
      <c r="AY12" s="118">
        <f>SUM(AY13:AY19)</f>
        <v>0</v>
      </c>
      <c r="AZ12" s="96">
        <f t="shared" si="52"/>
        <v>-1045</v>
      </c>
      <c r="BA12" s="111">
        <f t="shared" si="48"/>
        <v>0</v>
      </c>
      <c r="BB12" s="118">
        <f>SUM(BB13:BB19)</f>
        <v>665</v>
      </c>
      <c r="BC12" s="118">
        <f>SUM(BC13:BC19)</f>
        <v>0</v>
      </c>
      <c r="BD12" s="96">
        <f t="shared" si="33"/>
        <v>-665</v>
      </c>
      <c r="BE12" s="112">
        <f>BC12/BB12%</f>
        <v>0</v>
      </c>
      <c r="BF12" s="120">
        <f>SUM(BF13:BF19)</f>
        <v>2081</v>
      </c>
      <c r="BG12" s="118">
        <f>SUM(BG13:BG19)</f>
        <v>0</v>
      </c>
      <c r="BH12" s="96">
        <f t="shared" si="34"/>
        <v>-2081</v>
      </c>
      <c r="BI12" s="111">
        <f aca="true" t="shared" si="53" ref="BI12:BI19">BG12/BF12%</f>
        <v>0</v>
      </c>
      <c r="BJ12" s="122">
        <f t="shared" si="35"/>
        <v>4189.7</v>
      </c>
      <c r="BK12" s="103">
        <f t="shared" si="36"/>
        <v>0</v>
      </c>
      <c r="BL12" s="103">
        <f t="shared" si="37"/>
        <v>-4189.7</v>
      </c>
      <c r="BM12" s="104">
        <f>BK12/BJ12%</f>
        <v>0</v>
      </c>
      <c r="BN12" s="118">
        <f>SUM(BN13:BN19)</f>
        <v>720</v>
      </c>
      <c r="BO12" s="118">
        <f>SUM(BO13:BO19)</f>
        <v>0</v>
      </c>
      <c r="BP12" s="96">
        <f t="shared" si="39"/>
        <v>-720</v>
      </c>
      <c r="BQ12" s="125">
        <f>BO12/BN12%</f>
        <v>0</v>
      </c>
      <c r="BR12" s="118">
        <f>SUM(BR13:BR19)</f>
        <v>815</v>
      </c>
      <c r="BS12" s="118">
        <f>SUM(BS13:BS19)</f>
        <v>0</v>
      </c>
      <c r="BT12" s="96">
        <f t="shared" si="21"/>
        <v>-815</v>
      </c>
      <c r="BU12" s="112">
        <f>BS12/BR12%</f>
        <v>0</v>
      </c>
      <c r="BV12" s="116">
        <f>SUM(BV13:BV19)</f>
        <v>2654.7</v>
      </c>
      <c r="BW12" s="116">
        <f>SUM(BW13:BW19)</f>
        <v>0</v>
      </c>
      <c r="BX12" s="96">
        <f t="shared" si="41"/>
        <v>-2654.7</v>
      </c>
      <c r="BY12" s="96">
        <f t="shared" si="23"/>
        <v>0</v>
      </c>
      <c r="BZ12" s="121">
        <f>SUM(BZ13:BZ19)</f>
        <v>0</v>
      </c>
      <c r="CA12" s="114">
        <f t="shared" si="42"/>
        <v>6517.2</v>
      </c>
      <c r="CB12" s="114" t="e">
        <f t="shared" si="43"/>
        <v>#DIV/0!</v>
      </c>
    </row>
    <row r="13" spans="1:80" ht="45" customHeight="1">
      <c r="A13" s="126" t="s">
        <v>39</v>
      </c>
      <c r="B13" s="127">
        <f t="shared" si="44"/>
        <v>9022.7</v>
      </c>
      <c r="C13" s="127">
        <f t="shared" si="44"/>
        <v>4239.2</v>
      </c>
      <c r="D13" s="128">
        <f t="shared" si="0"/>
        <v>-4783.500000000001</v>
      </c>
      <c r="E13" s="129">
        <f t="shared" si="1"/>
        <v>46.983718842475085</v>
      </c>
      <c r="F13" s="130">
        <f t="shared" si="2"/>
        <v>3828</v>
      </c>
      <c r="G13" s="131">
        <f t="shared" si="2"/>
        <v>4239.2</v>
      </c>
      <c r="H13" s="131">
        <f t="shared" si="3"/>
        <v>411.1999999999998</v>
      </c>
      <c r="I13" s="132">
        <f>G13/F13%</f>
        <v>110.74190177638452</v>
      </c>
      <c r="J13" s="133">
        <f t="shared" si="49"/>
        <v>1710.5</v>
      </c>
      <c r="K13" s="134">
        <f t="shared" si="50"/>
        <v>1726.1</v>
      </c>
      <c r="L13" s="134">
        <f t="shared" si="5"/>
        <v>15.599999999999909</v>
      </c>
      <c r="M13" s="135">
        <f t="shared" si="6"/>
        <v>100.91201403098509</v>
      </c>
      <c r="N13" s="136">
        <v>240.5</v>
      </c>
      <c r="O13" s="127">
        <v>425.7</v>
      </c>
      <c r="P13" s="106">
        <f t="shared" si="7"/>
        <v>185.2</v>
      </c>
      <c r="Q13" s="106">
        <f t="shared" si="8"/>
        <v>177.00623700623703</v>
      </c>
      <c r="R13" s="127">
        <v>555</v>
      </c>
      <c r="S13" s="127">
        <v>752.1</v>
      </c>
      <c r="T13" s="106">
        <f t="shared" si="9"/>
        <v>197.10000000000002</v>
      </c>
      <c r="U13" s="106">
        <f t="shared" si="10"/>
        <v>135.51351351351352</v>
      </c>
      <c r="V13" s="127">
        <v>915</v>
      </c>
      <c r="W13" s="127">
        <v>548.3</v>
      </c>
      <c r="X13" s="106">
        <f t="shared" si="24"/>
        <v>-366.70000000000005</v>
      </c>
      <c r="Y13" s="106">
        <f t="shared" si="11"/>
        <v>59.92349726775956</v>
      </c>
      <c r="Z13" s="134">
        <f t="shared" si="45"/>
        <v>2117.5</v>
      </c>
      <c r="AA13" s="134">
        <f t="shared" si="25"/>
        <v>2513.1</v>
      </c>
      <c r="AB13" s="134">
        <f t="shared" si="26"/>
        <v>395.5999999999999</v>
      </c>
      <c r="AC13" s="134">
        <f>AA13/Z13%</f>
        <v>118.68240850059031</v>
      </c>
      <c r="AD13" s="127">
        <v>907.5</v>
      </c>
      <c r="AE13" s="127">
        <v>901.5</v>
      </c>
      <c r="AF13" s="106">
        <f t="shared" si="28"/>
        <v>-6</v>
      </c>
      <c r="AG13" s="106">
        <f>AE13/AD13%</f>
        <v>99.33884297520662</v>
      </c>
      <c r="AH13" s="127">
        <v>500</v>
      </c>
      <c r="AI13" s="127">
        <v>740.5</v>
      </c>
      <c r="AJ13" s="106">
        <f t="shared" si="12"/>
        <v>240.5</v>
      </c>
      <c r="AK13" s="106">
        <f t="shared" si="13"/>
        <v>148.1</v>
      </c>
      <c r="AL13" s="127">
        <v>710</v>
      </c>
      <c r="AM13" s="127">
        <v>871.1</v>
      </c>
      <c r="AN13" s="106">
        <f t="shared" si="14"/>
        <v>161.10000000000002</v>
      </c>
      <c r="AO13" s="106">
        <f t="shared" si="15"/>
        <v>122.69014084507043</v>
      </c>
      <c r="AP13" s="138">
        <f t="shared" si="51"/>
        <v>6233</v>
      </c>
      <c r="AQ13" s="139">
        <f t="shared" si="30"/>
        <v>4239.2</v>
      </c>
      <c r="AR13" s="139">
        <f t="shared" si="16"/>
        <v>-1993.8000000000002</v>
      </c>
      <c r="AS13" s="140">
        <f>AQ13/AP13%</f>
        <v>68.01219316540991</v>
      </c>
      <c r="AT13" s="133">
        <f t="shared" si="31"/>
        <v>2405</v>
      </c>
      <c r="AU13" s="134">
        <f t="shared" si="32"/>
        <v>0</v>
      </c>
      <c r="AV13" s="134">
        <f t="shared" si="47"/>
        <v>-2405</v>
      </c>
      <c r="AW13" s="135">
        <f>AU13/AT13%</f>
        <v>0</v>
      </c>
      <c r="AX13" s="141">
        <v>1015</v>
      </c>
      <c r="AY13" s="127"/>
      <c r="AZ13" s="106">
        <f t="shared" si="52"/>
        <v>-1015</v>
      </c>
      <c r="BA13" s="125">
        <f t="shared" si="48"/>
        <v>0</v>
      </c>
      <c r="BB13" s="141">
        <v>640</v>
      </c>
      <c r="BC13" s="127"/>
      <c r="BD13" s="106">
        <f t="shared" si="33"/>
        <v>-640</v>
      </c>
      <c r="BE13" s="142">
        <f>BC13/BB13%</f>
        <v>0</v>
      </c>
      <c r="BF13" s="141">
        <v>750</v>
      </c>
      <c r="BG13" s="127"/>
      <c r="BH13" s="106">
        <f t="shared" si="34"/>
        <v>-750</v>
      </c>
      <c r="BI13" s="125">
        <f t="shared" si="53"/>
        <v>0</v>
      </c>
      <c r="BJ13" s="143">
        <f t="shared" si="35"/>
        <v>2789.7</v>
      </c>
      <c r="BK13" s="134">
        <f t="shared" si="36"/>
        <v>0</v>
      </c>
      <c r="BL13" s="134">
        <f t="shared" si="37"/>
        <v>-2789.7</v>
      </c>
      <c r="BM13" s="135">
        <f>BK13/BJ13%</f>
        <v>0</v>
      </c>
      <c r="BN13" s="141">
        <v>690</v>
      </c>
      <c r="BO13" s="127"/>
      <c r="BP13" s="96">
        <f t="shared" si="39"/>
        <v>-690</v>
      </c>
      <c r="BQ13" s="125">
        <f>BO13/BN13%</f>
        <v>0</v>
      </c>
      <c r="BR13" s="141">
        <v>790</v>
      </c>
      <c r="BS13" s="127"/>
      <c r="BT13" s="106">
        <f t="shared" si="21"/>
        <v>-790</v>
      </c>
      <c r="BU13" s="142">
        <f>BS13/BR13%</f>
        <v>0</v>
      </c>
      <c r="BV13" s="127">
        <v>1309.7</v>
      </c>
      <c r="BW13" s="127"/>
      <c r="BX13" s="106">
        <f t="shared" si="41"/>
        <v>-1309.7</v>
      </c>
      <c r="BY13" s="106">
        <f t="shared" si="23"/>
        <v>0</v>
      </c>
      <c r="BZ13" s="144"/>
      <c r="CA13" s="145">
        <f t="shared" si="42"/>
        <v>4239.2</v>
      </c>
      <c r="CB13" s="145" t="e">
        <f t="shared" si="43"/>
        <v>#DIV/0!</v>
      </c>
    </row>
    <row r="14" spans="1:80" ht="54.75" customHeight="1">
      <c r="A14" s="149" t="s">
        <v>40</v>
      </c>
      <c r="B14" s="127">
        <f t="shared" si="44"/>
        <v>89.1</v>
      </c>
      <c r="C14" s="127">
        <f t="shared" si="44"/>
        <v>4.5</v>
      </c>
      <c r="D14" s="128">
        <f t="shared" si="0"/>
        <v>-84.6</v>
      </c>
      <c r="E14" s="129">
        <f t="shared" si="1"/>
        <v>5.050505050505051</v>
      </c>
      <c r="F14" s="130">
        <f t="shared" si="2"/>
        <v>42.5</v>
      </c>
      <c r="G14" s="131">
        <f t="shared" si="2"/>
        <v>4.5</v>
      </c>
      <c r="H14" s="131">
        <f t="shared" si="3"/>
        <v>-38</v>
      </c>
      <c r="I14" s="132">
        <f>G14/F14%</f>
        <v>10.588235294117647</v>
      </c>
      <c r="J14" s="133">
        <f t="shared" si="49"/>
        <v>20</v>
      </c>
      <c r="K14" s="134">
        <f t="shared" si="50"/>
        <v>0.9</v>
      </c>
      <c r="L14" s="134">
        <f t="shared" si="5"/>
        <v>-19.1</v>
      </c>
      <c r="M14" s="135">
        <f t="shared" si="6"/>
        <v>4.5</v>
      </c>
      <c r="N14" s="136"/>
      <c r="O14" s="127">
        <v>0.4</v>
      </c>
      <c r="P14" s="106"/>
      <c r="Q14" s="106"/>
      <c r="R14" s="127"/>
      <c r="S14" s="127">
        <v>0.4</v>
      </c>
      <c r="T14" s="106"/>
      <c r="U14" s="106"/>
      <c r="V14" s="127">
        <v>20</v>
      </c>
      <c r="W14" s="127">
        <v>0.1</v>
      </c>
      <c r="X14" s="106">
        <f t="shared" si="24"/>
        <v>-19.9</v>
      </c>
      <c r="Y14" s="106">
        <f t="shared" si="11"/>
        <v>0.5</v>
      </c>
      <c r="Z14" s="134">
        <f t="shared" si="45"/>
        <v>22.5</v>
      </c>
      <c r="AA14" s="134">
        <f t="shared" si="25"/>
        <v>3.6</v>
      </c>
      <c r="AB14" s="134">
        <f t="shared" si="26"/>
        <v>-18.9</v>
      </c>
      <c r="AC14" s="134">
        <f>AA14/Z14%</f>
        <v>16</v>
      </c>
      <c r="AD14" s="127"/>
      <c r="AE14" s="127">
        <v>1.5</v>
      </c>
      <c r="AF14" s="106">
        <f t="shared" si="28"/>
        <v>1.5</v>
      </c>
      <c r="AG14" s="106"/>
      <c r="AH14" s="127"/>
      <c r="AI14" s="127">
        <v>1.6</v>
      </c>
      <c r="AJ14" s="106"/>
      <c r="AK14" s="106"/>
      <c r="AL14" s="127">
        <v>22.5</v>
      </c>
      <c r="AM14" s="127">
        <v>0.5</v>
      </c>
      <c r="AN14" s="106">
        <f t="shared" si="14"/>
        <v>-22</v>
      </c>
      <c r="AO14" s="106">
        <f t="shared" si="15"/>
        <v>2.2222222222222223</v>
      </c>
      <c r="AP14" s="138"/>
      <c r="AQ14" s="139"/>
      <c r="AR14" s="139"/>
      <c r="AS14" s="140"/>
      <c r="AT14" s="133">
        <f t="shared" si="31"/>
        <v>22.5</v>
      </c>
      <c r="AU14" s="134"/>
      <c r="AV14" s="134"/>
      <c r="AW14" s="135"/>
      <c r="AX14" s="141"/>
      <c r="AY14" s="127"/>
      <c r="AZ14" s="106"/>
      <c r="BA14" s="125"/>
      <c r="BB14" s="141"/>
      <c r="BC14" s="127"/>
      <c r="BD14" s="106"/>
      <c r="BE14" s="142"/>
      <c r="BF14" s="141">
        <v>22.5</v>
      </c>
      <c r="BG14" s="127"/>
      <c r="BH14" s="106">
        <f t="shared" si="34"/>
        <v>-22.5</v>
      </c>
      <c r="BI14" s="125">
        <f t="shared" si="53"/>
        <v>0</v>
      </c>
      <c r="BJ14" s="143">
        <f t="shared" si="35"/>
        <v>24.1</v>
      </c>
      <c r="BK14" s="134"/>
      <c r="BL14" s="134"/>
      <c r="BM14" s="135"/>
      <c r="BN14" s="141"/>
      <c r="BO14" s="127"/>
      <c r="BP14" s="96"/>
      <c r="BQ14" s="125"/>
      <c r="BR14" s="141"/>
      <c r="BS14" s="127"/>
      <c r="BT14" s="106"/>
      <c r="BU14" s="142"/>
      <c r="BV14" s="127">
        <v>24.1</v>
      </c>
      <c r="BW14" s="127"/>
      <c r="BX14" s="106">
        <f t="shared" si="41"/>
        <v>-24.1</v>
      </c>
      <c r="BY14" s="106">
        <f t="shared" si="23"/>
        <v>0</v>
      </c>
      <c r="BZ14" s="144"/>
      <c r="CA14" s="145"/>
      <c r="CB14" s="145"/>
    </row>
    <row r="15" spans="1:80" ht="43.5" customHeight="1">
      <c r="A15" s="149" t="s">
        <v>41</v>
      </c>
      <c r="B15" s="127"/>
      <c r="C15" s="127">
        <f t="shared" si="44"/>
        <v>3.2</v>
      </c>
      <c r="D15" s="128"/>
      <c r="E15" s="129"/>
      <c r="F15" s="130">
        <f t="shared" si="2"/>
        <v>0</v>
      </c>
      <c r="G15" s="131">
        <f t="shared" si="2"/>
        <v>3.2</v>
      </c>
      <c r="H15" s="131">
        <f t="shared" si="3"/>
        <v>3.2</v>
      </c>
      <c r="I15" s="132"/>
      <c r="J15" s="133"/>
      <c r="K15" s="134">
        <f t="shared" si="50"/>
        <v>1.1</v>
      </c>
      <c r="L15" s="134">
        <f t="shared" si="5"/>
        <v>1.1</v>
      </c>
      <c r="M15" s="135"/>
      <c r="N15" s="136"/>
      <c r="O15" s="127"/>
      <c r="P15" s="106"/>
      <c r="Q15" s="106"/>
      <c r="R15" s="127"/>
      <c r="S15" s="127"/>
      <c r="T15" s="106"/>
      <c r="U15" s="106"/>
      <c r="V15" s="127"/>
      <c r="W15" s="127">
        <v>1.1</v>
      </c>
      <c r="X15" s="106"/>
      <c r="Y15" s="106"/>
      <c r="Z15" s="134"/>
      <c r="AA15" s="134">
        <f t="shared" si="25"/>
        <v>2.1</v>
      </c>
      <c r="AB15" s="134">
        <f t="shared" si="26"/>
        <v>2.1</v>
      </c>
      <c r="AC15" s="134"/>
      <c r="AD15" s="127"/>
      <c r="AE15" s="127">
        <v>1.3</v>
      </c>
      <c r="AF15" s="106">
        <f t="shared" si="28"/>
        <v>1.3</v>
      </c>
      <c r="AG15" s="106"/>
      <c r="AH15" s="127"/>
      <c r="AI15" s="127">
        <v>0.4</v>
      </c>
      <c r="AJ15" s="106"/>
      <c r="AK15" s="106"/>
      <c r="AL15" s="127"/>
      <c r="AM15" s="127">
        <v>0.4</v>
      </c>
      <c r="AN15" s="106"/>
      <c r="AO15" s="106"/>
      <c r="AP15" s="138"/>
      <c r="AQ15" s="139"/>
      <c r="AR15" s="139"/>
      <c r="AS15" s="140"/>
      <c r="AT15" s="133"/>
      <c r="AU15" s="134"/>
      <c r="AV15" s="134"/>
      <c r="AW15" s="135"/>
      <c r="AX15" s="141"/>
      <c r="AY15" s="127"/>
      <c r="AZ15" s="106"/>
      <c r="BA15" s="125"/>
      <c r="BB15" s="141"/>
      <c r="BC15" s="127"/>
      <c r="BD15" s="106"/>
      <c r="BE15" s="142"/>
      <c r="BF15" s="141"/>
      <c r="BG15" s="127"/>
      <c r="BH15" s="106"/>
      <c r="BI15" s="125"/>
      <c r="BJ15" s="143"/>
      <c r="BK15" s="134"/>
      <c r="BL15" s="134"/>
      <c r="BM15" s="135"/>
      <c r="BN15" s="141"/>
      <c r="BO15" s="127"/>
      <c r="BP15" s="96"/>
      <c r="BQ15" s="125"/>
      <c r="BR15" s="141"/>
      <c r="BS15" s="127"/>
      <c r="BT15" s="106"/>
      <c r="BU15" s="142"/>
      <c r="BV15" s="127"/>
      <c r="BW15" s="127"/>
      <c r="BX15" s="106"/>
      <c r="BY15" s="106"/>
      <c r="BZ15" s="144"/>
      <c r="CA15" s="145"/>
      <c r="CB15" s="145"/>
    </row>
    <row r="16" spans="1:80" ht="43.5" customHeight="1">
      <c r="A16" s="150" t="s">
        <v>42</v>
      </c>
      <c r="B16" s="127">
        <f t="shared" si="44"/>
        <v>5076.7</v>
      </c>
      <c r="C16" s="127">
        <f t="shared" si="44"/>
        <v>2047.2</v>
      </c>
      <c r="D16" s="128">
        <f t="shared" si="0"/>
        <v>-3029.5</v>
      </c>
      <c r="E16" s="129">
        <f t="shared" si="1"/>
        <v>40.32540823763469</v>
      </c>
      <c r="F16" s="130">
        <f t="shared" si="2"/>
        <v>2520</v>
      </c>
      <c r="G16" s="131">
        <f t="shared" si="2"/>
        <v>2047.2</v>
      </c>
      <c r="H16" s="131">
        <f t="shared" si="3"/>
        <v>-472.79999999999995</v>
      </c>
      <c r="I16" s="132">
        <f>G16/F16%</f>
        <v>81.23809523809524</v>
      </c>
      <c r="J16" s="133">
        <f t="shared" si="49"/>
        <v>1250</v>
      </c>
      <c r="K16" s="134">
        <f t="shared" si="50"/>
        <v>889.2</v>
      </c>
      <c r="L16" s="134">
        <f t="shared" si="5"/>
        <v>-360.79999999999995</v>
      </c>
      <c r="M16" s="135">
        <f t="shared" si="6"/>
        <v>71.13600000000001</v>
      </c>
      <c r="N16" s="136"/>
      <c r="O16" s="127">
        <v>165.6</v>
      </c>
      <c r="P16" s="106"/>
      <c r="Q16" s="106"/>
      <c r="R16" s="127"/>
      <c r="S16" s="127">
        <v>487</v>
      </c>
      <c r="T16" s="106"/>
      <c r="U16" s="106"/>
      <c r="V16" s="127">
        <v>1250</v>
      </c>
      <c r="W16" s="127">
        <v>236.6</v>
      </c>
      <c r="X16" s="106">
        <f t="shared" si="24"/>
        <v>-1013.4</v>
      </c>
      <c r="Y16" s="106">
        <f>W16/V16%</f>
        <v>18.928</v>
      </c>
      <c r="Z16" s="134">
        <f t="shared" si="45"/>
        <v>1270</v>
      </c>
      <c r="AA16" s="134">
        <f t="shared" si="25"/>
        <v>1158</v>
      </c>
      <c r="AB16" s="134">
        <f t="shared" si="26"/>
        <v>-112</v>
      </c>
      <c r="AC16" s="134">
        <f>AA16/Z16%</f>
        <v>91.18110236220473</v>
      </c>
      <c r="AD16" s="127"/>
      <c r="AE16" s="127">
        <v>293.9</v>
      </c>
      <c r="AF16" s="106">
        <f t="shared" si="28"/>
        <v>293.9</v>
      </c>
      <c r="AG16" s="106"/>
      <c r="AH16" s="127"/>
      <c r="AI16" s="127">
        <v>398.3</v>
      </c>
      <c r="AJ16" s="106"/>
      <c r="AK16" s="106"/>
      <c r="AL16" s="127">
        <v>1270</v>
      </c>
      <c r="AM16" s="127">
        <v>465.8</v>
      </c>
      <c r="AN16" s="106">
        <f t="shared" si="14"/>
        <v>-804.2</v>
      </c>
      <c r="AO16" s="106">
        <f t="shared" si="15"/>
        <v>36.67716535433071</v>
      </c>
      <c r="AP16" s="138"/>
      <c r="AQ16" s="139"/>
      <c r="AR16" s="139"/>
      <c r="AS16" s="140"/>
      <c r="AT16" s="133">
        <f t="shared" si="31"/>
        <v>1270</v>
      </c>
      <c r="AU16" s="134"/>
      <c r="AV16" s="134"/>
      <c r="AW16" s="135"/>
      <c r="AX16" s="141"/>
      <c r="AY16" s="127"/>
      <c r="AZ16" s="106"/>
      <c r="BA16" s="125"/>
      <c r="BB16" s="141"/>
      <c r="BC16" s="127"/>
      <c r="BD16" s="106"/>
      <c r="BE16" s="142"/>
      <c r="BF16" s="141">
        <v>1270</v>
      </c>
      <c r="BG16" s="127"/>
      <c r="BH16" s="106">
        <f t="shared" si="34"/>
        <v>-1270</v>
      </c>
      <c r="BI16" s="125">
        <f t="shared" si="53"/>
        <v>0</v>
      </c>
      <c r="BJ16" s="143">
        <f t="shared" si="35"/>
        <v>1286.7</v>
      </c>
      <c r="BK16" s="134"/>
      <c r="BL16" s="134"/>
      <c r="BM16" s="135"/>
      <c r="BN16" s="141"/>
      <c r="BO16" s="127"/>
      <c r="BP16" s="96"/>
      <c r="BQ16" s="125"/>
      <c r="BR16" s="141"/>
      <c r="BS16" s="127"/>
      <c r="BT16" s="106"/>
      <c r="BU16" s="142"/>
      <c r="BV16" s="127">
        <v>1286.7</v>
      </c>
      <c r="BW16" s="127"/>
      <c r="BX16" s="106">
        <f t="shared" si="41"/>
        <v>-1286.7</v>
      </c>
      <c r="BY16" s="106">
        <f t="shared" si="23"/>
        <v>0</v>
      </c>
      <c r="BZ16" s="144"/>
      <c r="CA16" s="145"/>
      <c r="CB16" s="145"/>
    </row>
    <row r="17" spans="1:80" ht="43.5" customHeight="1" hidden="1">
      <c r="A17" s="150" t="s">
        <v>43</v>
      </c>
      <c r="B17" s="127"/>
      <c r="C17" s="127"/>
      <c r="D17" s="128"/>
      <c r="E17" s="129"/>
      <c r="F17" s="130">
        <f t="shared" si="2"/>
        <v>0</v>
      </c>
      <c r="G17" s="131">
        <f t="shared" si="2"/>
        <v>0</v>
      </c>
      <c r="H17" s="131">
        <f t="shared" si="3"/>
        <v>0</v>
      </c>
      <c r="I17" s="132" t="e">
        <f>G17/F17%</f>
        <v>#DIV/0!</v>
      </c>
      <c r="J17" s="133"/>
      <c r="K17" s="134"/>
      <c r="L17" s="134"/>
      <c r="M17" s="135"/>
      <c r="N17" s="136"/>
      <c r="O17" s="127"/>
      <c r="P17" s="106"/>
      <c r="Q17" s="106"/>
      <c r="R17" s="127"/>
      <c r="S17" s="127"/>
      <c r="T17" s="106"/>
      <c r="U17" s="106"/>
      <c r="V17" s="127"/>
      <c r="W17" s="127"/>
      <c r="X17" s="106"/>
      <c r="Y17" s="106"/>
      <c r="Z17" s="134"/>
      <c r="AA17" s="134">
        <f t="shared" si="25"/>
        <v>0</v>
      </c>
      <c r="AB17" s="134">
        <f t="shared" si="26"/>
        <v>0</v>
      </c>
      <c r="AC17" s="134" t="e">
        <f>AA17/Z17%</f>
        <v>#DIV/0!</v>
      </c>
      <c r="AD17" s="127"/>
      <c r="AE17" s="127"/>
      <c r="AF17" s="106">
        <f t="shared" si="28"/>
        <v>0</v>
      </c>
      <c r="AG17" s="106"/>
      <c r="AH17" s="127"/>
      <c r="AI17" s="127"/>
      <c r="AJ17" s="106"/>
      <c r="AK17" s="106"/>
      <c r="AL17" s="127"/>
      <c r="AM17" s="127"/>
      <c r="AN17" s="106"/>
      <c r="AO17" s="106"/>
      <c r="AP17" s="138"/>
      <c r="AQ17" s="139"/>
      <c r="AR17" s="139"/>
      <c r="AS17" s="140"/>
      <c r="AT17" s="133"/>
      <c r="AU17" s="134"/>
      <c r="AV17" s="134"/>
      <c r="AW17" s="135"/>
      <c r="AX17" s="141"/>
      <c r="AY17" s="127"/>
      <c r="AZ17" s="106"/>
      <c r="BA17" s="125"/>
      <c r="BB17" s="141"/>
      <c r="BC17" s="127"/>
      <c r="BD17" s="106"/>
      <c r="BE17" s="142"/>
      <c r="BF17" s="141"/>
      <c r="BG17" s="127"/>
      <c r="BH17" s="106"/>
      <c r="BI17" s="125"/>
      <c r="BJ17" s="143"/>
      <c r="BK17" s="134"/>
      <c r="BL17" s="134"/>
      <c r="BM17" s="135"/>
      <c r="BN17" s="141"/>
      <c r="BO17" s="127"/>
      <c r="BP17" s="96"/>
      <c r="BQ17" s="125"/>
      <c r="BR17" s="141"/>
      <c r="BS17" s="127"/>
      <c r="BT17" s="106"/>
      <c r="BU17" s="142"/>
      <c r="BV17" s="127"/>
      <c r="BW17" s="127"/>
      <c r="BX17" s="106"/>
      <c r="BY17" s="106"/>
      <c r="BZ17" s="144"/>
      <c r="CA17" s="145"/>
      <c r="CB17" s="145"/>
    </row>
    <row r="18" spans="1:80" ht="80.25" customHeight="1">
      <c r="A18" s="151" t="s">
        <v>44</v>
      </c>
      <c r="B18" s="127">
        <f t="shared" si="44"/>
        <v>33.7</v>
      </c>
      <c r="C18" s="127">
        <f t="shared" si="44"/>
        <v>53.099999999999994</v>
      </c>
      <c r="D18" s="128">
        <f t="shared" si="0"/>
        <v>19.39999999999999</v>
      </c>
      <c r="E18" s="129">
        <f t="shared" si="1"/>
        <v>157.566765578635</v>
      </c>
      <c r="F18" s="130">
        <f t="shared" si="2"/>
        <v>16</v>
      </c>
      <c r="G18" s="131">
        <f t="shared" si="2"/>
        <v>53.099999999999994</v>
      </c>
      <c r="H18" s="131">
        <f t="shared" si="3"/>
        <v>37.099999999999994</v>
      </c>
      <c r="I18" s="132">
        <f>G18/F18%</f>
        <v>331.87499999999994</v>
      </c>
      <c r="J18" s="133">
        <f t="shared" si="49"/>
        <v>8</v>
      </c>
      <c r="K18" s="134">
        <f t="shared" si="50"/>
        <v>1.8</v>
      </c>
      <c r="L18" s="134">
        <f t="shared" si="5"/>
        <v>-6.2</v>
      </c>
      <c r="M18" s="135">
        <f t="shared" si="6"/>
        <v>22.5</v>
      </c>
      <c r="N18" s="136"/>
      <c r="O18" s="127"/>
      <c r="P18" s="106"/>
      <c r="Q18" s="106"/>
      <c r="R18" s="127"/>
      <c r="S18" s="127"/>
      <c r="T18" s="106"/>
      <c r="U18" s="106"/>
      <c r="V18" s="127">
        <v>8</v>
      </c>
      <c r="W18" s="127">
        <v>1.8</v>
      </c>
      <c r="X18" s="106">
        <f t="shared" si="24"/>
        <v>-6.2</v>
      </c>
      <c r="Y18" s="106">
        <f t="shared" si="11"/>
        <v>22.5</v>
      </c>
      <c r="Z18" s="134">
        <f t="shared" si="45"/>
        <v>8</v>
      </c>
      <c r="AA18" s="134">
        <f t="shared" si="25"/>
        <v>51.3</v>
      </c>
      <c r="AB18" s="134">
        <f t="shared" si="26"/>
        <v>43.3</v>
      </c>
      <c r="AC18" s="134">
        <f>AA18/Z18%</f>
        <v>641.25</v>
      </c>
      <c r="AD18" s="127"/>
      <c r="AE18" s="127">
        <v>16.2</v>
      </c>
      <c r="AF18" s="106">
        <f t="shared" si="28"/>
        <v>16.2</v>
      </c>
      <c r="AG18" s="106"/>
      <c r="AH18" s="127"/>
      <c r="AI18" s="127">
        <v>18.9</v>
      </c>
      <c r="AJ18" s="106"/>
      <c r="AK18" s="106"/>
      <c r="AL18" s="127">
        <v>8</v>
      </c>
      <c r="AM18" s="127">
        <v>16.2</v>
      </c>
      <c r="AN18" s="106">
        <f t="shared" si="14"/>
        <v>8.2</v>
      </c>
      <c r="AO18" s="106">
        <f t="shared" si="15"/>
        <v>202.5</v>
      </c>
      <c r="AP18" s="138"/>
      <c r="AQ18" s="139"/>
      <c r="AR18" s="139"/>
      <c r="AS18" s="140"/>
      <c r="AT18" s="133">
        <f t="shared" si="31"/>
        <v>8.5</v>
      </c>
      <c r="AU18" s="134"/>
      <c r="AV18" s="134"/>
      <c r="AW18" s="135"/>
      <c r="AX18" s="141"/>
      <c r="AY18" s="127"/>
      <c r="AZ18" s="106"/>
      <c r="BA18" s="125"/>
      <c r="BB18" s="141"/>
      <c r="BC18" s="127"/>
      <c r="BD18" s="106"/>
      <c r="BE18" s="142"/>
      <c r="BF18" s="141">
        <v>8.5</v>
      </c>
      <c r="BG18" s="127"/>
      <c r="BH18" s="106">
        <f t="shared" si="34"/>
        <v>-8.5</v>
      </c>
      <c r="BI18" s="125">
        <f t="shared" si="53"/>
        <v>0</v>
      </c>
      <c r="BJ18" s="143">
        <f t="shared" si="35"/>
        <v>9.2</v>
      </c>
      <c r="BK18" s="134"/>
      <c r="BL18" s="134"/>
      <c r="BM18" s="135"/>
      <c r="BN18" s="141"/>
      <c r="BO18" s="127"/>
      <c r="BP18" s="96"/>
      <c r="BQ18" s="125"/>
      <c r="BR18" s="141"/>
      <c r="BS18" s="127"/>
      <c r="BT18" s="106"/>
      <c r="BU18" s="142"/>
      <c r="BV18" s="127">
        <v>9.2</v>
      </c>
      <c r="BW18" s="127"/>
      <c r="BX18" s="106">
        <f t="shared" si="41"/>
        <v>-9.2</v>
      </c>
      <c r="BY18" s="106">
        <f t="shared" si="23"/>
        <v>0</v>
      </c>
      <c r="BZ18" s="144"/>
      <c r="CA18" s="145"/>
      <c r="CB18" s="145"/>
    </row>
    <row r="19" spans="1:80" ht="40.5" customHeight="1">
      <c r="A19" s="151" t="s">
        <v>45</v>
      </c>
      <c r="B19" s="127">
        <f t="shared" si="44"/>
        <v>332.8</v>
      </c>
      <c r="C19" s="127">
        <f t="shared" si="44"/>
        <v>170</v>
      </c>
      <c r="D19" s="128">
        <f t="shared" si="0"/>
        <v>-162.8</v>
      </c>
      <c r="E19" s="129">
        <f t="shared" si="1"/>
        <v>51.08173076923077</v>
      </c>
      <c r="F19" s="130">
        <f t="shared" si="2"/>
        <v>167.8</v>
      </c>
      <c r="G19" s="131">
        <f t="shared" si="2"/>
        <v>170</v>
      </c>
      <c r="H19" s="131">
        <f t="shared" si="3"/>
        <v>2.1999999999999886</v>
      </c>
      <c r="I19" s="132">
        <f>G19/F19%</f>
        <v>101.31108462455303</v>
      </c>
      <c r="J19" s="133">
        <f t="shared" si="49"/>
        <v>82.8</v>
      </c>
      <c r="K19" s="134">
        <f t="shared" si="50"/>
        <v>55</v>
      </c>
      <c r="L19" s="134">
        <f t="shared" si="5"/>
        <v>-27.799999999999997</v>
      </c>
      <c r="M19" s="135">
        <f t="shared" si="6"/>
        <v>66.42512077294687</v>
      </c>
      <c r="N19" s="136">
        <v>27.8</v>
      </c>
      <c r="O19" s="127">
        <v>5</v>
      </c>
      <c r="P19" s="106">
        <f t="shared" si="7"/>
        <v>-22.8</v>
      </c>
      <c r="Q19" s="106">
        <f>O19/N19%</f>
        <v>17.985611510791365</v>
      </c>
      <c r="R19" s="127">
        <v>25</v>
      </c>
      <c r="S19" s="127">
        <v>10</v>
      </c>
      <c r="T19" s="106">
        <f t="shared" si="9"/>
        <v>-15</v>
      </c>
      <c r="U19" s="106">
        <f t="shared" si="10"/>
        <v>40</v>
      </c>
      <c r="V19" s="127">
        <v>30</v>
      </c>
      <c r="W19" s="127">
        <v>40</v>
      </c>
      <c r="X19" s="106">
        <f t="shared" si="24"/>
        <v>10</v>
      </c>
      <c r="Y19" s="106">
        <f t="shared" si="11"/>
        <v>133.33333333333334</v>
      </c>
      <c r="Z19" s="134">
        <f t="shared" si="45"/>
        <v>85</v>
      </c>
      <c r="AA19" s="134">
        <f t="shared" si="25"/>
        <v>115</v>
      </c>
      <c r="AB19" s="134">
        <f t="shared" si="26"/>
        <v>30</v>
      </c>
      <c r="AC19" s="134">
        <f>AA19/Z19%</f>
        <v>135.29411764705884</v>
      </c>
      <c r="AD19" s="127">
        <v>30</v>
      </c>
      <c r="AE19" s="127">
        <v>60</v>
      </c>
      <c r="AF19" s="106">
        <f t="shared" si="28"/>
        <v>30</v>
      </c>
      <c r="AG19" s="106">
        <f>AE19/AD19%</f>
        <v>200</v>
      </c>
      <c r="AH19" s="127">
        <v>25</v>
      </c>
      <c r="AI19" s="127">
        <v>35</v>
      </c>
      <c r="AJ19" s="106">
        <f t="shared" si="12"/>
        <v>10</v>
      </c>
      <c r="AK19" s="106">
        <f t="shared" si="13"/>
        <v>140</v>
      </c>
      <c r="AL19" s="127">
        <v>30</v>
      </c>
      <c r="AM19" s="127">
        <v>20</v>
      </c>
      <c r="AN19" s="106">
        <f t="shared" si="14"/>
        <v>-10</v>
      </c>
      <c r="AO19" s="106">
        <f t="shared" si="15"/>
        <v>66.66666666666667</v>
      </c>
      <c r="AP19" s="138">
        <f t="shared" si="51"/>
        <v>252.8</v>
      </c>
      <c r="AQ19" s="139">
        <f t="shared" si="30"/>
        <v>170</v>
      </c>
      <c r="AR19" s="139">
        <f t="shared" si="16"/>
        <v>-82.80000000000001</v>
      </c>
      <c r="AS19" s="140">
        <f>AQ19/AP19%</f>
        <v>67.24683544303798</v>
      </c>
      <c r="AT19" s="133">
        <f t="shared" si="31"/>
        <v>85</v>
      </c>
      <c r="AU19" s="134">
        <f t="shared" si="32"/>
        <v>0</v>
      </c>
      <c r="AV19" s="134">
        <f t="shared" si="47"/>
        <v>-85</v>
      </c>
      <c r="AW19" s="135">
        <f>AU19/AT19%</f>
        <v>0</v>
      </c>
      <c r="AX19" s="141">
        <v>30</v>
      </c>
      <c r="AY19" s="127"/>
      <c r="AZ19" s="106">
        <f t="shared" si="52"/>
        <v>-30</v>
      </c>
      <c r="BA19" s="125">
        <f t="shared" si="48"/>
        <v>0</v>
      </c>
      <c r="BB19" s="141">
        <v>25</v>
      </c>
      <c r="BC19" s="127"/>
      <c r="BD19" s="106">
        <f t="shared" si="33"/>
        <v>-25</v>
      </c>
      <c r="BE19" s="142">
        <f>BC19/BB19%</f>
        <v>0</v>
      </c>
      <c r="BF19" s="141">
        <v>30</v>
      </c>
      <c r="BG19" s="127"/>
      <c r="BH19" s="106">
        <f t="shared" si="34"/>
        <v>-30</v>
      </c>
      <c r="BI19" s="125">
        <f t="shared" si="53"/>
        <v>0</v>
      </c>
      <c r="BJ19" s="143">
        <f t="shared" si="35"/>
        <v>80</v>
      </c>
      <c r="BK19" s="134">
        <f t="shared" si="36"/>
        <v>0</v>
      </c>
      <c r="BL19" s="134">
        <f t="shared" si="37"/>
        <v>-80</v>
      </c>
      <c r="BM19" s="135">
        <f>BK19/BJ19%</f>
        <v>0</v>
      </c>
      <c r="BN19" s="141">
        <v>30</v>
      </c>
      <c r="BO19" s="127"/>
      <c r="BP19" s="96">
        <f t="shared" si="39"/>
        <v>-30</v>
      </c>
      <c r="BQ19" s="125">
        <f>BO19/BN19%</f>
        <v>0</v>
      </c>
      <c r="BR19" s="141">
        <v>25</v>
      </c>
      <c r="BS19" s="127"/>
      <c r="BT19" s="106">
        <f t="shared" si="21"/>
        <v>-25</v>
      </c>
      <c r="BU19" s="142">
        <f>BS19/BR19%</f>
        <v>0</v>
      </c>
      <c r="BV19" s="127">
        <v>25</v>
      </c>
      <c r="BW19" s="127"/>
      <c r="BX19" s="106">
        <f t="shared" si="41"/>
        <v>-25</v>
      </c>
      <c r="BY19" s="106">
        <f t="shared" si="23"/>
        <v>0</v>
      </c>
      <c r="BZ19" s="144"/>
      <c r="CA19" s="145">
        <f t="shared" si="42"/>
        <v>170</v>
      </c>
      <c r="CB19" s="145" t="e">
        <f t="shared" si="43"/>
        <v>#DIV/0!</v>
      </c>
    </row>
    <row r="20" spans="1:80" ht="53.25" customHeight="1" hidden="1">
      <c r="A20" s="152" t="s">
        <v>46</v>
      </c>
      <c r="B20" s="118">
        <f>SUM(B21:B22)</f>
        <v>0</v>
      </c>
      <c r="C20" s="116">
        <f>SUM(C21:C22)</f>
        <v>0</v>
      </c>
      <c r="D20" s="97">
        <f t="shared" si="0"/>
        <v>0</v>
      </c>
      <c r="E20" s="129"/>
      <c r="F20" s="130">
        <f t="shared" si="2"/>
        <v>0</v>
      </c>
      <c r="G20" s="131">
        <f t="shared" si="2"/>
        <v>0</v>
      </c>
      <c r="H20" s="131">
        <f t="shared" si="3"/>
        <v>0</v>
      </c>
      <c r="I20" s="132"/>
      <c r="J20" s="117">
        <f t="shared" si="49"/>
        <v>0</v>
      </c>
      <c r="K20" s="103">
        <f t="shared" si="50"/>
        <v>0</v>
      </c>
      <c r="L20" s="103">
        <f t="shared" si="5"/>
        <v>0</v>
      </c>
      <c r="M20" s="104"/>
      <c r="N20" s="118">
        <f>SUM(N21:N22)</f>
        <v>0</v>
      </c>
      <c r="O20" s="116">
        <f>SUM(O21:O22)</f>
        <v>0</v>
      </c>
      <c r="P20" s="96">
        <f t="shared" si="7"/>
        <v>0</v>
      </c>
      <c r="Q20" s="106"/>
      <c r="R20" s="116">
        <f>SUM(R21:R22)</f>
        <v>0</v>
      </c>
      <c r="S20" s="116">
        <f>SUM(S21:S22)</f>
        <v>0</v>
      </c>
      <c r="T20" s="106">
        <f t="shared" si="9"/>
        <v>0</v>
      </c>
      <c r="U20" s="106" t="e">
        <f t="shared" si="10"/>
        <v>#DIV/0!</v>
      </c>
      <c r="V20" s="116">
        <f>SUM(V21:V22)</f>
        <v>0</v>
      </c>
      <c r="W20" s="116">
        <f>SUM(W21:W22)</f>
        <v>0</v>
      </c>
      <c r="X20" s="106">
        <f t="shared" si="24"/>
        <v>0</v>
      </c>
      <c r="Y20" s="106" t="e">
        <f t="shared" si="11"/>
        <v>#DIV/0!</v>
      </c>
      <c r="Z20" s="103">
        <f t="shared" si="45"/>
        <v>0</v>
      </c>
      <c r="AA20" s="103">
        <f t="shared" si="25"/>
        <v>0</v>
      </c>
      <c r="AB20" s="103">
        <f t="shared" si="26"/>
        <v>0</v>
      </c>
      <c r="AC20" s="103"/>
      <c r="AD20" s="116">
        <f>SUM(AD21:AD22)</f>
        <v>0</v>
      </c>
      <c r="AE20" s="116">
        <f>SUM(AE21:AE22)</f>
        <v>0</v>
      </c>
      <c r="AF20" s="106">
        <f t="shared" si="28"/>
        <v>0</v>
      </c>
      <c r="AG20" s="106"/>
      <c r="AH20" s="116">
        <f>SUM(AH21:AH22)</f>
        <v>0</v>
      </c>
      <c r="AI20" s="116">
        <f>SUM(AI21:AI22)</f>
        <v>0</v>
      </c>
      <c r="AJ20" s="96">
        <f t="shared" si="12"/>
        <v>0</v>
      </c>
      <c r="AK20" s="96" t="e">
        <f t="shared" si="13"/>
        <v>#DIV/0!</v>
      </c>
      <c r="AL20" s="116">
        <f>SUM(AL21:AL22)</f>
        <v>0</v>
      </c>
      <c r="AM20" s="116">
        <f>SUM(AM21:AM22)</f>
        <v>0</v>
      </c>
      <c r="AN20" s="106">
        <f t="shared" si="14"/>
        <v>0</v>
      </c>
      <c r="AO20" s="106" t="e">
        <f t="shared" si="15"/>
        <v>#DIV/0!</v>
      </c>
      <c r="AP20" s="107">
        <f t="shared" si="51"/>
        <v>0</v>
      </c>
      <c r="AQ20" s="108">
        <f t="shared" si="30"/>
        <v>0</v>
      </c>
      <c r="AR20" s="108">
        <f t="shared" si="16"/>
        <v>0</v>
      </c>
      <c r="AS20" s="109"/>
      <c r="AT20" s="133">
        <f t="shared" si="31"/>
        <v>0</v>
      </c>
      <c r="AU20" s="122">
        <f>AY20+BC20+BG20</f>
        <v>0</v>
      </c>
      <c r="AV20" s="103">
        <f t="shared" si="47"/>
        <v>0</v>
      </c>
      <c r="AW20" s="110"/>
      <c r="AX20" s="120">
        <f>SUM(AX21:AX22)</f>
        <v>0</v>
      </c>
      <c r="AY20" s="116">
        <f>SUM(AY21:AY22)</f>
        <v>0</v>
      </c>
      <c r="AZ20" s="106">
        <f t="shared" si="52"/>
        <v>0</v>
      </c>
      <c r="BA20" s="125" t="e">
        <f t="shared" si="48"/>
        <v>#DIV/0!</v>
      </c>
      <c r="BB20" s="120">
        <f>SUM(BB21:BB22)</f>
        <v>0</v>
      </c>
      <c r="BC20" s="116">
        <f>SUM(BC21:BC22)</f>
        <v>0</v>
      </c>
      <c r="BD20" s="96">
        <f t="shared" si="33"/>
        <v>0</v>
      </c>
      <c r="BE20" s="142"/>
      <c r="BF20" s="120">
        <f>SUM(BF21:BF22)</f>
        <v>0</v>
      </c>
      <c r="BG20" s="120">
        <f>SUM(BG21:BG22)</f>
        <v>0</v>
      </c>
      <c r="BH20" s="96">
        <f t="shared" si="34"/>
        <v>0</v>
      </c>
      <c r="BI20" s="125"/>
      <c r="BJ20" s="122">
        <f t="shared" si="35"/>
        <v>0</v>
      </c>
      <c r="BK20" s="103">
        <f t="shared" si="36"/>
        <v>0</v>
      </c>
      <c r="BL20" s="103">
        <f t="shared" si="37"/>
        <v>0</v>
      </c>
      <c r="BM20" s="104"/>
      <c r="BN20" s="120">
        <f>SUM(BN21:BN22)</f>
        <v>0</v>
      </c>
      <c r="BO20" s="116">
        <f>SUM(BO21:BO22)</f>
        <v>0</v>
      </c>
      <c r="BP20" s="96">
        <f t="shared" si="39"/>
        <v>0</v>
      </c>
      <c r="BQ20" s="125"/>
      <c r="BR20" s="120">
        <f>SUM(BR21:BR22)</f>
        <v>0</v>
      </c>
      <c r="BS20" s="116">
        <f>SUM(BS21:BS22)</f>
        <v>0</v>
      </c>
      <c r="BT20" s="96">
        <f t="shared" si="21"/>
        <v>0</v>
      </c>
      <c r="BU20" s="142"/>
      <c r="BV20" s="116">
        <f>SUM(BV21:BV22)</f>
        <v>0</v>
      </c>
      <c r="BW20" s="116">
        <f>SUM(BW21:BW22)</f>
        <v>0</v>
      </c>
      <c r="BX20" s="96">
        <f t="shared" si="41"/>
        <v>0</v>
      </c>
      <c r="BY20" s="106"/>
      <c r="BZ20" s="121">
        <f>SUM(BZ21:BZ22)</f>
        <v>0</v>
      </c>
      <c r="CA20" s="145">
        <f t="shared" si="42"/>
        <v>0</v>
      </c>
      <c r="CB20" s="145" t="e">
        <f t="shared" si="43"/>
        <v>#DIV/0!</v>
      </c>
    </row>
    <row r="21" spans="1:80" ht="21.75" customHeight="1" hidden="1">
      <c r="A21" s="151" t="s">
        <v>47</v>
      </c>
      <c r="B21" s="136"/>
      <c r="C21" s="127"/>
      <c r="D21" s="128">
        <f t="shared" si="0"/>
        <v>0</v>
      </c>
      <c r="E21" s="129"/>
      <c r="F21" s="130">
        <f t="shared" si="2"/>
        <v>0</v>
      </c>
      <c r="G21" s="131">
        <f t="shared" si="2"/>
        <v>0</v>
      </c>
      <c r="H21" s="131">
        <f t="shared" si="3"/>
        <v>0</v>
      </c>
      <c r="I21" s="132"/>
      <c r="J21" s="133">
        <f t="shared" si="49"/>
        <v>0</v>
      </c>
      <c r="K21" s="134">
        <f t="shared" si="50"/>
        <v>0</v>
      </c>
      <c r="L21" s="134">
        <f t="shared" si="5"/>
        <v>0</v>
      </c>
      <c r="M21" s="135"/>
      <c r="N21" s="136"/>
      <c r="O21" s="127"/>
      <c r="P21" s="106">
        <f>O21-N21</f>
        <v>0</v>
      </c>
      <c r="Q21" s="106"/>
      <c r="R21" s="127"/>
      <c r="S21" s="127"/>
      <c r="T21" s="106">
        <f t="shared" si="9"/>
        <v>0</v>
      </c>
      <c r="U21" s="106" t="e">
        <f t="shared" si="10"/>
        <v>#DIV/0!</v>
      </c>
      <c r="V21" s="127"/>
      <c r="W21" s="127"/>
      <c r="X21" s="106">
        <f t="shared" si="24"/>
        <v>0</v>
      </c>
      <c r="Y21" s="106" t="e">
        <f t="shared" si="11"/>
        <v>#DIV/0!</v>
      </c>
      <c r="Z21" s="134">
        <f t="shared" si="45"/>
        <v>0</v>
      </c>
      <c r="AA21" s="134">
        <f t="shared" si="25"/>
        <v>0</v>
      </c>
      <c r="AB21" s="134">
        <f t="shared" si="26"/>
        <v>0</v>
      </c>
      <c r="AC21" s="134"/>
      <c r="AD21" s="127"/>
      <c r="AE21" s="127"/>
      <c r="AF21" s="106">
        <f t="shared" si="28"/>
        <v>0</v>
      </c>
      <c r="AG21" s="106"/>
      <c r="AH21" s="127"/>
      <c r="AI21" s="127"/>
      <c r="AJ21" s="96">
        <f t="shared" si="12"/>
        <v>0</v>
      </c>
      <c r="AK21" s="96" t="e">
        <f t="shared" si="13"/>
        <v>#DIV/0!</v>
      </c>
      <c r="AL21" s="127"/>
      <c r="AM21" s="127"/>
      <c r="AN21" s="106">
        <f t="shared" si="14"/>
        <v>0</v>
      </c>
      <c r="AO21" s="106" t="e">
        <f t="shared" si="15"/>
        <v>#DIV/0!</v>
      </c>
      <c r="AP21" s="138">
        <f t="shared" si="51"/>
        <v>0</v>
      </c>
      <c r="AQ21" s="139">
        <f t="shared" si="30"/>
        <v>0</v>
      </c>
      <c r="AR21" s="139">
        <f t="shared" si="16"/>
        <v>0</v>
      </c>
      <c r="AS21" s="140"/>
      <c r="AT21" s="133">
        <f t="shared" si="31"/>
        <v>0</v>
      </c>
      <c r="AU21" s="134">
        <f t="shared" si="32"/>
        <v>0</v>
      </c>
      <c r="AV21" s="134">
        <f t="shared" si="47"/>
        <v>0</v>
      </c>
      <c r="AW21" s="135"/>
      <c r="AX21" s="141"/>
      <c r="AY21" s="127"/>
      <c r="AZ21" s="106">
        <f t="shared" si="52"/>
        <v>0</v>
      </c>
      <c r="BA21" s="125" t="e">
        <f t="shared" si="48"/>
        <v>#DIV/0!</v>
      </c>
      <c r="BB21" s="141"/>
      <c r="BC21" s="127">
        <v>0</v>
      </c>
      <c r="BD21" s="106">
        <f t="shared" si="33"/>
        <v>0</v>
      </c>
      <c r="BE21" s="142"/>
      <c r="BF21" s="141"/>
      <c r="BG21" s="127"/>
      <c r="BH21" s="106">
        <f t="shared" si="34"/>
        <v>0</v>
      </c>
      <c r="BI21" s="125" t="e">
        <f>BG21/BF21%</f>
        <v>#DIV/0!</v>
      </c>
      <c r="BJ21" s="143">
        <f t="shared" si="35"/>
        <v>0</v>
      </c>
      <c r="BK21" s="134">
        <f t="shared" si="36"/>
        <v>0</v>
      </c>
      <c r="BL21" s="134">
        <f t="shared" si="37"/>
        <v>0</v>
      </c>
      <c r="BM21" s="135"/>
      <c r="BN21" s="141"/>
      <c r="BO21" s="127"/>
      <c r="BP21" s="106">
        <f>BO21-BN21</f>
        <v>0</v>
      </c>
      <c r="BQ21" s="125"/>
      <c r="BR21" s="141"/>
      <c r="BS21" s="127"/>
      <c r="BT21" s="106">
        <f>BS21-BR21</f>
        <v>0</v>
      </c>
      <c r="BU21" s="142"/>
      <c r="BV21" s="127"/>
      <c r="BW21" s="127"/>
      <c r="BX21" s="106">
        <f>BW21-BV21</f>
        <v>0</v>
      </c>
      <c r="BY21" s="106"/>
      <c r="BZ21" s="144"/>
      <c r="CA21" s="145">
        <f t="shared" si="42"/>
        <v>0</v>
      </c>
      <c r="CB21" s="145" t="e">
        <f t="shared" si="43"/>
        <v>#DIV/0!</v>
      </c>
    </row>
    <row r="22" spans="1:80" ht="21" customHeight="1" hidden="1">
      <c r="A22" s="153" t="s">
        <v>48</v>
      </c>
      <c r="B22" s="136"/>
      <c r="C22" s="127"/>
      <c r="D22" s="128">
        <f t="shared" si="0"/>
        <v>0</v>
      </c>
      <c r="E22" s="129"/>
      <c r="F22" s="130">
        <f t="shared" si="2"/>
        <v>0</v>
      </c>
      <c r="G22" s="131">
        <f t="shared" si="2"/>
        <v>0</v>
      </c>
      <c r="H22" s="131">
        <f t="shared" si="3"/>
        <v>0</v>
      </c>
      <c r="I22" s="132"/>
      <c r="J22" s="133">
        <f t="shared" si="49"/>
        <v>0</v>
      </c>
      <c r="K22" s="134">
        <f t="shared" si="50"/>
        <v>0</v>
      </c>
      <c r="L22" s="134">
        <f t="shared" si="5"/>
        <v>0</v>
      </c>
      <c r="M22" s="135"/>
      <c r="N22" s="136"/>
      <c r="O22" s="127"/>
      <c r="P22" s="106"/>
      <c r="Q22" s="106"/>
      <c r="R22" s="127"/>
      <c r="S22" s="127"/>
      <c r="T22" s="106">
        <f t="shared" si="9"/>
        <v>0</v>
      </c>
      <c r="U22" s="106" t="e">
        <f t="shared" si="10"/>
        <v>#DIV/0!</v>
      </c>
      <c r="V22" s="127"/>
      <c r="W22" s="127"/>
      <c r="X22" s="106">
        <f t="shared" si="24"/>
        <v>0</v>
      </c>
      <c r="Y22" s="106" t="e">
        <f t="shared" si="11"/>
        <v>#DIV/0!</v>
      </c>
      <c r="Z22" s="134">
        <f t="shared" si="45"/>
        <v>0</v>
      </c>
      <c r="AA22" s="134">
        <f t="shared" si="25"/>
        <v>0</v>
      </c>
      <c r="AB22" s="134">
        <f t="shared" si="26"/>
        <v>0</v>
      </c>
      <c r="AC22" s="134"/>
      <c r="AD22" s="127"/>
      <c r="AE22" s="127"/>
      <c r="AF22" s="106">
        <f t="shared" si="28"/>
        <v>0</v>
      </c>
      <c r="AG22" s="106"/>
      <c r="AH22" s="127"/>
      <c r="AI22" s="127"/>
      <c r="AJ22" s="96">
        <f t="shared" si="12"/>
        <v>0</v>
      </c>
      <c r="AK22" s="96" t="e">
        <f t="shared" si="13"/>
        <v>#DIV/0!</v>
      </c>
      <c r="AL22" s="127"/>
      <c r="AM22" s="127"/>
      <c r="AN22" s="106">
        <f t="shared" si="14"/>
        <v>0</v>
      </c>
      <c r="AO22" s="106" t="e">
        <f t="shared" si="15"/>
        <v>#DIV/0!</v>
      </c>
      <c r="AP22" s="138">
        <f t="shared" si="51"/>
        <v>0</v>
      </c>
      <c r="AQ22" s="139">
        <f t="shared" si="30"/>
        <v>0</v>
      </c>
      <c r="AR22" s="139">
        <f t="shared" si="16"/>
        <v>0</v>
      </c>
      <c r="AS22" s="140"/>
      <c r="AT22" s="133">
        <f t="shared" si="31"/>
        <v>0</v>
      </c>
      <c r="AU22" s="134">
        <f t="shared" si="32"/>
        <v>0</v>
      </c>
      <c r="AV22" s="134">
        <f t="shared" si="47"/>
        <v>0</v>
      </c>
      <c r="AW22" s="135"/>
      <c r="AX22" s="141"/>
      <c r="AY22" s="127"/>
      <c r="AZ22" s="106">
        <f t="shared" si="52"/>
        <v>0</v>
      </c>
      <c r="BA22" s="125" t="e">
        <f t="shared" si="48"/>
        <v>#DIV/0!</v>
      </c>
      <c r="BB22" s="141"/>
      <c r="BC22" s="127"/>
      <c r="BD22" s="106"/>
      <c r="BE22" s="142"/>
      <c r="BF22" s="141"/>
      <c r="BG22" s="127"/>
      <c r="BH22" s="106"/>
      <c r="BI22" s="125"/>
      <c r="BJ22" s="143">
        <f t="shared" si="35"/>
        <v>0</v>
      </c>
      <c r="BK22" s="134">
        <f t="shared" si="36"/>
        <v>0</v>
      </c>
      <c r="BL22" s="134">
        <f t="shared" si="37"/>
        <v>0</v>
      </c>
      <c r="BM22" s="135"/>
      <c r="BN22" s="141"/>
      <c r="BO22" s="127"/>
      <c r="BP22" s="106"/>
      <c r="BQ22" s="125"/>
      <c r="BR22" s="141"/>
      <c r="BS22" s="127"/>
      <c r="BT22" s="106"/>
      <c r="BU22" s="142"/>
      <c r="BV22" s="127"/>
      <c r="BW22" s="127"/>
      <c r="BX22" s="106"/>
      <c r="BY22" s="106"/>
      <c r="BZ22" s="144"/>
      <c r="CA22" s="145">
        <f t="shared" si="42"/>
        <v>0</v>
      </c>
      <c r="CB22" s="145" t="e">
        <f t="shared" si="43"/>
        <v>#DIV/0!</v>
      </c>
    </row>
    <row r="23" spans="1:80" s="115" customFormat="1" ht="48" customHeight="1">
      <c r="A23" s="152" t="s">
        <v>49</v>
      </c>
      <c r="B23" s="118">
        <f>B24+B25+B26+B27+B28</f>
        <v>38516.4</v>
      </c>
      <c r="C23" s="116">
        <f>C24+C25+C26+C27+C28</f>
        <v>12228.9</v>
      </c>
      <c r="D23" s="97">
        <f t="shared" si="0"/>
        <v>-26287.5</v>
      </c>
      <c r="E23" s="98">
        <f t="shared" si="1"/>
        <v>31.74985201109138</v>
      </c>
      <c r="F23" s="99">
        <f t="shared" si="2"/>
        <v>16341.2</v>
      </c>
      <c r="G23" s="100">
        <f t="shared" si="2"/>
        <v>12228.9</v>
      </c>
      <c r="H23" s="100">
        <f t="shared" si="3"/>
        <v>-4112.300000000001</v>
      </c>
      <c r="I23" s="101">
        <f>G23/F23%</f>
        <v>74.83477345604973</v>
      </c>
      <c r="J23" s="117">
        <f t="shared" si="49"/>
        <v>6319.1</v>
      </c>
      <c r="K23" s="103">
        <f>SUM(O23+S23+W23)</f>
        <v>5458.5</v>
      </c>
      <c r="L23" s="103">
        <f t="shared" si="5"/>
        <v>-860.6000000000004</v>
      </c>
      <c r="M23" s="104">
        <f>K23/J23%</f>
        <v>86.38097197385703</v>
      </c>
      <c r="N23" s="118">
        <f>N24+N25+N26+N27+N28</f>
        <v>1837.2</v>
      </c>
      <c r="O23" s="116">
        <f>O24+O25+O26+O27+O28</f>
        <v>1202.3</v>
      </c>
      <c r="P23" s="96">
        <f aca="true" t="shared" si="54" ref="P23:P36">O23-N23</f>
        <v>-634.9000000000001</v>
      </c>
      <c r="Q23" s="96">
        <f>O23/N23%</f>
        <v>65.44197692140213</v>
      </c>
      <c r="R23" s="116">
        <f>R24+R25+R26+R27+R28</f>
        <v>1877.2</v>
      </c>
      <c r="S23" s="116">
        <f>S24+S25+S26+S27+S28</f>
        <v>1661.8</v>
      </c>
      <c r="T23" s="96">
        <f t="shared" si="9"/>
        <v>-215.4000000000001</v>
      </c>
      <c r="U23" s="96">
        <f t="shared" si="10"/>
        <v>88.52546345621137</v>
      </c>
      <c r="V23" s="116">
        <f>V24+V25+V26+V27+V28</f>
        <v>2604.7</v>
      </c>
      <c r="W23" s="116">
        <f>W24+W25+W26+W27+W28</f>
        <v>2594.3999999999996</v>
      </c>
      <c r="X23" s="96">
        <f t="shared" si="24"/>
        <v>-10.300000000000182</v>
      </c>
      <c r="Y23" s="96">
        <f t="shared" si="11"/>
        <v>99.60456098591008</v>
      </c>
      <c r="Z23" s="103">
        <f t="shared" si="45"/>
        <v>10022.1</v>
      </c>
      <c r="AA23" s="103">
        <f t="shared" si="25"/>
        <v>6770.4</v>
      </c>
      <c r="AB23" s="103">
        <f t="shared" si="26"/>
        <v>-3251.7000000000007</v>
      </c>
      <c r="AC23" s="103">
        <f>AA23/Z23%</f>
        <v>67.5547041039303</v>
      </c>
      <c r="AD23" s="116">
        <f>AD24+AD25+AD26+AD27+AD28</f>
        <v>3027.3</v>
      </c>
      <c r="AE23" s="116">
        <f>AE24+AE25+AE26+AE27+AE28</f>
        <v>1989.0000000000002</v>
      </c>
      <c r="AF23" s="96">
        <f t="shared" si="28"/>
        <v>-1038.3</v>
      </c>
      <c r="AG23" s="96">
        <f aca="true" t="shared" si="55" ref="AG23:AG30">AE23/AD23%</f>
        <v>65.70211079179467</v>
      </c>
      <c r="AH23" s="116">
        <f>AH24+AH25+AH26+AH27+AH28</f>
        <v>3137.4</v>
      </c>
      <c r="AI23" s="116">
        <f>AI24+AI25+AI26+AI27+AI28</f>
        <v>1032.7</v>
      </c>
      <c r="AJ23" s="96">
        <f t="shared" si="12"/>
        <v>-2104.7</v>
      </c>
      <c r="AK23" s="96">
        <f t="shared" si="13"/>
        <v>32.91579014470581</v>
      </c>
      <c r="AL23" s="116">
        <f>AL24+AL25+AL26+AL27+AL28</f>
        <v>3857.4</v>
      </c>
      <c r="AM23" s="116">
        <f>AM24+AM25+AM26+AM27+AM28</f>
        <v>3748.7</v>
      </c>
      <c r="AN23" s="96">
        <f t="shared" si="14"/>
        <v>-108.70000000000027</v>
      </c>
      <c r="AO23" s="96">
        <f t="shared" si="15"/>
        <v>97.1820397158708</v>
      </c>
      <c r="AP23" s="107">
        <f t="shared" si="51"/>
        <v>26693.300000000003</v>
      </c>
      <c r="AQ23" s="108">
        <f t="shared" si="51"/>
        <v>12228.9</v>
      </c>
      <c r="AR23" s="108">
        <f t="shared" si="16"/>
        <v>-14464.400000000003</v>
      </c>
      <c r="AS23" s="109">
        <f>AQ23/AP23%</f>
        <v>45.81261964612842</v>
      </c>
      <c r="AT23" s="117">
        <f t="shared" si="31"/>
        <v>10352.1</v>
      </c>
      <c r="AU23" s="103">
        <f t="shared" si="32"/>
        <v>0</v>
      </c>
      <c r="AV23" s="103">
        <f t="shared" si="47"/>
        <v>-10352.1</v>
      </c>
      <c r="AW23" s="110">
        <f>AU23/AT23%</f>
        <v>0</v>
      </c>
      <c r="AX23" s="120">
        <f>AX24+AX25+AX26+AX27+AX28</f>
        <v>3177.3</v>
      </c>
      <c r="AY23" s="116">
        <f>AY24+AY25+AY26+AY27</f>
        <v>0</v>
      </c>
      <c r="AZ23" s="96">
        <f t="shared" si="52"/>
        <v>-3177.3</v>
      </c>
      <c r="BA23" s="111">
        <f t="shared" si="48"/>
        <v>0</v>
      </c>
      <c r="BB23" s="120">
        <f>BB24+BB25+BB26+BB27+BB28</f>
        <v>3277.4</v>
      </c>
      <c r="BC23" s="116">
        <f>BC24+BC25+BC26+BC27</f>
        <v>0</v>
      </c>
      <c r="BD23" s="96">
        <f>BC23-BB23</f>
        <v>-3277.4</v>
      </c>
      <c r="BE23" s="112">
        <f>BC23/BB23%</f>
        <v>0</v>
      </c>
      <c r="BF23" s="120">
        <f>BF24+BF25+BF26+BF27+BF28</f>
        <v>3897.4</v>
      </c>
      <c r="BG23" s="116">
        <f>BG24+BG25+BG26+BG27</f>
        <v>0</v>
      </c>
      <c r="BH23" s="96">
        <f>BG23-BF23</f>
        <v>-3897.4</v>
      </c>
      <c r="BI23" s="111">
        <f>BG23/BF23%</f>
        <v>0</v>
      </c>
      <c r="BJ23" s="122">
        <f t="shared" si="35"/>
        <v>11823.100000000002</v>
      </c>
      <c r="BK23" s="103">
        <f t="shared" si="36"/>
        <v>0</v>
      </c>
      <c r="BL23" s="103">
        <f t="shared" si="37"/>
        <v>-11823.100000000002</v>
      </c>
      <c r="BM23" s="104">
        <f>BK23/BJ23%</f>
        <v>0</v>
      </c>
      <c r="BN23" s="120">
        <f>BN24+BN25+BN26+BN27+BN28</f>
        <v>3527.3</v>
      </c>
      <c r="BO23" s="116">
        <f>BO24+BO25+BO26+BO27</f>
        <v>0</v>
      </c>
      <c r="BP23" s="96">
        <f>BO23-BN23</f>
        <v>-3527.3</v>
      </c>
      <c r="BQ23" s="125">
        <f>BO23/BN23%</f>
        <v>0</v>
      </c>
      <c r="BR23" s="120">
        <f>BR24+BR25+BR26+BR27+BR28</f>
        <v>3927.4</v>
      </c>
      <c r="BS23" s="116">
        <f>BS24+BS25+BS26+BS27</f>
        <v>0</v>
      </c>
      <c r="BT23" s="96">
        <f>BS23-BR23</f>
        <v>-3927.4</v>
      </c>
      <c r="BU23" s="112">
        <f>BS23/BR23%</f>
        <v>0</v>
      </c>
      <c r="BV23" s="116">
        <f>BV24+BV25+BV26+BV27+BV28</f>
        <v>4368.400000000001</v>
      </c>
      <c r="BW23" s="116">
        <f>BW24+BW25+BW26+BW27</f>
        <v>0</v>
      </c>
      <c r="BX23" s="96">
        <f>BW23-BV23</f>
        <v>-4368.400000000001</v>
      </c>
      <c r="BY23" s="96">
        <f>BW23/BV23%</f>
        <v>0</v>
      </c>
      <c r="BZ23" s="121">
        <f>BZ24+BZ25+BZ26+BZ27</f>
        <v>0</v>
      </c>
      <c r="CA23" s="114">
        <f t="shared" si="42"/>
        <v>12228.9</v>
      </c>
      <c r="CB23" s="114" t="e">
        <f t="shared" si="43"/>
        <v>#DIV/0!</v>
      </c>
    </row>
    <row r="24" spans="1:80" ht="37.5" customHeight="1" hidden="1">
      <c r="A24" s="154" t="s">
        <v>50</v>
      </c>
      <c r="B24" s="155"/>
      <c r="C24" s="156"/>
      <c r="D24" s="128">
        <f t="shared" si="0"/>
        <v>0</v>
      </c>
      <c r="E24" s="129"/>
      <c r="F24" s="130">
        <f t="shared" si="2"/>
        <v>0</v>
      </c>
      <c r="G24" s="131">
        <f t="shared" si="2"/>
        <v>0</v>
      </c>
      <c r="H24" s="131">
        <f t="shared" si="3"/>
        <v>0</v>
      </c>
      <c r="I24" s="132"/>
      <c r="J24" s="133">
        <f t="shared" si="49"/>
        <v>0</v>
      </c>
      <c r="K24" s="134">
        <f t="shared" si="50"/>
        <v>0</v>
      </c>
      <c r="L24" s="134">
        <f t="shared" si="5"/>
        <v>0</v>
      </c>
      <c r="M24" s="135"/>
      <c r="N24" s="155"/>
      <c r="O24" s="156"/>
      <c r="P24" s="96">
        <f t="shared" si="54"/>
        <v>0</v>
      </c>
      <c r="Q24" s="96"/>
      <c r="R24" s="156"/>
      <c r="S24" s="156"/>
      <c r="T24" s="106">
        <f t="shared" si="9"/>
        <v>0</v>
      </c>
      <c r="U24" s="106" t="e">
        <f t="shared" si="10"/>
        <v>#DIV/0!</v>
      </c>
      <c r="V24" s="156"/>
      <c r="W24" s="156"/>
      <c r="X24" s="106">
        <f t="shared" si="24"/>
        <v>0</v>
      </c>
      <c r="Y24" s="106" t="e">
        <f t="shared" si="11"/>
        <v>#DIV/0!</v>
      </c>
      <c r="Z24" s="134">
        <f t="shared" si="45"/>
        <v>0</v>
      </c>
      <c r="AA24" s="134">
        <f t="shared" si="25"/>
        <v>0</v>
      </c>
      <c r="AB24" s="134">
        <f t="shared" si="26"/>
        <v>0</v>
      </c>
      <c r="AC24" s="134"/>
      <c r="AD24" s="156"/>
      <c r="AE24" s="156"/>
      <c r="AF24" s="96">
        <f t="shared" si="28"/>
        <v>0</v>
      </c>
      <c r="AG24" s="96" t="e">
        <f t="shared" si="55"/>
        <v>#DIV/0!</v>
      </c>
      <c r="AH24" s="156"/>
      <c r="AI24" s="156"/>
      <c r="AJ24" s="96">
        <f t="shared" si="12"/>
        <v>0</v>
      </c>
      <c r="AK24" s="96" t="e">
        <f t="shared" si="13"/>
        <v>#DIV/0!</v>
      </c>
      <c r="AL24" s="156"/>
      <c r="AM24" s="156"/>
      <c r="AN24" s="106">
        <f t="shared" si="14"/>
        <v>0</v>
      </c>
      <c r="AO24" s="106" t="e">
        <f t="shared" si="15"/>
        <v>#DIV/0!</v>
      </c>
      <c r="AP24" s="107">
        <f t="shared" si="51"/>
        <v>0</v>
      </c>
      <c r="AQ24" s="139">
        <f t="shared" si="51"/>
        <v>0</v>
      </c>
      <c r="AR24" s="139">
        <f t="shared" si="16"/>
        <v>0</v>
      </c>
      <c r="AS24" s="140"/>
      <c r="AT24" s="133">
        <f t="shared" si="31"/>
        <v>0</v>
      </c>
      <c r="AU24" s="134">
        <f t="shared" si="32"/>
        <v>0</v>
      </c>
      <c r="AV24" s="134">
        <f t="shared" si="47"/>
        <v>0</v>
      </c>
      <c r="AW24" s="135"/>
      <c r="AX24" s="157"/>
      <c r="AY24" s="156"/>
      <c r="AZ24" s="106">
        <f t="shared" si="52"/>
        <v>0</v>
      </c>
      <c r="BA24" s="125" t="e">
        <f t="shared" si="48"/>
        <v>#DIV/0!</v>
      </c>
      <c r="BB24" s="157"/>
      <c r="BC24" s="156"/>
      <c r="BD24" s="106"/>
      <c r="BE24" s="142"/>
      <c r="BF24" s="157"/>
      <c r="BG24" s="156"/>
      <c r="BH24" s="106"/>
      <c r="BI24" s="111"/>
      <c r="BJ24" s="143">
        <f t="shared" si="35"/>
        <v>0</v>
      </c>
      <c r="BK24" s="134">
        <f t="shared" si="36"/>
        <v>0</v>
      </c>
      <c r="BL24" s="134">
        <f t="shared" si="37"/>
        <v>0</v>
      </c>
      <c r="BM24" s="135"/>
      <c r="BN24" s="157"/>
      <c r="BO24" s="156"/>
      <c r="BP24" s="106"/>
      <c r="BQ24" s="125"/>
      <c r="BR24" s="157"/>
      <c r="BS24" s="156"/>
      <c r="BT24" s="106"/>
      <c r="BU24" s="112"/>
      <c r="BV24" s="156"/>
      <c r="BW24" s="156"/>
      <c r="BX24" s="106"/>
      <c r="BY24" s="96" t="e">
        <f>BW24/BV24%</f>
        <v>#DIV/0!</v>
      </c>
      <c r="BZ24" s="158"/>
      <c r="CA24" s="145">
        <f t="shared" si="42"/>
        <v>0</v>
      </c>
      <c r="CB24" s="145" t="e">
        <f t="shared" si="43"/>
        <v>#DIV/0!</v>
      </c>
    </row>
    <row r="25" spans="1:80" s="160" customFormat="1" ht="23.25" customHeight="1">
      <c r="A25" s="154" t="s">
        <v>51</v>
      </c>
      <c r="B25" s="136">
        <f aca="true" t="shared" si="56" ref="B25:C28">J25+Z25+AT25+BJ25</f>
        <v>30310.7</v>
      </c>
      <c r="C25" s="127">
        <f t="shared" si="56"/>
        <v>8191.6</v>
      </c>
      <c r="D25" s="159">
        <f t="shared" si="0"/>
        <v>-22119.1</v>
      </c>
      <c r="E25" s="129">
        <f t="shared" si="1"/>
        <v>27.025439861171137</v>
      </c>
      <c r="F25" s="130">
        <f t="shared" si="2"/>
        <v>12200</v>
      </c>
      <c r="G25" s="131">
        <f t="shared" si="2"/>
        <v>8191.6</v>
      </c>
      <c r="H25" s="131">
        <f t="shared" si="3"/>
        <v>-4008.3999999999996</v>
      </c>
      <c r="I25" s="132">
        <f aca="true" t="shared" si="57" ref="I25:I32">G25/F25%</f>
        <v>67.14426229508197</v>
      </c>
      <c r="J25" s="133">
        <f t="shared" si="49"/>
        <v>4210</v>
      </c>
      <c r="K25" s="134">
        <f t="shared" si="50"/>
        <v>3389.3999999999996</v>
      </c>
      <c r="L25" s="134">
        <f t="shared" si="5"/>
        <v>-820.6000000000004</v>
      </c>
      <c r="M25" s="135">
        <f aca="true" t="shared" si="58" ref="M25:M36">K25/J25%</f>
        <v>80.50831353919239</v>
      </c>
      <c r="N25" s="136">
        <v>1160</v>
      </c>
      <c r="O25" s="127">
        <v>830.3</v>
      </c>
      <c r="P25" s="106">
        <f t="shared" si="54"/>
        <v>-329.70000000000005</v>
      </c>
      <c r="Q25" s="106">
        <f>O25/N25%</f>
        <v>71.57758620689656</v>
      </c>
      <c r="R25" s="127">
        <v>1200</v>
      </c>
      <c r="S25" s="127">
        <v>736</v>
      </c>
      <c r="T25" s="106">
        <f t="shared" si="9"/>
        <v>-464</v>
      </c>
      <c r="U25" s="106">
        <f t="shared" si="10"/>
        <v>61.333333333333336</v>
      </c>
      <c r="V25" s="127">
        <v>1850</v>
      </c>
      <c r="W25" s="127">
        <v>1823.1</v>
      </c>
      <c r="X25" s="106">
        <f t="shared" si="24"/>
        <v>-26.90000000000009</v>
      </c>
      <c r="Y25" s="106">
        <f t="shared" si="11"/>
        <v>98.54594594594595</v>
      </c>
      <c r="Z25" s="134">
        <f t="shared" si="45"/>
        <v>7990</v>
      </c>
      <c r="AA25" s="134">
        <f t="shared" si="25"/>
        <v>4802.200000000001</v>
      </c>
      <c r="AB25" s="134">
        <f t="shared" si="26"/>
        <v>-3187.7999999999993</v>
      </c>
      <c r="AC25" s="134">
        <f>AA25/Z25%</f>
        <v>60.1026282853567</v>
      </c>
      <c r="AD25" s="127">
        <v>2350</v>
      </c>
      <c r="AE25" s="127">
        <v>1391.2</v>
      </c>
      <c r="AF25" s="106">
        <f t="shared" si="28"/>
        <v>-958.8</v>
      </c>
      <c r="AG25" s="106">
        <f t="shared" si="55"/>
        <v>59.2</v>
      </c>
      <c r="AH25" s="127">
        <v>2460</v>
      </c>
      <c r="AI25" s="127">
        <v>708.1</v>
      </c>
      <c r="AJ25" s="106">
        <f t="shared" si="12"/>
        <v>-1751.9</v>
      </c>
      <c r="AK25" s="106">
        <f t="shared" si="13"/>
        <v>28.784552845528456</v>
      </c>
      <c r="AL25" s="127">
        <v>3180</v>
      </c>
      <c r="AM25" s="127">
        <v>2702.9</v>
      </c>
      <c r="AN25" s="106">
        <f t="shared" si="14"/>
        <v>-477.0999999999999</v>
      </c>
      <c r="AO25" s="106">
        <f t="shared" si="15"/>
        <v>84.99685534591195</v>
      </c>
      <c r="AP25" s="138">
        <f t="shared" si="51"/>
        <v>20520</v>
      </c>
      <c r="AQ25" s="139">
        <f t="shared" si="51"/>
        <v>8191.6</v>
      </c>
      <c r="AR25" s="139">
        <f t="shared" si="16"/>
        <v>-12328.4</v>
      </c>
      <c r="AS25" s="140">
        <f aca="true" t="shared" si="59" ref="AS25:AS36">AQ25/AP25%</f>
        <v>39.92007797270956</v>
      </c>
      <c r="AT25" s="133">
        <f t="shared" si="31"/>
        <v>8320</v>
      </c>
      <c r="AU25" s="134">
        <f t="shared" si="32"/>
        <v>0</v>
      </c>
      <c r="AV25" s="134">
        <f t="shared" si="47"/>
        <v>-8320</v>
      </c>
      <c r="AW25" s="135">
        <f>AU25/AT25%</f>
        <v>0</v>
      </c>
      <c r="AX25" s="141">
        <v>2500</v>
      </c>
      <c r="AY25" s="127"/>
      <c r="AZ25" s="106">
        <f t="shared" si="52"/>
        <v>-2500</v>
      </c>
      <c r="BA25" s="125">
        <f t="shared" si="48"/>
        <v>0</v>
      </c>
      <c r="BB25" s="141">
        <v>2600</v>
      </c>
      <c r="BC25" s="127"/>
      <c r="BD25" s="106">
        <f>BC25-BB25</f>
        <v>-2600</v>
      </c>
      <c r="BE25" s="142">
        <f>BC25/BB25%</f>
        <v>0</v>
      </c>
      <c r="BF25" s="141">
        <v>3220</v>
      </c>
      <c r="BG25" s="127"/>
      <c r="BH25" s="106">
        <f>BG25-BF25</f>
        <v>-3220</v>
      </c>
      <c r="BI25" s="125">
        <f>BG25/BF25%</f>
        <v>0</v>
      </c>
      <c r="BJ25" s="143">
        <f t="shared" si="35"/>
        <v>9790.7</v>
      </c>
      <c r="BK25" s="134">
        <f t="shared" si="36"/>
        <v>0</v>
      </c>
      <c r="BL25" s="134">
        <f t="shared" si="37"/>
        <v>-9790.7</v>
      </c>
      <c r="BM25" s="135">
        <f>BK25/BJ25%</f>
        <v>0</v>
      </c>
      <c r="BN25" s="141">
        <v>2850</v>
      </c>
      <c r="BO25" s="127"/>
      <c r="BP25" s="96">
        <f>BO25-BN25</f>
        <v>-2850</v>
      </c>
      <c r="BQ25" s="125">
        <f>BO25/BN25%</f>
        <v>0</v>
      </c>
      <c r="BR25" s="141">
        <v>3250</v>
      </c>
      <c r="BS25" s="127"/>
      <c r="BT25" s="106">
        <f>BS25-BR25</f>
        <v>-3250</v>
      </c>
      <c r="BU25" s="142">
        <f>BS25/BR25%</f>
        <v>0</v>
      </c>
      <c r="BV25" s="127">
        <v>3690.7</v>
      </c>
      <c r="BW25" s="127"/>
      <c r="BX25" s="106">
        <f>BW25-BV25</f>
        <v>-3690.7</v>
      </c>
      <c r="BY25" s="96">
        <f>BW25/BV25%</f>
        <v>0</v>
      </c>
      <c r="BZ25" s="144"/>
      <c r="CA25" s="145">
        <f t="shared" si="42"/>
        <v>8191.6</v>
      </c>
      <c r="CB25" s="145" t="e">
        <f t="shared" si="43"/>
        <v>#DIV/0!</v>
      </c>
    </row>
    <row r="26" spans="1:80" s="2" customFormat="1" ht="22.5" customHeight="1">
      <c r="A26" s="151" t="s">
        <v>52</v>
      </c>
      <c r="B26" s="136">
        <f t="shared" si="56"/>
        <v>7875.599999999999</v>
      </c>
      <c r="C26" s="127">
        <f t="shared" si="56"/>
        <v>3706.8999999999996</v>
      </c>
      <c r="D26" s="106">
        <f t="shared" si="0"/>
        <v>-4168.7</v>
      </c>
      <c r="E26" s="129">
        <f t="shared" si="1"/>
        <v>47.06815988623089</v>
      </c>
      <c r="F26" s="130">
        <f t="shared" si="2"/>
        <v>3937.5</v>
      </c>
      <c r="G26" s="131">
        <f t="shared" si="2"/>
        <v>3706.8999999999996</v>
      </c>
      <c r="H26" s="131">
        <f t="shared" si="3"/>
        <v>-230.60000000000036</v>
      </c>
      <c r="I26" s="132">
        <f t="shared" si="57"/>
        <v>94.14349206349205</v>
      </c>
      <c r="J26" s="133">
        <f t="shared" si="49"/>
        <v>1968.6000000000001</v>
      </c>
      <c r="K26" s="134">
        <f t="shared" si="50"/>
        <v>1894.8</v>
      </c>
      <c r="L26" s="134">
        <f t="shared" si="5"/>
        <v>-73.80000000000018</v>
      </c>
      <c r="M26" s="135">
        <f t="shared" si="58"/>
        <v>96.25114294422431</v>
      </c>
      <c r="N26" s="161">
        <v>656.2</v>
      </c>
      <c r="O26" s="162">
        <v>279.8</v>
      </c>
      <c r="P26" s="106">
        <f t="shared" si="54"/>
        <v>-376.40000000000003</v>
      </c>
      <c r="Q26" s="106">
        <f>O26/N26%</f>
        <v>42.63943919536727</v>
      </c>
      <c r="R26" s="162">
        <v>656.2</v>
      </c>
      <c r="S26" s="162">
        <v>910.5</v>
      </c>
      <c r="T26" s="106">
        <f t="shared" si="9"/>
        <v>254.29999999999995</v>
      </c>
      <c r="U26" s="106">
        <f t="shared" si="10"/>
        <v>138.75342883267297</v>
      </c>
      <c r="V26" s="162">
        <v>656.2</v>
      </c>
      <c r="W26" s="162">
        <v>704.5</v>
      </c>
      <c r="X26" s="106">
        <f t="shared" si="24"/>
        <v>48.299999999999955</v>
      </c>
      <c r="Y26" s="106">
        <f t="shared" si="11"/>
        <v>107.36056080463273</v>
      </c>
      <c r="Z26" s="134">
        <f t="shared" si="45"/>
        <v>1968.8999999999999</v>
      </c>
      <c r="AA26" s="134">
        <f t="shared" si="25"/>
        <v>1812.1</v>
      </c>
      <c r="AB26" s="134">
        <f t="shared" si="26"/>
        <v>-156.79999999999995</v>
      </c>
      <c r="AC26" s="134">
        <f>AA26/Z26%</f>
        <v>92.03616232414038</v>
      </c>
      <c r="AD26" s="162">
        <v>656.3</v>
      </c>
      <c r="AE26" s="162">
        <v>573.6</v>
      </c>
      <c r="AF26" s="106">
        <f t="shared" si="28"/>
        <v>-82.69999999999993</v>
      </c>
      <c r="AG26" s="106">
        <f t="shared" si="55"/>
        <v>87.39905531007162</v>
      </c>
      <c r="AH26" s="162">
        <v>656.3</v>
      </c>
      <c r="AI26" s="162">
        <v>219.9</v>
      </c>
      <c r="AJ26" s="106">
        <f t="shared" si="12"/>
        <v>-436.4</v>
      </c>
      <c r="AK26" s="106">
        <f t="shared" si="13"/>
        <v>33.506018589059885</v>
      </c>
      <c r="AL26" s="162">
        <v>656.3</v>
      </c>
      <c r="AM26" s="162">
        <v>1018.6</v>
      </c>
      <c r="AN26" s="106">
        <f t="shared" si="14"/>
        <v>362.30000000000007</v>
      </c>
      <c r="AO26" s="106">
        <f t="shared" si="15"/>
        <v>155.20341307328965</v>
      </c>
      <c r="AP26" s="138">
        <f t="shared" si="51"/>
        <v>5906.4</v>
      </c>
      <c r="AQ26" s="139">
        <f t="shared" si="51"/>
        <v>3706.8999999999996</v>
      </c>
      <c r="AR26" s="139">
        <f t="shared" si="16"/>
        <v>-2199.5</v>
      </c>
      <c r="AS26" s="140">
        <f t="shared" si="59"/>
        <v>62.760734118921846</v>
      </c>
      <c r="AT26" s="133">
        <f t="shared" si="31"/>
        <v>1968.8999999999999</v>
      </c>
      <c r="AU26" s="134">
        <f t="shared" si="32"/>
        <v>0</v>
      </c>
      <c r="AV26" s="134">
        <f t="shared" si="47"/>
        <v>-1968.8999999999999</v>
      </c>
      <c r="AW26" s="135">
        <f>AU26/AT26%</f>
        <v>0</v>
      </c>
      <c r="AX26" s="163">
        <v>656.3</v>
      </c>
      <c r="AY26" s="162"/>
      <c r="AZ26" s="106">
        <f t="shared" si="52"/>
        <v>-656.3</v>
      </c>
      <c r="BA26" s="125">
        <f t="shared" si="48"/>
        <v>0</v>
      </c>
      <c r="BB26" s="163">
        <v>656.3</v>
      </c>
      <c r="BC26" s="162"/>
      <c r="BD26" s="106">
        <f>BC26-BB26</f>
        <v>-656.3</v>
      </c>
      <c r="BE26" s="142">
        <f>BC26/BB26%</f>
        <v>0</v>
      </c>
      <c r="BF26" s="163">
        <v>656.3</v>
      </c>
      <c r="BG26" s="162"/>
      <c r="BH26" s="106">
        <f>BG26-BF26</f>
        <v>-656.3</v>
      </c>
      <c r="BI26" s="125">
        <f>BG26/BF26%</f>
        <v>0</v>
      </c>
      <c r="BJ26" s="143">
        <f t="shared" si="35"/>
        <v>1969.1999999999998</v>
      </c>
      <c r="BK26" s="134">
        <f t="shared" si="36"/>
        <v>0</v>
      </c>
      <c r="BL26" s="134">
        <f t="shared" si="37"/>
        <v>-1969.1999999999998</v>
      </c>
      <c r="BM26" s="135">
        <f>BK26/BJ26%</f>
        <v>0</v>
      </c>
      <c r="BN26" s="163">
        <v>656.3</v>
      </c>
      <c r="BO26" s="162"/>
      <c r="BP26" s="96">
        <f>BO26-BN26</f>
        <v>-656.3</v>
      </c>
      <c r="BQ26" s="125">
        <f>BO26/BN26%</f>
        <v>0</v>
      </c>
      <c r="BR26" s="163">
        <v>656.3</v>
      </c>
      <c r="BS26" s="162"/>
      <c r="BT26" s="106">
        <f>BS26-BR26</f>
        <v>-656.3</v>
      </c>
      <c r="BU26" s="142">
        <f>BS26/BR26%</f>
        <v>0</v>
      </c>
      <c r="BV26" s="162">
        <v>656.6</v>
      </c>
      <c r="BW26" s="162"/>
      <c r="BX26" s="106">
        <f>BW26-BV26</f>
        <v>-656.6</v>
      </c>
      <c r="BY26" s="106">
        <f aca="true" t="shared" si="60" ref="BY26:BY36">BW26/BV26%</f>
        <v>0</v>
      </c>
      <c r="BZ26" s="164"/>
      <c r="CA26" s="145">
        <f t="shared" si="42"/>
        <v>3706.8999999999996</v>
      </c>
      <c r="CB26" s="145" t="e">
        <f t="shared" si="43"/>
        <v>#DIV/0!</v>
      </c>
    </row>
    <row r="27" spans="1:80" ht="38.25" customHeight="1">
      <c r="A27" s="151" t="s">
        <v>53</v>
      </c>
      <c r="B27" s="136">
        <f t="shared" si="56"/>
        <v>77.5</v>
      </c>
      <c r="C27" s="127">
        <f t="shared" si="56"/>
        <v>130.3</v>
      </c>
      <c r="D27" s="128">
        <f t="shared" si="0"/>
        <v>52.80000000000001</v>
      </c>
      <c r="E27" s="129">
        <f t="shared" si="1"/>
        <v>168.1290322580645</v>
      </c>
      <c r="F27" s="130">
        <f t="shared" si="2"/>
        <v>77.5</v>
      </c>
      <c r="G27" s="131">
        <f t="shared" si="2"/>
        <v>130.3</v>
      </c>
      <c r="H27" s="131">
        <f t="shared" si="3"/>
        <v>52.80000000000001</v>
      </c>
      <c r="I27" s="132">
        <f>G27/F27%</f>
        <v>168.1290322580645</v>
      </c>
      <c r="J27" s="133">
        <f t="shared" si="49"/>
        <v>77.5</v>
      </c>
      <c r="K27" s="134">
        <f t="shared" si="50"/>
        <v>130.3</v>
      </c>
      <c r="L27" s="134">
        <f t="shared" si="5"/>
        <v>52.80000000000001</v>
      </c>
      <c r="M27" s="135">
        <f t="shared" si="58"/>
        <v>168.1290322580645</v>
      </c>
      <c r="N27" s="161"/>
      <c r="O27" s="162">
        <v>72.7</v>
      </c>
      <c r="P27" s="106">
        <f t="shared" si="54"/>
        <v>72.7</v>
      </c>
      <c r="Q27" s="106"/>
      <c r="R27" s="162"/>
      <c r="S27" s="162"/>
      <c r="T27" s="106">
        <f t="shared" si="9"/>
        <v>0</v>
      </c>
      <c r="U27" s="106"/>
      <c r="V27" s="162">
        <v>77.5</v>
      </c>
      <c r="W27" s="162">
        <v>57.6</v>
      </c>
      <c r="X27" s="106">
        <f t="shared" si="24"/>
        <v>-19.9</v>
      </c>
      <c r="Y27" s="106"/>
      <c r="Z27" s="134">
        <f t="shared" si="45"/>
        <v>0</v>
      </c>
      <c r="AA27" s="134">
        <f t="shared" si="25"/>
        <v>0</v>
      </c>
      <c r="AB27" s="134">
        <f t="shared" si="26"/>
        <v>0</v>
      </c>
      <c r="AC27" s="134"/>
      <c r="AD27" s="162"/>
      <c r="AE27" s="162"/>
      <c r="AF27" s="106">
        <f t="shared" si="28"/>
        <v>0</v>
      </c>
      <c r="AG27" s="106"/>
      <c r="AH27" s="162"/>
      <c r="AI27" s="162"/>
      <c r="AJ27" s="106">
        <f t="shared" si="12"/>
        <v>0</v>
      </c>
      <c r="AK27" s="106"/>
      <c r="AL27" s="162"/>
      <c r="AM27" s="162"/>
      <c r="AN27" s="106">
        <f t="shared" si="14"/>
        <v>0</v>
      </c>
      <c r="AO27" s="106"/>
      <c r="AP27" s="138">
        <f t="shared" si="51"/>
        <v>77.5</v>
      </c>
      <c r="AQ27" s="139">
        <f t="shared" si="51"/>
        <v>130.3</v>
      </c>
      <c r="AR27" s="139">
        <f t="shared" si="16"/>
        <v>52.80000000000001</v>
      </c>
      <c r="AS27" s="140">
        <f t="shared" si="59"/>
        <v>168.1290322580645</v>
      </c>
      <c r="AT27" s="133">
        <f t="shared" si="31"/>
        <v>0</v>
      </c>
      <c r="AU27" s="134">
        <f t="shared" si="32"/>
        <v>0</v>
      </c>
      <c r="AV27" s="134">
        <f t="shared" si="47"/>
        <v>0</v>
      </c>
      <c r="AW27" s="135"/>
      <c r="AX27" s="163"/>
      <c r="AY27" s="162">
        <v>0</v>
      </c>
      <c r="AZ27" s="106">
        <f t="shared" si="52"/>
        <v>0</v>
      </c>
      <c r="BA27" s="125"/>
      <c r="BB27" s="163"/>
      <c r="BC27" s="162"/>
      <c r="BD27" s="106">
        <f>BC27-BB27</f>
        <v>0</v>
      </c>
      <c r="BE27" s="142"/>
      <c r="BF27" s="163"/>
      <c r="BG27" s="162">
        <v>0</v>
      </c>
      <c r="BH27" s="106">
        <f>BG27-BF27</f>
        <v>0</v>
      </c>
      <c r="BI27" s="125"/>
      <c r="BJ27" s="143">
        <f t="shared" si="35"/>
        <v>0</v>
      </c>
      <c r="BK27" s="134">
        <f t="shared" si="36"/>
        <v>0</v>
      </c>
      <c r="BL27" s="134">
        <f t="shared" si="37"/>
        <v>0</v>
      </c>
      <c r="BM27" s="135"/>
      <c r="BN27" s="163"/>
      <c r="BO27" s="162"/>
      <c r="BP27" s="96">
        <f>BO27-BN27</f>
        <v>0</v>
      </c>
      <c r="BQ27" s="125"/>
      <c r="BR27" s="163"/>
      <c r="BS27" s="162"/>
      <c r="BT27" s="106">
        <f>BS27-BR27</f>
        <v>0</v>
      </c>
      <c r="BU27" s="142"/>
      <c r="BV27" s="162"/>
      <c r="BW27" s="162"/>
      <c r="BX27" s="106">
        <f>BW27-BV27</f>
        <v>0</v>
      </c>
      <c r="BY27" s="106" t="e">
        <f t="shared" si="60"/>
        <v>#DIV/0!</v>
      </c>
      <c r="BZ27" s="164"/>
      <c r="CA27" s="145">
        <f t="shared" si="42"/>
        <v>130.3</v>
      </c>
      <c r="CB27" s="145" t="e">
        <f t="shared" si="43"/>
        <v>#DIV/0!</v>
      </c>
    </row>
    <row r="28" spans="1:80" ht="41.25" customHeight="1">
      <c r="A28" s="165" t="s">
        <v>54</v>
      </c>
      <c r="B28" s="136">
        <f t="shared" si="56"/>
        <v>252.60000000000002</v>
      </c>
      <c r="C28" s="127">
        <f t="shared" si="56"/>
        <v>200.1</v>
      </c>
      <c r="D28" s="128">
        <f t="shared" si="0"/>
        <v>-52.50000000000003</v>
      </c>
      <c r="E28" s="129">
        <f t="shared" si="1"/>
        <v>79.21615201900237</v>
      </c>
      <c r="F28" s="130">
        <f t="shared" si="2"/>
        <v>126.2</v>
      </c>
      <c r="G28" s="131">
        <f t="shared" si="2"/>
        <v>200.1</v>
      </c>
      <c r="H28" s="131">
        <f t="shared" si="3"/>
        <v>73.89999999999999</v>
      </c>
      <c r="I28" s="132">
        <f t="shared" si="57"/>
        <v>158.5578446909667</v>
      </c>
      <c r="J28" s="166">
        <f t="shared" si="49"/>
        <v>63</v>
      </c>
      <c r="K28" s="134">
        <f>O28+S28+W28</f>
        <v>44</v>
      </c>
      <c r="L28" s="134">
        <f t="shared" si="5"/>
        <v>-19</v>
      </c>
      <c r="M28" s="135">
        <f t="shared" si="58"/>
        <v>69.84126984126983</v>
      </c>
      <c r="N28" s="161">
        <v>21</v>
      </c>
      <c r="O28" s="162">
        <v>19.5</v>
      </c>
      <c r="P28" s="106"/>
      <c r="Q28" s="106"/>
      <c r="R28" s="162">
        <v>21</v>
      </c>
      <c r="S28" s="162">
        <v>15.3</v>
      </c>
      <c r="T28" s="106">
        <f>S28-R28</f>
        <v>-5.699999999999999</v>
      </c>
      <c r="U28" s="106">
        <f>S28/R28%</f>
        <v>72.85714285714286</v>
      </c>
      <c r="V28" s="162">
        <v>21</v>
      </c>
      <c r="W28" s="162">
        <v>9.2</v>
      </c>
      <c r="X28" s="106"/>
      <c r="Y28" s="106"/>
      <c r="Z28" s="134">
        <f t="shared" si="45"/>
        <v>63.2</v>
      </c>
      <c r="AA28" s="134">
        <f t="shared" si="25"/>
        <v>156.1</v>
      </c>
      <c r="AB28" s="134">
        <f t="shared" si="26"/>
        <v>92.89999999999999</v>
      </c>
      <c r="AC28" s="134">
        <f>AA28/Z28%</f>
        <v>246.99367088607593</v>
      </c>
      <c r="AD28" s="162">
        <v>21</v>
      </c>
      <c r="AE28" s="162">
        <v>24.2</v>
      </c>
      <c r="AF28" s="106"/>
      <c r="AG28" s="106"/>
      <c r="AH28" s="162">
        <v>21.1</v>
      </c>
      <c r="AI28" s="162">
        <v>104.7</v>
      </c>
      <c r="AJ28" s="106">
        <f t="shared" si="12"/>
        <v>83.6</v>
      </c>
      <c r="AK28" s="137" t="s">
        <v>32</v>
      </c>
      <c r="AL28" s="162">
        <v>21.1</v>
      </c>
      <c r="AM28" s="162">
        <v>27.2</v>
      </c>
      <c r="AN28" s="106"/>
      <c r="AO28" s="106"/>
      <c r="AP28" s="138">
        <f t="shared" si="51"/>
        <v>189.4</v>
      </c>
      <c r="AQ28" s="139"/>
      <c r="AR28" s="139"/>
      <c r="AS28" s="140"/>
      <c r="AT28" s="133">
        <f t="shared" si="31"/>
        <v>63.2</v>
      </c>
      <c r="AU28" s="134"/>
      <c r="AV28" s="134"/>
      <c r="AW28" s="135"/>
      <c r="AX28" s="163">
        <v>21</v>
      </c>
      <c r="AY28" s="162"/>
      <c r="AZ28" s="106"/>
      <c r="BA28" s="125"/>
      <c r="BB28" s="163">
        <v>21.1</v>
      </c>
      <c r="BC28" s="162"/>
      <c r="BD28" s="106"/>
      <c r="BE28" s="142"/>
      <c r="BF28" s="163">
        <v>21.1</v>
      </c>
      <c r="BG28" s="162"/>
      <c r="BH28" s="106"/>
      <c r="BI28" s="125"/>
      <c r="BJ28" s="143">
        <f t="shared" si="35"/>
        <v>63.2</v>
      </c>
      <c r="BK28" s="134"/>
      <c r="BL28" s="134"/>
      <c r="BM28" s="135"/>
      <c r="BN28" s="163">
        <v>21</v>
      </c>
      <c r="BO28" s="161"/>
      <c r="BP28" s="96"/>
      <c r="BQ28" s="125"/>
      <c r="BR28" s="163">
        <v>21.1</v>
      </c>
      <c r="BS28" s="162"/>
      <c r="BT28" s="106"/>
      <c r="BU28" s="142"/>
      <c r="BV28" s="162">
        <v>21.1</v>
      </c>
      <c r="BW28" s="162"/>
      <c r="BX28" s="106"/>
      <c r="BY28" s="106"/>
      <c r="BZ28" s="164"/>
      <c r="CA28" s="145"/>
      <c r="CB28" s="145"/>
    </row>
    <row r="29" spans="1:80" s="115" customFormat="1" ht="38.25" customHeight="1">
      <c r="A29" s="167" t="s">
        <v>55</v>
      </c>
      <c r="B29" s="168">
        <f>B30</f>
        <v>1281.7</v>
      </c>
      <c r="C29" s="168">
        <f>C30</f>
        <v>1878.8000000000002</v>
      </c>
      <c r="D29" s="97">
        <f t="shared" si="0"/>
        <v>597.1000000000001</v>
      </c>
      <c r="E29" s="98">
        <f t="shared" si="1"/>
        <v>146.58656471873294</v>
      </c>
      <c r="F29" s="99">
        <f t="shared" si="2"/>
        <v>1281.7</v>
      </c>
      <c r="G29" s="100">
        <f t="shared" si="2"/>
        <v>1878.8000000000002</v>
      </c>
      <c r="H29" s="100">
        <f t="shared" si="3"/>
        <v>597.1000000000001</v>
      </c>
      <c r="I29" s="101">
        <f t="shared" si="57"/>
        <v>146.58656471873294</v>
      </c>
      <c r="J29" s="117">
        <f t="shared" si="49"/>
        <v>734.2</v>
      </c>
      <c r="K29" s="103">
        <f t="shared" si="50"/>
        <v>1043</v>
      </c>
      <c r="L29" s="103">
        <f t="shared" si="5"/>
        <v>308.79999999999995</v>
      </c>
      <c r="M29" s="104">
        <f t="shared" si="58"/>
        <v>142.05938436393353</v>
      </c>
      <c r="N29" s="169">
        <f>N30</f>
        <v>682.7</v>
      </c>
      <c r="O29" s="168">
        <f>O30</f>
        <v>773.4</v>
      </c>
      <c r="P29" s="96">
        <f t="shared" si="54"/>
        <v>90.69999999999993</v>
      </c>
      <c r="Q29" s="96">
        <f aca="true" t="shared" si="61" ref="Q29:Q36">O29/N29%</f>
        <v>113.28548410722131</v>
      </c>
      <c r="R29" s="168">
        <f>R30</f>
        <v>48.5</v>
      </c>
      <c r="S29" s="168">
        <f>S30</f>
        <v>224.1</v>
      </c>
      <c r="T29" s="96">
        <f t="shared" si="9"/>
        <v>175.6</v>
      </c>
      <c r="U29" s="96" t="s">
        <v>35</v>
      </c>
      <c r="V29" s="168">
        <f>V30</f>
        <v>3</v>
      </c>
      <c r="W29" s="168">
        <f>W30</f>
        <v>45.5</v>
      </c>
      <c r="X29" s="96">
        <f t="shared" si="24"/>
        <v>42.5</v>
      </c>
      <c r="Y29" s="96" t="s">
        <v>56</v>
      </c>
      <c r="Z29" s="103">
        <f t="shared" si="45"/>
        <v>547.5</v>
      </c>
      <c r="AA29" s="103">
        <f t="shared" si="25"/>
        <v>835.8000000000001</v>
      </c>
      <c r="AB29" s="103">
        <f t="shared" si="26"/>
        <v>288.30000000000007</v>
      </c>
      <c r="AC29" s="103">
        <f aca="true" t="shared" si="62" ref="AC29:AC36">AA29/Z29%</f>
        <v>152.65753424657535</v>
      </c>
      <c r="AD29" s="168">
        <f>AD30</f>
        <v>547.5</v>
      </c>
      <c r="AE29" s="168">
        <f>AE30</f>
        <v>759</v>
      </c>
      <c r="AF29" s="106">
        <f t="shared" si="28"/>
        <v>211.5</v>
      </c>
      <c r="AG29" s="106">
        <f t="shared" si="55"/>
        <v>138.63013698630138</v>
      </c>
      <c r="AH29" s="168">
        <f>AH30</f>
        <v>0</v>
      </c>
      <c r="AI29" s="168">
        <f>AI30</f>
        <v>44.2</v>
      </c>
      <c r="AJ29" s="106">
        <f t="shared" si="12"/>
        <v>44.2</v>
      </c>
      <c r="AK29" s="106"/>
      <c r="AL29" s="168">
        <f>AL30</f>
        <v>0</v>
      </c>
      <c r="AM29" s="168">
        <f>AM30</f>
        <v>32.6</v>
      </c>
      <c r="AN29" s="96">
        <f t="shared" si="14"/>
        <v>32.6</v>
      </c>
      <c r="AO29" s="96"/>
      <c r="AP29" s="107">
        <f t="shared" si="51"/>
        <v>1281.7</v>
      </c>
      <c r="AQ29" s="108">
        <f t="shared" si="51"/>
        <v>1878.8000000000002</v>
      </c>
      <c r="AR29" s="108">
        <f t="shared" si="16"/>
        <v>597.1000000000001</v>
      </c>
      <c r="AS29" s="109">
        <f t="shared" si="59"/>
        <v>146.58656471873294</v>
      </c>
      <c r="AT29" s="117">
        <f t="shared" si="31"/>
        <v>0</v>
      </c>
      <c r="AU29" s="103">
        <f t="shared" si="32"/>
        <v>0</v>
      </c>
      <c r="AV29" s="103">
        <f t="shared" si="47"/>
        <v>0</v>
      </c>
      <c r="AW29" s="110" t="e">
        <f>AU29/AT29%</f>
        <v>#DIV/0!</v>
      </c>
      <c r="AX29" s="170">
        <f>AX30</f>
        <v>0</v>
      </c>
      <c r="AY29" s="168">
        <f>AY30</f>
        <v>0</v>
      </c>
      <c r="AZ29" s="96">
        <f t="shared" si="52"/>
        <v>0</v>
      </c>
      <c r="BA29" s="111" t="e">
        <f t="shared" si="48"/>
        <v>#DIV/0!</v>
      </c>
      <c r="BB29" s="170">
        <f>BB30</f>
        <v>0</v>
      </c>
      <c r="BC29" s="168">
        <f>BC30</f>
        <v>0</v>
      </c>
      <c r="BD29" s="96">
        <f aca="true" t="shared" si="63" ref="BD29:BD35">BC29-BB29</f>
        <v>0</v>
      </c>
      <c r="BE29" s="112" t="e">
        <f>BC29/BB29%</f>
        <v>#DIV/0!</v>
      </c>
      <c r="BF29" s="170">
        <f>BF30</f>
        <v>0</v>
      </c>
      <c r="BG29" s="168">
        <f>BG30</f>
        <v>0</v>
      </c>
      <c r="BH29" s="168">
        <f>BH30</f>
        <v>0</v>
      </c>
      <c r="BI29" s="111" t="e">
        <f>BG29/BF29%</f>
        <v>#DIV/0!</v>
      </c>
      <c r="BJ29" s="122">
        <f t="shared" si="35"/>
        <v>0</v>
      </c>
      <c r="BK29" s="103">
        <f t="shared" si="36"/>
        <v>0</v>
      </c>
      <c r="BL29" s="103">
        <f t="shared" si="37"/>
        <v>0</v>
      </c>
      <c r="BM29" s="104" t="e">
        <f aca="true" t="shared" si="64" ref="BM29:BM36">BK29/BJ29%</f>
        <v>#DIV/0!</v>
      </c>
      <c r="BN29" s="170">
        <f>BN30</f>
        <v>0</v>
      </c>
      <c r="BO29" s="170">
        <f>BO30</f>
        <v>0</v>
      </c>
      <c r="BP29" s="96">
        <f>BO29-BN29</f>
        <v>0</v>
      </c>
      <c r="BQ29" s="125" t="e">
        <f>BO29/BN29%</f>
        <v>#DIV/0!</v>
      </c>
      <c r="BR29" s="170">
        <f>BR30</f>
        <v>0</v>
      </c>
      <c r="BS29" s="168">
        <f>BS30</f>
        <v>0</v>
      </c>
      <c r="BT29" s="168">
        <f>BT30</f>
        <v>0</v>
      </c>
      <c r="BU29" s="112" t="e">
        <f>BS29/BR29%</f>
        <v>#DIV/0!</v>
      </c>
      <c r="BV29" s="168">
        <f>BV30</f>
        <v>0</v>
      </c>
      <c r="BW29" s="168">
        <f>BW30</f>
        <v>0</v>
      </c>
      <c r="BX29" s="106">
        <f>BW29-BV29</f>
        <v>0</v>
      </c>
      <c r="BY29" s="106" t="e">
        <f t="shared" si="60"/>
        <v>#DIV/0!</v>
      </c>
      <c r="BZ29" s="171">
        <f>BZ30</f>
        <v>0</v>
      </c>
      <c r="CA29" s="114">
        <f t="shared" si="42"/>
        <v>1878.8000000000002</v>
      </c>
      <c r="CB29" s="114" t="e">
        <f t="shared" si="43"/>
        <v>#DIV/0!</v>
      </c>
    </row>
    <row r="30" spans="1:80" ht="40.5" customHeight="1">
      <c r="A30" s="172" t="s">
        <v>57</v>
      </c>
      <c r="B30" s="127">
        <f>J30+Z30+AT30+BJ30</f>
        <v>1281.7</v>
      </c>
      <c r="C30" s="127">
        <f>K30+AA30+AU30+BK30</f>
        <v>1878.8000000000002</v>
      </c>
      <c r="D30" s="128">
        <f t="shared" si="0"/>
        <v>597.1000000000001</v>
      </c>
      <c r="E30" s="129">
        <f t="shared" si="1"/>
        <v>146.58656471873294</v>
      </c>
      <c r="F30" s="130">
        <f t="shared" si="2"/>
        <v>1281.7</v>
      </c>
      <c r="G30" s="131">
        <f t="shared" si="2"/>
        <v>1878.8000000000002</v>
      </c>
      <c r="H30" s="131">
        <f t="shared" si="3"/>
        <v>597.1000000000001</v>
      </c>
      <c r="I30" s="132">
        <f t="shared" si="57"/>
        <v>146.58656471873294</v>
      </c>
      <c r="J30" s="133">
        <f t="shared" si="49"/>
        <v>734.2</v>
      </c>
      <c r="K30" s="134">
        <f t="shared" si="50"/>
        <v>1043</v>
      </c>
      <c r="L30" s="134">
        <f t="shared" si="5"/>
        <v>308.79999999999995</v>
      </c>
      <c r="M30" s="135">
        <f t="shared" si="58"/>
        <v>142.05938436393353</v>
      </c>
      <c r="N30" s="161">
        <v>682.7</v>
      </c>
      <c r="O30" s="162">
        <v>773.4</v>
      </c>
      <c r="P30" s="106">
        <f t="shared" si="54"/>
        <v>90.69999999999993</v>
      </c>
      <c r="Q30" s="106">
        <f t="shared" si="61"/>
        <v>113.28548410722131</v>
      </c>
      <c r="R30" s="162">
        <v>48.5</v>
      </c>
      <c r="S30" s="162">
        <v>224.1</v>
      </c>
      <c r="T30" s="106">
        <f t="shared" si="9"/>
        <v>175.6</v>
      </c>
      <c r="U30" s="106" t="s">
        <v>35</v>
      </c>
      <c r="V30" s="162">
        <v>3</v>
      </c>
      <c r="W30" s="162">
        <v>45.5</v>
      </c>
      <c r="X30" s="106">
        <f t="shared" si="24"/>
        <v>42.5</v>
      </c>
      <c r="Y30" s="96" t="s">
        <v>56</v>
      </c>
      <c r="Z30" s="134">
        <f t="shared" si="45"/>
        <v>547.5</v>
      </c>
      <c r="AA30" s="134">
        <f t="shared" si="25"/>
        <v>835.8000000000001</v>
      </c>
      <c r="AB30" s="134">
        <f t="shared" si="26"/>
        <v>288.30000000000007</v>
      </c>
      <c r="AC30" s="134">
        <f t="shared" si="62"/>
        <v>152.65753424657535</v>
      </c>
      <c r="AD30" s="162">
        <v>547.5</v>
      </c>
      <c r="AE30" s="162">
        <v>759</v>
      </c>
      <c r="AF30" s="106">
        <f t="shared" si="28"/>
        <v>211.5</v>
      </c>
      <c r="AG30" s="106">
        <f t="shared" si="55"/>
        <v>138.63013698630138</v>
      </c>
      <c r="AH30" s="162"/>
      <c r="AI30" s="162">
        <v>44.2</v>
      </c>
      <c r="AJ30" s="106">
        <f t="shared" si="12"/>
        <v>44.2</v>
      </c>
      <c r="AK30" s="106"/>
      <c r="AL30" s="162"/>
      <c r="AM30" s="162">
        <v>32.6</v>
      </c>
      <c r="AN30" s="106">
        <f t="shared" si="14"/>
        <v>32.6</v>
      </c>
      <c r="AO30" s="106"/>
      <c r="AP30" s="138">
        <f t="shared" si="51"/>
        <v>1281.7</v>
      </c>
      <c r="AQ30" s="139">
        <f t="shared" si="51"/>
        <v>1878.8000000000002</v>
      </c>
      <c r="AR30" s="139">
        <f t="shared" si="16"/>
        <v>597.1000000000001</v>
      </c>
      <c r="AS30" s="140">
        <f t="shared" si="59"/>
        <v>146.58656471873294</v>
      </c>
      <c r="AT30" s="133">
        <f t="shared" si="31"/>
        <v>0</v>
      </c>
      <c r="AU30" s="134">
        <f t="shared" si="32"/>
        <v>0</v>
      </c>
      <c r="AV30" s="134">
        <f t="shared" si="47"/>
        <v>0</v>
      </c>
      <c r="AW30" s="135" t="e">
        <f>AU30/AT30%</f>
        <v>#DIV/0!</v>
      </c>
      <c r="AX30" s="163"/>
      <c r="AY30" s="162"/>
      <c r="AZ30" s="106">
        <f t="shared" si="52"/>
        <v>0</v>
      </c>
      <c r="BA30" s="125" t="e">
        <f t="shared" si="48"/>
        <v>#DIV/0!</v>
      </c>
      <c r="BB30" s="163"/>
      <c r="BC30" s="162"/>
      <c r="BD30" s="106">
        <f t="shared" si="63"/>
        <v>0</v>
      </c>
      <c r="BE30" s="142" t="e">
        <f>BC30/BB30%</f>
        <v>#DIV/0!</v>
      </c>
      <c r="BF30" s="163"/>
      <c r="BG30" s="162"/>
      <c r="BH30" s="106">
        <f aca="true" t="shared" si="65" ref="BH30:BH35">BG30-BF30</f>
        <v>0</v>
      </c>
      <c r="BI30" s="125" t="e">
        <f>BG30/BF30%</f>
        <v>#DIV/0!</v>
      </c>
      <c r="BJ30" s="143">
        <f>BN30+BR30+BV30</f>
        <v>0</v>
      </c>
      <c r="BK30" s="134">
        <f>SUM(BO30+BS30+BW30)</f>
        <v>0</v>
      </c>
      <c r="BL30" s="134">
        <f t="shared" si="37"/>
        <v>0</v>
      </c>
      <c r="BM30" s="135" t="e">
        <f t="shared" si="64"/>
        <v>#DIV/0!</v>
      </c>
      <c r="BN30" s="163"/>
      <c r="BO30" s="162"/>
      <c r="BP30" s="96">
        <f>BO30-BN30</f>
        <v>0</v>
      </c>
      <c r="BQ30" s="125" t="e">
        <f>BO30/BN30%</f>
        <v>#DIV/0!</v>
      </c>
      <c r="BR30" s="163"/>
      <c r="BS30" s="162"/>
      <c r="BT30" s="106">
        <f aca="true" t="shared" si="66" ref="BT30:BT36">BS30-BR30</f>
        <v>0</v>
      </c>
      <c r="BU30" s="142" t="e">
        <f>BS30/BR30%</f>
        <v>#DIV/0!</v>
      </c>
      <c r="BV30" s="162"/>
      <c r="BW30" s="162"/>
      <c r="BX30" s="106">
        <f>BW30-BV30</f>
        <v>0</v>
      </c>
      <c r="BY30" s="106" t="e">
        <f t="shared" si="60"/>
        <v>#DIV/0!</v>
      </c>
      <c r="BZ30" s="164"/>
      <c r="CA30" s="145">
        <f t="shared" si="42"/>
        <v>1878.8000000000002</v>
      </c>
      <c r="CB30" s="145" t="e">
        <f t="shared" si="43"/>
        <v>#DIV/0!</v>
      </c>
    </row>
    <row r="31" spans="1:80" s="115" customFormat="1" ht="33" customHeight="1">
      <c r="A31" s="167" t="s">
        <v>58</v>
      </c>
      <c r="B31" s="169">
        <f>B32</f>
        <v>263.2</v>
      </c>
      <c r="C31" s="169">
        <f>C32</f>
        <v>363.70000000000005</v>
      </c>
      <c r="D31" s="97">
        <f t="shared" si="0"/>
        <v>100.50000000000006</v>
      </c>
      <c r="E31" s="129">
        <f t="shared" si="1"/>
        <v>138.18389057750764</v>
      </c>
      <c r="F31" s="99">
        <f t="shared" si="2"/>
        <v>263.2</v>
      </c>
      <c r="G31" s="100">
        <f t="shared" si="2"/>
        <v>363.70000000000005</v>
      </c>
      <c r="H31" s="100">
        <f t="shared" si="3"/>
        <v>100.50000000000006</v>
      </c>
      <c r="I31" s="101">
        <f t="shared" si="57"/>
        <v>138.18389057750764</v>
      </c>
      <c r="J31" s="117">
        <f t="shared" si="49"/>
        <v>248.7</v>
      </c>
      <c r="K31" s="103">
        <f t="shared" si="50"/>
        <v>266.6</v>
      </c>
      <c r="L31" s="103">
        <f t="shared" si="5"/>
        <v>17.900000000000034</v>
      </c>
      <c r="M31" s="104"/>
      <c r="N31" s="169">
        <f>N32</f>
        <v>0</v>
      </c>
      <c r="O31" s="169">
        <f>O32</f>
        <v>211.4</v>
      </c>
      <c r="P31" s="106">
        <f t="shared" si="54"/>
        <v>211.4</v>
      </c>
      <c r="Q31" s="106"/>
      <c r="R31" s="169">
        <f>R32</f>
        <v>0</v>
      </c>
      <c r="S31" s="169">
        <f>S32</f>
        <v>38.2</v>
      </c>
      <c r="T31" s="96">
        <f t="shared" si="9"/>
        <v>38.2</v>
      </c>
      <c r="U31" s="96"/>
      <c r="V31" s="169">
        <f>V32</f>
        <v>248.7</v>
      </c>
      <c r="W31" s="169">
        <f>W32</f>
        <v>17</v>
      </c>
      <c r="X31" s="106">
        <f t="shared" si="24"/>
        <v>-231.7</v>
      </c>
      <c r="Y31" s="106"/>
      <c r="Z31" s="103">
        <f t="shared" si="45"/>
        <v>14.5</v>
      </c>
      <c r="AA31" s="103">
        <f t="shared" si="25"/>
        <v>97.1</v>
      </c>
      <c r="AB31" s="103">
        <f t="shared" si="26"/>
        <v>82.6</v>
      </c>
      <c r="AC31" s="103" t="s">
        <v>32</v>
      </c>
      <c r="AD31" s="169">
        <f>AD32</f>
        <v>0</v>
      </c>
      <c r="AE31" s="169">
        <f>AE32</f>
        <v>17.5</v>
      </c>
      <c r="AF31" s="96">
        <f t="shared" si="28"/>
        <v>17.5</v>
      </c>
      <c r="AG31" s="106"/>
      <c r="AH31" s="169">
        <f>AH32</f>
        <v>14.5</v>
      </c>
      <c r="AI31" s="169">
        <f>AI32</f>
        <v>12.1</v>
      </c>
      <c r="AJ31" s="96">
        <f t="shared" si="12"/>
        <v>-2.4000000000000004</v>
      </c>
      <c r="AK31" s="106"/>
      <c r="AL31" s="168">
        <f>AL32</f>
        <v>0</v>
      </c>
      <c r="AM31" s="168">
        <f>AM32</f>
        <v>67.5</v>
      </c>
      <c r="AN31" s="96">
        <f t="shared" si="14"/>
        <v>67.5</v>
      </c>
      <c r="AO31" s="96"/>
      <c r="AP31" s="107">
        <f>J31+Z31+AT31</f>
        <v>263.2</v>
      </c>
      <c r="AQ31" s="173">
        <f>AQ32</f>
        <v>363.70000000000005</v>
      </c>
      <c r="AR31" s="108">
        <f t="shared" si="16"/>
        <v>100.50000000000006</v>
      </c>
      <c r="AS31" s="109">
        <f t="shared" si="59"/>
        <v>138.18389057750764</v>
      </c>
      <c r="AT31" s="117">
        <f t="shared" si="31"/>
        <v>0</v>
      </c>
      <c r="AU31" s="103">
        <f t="shared" si="32"/>
        <v>0</v>
      </c>
      <c r="AV31" s="103">
        <f t="shared" si="47"/>
        <v>0</v>
      </c>
      <c r="AW31" s="110"/>
      <c r="AX31" s="170">
        <f>AX32</f>
        <v>0</v>
      </c>
      <c r="AY31" s="169">
        <f>AY32</f>
        <v>0</v>
      </c>
      <c r="AZ31" s="96">
        <f t="shared" si="52"/>
        <v>0</v>
      </c>
      <c r="BA31" s="111"/>
      <c r="BB31" s="169">
        <f>BB32</f>
        <v>0</v>
      </c>
      <c r="BC31" s="169">
        <f>BC32</f>
        <v>0</v>
      </c>
      <c r="BD31" s="106">
        <f t="shared" si="63"/>
        <v>0</v>
      </c>
      <c r="BE31" s="142"/>
      <c r="BF31" s="170">
        <f>BF32</f>
        <v>0</v>
      </c>
      <c r="BG31" s="169">
        <f>BG32</f>
        <v>0</v>
      </c>
      <c r="BH31" s="106">
        <f t="shared" si="65"/>
        <v>0</v>
      </c>
      <c r="BI31" s="125" t="e">
        <f>BG31/BF31%</f>
        <v>#DIV/0!</v>
      </c>
      <c r="BJ31" s="122">
        <f t="shared" si="35"/>
        <v>0</v>
      </c>
      <c r="BK31" s="103">
        <f t="shared" si="36"/>
        <v>0</v>
      </c>
      <c r="BL31" s="103">
        <f t="shared" si="37"/>
        <v>0</v>
      </c>
      <c r="BM31" s="104" t="e">
        <f t="shared" si="64"/>
        <v>#DIV/0!</v>
      </c>
      <c r="BN31" s="169">
        <f>BN32</f>
        <v>0</v>
      </c>
      <c r="BO31" s="169">
        <f>BO32</f>
        <v>0</v>
      </c>
      <c r="BP31" s="96">
        <f aca="true" t="shared" si="67" ref="BP31:BP37">BO31-BN31</f>
        <v>0</v>
      </c>
      <c r="BQ31" s="125"/>
      <c r="BR31" s="169">
        <f>BR32</f>
        <v>0</v>
      </c>
      <c r="BS31" s="169">
        <f>BS32</f>
        <v>0</v>
      </c>
      <c r="BT31" s="96">
        <f t="shared" si="66"/>
        <v>0</v>
      </c>
      <c r="BU31" s="142" t="e">
        <f aca="true" t="shared" si="68" ref="BU31:BU36">BS31/BR31%</f>
        <v>#DIV/0!</v>
      </c>
      <c r="BV31" s="168">
        <f>BV32</f>
        <v>0</v>
      </c>
      <c r="BW31" s="168">
        <f>BW32</f>
        <v>0</v>
      </c>
      <c r="BX31" s="96">
        <f aca="true" t="shared" si="69" ref="BX31:BX37">BW31-BV31</f>
        <v>0</v>
      </c>
      <c r="BY31" s="96" t="e">
        <f t="shared" si="60"/>
        <v>#DIV/0!</v>
      </c>
      <c r="BZ31" s="171">
        <f>BZ32</f>
        <v>0</v>
      </c>
      <c r="CA31" s="114">
        <f t="shared" si="42"/>
        <v>363.70000000000005</v>
      </c>
      <c r="CB31" s="114" t="e">
        <f t="shared" si="43"/>
        <v>#DIV/0!</v>
      </c>
    </row>
    <row r="32" spans="1:80" ht="40.5" customHeight="1">
      <c r="A32" s="174" t="s">
        <v>59</v>
      </c>
      <c r="B32" s="127">
        <f>J32+Z32+AT32+BJ32</f>
        <v>263.2</v>
      </c>
      <c r="C32" s="127">
        <f>K32+AA32+AU32+BK32</f>
        <v>363.70000000000005</v>
      </c>
      <c r="D32" s="128">
        <f t="shared" si="0"/>
        <v>100.50000000000006</v>
      </c>
      <c r="E32" s="129">
        <f t="shared" si="1"/>
        <v>138.18389057750764</v>
      </c>
      <c r="F32" s="130">
        <f t="shared" si="2"/>
        <v>263.2</v>
      </c>
      <c r="G32" s="131">
        <f t="shared" si="2"/>
        <v>363.70000000000005</v>
      </c>
      <c r="H32" s="131">
        <f t="shared" si="3"/>
        <v>100.50000000000006</v>
      </c>
      <c r="I32" s="132">
        <f t="shared" si="57"/>
        <v>138.18389057750764</v>
      </c>
      <c r="J32" s="133">
        <f t="shared" si="49"/>
        <v>248.7</v>
      </c>
      <c r="K32" s="134">
        <f t="shared" si="50"/>
        <v>266.6</v>
      </c>
      <c r="L32" s="134">
        <f t="shared" si="5"/>
        <v>17.900000000000034</v>
      </c>
      <c r="M32" s="135"/>
      <c r="N32" s="161"/>
      <c r="O32" s="162">
        <v>211.4</v>
      </c>
      <c r="P32" s="106">
        <f t="shared" si="54"/>
        <v>211.4</v>
      </c>
      <c r="Q32" s="106"/>
      <c r="R32" s="162"/>
      <c r="S32" s="162">
        <v>38.2</v>
      </c>
      <c r="T32" s="106">
        <f t="shared" si="9"/>
        <v>38.2</v>
      </c>
      <c r="U32" s="106"/>
      <c r="V32" s="162">
        <v>248.7</v>
      </c>
      <c r="W32" s="162">
        <v>17</v>
      </c>
      <c r="X32" s="106">
        <f t="shared" si="24"/>
        <v>-231.7</v>
      </c>
      <c r="Y32" s="106"/>
      <c r="Z32" s="134">
        <f t="shared" si="45"/>
        <v>14.5</v>
      </c>
      <c r="AA32" s="134">
        <f t="shared" si="25"/>
        <v>97.1</v>
      </c>
      <c r="AB32" s="134">
        <f t="shared" si="26"/>
        <v>82.6</v>
      </c>
      <c r="AC32" s="134" t="s">
        <v>32</v>
      </c>
      <c r="AD32" s="162"/>
      <c r="AE32" s="162">
        <v>17.5</v>
      </c>
      <c r="AF32" s="106">
        <f t="shared" si="28"/>
        <v>17.5</v>
      </c>
      <c r="AG32" s="106"/>
      <c r="AH32" s="162">
        <v>14.5</v>
      </c>
      <c r="AI32" s="162">
        <v>12.1</v>
      </c>
      <c r="AJ32" s="106">
        <f t="shared" si="12"/>
        <v>-2.4000000000000004</v>
      </c>
      <c r="AK32" s="106"/>
      <c r="AL32" s="162"/>
      <c r="AM32" s="162">
        <v>67.5</v>
      </c>
      <c r="AN32" s="106">
        <f t="shared" si="14"/>
        <v>67.5</v>
      </c>
      <c r="AO32" s="106"/>
      <c r="AP32" s="107">
        <f>J32+Z32+AT32</f>
        <v>263.2</v>
      </c>
      <c r="AQ32" s="139">
        <f aca="true" t="shared" si="70" ref="AP32:AQ37">K32+AA32+AU32</f>
        <v>363.70000000000005</v>
      </c>
      <c r="AR32" s="139">
        <f t="shared" si="16"/>
        <v>100.50000000000006</v>
      </c>
      <c r="AS32" s="140">
        <f t="shared" si="59"/>
        <v>138.18389057750764</v>
      </c>
      <c r="AT32" s="133">
        <f t="shared" si="31"/>
        <v>0</v>
      </c>
      <c r="AU32" s="134">
        <f t="shared" si="32"/>
        <v>0</v>
      </c>
      <c r="AV32" s="134">
        <f t="shared" si="47"/>
        <v>0</v>
      </c>
      <c r="AW32" s="135"/>
      <c r="AX32" s="163"/>
      <c r="AY32" s="162"/>
      <c r="AZ32" s="106">
        <f t="shared" si="52"/>
        <v>0</v>
      </c>
      <c r="BA32" s="125"/>
      <c r="BB32" s="163"/>
      <c r="BC32" s="162"/>
      <c r="BD32" s="106">
        <f t="shared" si="63"/>
        <v>0</v>
      </c>
      <c r="BE32" s="142"/>
      <c r="BF32" s="163"/>
      <c r="BG32" s="162"/>
      <c r="BH32" s="106">
        <f t="shared" si="65"/>
        <v>0</v>
      </c>
      <c r="BI32" s="125" t="e">
        <f>BG32/BF32%</f>
        <v>#DIV/0!</v>
      </c>
      <c r="BJ32" s="143">
        <f t="shared" si="35"/>
        <v>0</v>
      </c>
      <c r="BK32" s="134">
        <f t="shared" si="36"/>
        <v>0</v>
      </c>
      <c r="BL32" s="134">
        <f t="shared" si="37"/>
        <v>0</v>
      </c>
      <c r="BM32" s="135" t="e">
        <f t="shared" si="64"/>
        <v>#DIV/0!</v>
      </c>
      <c r="BN32" s="163"/>
      <c r="BO32" s="162"/>
      <c r="BP32" s="96">
        <f t="shared" si="67"/>
        <v>0</v>
      </c>
      <c r="BQ32" s="125"/>
      <c r="BR32" s="163"/>
      <c r="BS32" s="162"/>
      <c r="BT32" s="96">
        <f t="shared" si="66"/>
        <v>0</v>
      </c>
      <c r="BU32" s="142" t="e">
        <f t="shared" si="68"/>
        <v>#DIV/0!</v>
      </c>
      <c r="BV32" s="162"/>
      <c r="BW32" s="162"/>
      <c r="BX32" s="106">
        <f t="shared" si="69"/>
        <v>0</v>
      </c>
      <c r="BY32" s="106" t="e">
        <f t="shared" si="60"/>
        <v>#DIV/0!</v>
      </c>
      <c r="BZ32" s="164"/>
      <c r="CA32" s="145">
        <f t="shared" si="42"/>
        <v>363.70000000000005</v>
      </c>
      <c r="CB32" s="145" t="e">
        <f t="shared" si="43"/>
        <v>#DIV/0!</v>
      </c>
    </row>
    <row r="33" spans="1:80" s="177" customFormat="1" ht="33.75" customHeight="1">
      <c r="A33" s="175" t="s">
        <v>60</v>
      </c>
      <c r="B33" s="169">
        <f>B35+B34</f>
        <v>86</v>
      </c>
      <c r="C33" s="169">
        <f>C35+C34</f>
        <v>2717.6</v>
      </c>
      <c r="D33" s="96">
        <f t="shared" si="0"/>
        <v>2631.6</v>
      </c>
      <c r="E33" s="98" t="s">
        <v>35</v>
      </c>
      <c r="F33" s="99">
        <f t="shared" si="2"/>
        <v>42.8</v>
      </c>
      <c r="G33" s="100">
        <f t="shared" si="2"/>
        <v>2717.6000000000004</v>
      </c>
      <c r="H33" s="100">
        <f t="shared" si="3"/>
        <v>2674.8</v>
      </c>
      <c r="I33" s="176" t="s">
        <v>35</v>
      </c>
      <c r="J33" s="117">
        <f t="shared" si="49"/>
        <v>21.299999999999997</v>
      </c>
      <c r="K33" s="103">
        <f t="shared" si="50"/>
        <v>1467.3</v>
      </c>
      <c r="L33" s="103">
        <f t="shared" si="5"/>
        <v>1446</v>
      </c>
      <c r="M33" s="104" t="s">
        <v>35</v>
      </c>
      <c r="N33" s="169">
        <f>N35+N34</f>
        <v>7.1</v>
      </c>
      <c r="O33" s="169">
        <f>O35+O34</f>
        <v>940.5</v>
      </c>
      <c r="P33" s="96">
        <f t="shared" si="54"/>
        <v>933.4</v>
      </c>
      <c r="Q33" s="96">
        <f t="shared" si="61"/>
        <v>13246.478873239437</v>
      </c>
      <c r="R33" s="169">
        <f>R35+R34</f>
        <v>7.1</v>
      </c>
      <c r="S33" s="169">
        <f>S35+S34</f>
        <v>380.2</v>
      </c>
      <c r="T33" s="96">
        <f t="shared" si="9"/>
        <v>373.09999999999997</v>
      </c>
      <c r="U33" s="96" t="s">
        <v>35</v>
      </c>
      <c r="V33" s="169">
        <f>V35+V34</f>
        <v>7.1</v>
      </c>
      <c r="W33" s="169">
        <f>W35+W34</f>
        <v>146.6</v>
      </c>
      <c r="X33" s="96">
        <f t="shared" si="24"/>
        <v>139.5</v>
      </c>
      <c r="Y33" s="96" t="s">
        <v>56</v>
      </c>
      <c r="Z33" s="103">
        <f t="shared" si="45"/>
        <v>21.5</v>
      </c>
      <c r="AA33" s="103">
        <f t="shared" si="25"/>
        <v>1250.3000000000002</v>
      </c>
      <c r="AB33" s="103">
        <f t="shared" si="26"/>
        <v>1228.8000000000002</v>
      </c>
      <c r="AC33" s="103" t="s">
        <v>32</v>
      </c>
      <c r="AD33" s="169">
        <f>AD35+AD34</f>
        <v>7.1</v>
      </c>
      <c r="AE33" s="169">
        <f>AE35+AE34</f>
        <v>73.4</v>
      </c>
      <c r="AF33" s="96">
        <f t="shared" si="28"/>
        <v>66.30000000000001</v>
      </c>
      <c r="AG33" s="124" t="s">
        <v>32</v>
      </c>
      <c r="AH33" s="169">
        <f>AH35+AH34</f>
        <v>7.2</v>
      </c>
      <c r="AI33" s="169">
        <f>AI35+AI34</f>
        <v>477.7</v>
      </c>
      <c r="AJ33" s="96">
        <f t="shared" si="12"/>
        <v>470.5</v>
      </c>
      <c r="AK33" s="137" t="s">
        <v>32</v>
      </c>
      <c r="AL33" s="168">
        <f>AL35+AL34</f>
        <v>7.2</v>
      </c>
      <c r="AM33" s="168">
        <f>AM35+AM34</f>
        <v>699.2</v>
      </c>
      <c r="AN33" s="96">
        <f t="shared" si="14"/>
        <v>692</v>
      </c>
      <c r="AO33" s="96">
        <f>AM33/AL33%</f>
        <v>9711.111111111111</v>
      </c>
      <c r="AP33" s="107">
        <f t="shared" si="70"/>
        <v>64.4</v>
      </c>
      <c r="AQ33" s="108">
        <f t="shared" si="70"/>
        <v>2717.6000000000004</v>
      </c>
      <c r="AR33" s="108">
        <f t="shared" si="16"/>
        <v>2653.2000000000003</v>
      </c>
      <c r="AS33" s="109">
        <f t="shared" si="59"/>
        <v>4219.875776397516</v>
      </c>
      <c r="AT33" s="117">
        <f t="shared" si="31"/>
        <v>21.6</v>
      </c>
      <c r="AU33" s="103">
        <f t="shared" si="32"/>
        <v>0</v>
      </c>
      <c r="AV33" s="103">
        <f t="shared" si="47"/>
        <v>-21.6</v>
      </c>
      <c r="AW33" s="110">
        <f>AU33/AT33%</f>
        <v>0</v>
      </c>
      <c r="AX33" s="170">
        <f>AX35+AX34</f>
        <v>7.2</v>
      </c>
      <c r="AY33" s="169">
        <f>AY35+AY34</f>
        <v>0</v>
      </c>
      <c r="AZ33" s="96">
        <f t="shared" si="52"/>
        <v>-7.2</v>
      </c>
      <c r="BA33" s="125">
        <f t="shared" si="48"/>
        <v>0</v>
      </c>
      <c r="BB33" s="169">
        <f>BB35+BB34</f>
        <v>7.2</v>
      </c>
      <c r="BC33" s="169">
        <f>BC35+BC34</f>
        <v>0</v>
      </c>
      <c r="BD33" s="96">
        <f t="shared" si="63"/>
        <v>-7.2</v>
      </c>
      <c r="BE33" s="112">
        <f>BC33/BB33%</f>
        <v>0</v>
      </c>
      <c r="BF33" s="170">
        <f>BF35+BF34</f>
        <v>7.2</v>
      </c>
      <c r="BG33" s="169">
        <f>BG35+BG34</f>
        <v>0</v>
      </c>
      <c r="BH33" s="96">
        <f t="shared" si="65"/>
        <v>-7.2</v>
      </c>
      <c r="BI33" s="111">
        <f>BG33/BF33%</f>
        <v>0</v>
      </c>
      <c r="BJ33" s="122">
        <f t="shared" si="35"/>
        <v>21.6</v>
      </c>
      <c r="BK33" s="103">
        <f t="shared" si="36"/>
        <v>0</v>
      </c>
      <c r="BL33" s="103">
        <f t="shared" si="37"/>
        <v>-21.6</v>
      </c>
      <c r="BM33" s="135">
        <f t="shared" si="64"/>
        <v>0</v>
      </c>
      <c r="BN33" s="169">
        <f>BN35+BN34</f>
        <v>7.2</v>
      </c>
      <c r="BO33" s="169">
        <f>BO35+BO34</f>
        <v>0</v>
      </c>
      <c r="BP33" s="96">
        <f t="shared" si="67"/>
        <v>-7.2</v>
      </c>
      <c r="BQ33" s="125"/>
      <c r="BR33" s="169">
        <f>BR35+BR34</f>
        <v>7.2</v>
      </c>
      <c r="BS33" s="169">
        <f>BS35+BS34</f>
        <v>0</v>
      </c>
      <c r="BT33" s="96">
        <f t="shared" si="66"/>
        <v>-7.2</v>
      </c>
      <c r="BU33" s="142">
        <f t="shared" si="68"/>
        <v>0</v>
      </c>
      <c r="BV33" s="168">
        <f>BV35+BV34</f>
        <v>7.2</v>
      </c>
      <c r="BW33" s="168">
        <f>BW35+BW34</f>
        <v>0</v>
      </c>
      <c r="BX33" s="96">
        <f t="shared" si="69"/>
        <v>-7.2</v>
      </c>
      <c r="BY33" s="96">
        <f t="shared" si="60"/>
        <v>0</v>
      </c>
      <c r="BZ33" s="171">
        <f>BZ35+BZ34</f>
        <v>0</v>
      </c>
      <c r="CA33" s="114">
        <f t="shared" si="42"/>
        <v>2717.6</v>
      </c>
      <c r="CB33" s="114" t="e">
        <f t="shared" si="43"/>
        <v>#DIV/0!</v>
      </c>
    </row>
    <row r="34" spans="1:80" s="2" customFormat="1" ht="22.5" customHeight="1">
      <c r="A34" s="126" t="s">
        <v>61</v>
      </c>
      <c r="B34" s="127">
        <f aca="true" t="shared" si="71" ref="B34:C37">J34+Z34+AT34+BJ34</f>
        <v>86</v>
      </c>
      <c r="C34" s="127">
        <f t="shared" si="71"/>
        <v>449.6</v>
      </c>
      <c r="D34" s="106">
        <f t="shared" si="0"/>
        <v>363.6</v>
      </c>
      <c r="E34" s="129">
        <f t="shared" si="1"/>
        <v>522.7906976744187</v>
      </c>
      <c r="F34" s="130">
        <f t="shared" si="2"/>
        <v>42.8</v>
      </c>
      <c r="G34" s="131">
        <f t="shared" si="2"/>
        <v>449.6</v>
      </c>
      <c r="H34" s="131">
        <f t="shared" si="3"/>
        <v>406.8</v>
      </c>
      <c r="I34" s="132">
        <f>G34/F34%</f>
        <v>1050.4672897196263</v>
      </c>
      <c r="J34" s="133">
        <f t="shared" si="49"/>
        <v>21.299999999999997</v>
      </c>
      <c r="K34" s="134">
        <f t="shared" si="50"/>
        <v>51.400000000000006</v>
      </c>
      <c r="L34" s="134">
        <f t="shared" si="5"/>
        <v>30.10000000000001</v>
      </c>
      <c r="M34" s="135">
        <f t="shared" si="58"/>
        <v>241.3145539906104</v>
      </c>
      <c r="N34" s="161">
        <v>7.1</v>
      </c>
      <c r="O34" s="162">
        <v>15.9</v>
      </c>
      <c r="P34" s="106">
        <f t="shared" si="54"/>
        <v>8.8</v>
      </c>
      <c r="Q34" s="106">
        <f t="shared" si="61"/>
        <v>223.943661971831</v>
      </c>
      <c r="R34" s="162">
        <v>7.1</v>
      </c>
      <c r="S34" s="162">
        <v>15.7</v>
      </c>
      <c r="T34" s="106">
        <f t="shared" si="9"/>
        <v>8.6</v>
      </c>
      <c r="U34" s="106" t="s">
        <v>35</v>
      </c>
      <c r="V34" s="162">
        <v>7.1</v>
      </c>
      <c r="W34" s="162">
        <v>19.8</v>
      </c>
      <c r="X34" s="106">
        <f t="shared" si="24"/>
        <v>12.700000000000001</v>
      </c>
      <c r="Y34" s="96" t="s">
        <v>56</v>
      </c>
      <c r="Z34" s="134">
        <f t="shared" si="45"/>
        <v>21.5</v>
      </c>
      <c r="AA34" s="134">
        <f t="shared" si="25"/>
        <v>398.2</v>
      </c>
      <c r="AB34" s="134">
        <f t="shared" si="26"/>
        <v>376.7</v>
      </c>
      <c r="AC34" s="134">
        <f t="shared" si="62"/>
        <v>1852.093023255814</v>
      </c>
      <c r="AD34" s="162">
        <v>7.1</v>
      </c>
      <c r="AE34" s="162">
        <v>22.7</v>
      </c>
      <c r="AF34" s="106">
        <f t="shared" si="28"/>
        <v>15.6</v>
      </c>
      <c r="AG34" s="137" t="s">
        <v>32</v>
      </c>
      <c r="AH34" s="162">
        <v>7.2</v>
      </c>
      <c r="AI34" s="162">
        <v>22.8</v>
      </c>
      <c r="AJ34" s="106">
        <f t="shared" si="12"/>
        <v>15.600000000000001</v>
      </c>
      <c r="AK34" s="137" t="s">
        <v>32</v>
      </c>
      <c r="AL34" s="162">
        <v>7.2</v>
      </c>
      <c r="AM34" s="162">
        <v>352.7</v>
      </c>
      <c r="AN34" s="106">
        <f t="shared" si="14"/>
        <v>345.5</v>
      </c>
      <c r="AO34" s="106">
        <f>AM34/AL34%</f>
        <v>4898.61111111111</v>
      </c>
      <c r="AP34" s="138">
        <f t="shared" si="70"/>
        <v>64.4</v>
      </c>
      <c r="AQ34" s="139">
        <f t="shared" si="70"/>
        <v>449.6</v>
      </c>
      <c r="AR34" s="139">
        <f t="shared" si="16"/>
        <v>385.20000000000005</v>
      </c>
      <c r="AS34" s="140">
        <f t="shared" si="59"/>
        <v>698.1366459627329</v>
      </c>
      <c r="AT34" s="133">
        <f t="shared" si="31"/>
        <v>21.6</v>
      </c>
      <c r="AU34" s="134">
        <f t="shared" si="32"/>
        <v>0</v>
      </c>
      <c r="AV34" s="134">
        <f t="shared" si="47"/>
        <v>-21.6</v>
      </c>
      <c r="AW34" s="178" t="s">
        <v>35</v>
      </c>
      <c r="AX34" s="163">
        <v>7.2</v>
      </c>
      <c r="AY34" s="162"/>
      <c r="AZ34" s="106">
        <f t="shared" si="52"/>
        <v>-7.2</v>
      </c>
      <c r="BA34" s="125">
        <f t="shared" si="48"/>
        <v>0</v>
      </c>
      <c r="BB34" s="163">
        <v>7.2</v>
      </c>
      <c r="BC34" s="162"/>
      <c r="BD34" s="106">
        <f t="shared" si="63"/>
        <v>-7.2</v>
      </c>
      <c r="BE34" s="142"/>
      <c r="BF34" s="163">
        <v>7.2</v>
      </c>
      <c r="BG34" s="162"/>
      <c r="BH34" s="106">
        <f t="shared" si="65"/>
        <v>-7.2</v>
      </c>
      <c r="BI34" s="125"/>
      <c r="BJ34" s="143">
        <f t="shared" si="35"/>
        <v>21.6</v>
      </c>
      <c r="BK34" s="134">
        <f t="shared" si="36"/>
        <v>0</v>
      </c>
      <c r="BL34" s="134">
        <f>BK34-BJ34</f>
        <v>-21.6</v>
      </c>
      <c r="BM34" s="135">
        <f t="shared" si="64"/>
        <v>0</v>
      </c>
      <c r="BN34" s="163">
        <v>7.2</v>
      </c>
      <c r="BO34" s="162"/>
      <c r="BP34" s="96">
        <f t="shared" si="67"/>
        <v>-7.2</v>
      </c>
      <c r="BQ34" s="125"/>
      <c r="BR34" s="163">
        <v>7.2</v>
      </c>
      <c r="BS34" s="162"/>
      <c r="BT34" s="106">
        <f t="shared" si="66"/>
        <v>-7.2</v>
      </c>
      <c r="BU34" s="142">
        <f t="shared" si="68"/>
        <v>0</v>
      </c>
      <c r="BV34" s="162">
        <v>7.2</v>
      </c>
      <c r="BW34" s="162"/>
      <c r="BX34" s="106">
        <f t="shared" si="69"/>
        <v>-7.2</v>
      </c>
      <c r="BY34" s="106">
        <f t="shared" si="60"/>
        <v>0</v>
      </c>
      <c r="BZ34" s="164"/>
      <c r="CA34" s="145">
        <f t="shared" si="42"/>
        <v>449.6</v>
      </c>
      <c r="CB34" s="145" t="e">
        <f t="shared" si="43"/>
        <v>#DIV/0!</v>
      </c>
    </row>
    <row r="35" spans="1:80" ht="21.75" customHeight="1">
      <c r="A35" s="174" t="s">
        <v>62</v>
      </c>
      <c r="B35" s="127">
        <f t="shared" si="71"/>
        <v>0</v>
      </c>
      <c r="C35" s="127">
        <f t="shared" si="71"/>
        <v>2268</v>
      </c>
      <c r="D35" s="128">
        <f t="shared" si="0"/>
        <v>2268</v>
      </c>
      <c r="E35" s="129"/>
      <c r="F35" s="130">
        <f t="shared" si="2"/>
        <v>0</v>
      </c>
      <c r="G35" s="131">
        <f t="shared" si="2"/>
        <v>2268</v>
      </c>
      <c r="H35" s="131">
        <f t="shared" si="3"/>
        <v>2268</v>
      </c>
      <c r="I35" s="132"/>
      <c r="J35" s="133">
        <f t="shared" si="49"/>
        <v>0</v>
      </c>
      <c r="K35" s="134">
        <f t="shared" si="50"/>
        <v>1415.8999999999999</v>
      </c>
      <c r="L35" s="134">
        <f t="shared" si="5"/>
        <v>1415.8999999999999</v>
      </c>
      <c r="M35" s="135"/>
      <c r="N35" s="161"/>
      <c r="O35" s="162">
        <v>924.6</v>
      </c>
      <c r="P35" s="96">
        <f t="shared" si="54"/>
        <v>924.6</v>
      </c>
      <c r="Q35" s="106"/>
      <c r="R35" s="162"/>
      <c r="S35" s="162">
        <v>364.5</v>
      </c>
      <c r="T35" s="106">
        <f t="shared" si="9"/>
        <v>364.5</v>
      </c>
      <c r="U35" s="106"/>
      <c r="V35" s="162"/>
      <c r="W35" s="162">
        <v>126.8</v>
      </c>
      <c r="X35" s="106">
        <f t="shared" si="24"/>
        <v>126.8</v>
      </c>
      <c r="Y35" s="106"/>
      <c r="Z35" s="134">
        <f t="shared" si="45"/>
        <v>0</v>
      </c>
      <c r="AA35" s="103">
        <f t="shared" si="25"/>
        <v>852.0999999999999</v>
      </c>
      <c r="AB35" s="134">
        <f t="shared" si="26"/>
        <v>852.0999999999999</v>
      </c>
      <c r="AC35" s="134"/>
      <c r="AD35" s="162"/>
      <c r="AE35" s="162">
        <v>50.7</v>
      </c>
      <c r="AF35" s="106">
        <f t="shared" si="28"/>
        <v>50.7</v>
      </c>
      <c r="AG35" s="106"/>
      <c r="AH35" s="162"/>
      <c r="AI35" s="162">
        <v>454.9</v>
      </c>
      <c r="AJ35" s="106">
        <f t="shared" si="12"/>
        <v>454.9</v>
      </c>
      <c r="AK35" s="106"/>
      <c r="AL35" s="162"/>
      <c r="AM35" s="162">
        <v>346.5</v>
      </c>
      <c r="AN35" s="106">
        <f t="shared" si="14"/>
        <v>346.5</v>
      </c>
      <c r="AO35" s="106"/>
      <c r="AP35" s="138">
        <f t="shared" si="70"/>
        <v>0</v>
      </c>
      <c r="AQ35" s="139">
        <f t="shared" si="70"/>
        <v>2268</v>
      </c>
      <c r="AR35" s="139">
        <f t="shared" si="16"/>
        <v>2268</v>
      </c>
      <c r="AS35" s="140" t="e">
        <f t="shared" si="59"/>
        <v>#DIV/0!</v>
      </c>
      <c r="AT35" s="133">
        <f t="shared" si="31"/>
        <v>0</v>
      </c>
      <c r="AU35" s="134">
        <f t="shared" si="32"/>
        <v>0</v>
      </c>
      <c r="AV35" s="134">
        <f t="shared" si="47"/>
        <v>0</v>
      </c>
      <c r="AW35" s="178" t="e">
        <f>AU35/AT35%</f>
        <v>#DIV/0!</v>
      </c>
      <c r="AX35" s="163"/>
      <c r="AY35" s="162"/>
      <c r="AZ35" s="106">
        <f t="shared" si="52"/>
        <v>0</v>
      </c>
      <c r="BA35" s="125" t="e">
        <f t="shared" si="48"/>
        <v>#DIV/0!</v>
      </c>
      <c r="BB35" s="163"/>
      <c r="BC35" s="162"/>
      <c r="BD35" s="106">
        <f t="shared" si="63"/>
        <v>0</v>
      </c>
      <c r="BE35" s="142" t="e">
        <f>BC35/BB35%</f>
        <v>#DIV/0!</v>
      </c>
      <c r="BF35" s="163"/>
      <c r="BG35" s="162"/>
      <c r="BH35" s="106">
        <f t="shared" si="65"/>
        <v>0</v>
      </c>
      <c r="BI35" s="125" t="e">
        <f>BG35/BF35%</f>
        <v>#DIV/0!</v>
      </c>
      <c r="BJ35" s="143">
        <f t="shared" si="35"/>
        <v>0</v>
      </c>
      <c r="BK35" s="134">
        <f t="shared" si="36"/>
        <v>0</v>
      </c>
      <c r="BL35" s="134">
        <f>BK35-BJ35</f>
        <v>0</v>
      </c>
      <c r="BM35" s="135" t="e">
        <f t="shared" si="64"/>
        <v>#DIV/0!</v>
      </c>
      <c r="BN35" s="163"/>
      <c r="BO35" s="162"/>
      <c r="BP35" s="96">
        <f t="shared" si="67"/>
        <v>0</v>
      </c>
      <c r="BQ35" s="125"/>
      <c r="BR35" s="163"/>
      <c r="BS35" s="162"/>
      <c r="BT35" s="106">
        <f t="shared" si="66"/>
        <v>0</v>
      </c>
      <c r="BU35" s="142" t="e">
        <f t="shared" si="68"/>
        <v>#DIV/0!</v>
      </c>
      <c r="BV35" s="162"/>
      <c r="BW35" s="162"/>
      <c r="BX35" s="106">
        <f t="shared" si="69"/>
        <v>0</v>
      </c>
      <c r="BY35" s="106" t="e">
        <f t="shared" si="60"/>
        <v>#DIV/0!</v>
      </c>
      <c r="BZ35" s="164"/>
      <c r="CA35" s="145">
        <f t="shared" si="42"/>
        <v>2268</v>
      </c>
      <c r="CB35" s="145" t="e">
        <f t="shared" si="43"/>
        <v>#DIV/0!</v>
      </c>
    </row>
    <row r="36" spans="1:80" s="115" customFormat="1" ht="37.5" customHeight="1" thickBot="1">
      <c r="A36" s="175" t="s">
        <v>63</v>
      </c>
      <c r="B36" s="116">
        <f t="shared" si="71"/>
        <v>6396.8</v>
      </c>
      <c r="C36" s="116">
        <f t="shared" si="71"/>
        <v>3262.6000000000004</v>
      </c>
      <c r="D36" s="97">
        <f t="shared" si="0"/>
        <v>-3134.2</v>
      </c>
      <c r="E36" s="98">
        <f t="shared" si="1"/>
        <v>51.003626813406704</v>
      </c>
      <c r="F36" s="99">
        <f>J36+Z36</f>
        <v>3169.4</v>
      </c>
      <c r="G36" s="100">
        <f>K36+AA36</f>
        <v>3262.6000000000004</v>
      </c>
      <c r="H36" s="100">
        <f>G36-F36</f>
        <v>93.20000000000027</v>
      </c>
      <c r="I36" s="101">
        <f>G36/F36%</f>
        <v>102.94061967564839</v>
      </c>
      <c r="J36" s="117">
        <f t="shared" si="49"/>
        <v>1160</v>
      </c>
      <c r="K36" s="103">
        <f t="shared" si="50"/>
        <v>1330.2</v>
      </c>
      <c r="L36" s="103">
        <f>K36-J36</f>
        <v>170.20000000000005</v>
      </c>
      <c r="M36" s="104">
        <f t="shared" si="58"/>
        <v>114.67241379310346</v>
      </c>
      <c r="N36" s="169">
        <v>150.5</v>
      </c>
      <c r="O36" s="168">
        <v>343.6</v>
      </c>
      <c r="P36" s="96">
        <f t="shared" si="54"/>
        <v>193.10000000000002</v>
      </c>
      <c r="Q36" s="96">
        <f t="shared" si="61"/>
        <v>228.3056478405316</v>
      </c>
      <c r="R36" s="168">
        <v>401.7</v>
      </c>
      <c r="S36" s="168">
        <v>462</v>
      </c>
      <c r="T36" s="96">
        <f t="shared" si="9"/>
        <v>60.30000000000001</v>
      </c>
      <c r="U36" s="96">
        <f>S36/R36%</f>
        <v>115.01120238984318</v>
      </c>
      <c r="V36" s="168">
        <v>607.8</v>
      </c>
      <c r="W36" s="168">
        <v>524.6</v>
      </c>
      <c r="X36" s="96">
        <f t="shared" si="24"/>
        <v>-83.19999999999993</v>
      </c>
      <c r="Y36" s="96">
        <f>W36/V36%</f>
        <v>86.31128660743667</v>
      </c>
      <c r="Z36" s="103">
        <f t="shared" si="45"/>
        <v>2009.4</v>
      </c>
      <c r="AA36" s="103">
        <f t="shared" si="25"/>
        <v>1932.4</v>
      </c>
      <c r="AB36" s="103">
        <f t="shared" si="26"/>
        <v>-77</v>
      </c>
      <c r="AC36" s="103">
        <f t="shared" si="62"/>
        <v>96.16801035134866</v>
      </c>
      <c r="AD36" s="168">
        <v>283.1</v>
      </c>
      <c r="AE36" s="168">
        <v>523.8</v>
      </c>
      <c r="AF36" s="96">
        <f t="shared" si="28"/>
        <v>240.69999999999993</v>
      </c>
      <c r="AG36" s="96">
        <f>AE36/AD36%</f>
        <v>185.02296008477566</v>
      </c>
      <c r="AH36" s="168">
        <v>621.2</v>
      </c>
      <c r="AI36" s="168">
        <v>699.7</v>
      </c>
      <c r="AJ36" s="96">
        <f t="shared" si="12"/>
        <v>78.5</v>
      </c>
      <c r="AK36" s="96">
        <f>AI36/AH36%</f>
        <v>112.63683193818416</v>
      </c>
      <c r="AL36" s="168">
        <v>1105.1</v>
      </c>
      <c r="AM36" s="168">
        <v>708.9</v>
      </c>
      <c r="AN36" s="96">
        <f t="shared" si="14"/>
        <v>-396.19999999999993</v>
      </c>
      <c r="AO36" s="96">
        <f>AM36/AL36%</f>
        <v>64.1480409012759</v>
      </c>
      <c r="AP36" s="107">
        <f t="shared" si="70"/>
        <v>5151.6</v>
      </c>
      <c r="AQ36" s="108">
        <f>K36+AA36+AU36</f>
        <v>3262.6000000000004</v>
      </c>
      <c r="AR36" s="108">
        <f>AQ36-AP36</f>
        <v>-1889</v>
      </c>
      <c r="AS36" s="109">
        <f t="shared" si="59"/>
        <v>63.331780417734294</v>
      </c>
      <c r="AT36" s="117">
        <f t="shared" si="31"/>
        <v>1982.1999999999998</v>
      </c>
      <c r="AU36" s="103">
        <f t="shared" si="32"/>
        <v>0</v>
      </c>
      <c r="AV36" s="103">
        <f t="shared" si="47"/>
        <v>-1982.1999999999998</v>
      </c>
      <c r="AW36" s="110">
        <f>AU36/AT36%</f>
        <v>0</v>
      </c>
      <c r="AX36" s="170">
        <v>576.3</v>
      </c>
      <c r="AY36" s="168"/>
      <c r="AZ36" s="96">
        <f t="shared" si="52"/>
        <v>-576.3</v>
      </c>
      <c r="BA36" s="111">
        <f t="shared" si="48"/>
        <v>0</v>
      </c>
      <c r="BB36" s="179">
        <v>929</v>
      </c>
      <c r="BC36" s="168"/>
      <c r="BD36" s="96">
        <f>BC36-BB36</f>
        <v>-929</v>
      </c>
      <c r="BE36" s="112">
        <f>BC36/BB36%</f>
        <v>0</v>
      </c>
      <c r="BF36" s="180">
        <v>476.9</v>
      </c>
      <c r="BG36" s="181"/>
      <c r="BH36" s="182">
        <f>BG36-BF36</f>
        <v>-476.9</v>
      </c>
      <c r="BI36" s="183">
        <f>BG36/BF36%</f>
        <v>0</v>
      </c>
      <c r="BJ36" s="122">
        <f t="shared" si="35"/>
        <v>1245.2</v>
      </c>
      <c r="BK36" s="103">
        <f t="shared" si="36"/>
        <v>0</v>
      </c>
      <c r="BL36" s="103">
        <f>BK36-BJ36</f>
        <v>-1245.2</v>
      </c>
      <c r="BM36" s="104">
        <f t="shared" si="64"/>
        <v>0</v>
      </c>
      <c r="BN36" s="170">
        <v>698</v>
      </c>
      <c r="BO36" s="168"/>
      <c r="BP36" s="96">
        <f t="shared" si="67"/>
        <v>-698</v>
      </c>
      <c r="BQ36" s="125">
        <f>BO36/BN36%</f>
        <v>0</v>
      </c>
      <c r="BR36" s="170">
        <v>215.9</v>
      </c>
      <c r="BS36" s="168"/>
      <c r="BT36" s="96">
        <f t="shared" si="66"/>
        <v>-215.9</v>
      </c>
      <c r="BU36" s="142">
        <f t="shared" si="68"/>
        <v>0</v>
      </c>
      <c r="BV36" s="168">
        <v>331.3</v>
      </c>
      <c r="BW36" s="168"/>
      <c r="BX36" s="96">
        <f t="shared" si="69"/>
        <v>-331.3</v>
      </c>
      <c r="BY36" s="96">
        <f t="shared" si="60"/>
        <v>0</v>
      </c>
      <c r="BZ36" s="171"/>
      <c r="CA36" s="114">
        <f t="shared" si="42"/>
        <v>3262.6000000000004</v>
      </c>
      <c r="CB36" s="114" t="e">
        <f t="shared" si="43"/>
        <v>#DIV/0!</v>
      </c>
    </row>
    <row r="37" spans="1:80" s="212" customFormat="1" ht="24" customHeight="1" hidden="1" thickBot="1">
      <c r="A37" s="184" t="s">
        <v>64</v>
      </c>
      <c r="B37" s="185">
        <f t="shared" si="71"/>
        <v>0</v>
      </c>
      <c r="C37" s="186">
        <f t="shared" si="71"/>
        <v>0</v>
      </c>
      <c r="D37" s="187">
        <f t="shared" si="0"/>
        <v>0</v>
      </c>
      <c r="E37" s="188"/>
      <c r="F37" s="189">
        <f>J37+Z37</f>
        <v>0</v>
      </c>
      <c r="G37" s="190">
        <f>K37+AA37</f>
        <v>0</v>
      </c>
      <c r="H37" s="190">
        <f>G37-F37</f>
        <v>0</v>
      </c>
      <c r="I37" s="191"/>
      <c r="J37" s="192">
        <f t="shared" si="49"/>
        <v>0</v>
      </c>
      <c r="K37" s="193">
        <f t="shared" si="50"/>
        <v>0</v>
      </c>
      <c r="L37" s="193">
        <f>K37-J37</f>
        <v>0</v>
      </c>
      <c r="M37" s="194"/>
      <c r="N37" s="195"/>
      <c r="O37" s="181"/>
      <c r="P37" s="196">
        <f>O37-N37</f>
        <v>0</v>
      </c>
      <c r="Q37" s="197"/>
      <c r="R37" s="181"/>
      <c r="S37" s="181"/>
      <c r="T37" s="196">
        <f>S37-R37</f>
        <v>0</v>
      </c>
      <c r="U37" s="182"/>
      <c r="V37" s="181"/>
      <c r="W37" s="181"/>
      <c r="X37" s="182">
        <f>W37-V37</f>
        <v>0</v>
      </c>
      <c r="Y37" s="182"/>
      <c r="Z37" s="193">
        <f t="shared" si="45"/>
        <v>0</v>
      </c>
      <c r="AA37" s="193">
        <f t="shared" si="25"/>
        <v>0</v>
      </c>
      <c r="AB37" s="193">
        <f t="shared" si="26"/>
        <v>0</v>
      </c>
      <c r="AC37" s="193"/>
      <c r="AD37" s="181"/>
      <c r="AE37" s="181"/>
      <c r="AF37" s="196">
        <f>AE37-AD37</f>
        <v>0</v>
      </c>
      <c r="AG37" s="182"/>
      <c r="AH37" s="181"/>
      <c r="AI37" s="181"/>
      <c r="AJ37" s="196">
        <f>AI37-AH37</f>
        <v>0</v>
      </c>
      <c r="AK37" s="182"/>
      <c r="AL37" s="168"/>
      <c r="AM37" s="168"/>
      <c r="AN37" s="96">
        <f>AM37-AL37</f>
        <v>0</v>
      </c>
      <c r="AO37" s="106"/>
      <c r="AP37" s="198">
        <f t="shared" si="70"/>
        <v>0</v>
      </c>
      <c r="AQ37" s="199">
        <f>K37+AA37+AU37</f>
        <v>0</v>
      </c>
      <c r="AR37" s="199">
        <f>AQ37-AP37</f>
        <v>0</v>
      </c>
      <c r="AS37" s="200"/>
      <c r="AT37" s="201">
        <f t="shared" si="31"/>
        <v>0</v>
      </c>
      <c r="AU37" s="202">
        <f t="shared" si="32"/>
        <v>0</v>
      </c>
      <c r="AV37" s="202">
        <f t="shared" si="47"/>
        <v>0</v>
      </c>
      <c r="AW37" s="203"/>
      <c r="AX37" s="204"/>
      <c r="AY37" s="205"/>
      <c r="AZ37" s="206">
        <f>AY37-AX37</f>
        <v>0</v>
      </c>
      <c r="BA37" s="207"/>
      <c r="BB37" s="180"/>
      <c r="BC37" s="205"/>
      <c r="BD37" s="196">
        <f>BC37-BB37</f>
        <v>0</v>
      </c>
      <c r="BE37" s="208"/>
      <c r="BF37" s="180"/>
      <c r="BG37" s="181"/>
      <c r="BH37" s="196">
        <f>BG37-BF37</f>
        <v>0</v>
      </c>
      <c r="BI37" s="209"/>
      <c r="BJ37" s="210">
        <f t="shared" si="35"/>
        <v>0</v>
      </c>
      <c r="BK37" s="193">
        <f t="shared" si="36"/>
        <v>0</v>
      </c>
      <c r="BL37" s="193">
        <f>BK37-BJ37</f>
        <v>0</v>
      </c>
      <c r="BM37" s="194"/>
      <c r="BN37" s="180"/>
      <c r="BO37" s="181"/>
      <c r="BP37" s="196">
        <f t="shared" si="67"/>
        <v>0</v>
      </c>
      <c r="BQ37" s="125"/>
      <c r="BR37" s="180"/>
      <c r="BS37" s="181"/>
      <c r="BT37" s="196">
        <f>BS37-BR37</f>
        <v>0</v>
      </c>
      <c r="BU37" s="211"/>
      <c r="BV37" s="168"/>
      <c r="BW37" s="168"/>
      <c r="BX37" s="96">
        <f t="shared" si="69"/>
        <v>0</v>
      </c>
      <c r="BY37" s="106"/>
      <c r="BZ37" s="171"/>
      <c r="CA37" s="145">
        <f t="shared" si="42"/>
        <v>0</v>
      </c>
      <c r="CB37" s="145" t="e">
        <f t="shared" si="43"/>
        <v>#DIV/0!</v>
      </c>
    </row>
    <row r="38" spans="1:69" ht="20.25">
      <c r="A38" s="213"/>
      <c r="B38" s="214"/>
      <c r="C38" s="215"/>
      <c r="D38" s="214"/>
      <c r="E38" s="214"/>
      <c r="F38" s="214"/>
      <c r="G38" s="214"/>
      <c r="H38" s="214"/>
      <c r="I38" s="214"/>
      <c r="J38" s="214"/>
      <c r="K38" s="214"/>
      <c r="L38" s="214"/>
      <c r="M38" s="216"/>
      <c r="N38" s="217"/>
      <c r="O38" s="217"/>
      <c r="P38" s="217"/>
      <c r="Q38" s="218"/>
      <c r="R38" s="217"/>
      <c r="S38" s="217"/>
      <c r="T38" s="217"/>
      <c r="U38" s="219"/>
      <c r="V38" s="217"/>
      <c r="W38" s="217" t="s">
        <v>38</v>
      </c>
      <c r="X38" s="217"/>
      <c r="Y38" s="220"/>
      <c r="Z38" s="214"/>
      <c r="AA38" s="214"/>
      <c r="AB38" s="214"/>
      <c r="AC38" s="214"/>
      <c r="AD38" s="215"/>
      <c r="AE38" s="215"/>
      <c r="AF38" s="215"/>
      <c r="AG38" s="215"/>
      <c r="AH38" s="215"/>
      <c r="AI38" s="215"/>
      <c r="AJ38" s="215"/>
      <c r="AK38" s="215"/>
      <c r="AL38" s="215"/>
      <c r="AM38" s="215"/>
      <c r="AN38" s="215"/>
      <c r="AO38" s="215"/>
      <c r="AP38" s="215"/>
      <c r="AQ38" s="215"/>
      <c r="AR38" s="215"/>
      <c r="AS38" s="215"/>
      <c r="AT38" s="214"/>
      <c r="AU38" s="214"/>
      <c r="AV38" s="214"/>
      <c r="AW38" s="221"/>
      <c r="AX38" s="215"/>
      <c r="AY38" s="215"/>
      <c r="AZ38" s="215"/>
      <c r="BA38" s="215"/>
      <c r="BB38" s="215"/>
      <c r="BC38" s="215" t="s">
        <v>38</v>
      </c>
      <c r="BD38" s="215"/>
      <c r="BE38" s="215"/>
      <c r="BF38" s="215"/>
      <c r="BG38" s="215"/>
      <c r="BH38" s="215"/>
      <c r="BI38" s="215"/>
      <c r="BJ38" s="215"/>
      <c r="BK38" s="214"/>
      <c r="BL38" s="214"/>
      <c r="BM38" s="214"/>
      <c r="BN38" s="215"/>
      <c r="BO38" s="215"/>
      <c r="BP38" s="215"/>
      <c r="BQ38" s="215"/>
    </row>
    <row r="39" spans="2:69" ht="20.25">
      <c r="B39" s="214"/>
      <c r="C39" s="215"/>
      <c r="D39" s="214"/>
      <c r="E39" s="214"/>
      <c r="F39" s="214"/>
      <c r="G39" s="214"/>
      <c r="H39" s="214"/>
      <c r="I39" s="214"/>
      <c r="J39" s="214"/>
      <c r="K39" s="214"/>
      <c r="L39" s="214"/>
      <c r="M39" s="214"/>
      <c r="N39" s="215"/>
      <c r="O39" s="215"/>
      <c r="P39" s="215"/>
      <c r="R39" s="215"/>
      <c r="S39" s="215"/>
      <c r="T39" s="215"/>
      <c r="V39" s="215"/>
      <c r="W39" s="215"/>
      <c r="X39" s="215"/>
      <c r="Z39" s="214"/>
      <c r="AA39" s="214"/>
      <c r="AB39" s="214"/>
      <c r="AC39" s="214"/>
      <c r="AD39" s="215"/>
      <c r="AE39" s="215"/>
      <c r="AF39" s="215"/>
      <c r="AG39" s="215"/>
      <c r="AH39" s="215"/>
      <c r="AI39" s="215"/>
      <c r="AJ39" s="215"/>
      <c r="AK39" s="215"/>
      <c r="AL39" s="215"/>
      <c r="AM39" s="215"/>
      <c r="AN39" s="215"/>
      <c r="AO39" s="215"/>
      <c r="AP39" s="215"/>
      <c r="AQ39" s="215"/>
      <c r="AR39" s="215"/>
      <c r="AS39" s="215"/>
      <c r="AT39" s="214"/>
      <c r="AU39" s="214"/>
      <c r="AV39" s="214"/>
      <c r="AW39" s="221"/>
      <c r="AX39" s="215"/>
      <c r="AY39" s="215"/>
      <c r="AZ39" s="215"/>
      <c r="BA39" s="215"/>
      <c r="BB39" s="215"/>
      <c r="BC39" s="215"/>
      <c r="BD39" s="215"/>
      <c r="BE39" s="215"/>
      <c r="BF39" s="215"/>
      <c r="BG39" s="215"/>
      <c r="BH39" s="215"/>
      <c r="BI39" s="215"/>
      <c r="BJ39" s="215"/>
      <c r="BK39" s="214"/>
      <c r="BL39" s="214"/>
      <c r="BM39" s="214"/>
      <c r="BN39" s="215"/>
      <c r="BO39" s="215"/>
      <c r="BP39" s="215"/>
      <c r="BQ39" s="215"/>
    </row>
    <row r="40" spans="2:69" ht="20.25">
      <c r="B40" s="214"/>
      <c r="C40" s="223"/>
      <c r="D40" s="214"/>
      <c r="E40" s="214"/>
      <c r="F40" s="214"/>
      <c r="G40" s="214"/>
      <c r="H40" s="214"/>
      <c r="I40" s="214"/>
      <c r="J40" s="214"/>
      <c r="K40" s="214"/>
      <c r="L40" s="214"/>
      <c r="M40" s="214"/>
      <c r="N40" s="215"/>
      <c r="O40" s="215"/>
      <c r="P40" s="215"/>
      <c r="R40" s="215"/>
      <c r="S40" s="215"/>
      <c r="T40" s="215"/>
      <c r="V40" s="215"/>
      <c r="W40" s="215"/>
      <c r="X40" s="215"/>
      <c r="Z40" s="214"/>
      <c r="AA40" s="214"/>
      <c r="AB40" s="214"/>
      <c r="AC40" s="214"/>
      <c r="AD40" s="215"/>
      <c r="AE40" s="224"/>
      <c r="AF40" s="215"/>
      <c r="AG40" s="215"/>
      <c r="AH40" s="215"/>
      <c r="AI40" s="215"/>
      <c r="AJ40" s="215"/>
      <c r="AK40" s="215"/>
      <c r="AL40" s="215"/>
      <c r="AM40" s="215"/>
      <c r="AN40" s="215"/>
      <c r="AO40" s="215"/>
      <c r="AP40" s="215"/>
      <c r="AQ40" s="215"/>
      <c r="AR40" s="215"/>
      <c r="AS40" s="215"/>
      <c r="AT40" s="214"/>
      <c r="AU40" s="214"/>
      <c r="AV40" s="214"/>
      <c r="AW40" s="221"/>
      <c r="AX40" s="215"/>
      <c r="AY40" s="215"/>
      <c r="AZ40" s="215"/>
      <c r="BA40" s="215"/>
      <c r="BB40" s="215"/>
      <c r="BC40" s="215"/>
      <c r="BD40" s="215"/>
      <c r="BE40" s="215"/>
      <c r="BF40" s="215"/>
      <c r="BG40" s="215"/>
      <c r="BH40" s="215"/>
      <c r="BI40" s="215"/>
      <c r="BJ40" s="215"/>
      <c r="BK40" s="214"/>
      <c r="BL40" s="214"/>
      <c r="BM40" s="214"/>
      <c r="BN40" s="215"/>
      <c r="BO40" s="215"/>
      <c r="BP40" s="215"/>
      <c r="BQ40" s="215"/>
    </row>
    <row r="41" spans="2:69" ht="20.25">
      <c r="B41" s="214"/>
      <c r="C41" s="223"/>
      <c r="D41" s="214"/>
      <c r="E41" s="214"/>
      <c r="F41" s="214"/>
      <c r="G41" s="214"/>
      <c r="H41" s="214"/>
      <c r="I41" s="214"/>
      <c r="J41" s="214"/>
      <c r="K41" s="214"/>
      <c r="L41" s="214"/>
      <c r="M41" s="214"/>
      <c r="N41" s="215"/>
      <c r="O41" s="215"/>
      <c r="P41" s="215"/>
      <c r="R41" s="215"/>
      <c r="S41" s="215"/>
      <c r="T41" s="215"/>
      <c r="V41" s="215"/>
      <c r="W41" s="215"/>
      <c r="X41" s="215"/>
      <c r="Z41" s="214"/>
      <c r="AA41" s="214"/>
      <c r="AB41" s="214"/>
      <c r="AC41" s="214"/>
      <c r="AD41" s="215"/>
      <c r="AE41" s="224"/>
      <c r="AF41" s="215"/>
      <c r="AG41" s="215"/>
      <c r="AH41" s="215"/>
      <c r="AI41" s="215"/>
      <c r="AJ41" s="215"/>
      <c r="AK41" s="215"/>
      <c r="AL41" s="215"/>
      <c r="AM41" s="215"/>
      <c r="AN41" s="215"/>
      <c r="AO41" s="215"/>
      <c r="AP41" s="215"/>
      <c r="AQ41" s="215"/>
      <c r="AR41" s="215"/>
      <c r="AS41" s="215"/>
      <c r="AT41" s="214"/>
      <c r="AU41" s="214"/>
      <c r="AV41" s="214"/>
      <c r="AW41" s="221"/>
      <c r="AX41" s="215"/>
      <c r="AY41" s="215"/>
      <c r="AZ41" s="215"/>
      <c r="BA41" s="215"/>
      <c r="BB41" s="215"/>
      <c r="BC41" s="215"/>
      <c r="BD41" s="215"/>
      <c r="BE41" s="215"/>
      <c r="BF41" s="215"/>
      <c r="BG41" s="215"/>
      <c r="BH41" s="215"/>
      <c r="BI41" s="215"/>
      <c r="BJ41" s="215"/>
      <c r="BK41" s="214"/>
      <c r="BL41" s="214"/>
      <c r="BM41" s="214"/>
      <c r="BN41" s="215"/>
      <c r="BO41" s="215"/>
      <c r="BP41" s="215"/>
      <c r="BQ41" s="215"/>
    </row>
    <row r="42" spans="2:69" ht="20.25">
      <c r="B42" s="214"/>
      <c r="C42" s="223"/>
      <c r="D42" s="214"/>
      <c r="E42" s="214"/>
      <c r="F42" s="214"/>
      <c r="G42" s="214"/>
      <c r="H42" s="214"/>
      <c r="I42" s="214"/>
      <c r="J42" s="214"/>
      <c r="K42" s="214"/>
      <c r="L42" s="214"/>
      <c r="M42" s="214"/>
      <c r="N42" s="215"/>
      <c r="O42" s="215"/>
      <c r="P42" s="215"/>
      <c r="R42" s="215"/>
      <c r="S42" s="215"/>
      <c r="T42" s="215"/>
      <c r="V42" s="215"/>
      <c r="W42" s="215"/>
      <c r="X42" s="215"/>
      <c r="Z42" s="214"/>
      <c r="AA42" s="214"/>
      <c r="AB42" s="214"/>
      <c r="AC42" s="214"/>
      <c r="AD42" s="215"/>
      <c r="AE42" s="224"/>
      <c r="AF42" s="215"/>
      <c r="AG42" s="215"/>
      <c r="AH42" s="215"/>
      <c r="AI42" s="215"/>
      <c r="AJ42" s="215"/>
      <c r="AK42" s="215"/>
      <c r="AL42" s="215"/>
      <c r="AM42" s="215"/>
      <c r="AN42" s="215"/>
      <c r="AO42" s="215"/>
      <c r="AP42" s="215"/>
      <c r="AQ42" s="215"/>
      <c r="AR42" s="215"/>
      <c r="AS42" s="215"/>
      <c r="AT42" s="214"/>
      <c r="AU42" s="214"/>
      <c r="AV42" s="214"/>
      <c r="AW42" s="221"/>
      <c r="AX42" s="215"/>
      <c r="AY42" s="215"/>
      <c r="AZ42" s="215"/>
      <c r="BA42" s="215"/>
      <c r="BB42" s="215"/>
      <c r="BC42" s="215"/>
      <c r="BD42" s="215"/>
      <c r="BE42" s="215"/>
      <c r="BF42" s="215"/>
      <c r="BG42" s="215"/>
      <c r="BH42" s="215"/>
      <c r="BI42" s="215"/>
      <c r="BJ42" s="215"/>
      <c r="BK42" s="214"/>
      <c r="BL42" s="214"/>
      <c r="BM42" s="214"/>
      <c r="BN42" s="215"/>
      <c r="BO42" s="215"/>
      <c r="BP42" s="215"/>
      <c r="BQ42" s="215"/>
    </row>
    <row r="43" spans="2:69" ht="20.25">
      <c r="B43" s="214"/>
      <c r="C43" s="215"/>
      <c r="D43" s="214"/>
      <c r="E43" s="214"/>
      <c r="F43" s="214"/>
      <c r="G43" s="214"/>
      <c r="H43" s="214"/>
      <c r="I43" s="214"/>
      <c r="J43" s="214"/>
      <c r="K43" s="214"/>
      <c r="L43" s="214"/>
      <c r="M43" s="214"/>
      <c r="N43" s="215"/>
      <c r="O43" s="215"/>
      <c r="P43" s="215"/>
      <c r="R43" s="215"/>
      <c r="S43" s="215"/>
      <c r="T43" s="215"/>
      <c r="V43" s="215"/>
      <c r="W43" s="215"/>
      <c r="X43" s="215"/>
      <c r="Z43" s="214"/>
      <c r="AA43" s="214"/>
      <c r="AB43" s="214"/>
      <c r="AC43" s="214"/>
      <c r="AD43" s="215"/>
      <c r="AE43" s="215"/>
      <c r="AF43" s="215"/>
      <c r="AG43" s="215"/>
      <c r="AH43" s="215"/>
      <c r="AI43" s="215"/>
      <c r="AJ43" s="215"/>
      <c r="AK43" s="215"/>
      <c r="AL43" s="215"/>
      <c r="AM43" s="215"/>
      <c r="AN43" s="215"/>
      <c r="AO43" s="215"/>
      <c r="AP43" s="215"/>
      <c r="AQ43" s="215"/>
      <c r="AR43" s="215"/>
      <c r="AS43" s="215"/>
      <c r="AT43" s="214"/>
      <c r="AU43" s="214"/>
      <c r="AV43" s="214"/>
      <c r="AW43" s="221"/>
      <c r="AX43" s="215"/>
      <c r="AY43" s="215"/>
      <c r="AZ43" s="215"/>
      <c r="BA43" s="215"/>
      <c r="BB43" s="215"/>
      <c r="BC43" s="215"/>
      <c r="BD43" s="215"/>
      <c r="BE43" s="215"/>
      <c r="BF43" s="215"/>
      <c r="BG43" s="215"/>
      <c r="BH43" s="215"/>
      <c r="BI43" s="215"/>
      <c r="BJ43" s="215"/>
      <c r="BK43" s="214"/>
      <c r="BL43" s="214"/>
      <c r="BM43" s="214"/>
      <c r="BN43" s="215"/>
      <c r="BO43" s="215"/>
      <c r="BP43" s="215"/>
      <c r="BQ43" s="215"/>
    </row>
    <row r="44" spans="2:69" ht="20.25">
      <c r="B44" s="214"/>
      <c r="C44" s="215"/>
      <c r="D44" s="214"/>
      <c r="E44" s="214"/>
      <c r="F44" s="214"/>
      <c r="G44" s="214"/>
      <c r="H44" s="214"/>
      <c r="I44" s="214"/>
      <c r="J44" s="214"/>
      <c r="K44" s="214"/>
      <c r="L44" s="214"/>
      <c r="M44" s="214"/>
      <c r="N44" s="215"/>
      <c r="O44" s="215"/>
      <c r="P44" s="215"/>
      <c r="R44" s="215"/>
      <c r="S44" s="215"/>
      <c r="T44" s="215"/>
      <c r="V44" s="215"/>
      <c r="W44" s="215"/>
      <c r="X44" s="215"/>
      <c r="Z44" s="214"/>
      <c r="AA44" s="214"/>
      <c r="AB44" s="214"/>
      <c r="AC44" s="214"/>
      <c r="AD44" s="215"/>
      <c r="AE44" s="215"/>
      <c r="AF44" s="215"/>
      <c r="AG44" s="215"/>
      <c r="AH44" s="215"/>
      <c r="AI44" s="215"/>
      <c r="AJ44" s="215"/>
      <c r="AK44" s="215"/>
      <c r="AL44" s="215"/>
      <c r="AM44" s="215"/>
      <c r="AN44" s="215"/>
      <c r="AO44" s="215"/>
      <c r="AP44" s="215"/>
      <c r="AQ44" s="215"/>
      <c r="AR44" s="215"/>
      <c r="AS44" s="215"/>
      <c r="AT44" s="214"/>
      <c r="AU44" s="214"/>
      <c r="AV44" s="214"/>
      <c r="AW44" s="221"/>
      <c r="AX44" s="215"/>
      <c r="AY44" s="215"/>
      <c r="AZ44" s="215"/>
      <c r="BA44" s="215"/>
      <c r="BB44" s="215"/>
      <c r="BC44" s="215"/>
      <c r="BD44" s="215"/>
      <c r="BE44" s="215"/>
      <c r="BF44" s="215"/>
      <c r="BG44" s="215"/>
      <c r="BH44" s="215"/>
      <c r="BI44" s="215"/>
      <c r="BJ44" s="215"/>
      <c r="BK44" s="214"/>
      <c r="BL44" s="214"/>
      <c r="BM44" s="214"/>
      <c r="BN44" s="215"/>
      <c r="BO44" s="215"/>
      <c r="BP44" s="215"/>
      <c r="BQ44" s="215"/>
    </row>
    <row r="45" spans="2:69" ht="20.25">
      <c r="B45" s="214"/>
      <c r="C45" s="215"/>
      <c r="D45" s="214"/>
      <c r="E45" s="214"/>
      <c r="F45" s="214"/>
      <c r="G45" s="214"/>
      <c r="H45" s="214"/>
      <c r="I45" s="214"/>
      <c r="J45" s="214"/>
      <c r="K45" s="214"/>
      <c r="L45" s="214"/>
      <c r="M45" s="214"/>
      <c r="N45" s="215"/>
      <c r="O45" s="215"/>
      <c r="P45" s="215"/>
      <c r="R45" s="215"/>
      <c r="S45" s="215"/>
      <c r="T45" s="215"/>
      <c r="V45" s="215"/>
      <c r="W45" s="215"/>
      <c r="X45" s="215"/>
      <c r="Z45" s="214"/>
      <c r="AA45" s="214"/>
      <c r="AB45" s="214"/>
      <c r="AC45" s="214"/>
      <c r="AD45" s="215"/>
      <c r="AE45" s="215"/>
      <c r="AF45" s="215"/>
      <c r="AG45" s="215"/>
      <c r="AH45" s="215"/>
      <c r="AI45" s="215"/>
      <c r="AJ45" s="215"/>
      <c r="AK45" s="215"/>
      <c r="AL45" s="215"/>
      <c r="AM45" s="215"/>
      <c r="AN45" s="215"/>
      <c r="AO45" s="215"/>
      <c r="AP45" s="215"/>
      <c r="AQ45" s="215"/>
      <c r="AR45" s="215"/>
      <c r="AS45" s="215"/>
      <c r="AT45" s="214"/>
      <c r="AU45" s="214"/>
      <c r="AV45" s="214"/>
      <c r="AW45" s="221"/>
      <c r="AX45" s="215"/>
      <c r="AY45" s="215"/>
      <c r="AZ45" s="215"/>
      <c r="BA45" s="215"/>
      <c r="BB45" s="215"/>
      <c r="BC45" s="215"/>
      <c r="BD45" s="215"/>
      <c r="BE45" s="215"/>
      <c r="BF45" s="215"/>
      <c r="BG45" s="215"/>
      <c r="BH45" s="215"/>
      <c r="BI45" s="215"/>
      <c r="BJ45" s="215"/>
      <c r="BK45" s="214"/>
      <c r="BL45" s="214"/>
      <c r="BM45" s="214"/>
      <c r="BN45" s="215"/>
      <c r="BO45" s="215"/>
      <c r="BP45" s="215"/>
      <c r="BQ45" s="215"/>
    </row>
    <row r="46" spans="2:69" ht="20.25">
      <c r="B46" s="214"/>
      <c r="C46" s="215"/>
      <c r="D46" s="214"/>
      <c r="E46" s="214"/>
      <c r="F46" s="214"/>
      <c r="G46" s="214"/>
      <c r="H46" s="214"/>
      <c r="I46" s="214"/>
      <c r="J46" s="214"/>
      <c r="K46" s="214"/>
      <c r="L46" s="214"/>
      <c r="M46" s="214"/>
      <c r="N46" s="215"/>
      <c r="O46" s="215"/>
      <c r="P46" s="215"/>
      <c r="R46" s="215"/>
      <c r="S46" s="215"/>
      <c r="T46" s="215"/>
      <c r="V46" s="215"/>
      <c r="W46" s="215"/>
      <c r="X46" s="215"/>
      <c r="Z46" s="214"/>
      <c r="AA46" s="214"/>
      <c r="AB46" s="214"/>
      <c r="AC46" s="214"/>
      <c r="AD46" s="215"/>
      <c r="AE46" s="215"/>
      <c r="AF46" s="215"/>
      <c r="AG46" s="215"/>
      <c r="AH46" s="215"/>
      <c r="AI46" s="215"/>
      <c r="AJ46" s="215"/>
      <c r="AK46" s="215"/>
      <c r="AL46" s="215"/>
      <c r="AM46" s="215"/>
      <c r="AN46" s="215"/>
      <c r="AO46" s="215"/>
      <c r="AP46" s="215"/>
      <c r="AQ46" s="215"/>
      <c r="AR46" s="215"/>
      <c r="AS46" s="215"/>
      <c r="AT46" s="214"/>
      <c r="AU46" s="214"/>
      <c r="AV46" s="214"/>
      <c r="AW46" s="221"/>
      <c r="AX46" s="215"/>
      <c r="AY46" s="215"/>
      <c r="AZ46" s="215"/>
      <c r="BA46" s="215"/>
      <c r="BB46" s="215"/>
      <c r="BC46" s="215"/>
      <c r="BD46" s="215"/>
      <c r="BE46" s="215"/>
      <c r="BF46" s="215"/>
      <c r="BG46" s="215"/>
      <c r="BH46" s="215"/>
      <c r="BI46" s="215"/>
      <c r="BJ46" s="215"/>
      <c r="BK46" s="214"/>
      <c r="BL46" s="214"/>
      <c r="BM46" s="214"/>
      <c r="BN46" s="215"/>
      <c r="BO46" s="215"/>
      <c r="BP46" s="215"/>
      <c r="BQ46" s="215"/>
    </row>
    <row r="47" spans="2:69" ht="20.25">
      <c r="B47" s="214"/>
      <c r="C47" s="215"/>
      <c r="D47" s="214"/>
      <c r="E47" s="214"/>
      <c r="F47" s="214"/>
      <c r="G47" s="214"/>
      <c r="H47" s="214"/>
      <c r="I47" s="214"/>
      <c r="J47" s="214"/>
      <c r="K47" s="214"/>
      <c r="L47" s="214"/>
      <c r="M47" s="214"/>
      <c r="N47" s="215"/>
      <c r="O47" s="215"/>
      <c r="P47" s="215"/>
      <c r="R47" s="215"/>
      <c r="S47" s="215"/>
      <c r="T47" s="215"/>
      <c r="V47" s="215"/>
      <c r="W47" s="215"/>
      <c r="X47" s="215"/>
      <c r="Z47" s="214"/>
      <c r="AA47" s="214"/>
      <c r="AB47" s="214"/>
      <c r="AC47" s="214"/>
      <c r="AD47" s="215"/>
      <c r="AE47" s="215"/>
      <c r="AF47" s="215"/>
      <c r="AG47" s="215"/>
      <c r="AH47" s="215"/>
      <c r="AI47" s="215"/>
      <c r="AJ47" s="215"/>
      <c r="AK47" s="215"/>
      <c r="AL47" s="215"/>
      <c r="AM47" s="215"/>
      <c r="AN47" s="215"/>
      <c r="AO47" s="215"/>
      <c r="AP47" s="215"/>
      <c r="AQ47" s="215"/>
      <c r="AR47" s="215"/>
      <c r="AS47" s="215"/>
      <c r="AT47" s="214"/>
      <c r="AU47" s="214"/>
      <c r="AV47" s="214"/>
      <c r="AW47" s="221"/>
      <c r="AX47" s="215"/>
      <c r="AY47" s="215"/>
      <c r="AZ47" s="215"/>
      <c r="BA47" s="215"/>
      <c r="BB47" s="215"/>
      <c r="BC47" s="215"/>
      <c r="BD47" s="215"/>
      <c r="BE47" s="215"/>
      <c r="BF47" s="215"/>
      <c r="BG47" s="215"/>
      <c r="BH47" s="215"/>
      <c r="BI47" s="215"/>
      <c r="BJ47" s="215"/>
      <c r="BK47" s="214"/>
      <c r="BL47" s="214"/>
      <c r="BM47" s="214"/>
      <c r="BN47" s="215"/>
      <c r="BO47" s="215"/>
      <c r="BP47" s="215"/>
      <c r="BQ47" s="215"/>
    </row>
    <row r="48" spans="2:69" ht="20.25">
      <c r="B48" s="214"/>
      <c r="C48" s="215"/>
      <c r="D48" s="214"/>
      <c r="E48" s="214"/>
      <c r="F48" s="214"/>
      <c r="G48" s="214"/>
      <c r="H48" s="214"/>
      <c r="I48" s="214"/>
      <c r="J48" s="214"/>
      <c r="K48" s="214"/>
      <c r="L48" s="214"/>
      <c r="M48" s="214"/>
      <c r="N48" s="215"/>
      <c r="O48" s="215"/>
      <c r="P48" s="215"/>
      <c r="R48" s="215"/>
      <c r="S48" s="215"/>
      <c r="T48" s="215"/>
      <c r="V48" s="215"/>
      <c r="W48" s="215"/>
      <c r="X48" s="215"/>
      <c r="Z48" s="214"/>
      <c r="AA48" s="214"/>
      <c r="AB48" s="214"/>
      <c r="AC48" s="214"/>
      <c r="AD48" s="215"/>
      <c r="AE48" s="215"/>
      <c r="AF48" s="215"/>
      <c r="AG48" s="215"/>
      <c r="AH48" s="215"/>
      <c r="AI48" s="215"/>
      <c r="AJ48" s="215"/>
      <c r="AK48" s="215"/>
      <c r="AL48" s="215"/>
      <c r="AM48" s="215"/>
      <c r="AN48" s="215"/>
      <c r="AO48" s="215"/>
      <c r="AP48" s="215"/>
      <c r="AQ48" s="215"/>
      <c r="AR48" s="215"/>
      <c r="AS48" s="215"/>
      <c r="AT48" s="214"/>
      <c r="AU48" s="214"/>
      <c r="AV48" s="214"/>
      <c r="AW48" s="221"/>
      <c r="AX48" s="215"/>
      <c r="AY48" s="215"/>
      <c r="AZ48" s="215"/>
      <c r="BA48" s="215"/>
      <c r="BB48" s="215"/>
      <c r="BC48" s="215"/>
      <c r="BD48" s="215"/>
      <c r="BE48" s="215"/>
      <c r="BF48" s="215"/>
      <c r="BG48" s="215"/>
      <c r="BH48" s="215"/>
      <c r="BI48" s="215"/>
      <c r="BJ48" s="215"/>
      <c r="BK48" s="214"/>
      <c r="BL48" s="214"/>
      <c r="BM48" s="214"/>
      <c r="BN48" s="215"/>
      <c r="BO48" s="215"/>
      <c r="BP48" s="215"/>
      <c r="BQ48" s="215"/>
    </row>
    <row r="49" spans="2:69" ht="20.25">
      <c r="B49" s="214"/>
      <c r="C49" s="215"/>
      <c r="D49" s="214"/>
      <c r="E49" s="214"/>
      <c r="F49" s="214"/>
      <c r="G49" s="214"/>
      <c r="H49" s="214"/>
      <c r="I49" s="214"/>
      <c r="J49" s="214"/>
      <c r="K49" s="214"/>
      <c r="L49" s="214"/>
      <c r="M49" s="214"/>
      <c r="N49" s="215"/>
      <c r="O49" s="215"/>
      <c r="P49" s="215"/>
      <c r="R49" s="215"/>
      <c r="S49" s="215"/>
      <c r="T49" s="215"/>
      <c r="V49" s="215"/>
      <c r="W49" s="215"/>
      <c r="X49" s="215"/>
      <c r="Z49" s="214"/>
      <c r="AA49" s="214"/>
      <c r="AB49" s="214"/>
      <c r="AC49" s="214"/>
      <c r="AD49" s="215"/>
      <c r="AE49" s="215"/>
      <c r="AF49" s="215"/>
      <c r="AG49" s="215"/>
      <c r="AH49" s="215"/>
      <c r="AI49" s="215"/>
      <c r="AJ49" s="215"/>
      <c r="AK49" s="215"/>
      <c r="AL49" s="215"/>
      <c r="AM49" s="215"/>
      <c r="AN49" s="215"/>
      <c r="AO49" s="215"/>
      <c r="AP49" s="215"/>
      <c r="AQ49" s="215"/>
      <c r="AR49" s="215"/>
      <c r="AS49" s="215"/>
      <c r="AT49" s="214"/>
      <c r="AU49" s="214"/>
      <c r="AV49" s="214"/>
      <c r="AW49" s="221"/>
      <c r="AX49" s="215"/>
      <c r="AY49" s="215"/>
      <c r="AZ49" s="215"/>
      <c r="BA49" s="215"/>
      <c r="BB49" s="215"/>
      <c r="BC49" s="215"/>
      <c r="BD49" s="215"/>
      <c r="BE49" s="215"/>
      <c r="BF49" s="215"/>
      <c r="BG49" s="215"/>
      <c r="BH49" s="215"/>
      <c r="BI49" s="215"/>
      <c r="BJ49" s="215"/>
      <c r="BK49" s="214"/>
      <c r="BL49" s="214"/>
      <c r="BM49" s="214"/>
      <c r="BN49" s="215"/>
      <c r="BO49" s="215"/>
      <c r="BP49" s="215"/>
      <c r="BQ49" s="215"/>
    </row>
    <row r="50" spans="2:69" ht="20.25">
      <c r="B50" s="214"/>
      <c r="C50" s="215"/>
      <c r="D50" s="214"/>
      <c r="E50" s="214"/>
      <c r="F50" s="214"/>
      <c r="G50" s="214"/>
      <c r="H50" s="214"/>
      <c r="I50" s="214"/>
      <c r="J50" s="214"/>
      <c r="K50" s="214"/>
      <c r="L50" s="214"/>
      <c r="M50" s="214"/>
      <c r="N50" s="215"/>
      <c r="O50" s="215"/>
      <c r="P50" s="215"/>
      <c r="R50" s="215"/>
      <c r="S50" s="215"/>
      <c r="T50" s="215"/>
      <c r="V50" s="215"/>
      <c r="W50" s="215"/>
      <c r="X50" s="215"/>
      <c r="Z50" s="214"/>
      <c r="AA50" s="214"/>
      <c r="AB50" s="214"/>
      <c r="AC50" s="214"/>
      <c r="AD50" s="215"/>
      <c r="AE50" s="215"/>
      <c r="AF50" s="215"/>
      <c r="AG50" s="215"/>
      <c r="AH50" s="215"/>
      <c r="AI50" s="215"/>
      <c r="AJ50" s="215"/>
      <c r="AK50" s="215"/>
      <c r="AL50" s="215"/>
      <c r="AM50" s="215"/>
      <c r="AN50" s="215"/>
      <c r="AO50" s="215"/>
      <c r="AP50" s="215"/>
      <c r="AQ50" s="215"/>
      <c r="AR50" s="215"/>
      <c r="AS50" s="215"/>
      <c r="AT50" s="214"/>
      <c r="AU50" s="214"/>
      <c r="AV50" s="214"/>
      <c r="AW50" s="221"/>
      <c r="AX50" s="215"/>
      <c r="AY50" s="215"/>
      <c r="AZ50" s="215"/>
      <c r="BA50" s="215"/>
      <c r="BB50" s="215"/>
      <c r="BC50" s="215"/>
      <c r="BD50" s="215"/>
      <c r="BE50" s="215"/>
      <c r="BF50" s="215"/>
      <c r="BG50" s="215"/>
      <c r="BH50" s="215"/>
      <c r="BI50" s="215"/>
      <c r="BJ50" s="215"/>
      <c r="BK50" s="214"/>
      <c r="BL50" s="214"/>
      <c r="BM50" s="214"/>
      <c r="BN50" s="215"/>
      <c r="BO50" s="215"/>
      <c r="BP50" s="215"/>
      <c r="BQ50" s="215"/>
    </row>
    <row r="51" spans="2:69" ht="20.25">
      <c r="B51" s="214"/>
      <c r="C51" s="215"/>
      <c r="D51" s="214"/>
      <c r="E51" s="214"/>
      <c r="F51" s="214"/>
      <c r="G51" s="214"/>
      <c r="H51" s="214"/>
      <c r="I51" s="214"/>
      <c r="J51" s="214"/>
      <c r="K51" s="214"/>
      <c r="L51" s="214"/>
      <c r="M51" s="214"/>
      <c r="N51" s="215"/>
      <c r="O51" s="215"/>
      <c r="P51" s="215"/>
      <c r="R51" s="215"/>
      <c r="S51" s="215"/>
      <c r="T51" s="215"/>
      <c r="V51" s="215"/>
      <c r="W51" s="215"/>
      <c r="X51" s="215"/>
      <c r="Z51" s="214"/>
      <c r="AA51" s="214"/>
      <c r="AB51" s="214"/>
      <c r="AC51" s="214"/>
      <c r="AD51" s="215"/>
      <c r="AE51" s="215"/>
      <c r="AF51" s="215"/>
      <c r="AG51" s="215"/>
      <c r="AH51" s="215"/>
      <c r="AI51" s="215"/>
      <c r="AJ51" s="215"/>
      <c r="AK51" s="215"/>
      <c r="AL51" s="215"/>
      <c r="AM51" s="215"/>
      <c r="AN51" s="215"/>
      <c r="AO51" s="215"/>
      <c r="AP51" s="215"/>
      <c r="AQ51" s="215"/>
      <c r="AR51" s="215"/>
      <c r="AS51" s="215"/>
      <c r="AT51" s="214"/>
      <c r="AU51" s="214"/>
      <c r="AV51" s="214"/>
      <c r="AW51" s="221"/>
      <c r="AX51" s="215"/>
      <c r="AY51" s="215"/>
      <c r="AZ51" s="215"/>
      <c r="BA51" s="215"/>
      <c r="BB51" s="215"/>
      <c r="BC51" s="215"/>
      <c r="BD51" s="215"/>
      <c r="BE51" s="215"/>
      <c r="BF51" s="215"/>
      <c r="BG51" s="215"/>
      <c r="BH51" s="215"/>
      <c r="BI51" s="215"/>
      <c r="BJ51" s="215"/>
      <c r="BK51" s="214"/>
      <c r="BL51" s="214"/>
      <c r="BM51" s="214"/>
      <c r="BN51" s="215"/>
      <c r="BO51" s="215"/>
      <c r="BP51" s="215"/>
      <c r="BQ51" s="215"/>
    </row>
    <row r="52" spans="1:80" s="2" customFormat="1" ht="20.25">
      <c r="A52" s="222"/>
      <c r="B52" s="214"/>
      <c r="C52" s="215"/>
      <c r="D52" s="214"/>
      <c r="E52" s="214"/>
      <c r="F52" s="214"/>
      <c r="G52" s="214"/>
      <c r="H52" s="214"/>
      <c r="I52" s="214"/>
      <c r="J52" s="214"/>
      <c r="K52" s="214"/>
      <c r="L52" s="214"/>
      <c r="M52" s="214"/>
      <c r="N52" s="215"/>
      <c r="O52" s="215"/>
      <c r="P52" s="215"/>
      <c r="Q52" s="3"/>
      <c r="R52" s="215"/>
      <c r="S52" s="215"/>
      <c r="T52" s="215"/>
      <c r="V52" s="215"/>
      <c r="W52" s="215"/>
      <c r="X52" s="215"/>
      <c r="Y52" s="4"/>
      <c r="Z52" s="214"/>
      <c r="AA52" s="214"/>
      <c r="AB52" s="214"/>
      <c r="AC52" s="214"/>
      <c r="AD52" s="215"/>
      <c r="AE52" s="215"/>
      <c r="AF52" s="215"/>
      <c r="AG52" s="215"/>
      <c r="AH52" s="215"/>
      <c r="AI52" s="215"/>
      <c r="AJ52" s="215"/>
      <c r="AK52" s="215"/>
      <c r="AL52" s="215"/>
      <c r="AM52" s="215"/>
      <c r="AN52" s="215"/>
      <c r="AO52" s="215"/>
      <c r="AP52" s="215"/>
      <c r="AQ52" s="215"/>
      <c r="AR52" s="215"/>
      <c r="AS52" s="215"/>
      <c r="AT52" s="214"/>
      <c r="AU52" s="214"/>
      <c r="AV52" s="214"/>
      <c r="AW52" s="221"/>
      <c r="AX52" s="215"/>
      <c r="AY52" s="215"/>
      <c r="AZ52" s="215"/>
      <c r="BA52" s="215"/>
      <c r="BB52" s="215"/>
      <c r="BC52" s="215"/>
      <c r="BD52" s="215"/>
      <c r="BE52" s="215"/>
      <c r="BF52" s="215"/>
      <c r="BG52" s="215"/>
      <c r="BH52" s="215"/>
      <c r="BI52" s="215"/>
      <c r="BJ52" s="215"/>
      <c r="BK52" s="214"/>
      <c r="BL52" s="214"/>
      <c r="BM52" s="214"/>
      <c r="BN52" s="215"/>
      <c r="BO52" s="215"/>
      <c r="BP52" s="215"/>
      <c r="BQ52" s="215"/>
      <c r="BZ52" s="146"/>
      <c r="CA52" s="146"/>
      <c r="CB52" s="146"/>
    </row>
    <row r="53" spans="1:80" s="2" customFormat="1" ht="20.25">
      <c r="A53" s="222"/>
      <c r="B53" s="214"/>
      <c r="C53" s="215"/>
      <c r="D53" s="214"/>
      <c r="E53" s="214"/>
      <c r="F53" s="214"/>
      <c r="G53" s="214"/>
      <c r="H53" s="214"/>
      <c r="I53" s="214"/>
      <c r="J53" s="214"/>
      <c r="K53" s="214"/>
      <c r="L53" s="214"/>
      <c r="M53" s="214"/>
      <c r="N53" s="215"/>
      <c r="O53" s="215"/>
      <c r="P53" s="215"/>
      <c r="Q53" s="3"/>
      <c r="R53" s="215"/>
      <c r="S53" s="215"/>
      <c r="T53" s="215"/>
      <c r="V53" s="215"/>
      <c r="W53" s="215"/>
      <c r="X53" s="215"/>
      <c r="Y53" s="4"/>
      <c r="Z53" s="214"/>
      <c r="AA53" s="214"/>
      <c r="AB53" s="214"/>
      <c r="AC53" s="214"/>
      <c r="AD53" s="215"/>
      <c r="AE53" s="215"/>
      <c r="AF53" s="215"/>
      <c r="AG53" s="215"/>
      <c r="AH53" s="215"/>
      <c r="AI53" s="215"/>
      <c r="AJ53" s="215"/>
      <c r="AK53" s="215"/>
      <c r="AL53" s="215"/>
      <c r="AM53" s="215"/>
      <c r="AN53" s="215"/>
      <c r="AO53" s="215"/>
      <c r="AP53" s="215"/>
      <c r="AQ53" s="215"/>
      <c r="AR53" s="215"/>
      <c r="AS53" s="215"/>
      <c r="AT53" s="214"/>
      <c r="AU53" s="214"/>
      <c r="AV53" s="214"/>
      <c r="AW53" s="221"/>
      <c r="AX53" s="215"/>
      <c r="AY53" s="215"/>
      <c r="AZ53" s="215"/>
      <c r="BA53" s="215"/>
      <c r="BB53" s="215"/>
      <c r="BC53" s="215"/>
      <c r="BD53" s="215"/>
      <c r="BE53" s="215"/>
      <c r="BF53" s="215"/>
      <c r="BG53" s="215"/>
      <c r="BH53" s="215"/>
      <c r="BI53" s="215"/>
      <c r="BJ53" s="215"/>
      <c r="BK53" s="214"/>
      <c r="BL53" s="214"/>
      <c r="BM53" s="214"/>
      <c r="BN53" s="215"/>
      <c r="BO53" s="215"/>
      <c r="BP53" s="215"/>
      <c r="BQ53" s="215"/>
      <c r="BZ53" s="146"/>
      <c r="CA53" s="146"/>
      <c r="CB53" s="146"/>
    </row>
    <row r="54" spans="1:80" s="2" customFormat="1" ht="20.25">
      <c r="A54" s="222"/>
      <c r="B54" s="214"/>
      <c r="C54" s="215"/>
      <c r="D54" s="214"/>
      <c r="E54" s="214"/>
      <c r="F54" s="214"/>
      <c r="G54" s="214"/>
      <c r="H54" s="214"/>
      <c r="I54" s="214"/>
      <c r="J54" s="214"/>
      <c r="K54" s="214"/>
      <c r="L54" s="214"/>
      <c r="M54" s="214"/>
      <c r="N54" s="215"/>
      <c r="O54" s="215"/>
      <c r="P54" s="215"/>
      <c r="Q54" s="3"/>
      <c r="R54" s="215"/>
      <c r="S54" s="215"/>
      <c r="T54" s="215"/>
      <c r="V54" s="215"/>
      <c r="W54" s="215"/>
      <c r="X54" s="215"/>
      <c r="Y54" s="4"/>
      <c r="Z54" s="214"/>
      <c r="AA54" s="214"/>
      <c r="AB54" s="214"/>
      <c r="AC54" s="214"/>
      <c r="AD54" s="215"/>
      <c r="AE54" s="215"/>
      <c r="AF54" s="215"/>
      <c r="AG54" s="215"/>
      <c r="AH54" s="215"/>
      <c r="AI54" s="215"/>
      <c r="AJ54" s="215"/>
      <c r="AK54" s="215"/>
      <c r="AL54" s="215"/>
      <c r="AM54" s="215"/>
      <c r="AN54" s="215"/>
      <c r="AO54" s="215"/>
      <c r="AP54" s="215"/>
      <c r="AQ54" s="215"/>
      <c r="AR54" s="215"/>
      <c r="AS54" s="215"/>
      <c r="AT54" s="214"/>
      <c r="AU54" s="214"/>
      <c r="AV54" s="214"/>
      <c r="AW54" s="221"/>
      <c r="AX54" s="215"/>
      <c r="AY54" s="215"/>
      <c r="AZ54" s="215"/>
      <c r="BA54" s="215"/>
      <c r="BB54" s="215"/>
      <c r="BC54" s="215"/>
      <c r="BD54" s="215"/>
      <c r="BE54" s="215"/>
      <c r="BF54" s="215"/>
      <c r="BG54" s="215"/>
      <c r="BH54" s="215"/>
      <c r="BI54" s="215"/>
      <c r="BJ54" s="215"/>
      <c r="BK54" s="214"/>
      <c r="BL54" s="214"/>
      <c r="BM54" s="214"/>
      <c r="BN54" s="215"/>
      <c r="BO54" s="215"/>
      <c r="BP54" s="215"/>
      <c r="BQ54" s="215"/>
      <c r="BZ54" s="146"/>
      <c r="CA54" s="146"/>
      <c r="CB54" s="146"/>
    </row>
    <row r="55" spans="1:80" s="2" customFormat="1" ht="20.25">
      <c r="A55" s="222"/>
      <c r="B55" s="214"/>
      <c r="C55" s="215"/>
      <c r="D55" s="214"/>
      <c r="E55" s="214"/>
      <c r="F55" s="214"/>
      <c r="G55" s="214"/>
      <c r="H55" s="214"/>
      <c r="I55" s="214"/>
      <c r="J55" s="214"/>
      <c r="K55" s="214"/>
      <c r="L55" s="214"/>
      <c r="M55" s="214"/>
      <c r="N55" s="215"/>
      <c r="O55" s="215"/>
      <c r="P55" s="215"/>
      <c r="Q55" s="3"/>
      <c r="R55" s="215"/>
      <c r="S55" s="215"/>
      <c r="T55" s="215"/>
      <c r="V55" s="215"/>
      <c r="W55" s="215"/>
      <c r="X55" s="215"/>
      <c r="Y55" s="4"/>
      <c r="Z55" s="214"/>
      <c r="AA55" s="214"/>
      <c r="AB55" s="214"/>
      <c r="AC55" s="214"/>
      <c r="AD55" s="215"/>
      <c r="AE55" s="215"/>
      <c r="AF55" s="215"/>
      <c r="AG55" s="215"/>
      <c r="AH55" s="215"/>
      <c r="AI55" s="215"/>
      <c r="AJ55" s="215"/>
      <c r="AK55" s="215"/>
      <c r="AL55" s="215"/>
      <c r="AM55" s="215"/>
      <c r="AN55" s="215"/>
      <c r="AO55" s="215"/>
      <c r="AP55" s="215"/>
      <c r="AQ55" s="215"/>
      <c r="AR55" s="215"/>
      <c r="AS55" s="215"/>
      <c r="AT55" s="214"/>
      <c r="AU55" s="214"/>
      <c r="AV55" s="214"/>
      <c r="AW55" s="221"/>
      <c r="AX55" s="215"/>
      <c r="AY55" s="215"/>
      <c r="AZ55" s="215"/>
      <c r="BA55" s="215"/>
      <c r="BB55" s="215"/>
      <c r="BC55" s="215"/>
      <c r="BD55" s="215"/>
      <c r="BE55" s="215"/>
      <c r="BF55" s="215"/>
      <c r="BG55" s="215"/>
      <c r="BH55" s="215"/>
      <c r="BI55" s="215"/>
      <c r="BJ55" s="215"/>
      <c r="BK55" s="214"/>
      <c r="BL55" s="214"/>
      <c r="BM55" s="214"/>
      <c r="BN55" s="215"/>
      <c r="BO55" s="215"/>
      <c r="BP55" s="215"/>
      <c r="BQ55" s="215"/>
      <c r="BZ55" s="146"/>
      <c r="CA55" s="146"/>
      <c r="CB55" s="146"/>
    </row>
    <row r="56" spans="1:80" s="2" customFormat="1" ht="20.25">
      <c r="A56" s="222"/>
      <c r="B56" s="214"/>
      <c r="C56" s="215"/>
      <c r="D56" s="214"/>
      <c r="E56" s="214"/>
      <c r="F56" s="214"/>
      <c r="G56" s="214"/>
      <c r="H56" s="214"/>
      <c r="I56" s="214"/>
      <c r="J56" s="214"/>
      <c r="K56" s="214"/>
      <c r="L56" s="214"/>
      <c r="M56" s="214"/>
      <c r="N56" s="215"/>
      <c r="O56" s="215"/>
      <c r="P56" s="215"/>
      <c r="Q56" s="3"/>
      <c r="R56" s="215"/>
      <c r="S56" s="215"/>
      <c r="T56" s="215"/>
      <c r="V56" s="215"/>
      <c r="W56" s="215"/>
      <c r="X56" s="215"/>
      <c r="Y56" s="4"/>
      <c r="Z56" s="214"/>
      <c r="AA56" s="214"/>
      <c r="AB56" s="214"/>
      <c r="AC56" s="214"/>
      <c r="AD56" s="215"/>
      <c r="AE56" s="215"/>
      <c r="AF56" s="215"/>
      <c r="AG56" s="215"/>
      <c r="AH56" s="215"/>
      <c r="AI56" s="215"/>
      <c r="AJ56" s="215"/>
      <c r="AK56" s="215"/>
      <c r="AL56" s="215"/>
      <c r="AM56" s="215"/>
      <c r="AN56" s="215"/>
      <c r="AO56" s="215"/>
      <c r="AP56" s="215"/>
      <c r="AQ56" s="215"/>
      <c r="AR56" s="215"/>
      <c r="AS56" s="215"/>
      <c r="AT56" s="214"/>
      <c r="AU56" s="214"/>
      <c r="AV56" s="214"/>
      <c r="AW56" s="221"/>
      <c r="AX56" s="215"/>
      <c r="AY56" s="215"/>
      <c r="AZ56" s="215"/>
      <c r="BA56" s="215"/>
      <c r="BB56" s="215"/>
      <c r="BC56" s="215"/>
      <c r="BD56" s="215"/>
      <c r="BE56" s="215"/>
      <c r="BF56" s="215"/>
      <c r="BG56" s="215"/>
      <c r="BH56" s="215"/>
      <c r="BI56" s="215"/>
      <c r="BJ56" s="215"/>
      <c r="BK56" s="214"/>
      <c r="BL56" s="214"/>
      <c r="BM56" s="214"/>
      <c r="BN56" s="215"/>
      <c r="BO56" s="215"/>
      <c r="BP56" s="215"/>
      <c r="BQ56" s="215"/>
      <c r="BZ56" s="146"/>
      <c r="CA56" s="146"/>
      <c r="CB56" s="146"/>
    </row>
    <row r="57" spans="1:80" s="2" customFormat="1" ht="20.25">
      <c r="A57" s="222"/>
      <c r="B57" s="214"/>
      <c r="C57" s="215"/>
      <c r="D57" s="214"/>
      <c r="E57" s="214"/>
      <c r="F57" s="214"/>
      <c r="G57" s="214"/>
      <c r="H57" s="214"/>
      <c r="I57" s="214"/>
      <c r="J57" s="214"/>
      <c r="K57" s="214"/>
      <c r="L57" s="214"/>
      <c r="M57" s="214"/>
      <c r="N57" s="215"/>
      <c r="O57" s="215"/>
      <c r="P57" s="215"/>
      <c r="Q57" s="3"/>
      <c r="R57" s="215"/>
      <c r="S57" s="215"/>
      <c r="T57" s="215"/>
      <c r="V57" s="215"/>
      <c r="W57" s="215"/>
      <c r="X57" s="215"/>
      <c r="Y57" s="4"/>
      <c r="Z57" s="214"/>
      <c r="AA57" s="214"/>
      <c r="AB57" s="214"/>
      <c r="AC57" s="214"/>
      <c r="AD57" s="215"/>
      <c r="AE57" s="215"/>
      <c r="AF57" s="215"/>
      <c r="AG57" s="215"/>
      <c r="AH57" s="215"/>
      <c r="AI57" s="215"/>
      <c r="AJ57" s="215"/>
      <c r="AK57" s="215"/>
      <c r="AL57" s="215"/>
      <c r="AM57" s="215"/>
      <c r="AN57" s="215"/>
      <c r="AO57" s="215"/>
      <c r="AP57" s="215"/>
      <c r="AQ57" s="215"/>
      <c r="AR57" s="215"/>
      <c r="AS57" s="215"/>
      <c r="AT57" s="214"/>
      <c r="AU57" s="214"/>
      <c r="AV57" s="214"/>
      <c r="AW57" s="221"/>
      <c r="AX57" s="215"/>
      <c r="AY57" s="215"/>
      <c r="AZ57" s="215"/>
      <c r="BA57" s="215"/>
      <c r="BB57" s="215"/>
      <c r="BC57" s="215"/>
      <c r="BD57" s="215"/>
      <c r="BE57" s="215"/>
      <c r="BF57" s="215"/>
      <c r="BG57" s="215"/>
      <c r="BH57" s="215"/>
      <c r="BI57" s="215"/>
      <c r="BJ57" s="215"/>
      <c r="BK57" s="214"/>
      <c r="BL57" s="214"/>
      <c r="BM57" s="214"/>
      <c r="BN57" s="215"/>
      <c r="BO57" s="215"/>
      <c r="BP57" s="215"/>
      <c r="BQ57" s="215"/>
      <c r="BZ57" s="146"/>
      <c r="CA57" s="146"/>
      <c r="CB57" s="146"/>
    </row>
    <row r="58" spans="1:80" s="2" customFormat="1" ht="20.25">
      <c r="A58" s="222"/>
      <c r="B58" s="214"/>
      <c r="C58" s="215"/>
      <c r="D58" s="214"/>
      <c r="E58" s="214"/>
      <c r="F58" s="214"/>
      <c r="G58" s="214"/>
      <c r="H58" s="214"/>
      <c r="I58" s="214"/>
      <c r="J58" s="214"/>
      <c r="K58" s="214"/>
      <c r="L58" s="214"/>
      <c r="M58" s="214"/>
      <c r="N58" s="215"/>
      <c r="O58" s="215"/>
      <c r="P58" s="215"/>
      <c r="Q58" s="3"/>
      <c r="R58" s="215"/>
      <c r="S58" s="215"/>
      <c r="T58" s="215"/>
      <c r="V58" s="215"/>
      <c r="W58" s="215"/>
      <c r="X58" s="215"/>
      <c r="Y58" s="4"/>
      <c r="Z58" s="214"/>
      <c r="AA58" s="214"/>
      <c r="AB58" s="214"/>
      <c r="AC58" s="214"/>
      <c r="AD58" s="215"/>
      <c r="AE58" s="215"/>
      <c r="AF58" s="215"/>
      <c r="AG58" s="215"/>
      <c r="AH58" s="215"/>
      <c r="AI58" s="215"/>
      <c r="AJ58" s="215"/>
      <c r="AK58" s="215"/>
      <c r="AL58" s="215"/>
      <c r="AM58" s="215"/>
      <c r="AN58" s="215"/>
      <c r="AO58" s="215"/>
      <c r="AP58" s="215"/>
      <c r="AQ58" s="215"/>
      <c r="AR58" s="215"/>
      <c r="AS58" s="215"/>
      <c r="AT58" s="214"/>
      <c r="AU58" s="214"/>
      <c r="AV58" s="214"/>
      <c r="AW58" s="221"/>
      <c r="AX58" s="215"/>
      <c r="AY58" s="215"/>
      <c r="AZ58" s="215"/>
      <c r="BA58" s="215"/>
      <c r="BB58" s="215"/>
      <c r="BC58" s="215"/>
      <c r="BD58" s="215"/>
      <c r="BE58" s="215"/>
      <c r="BF58" s="215"/>
      <c r="BG58" s="215"/>
      <c r="BH58" s="215"/>
      <c r="BI58" s="215"/>
      <c r="BJ58" s="215"/>
      <c r="BK58" s="214"/>
      <c r="BL58" s="214"/>
      <c r="BM58" s="214"/>
      <c r="BN58" s="215"/>
      <c r="BO58" s="215"/>
      <c r="BP58" s="215"/>
      <c r="BQ58" s="215"/>
      <c r="BZ58" s="146"/>
      <c r="CA58" s="146"/>
      <c r="CB58" s="146"/>
    </row>
  </sheetData>
  <sheetProtection/>
  <mergeCells count="80">
    <mergeCell ref="BT3:BU3"/>
    <mergeCell ref="BV3:BV4"/>
    <mergeCell ref="BW3:BW4"/>
    <mergeCell ref="BX3:BY3"/>
    <mergeCell ref="BZ3:BZ4"/>
    <mergeCell ref="CA3:CB3"/>
    <mergeCell ref="BL3:BM3"/>
    <mergeCell ref="BN3:BN4"/>
    <mergeCell ref="BO3:BO4"/>
    <mergeCell ref="BP3:BQ3"/>
    <mergeCell ref="BR3:BR4"/>
    <mergeCell ref="BS3:BS4"/>
    <mergeCell ref="BD3:BE3"/>
    <mergeCell ref="BF3:BF4"/>
    <mergeCell ref="BG3:BG4"/>
    <mergeCell ref="BH3:BI3"/>
    <mergeCell ref="BJ3:BJ4"/>
    <mergeCell ref="BK3:BK4"/>
    <mergeCell ref="AV3:AW3"/>
    <mergeCell ref="AX3:AX4"/>
    <mergeCell ref="AY3:AY4"/>
    <mergeCell ref="AZ3:BA3"/>
    <mergeCell ref="BB3:BB4"/>
    <mergeCell ref="BC3:BC4"/>
    <mergeCell ref="AN3:AO3"/>
    <mergeCell ref="AP3:AP4"/>
    <mergeCell ref="AQ3:AQ4"/>
    <mergeCell ref="AR3:AS3"/>
    <mergeCell ref="AT3:AT4"/>
    <mergeCell ref="AU3:AU4"/>
    <mergeCell ref="AF3:AG3"/>
    <mergeCell ref="AH3:AH4"/>
    <mergeCell ref="AI3:AI4"/>
    <mergeCell ref="AJ3:AK3"/>
    <mergeCell ref="AL3:AL4"/>
    <mergeCell ref="AM3:AM4"/>
    <mergeCell ref="X3:Y3"/>
    <mergeCell ref="Z3:Z4"/>
    <mergeCell ref="AA3:AA4"/>
    <mergeCell ref="AB3:AC3"/>
    <mergeCell ref="AD3:AD4"/>
    <mergeCell ref="AE3:AE4"/>
    <mergeCell ref="P3:Q3"/>
    <mergeCell ref="R3:R4"/>
    <mergeCell ref="S3:S4"/>
    <mergeCell ref="T3:U3"/>
    <mergeCell ref="V3:V4"/>
    <mergeCell ref="W3:W4"/>
    <mergeCell ref="BR2:BU2"/>
    <mergeCell ref="BV2:BY2"/>
    <mergeCell ref="BZ2:CB2"/>
    <mergeCell ref="B3:B4"/>
    <mergeCell ref="C3:C4"/>
    <mergeCell ref="D3:E3"/>
    <mergeCell ref="F3:F4"/>
    <mergeCell ref="G3:G4"/>
    <mergeCell ref="H3:I3"/>
    <mergeCell ref="J3:J4"/>
    <mergeCell ref="AT2:AW2"/>
    <mergeCell ref="AX2:BA2"/>
    <mergeCell ref="BB2:BE2"/>
    <mergeCell ref="BF2:BI2"/>
    <mergeCell ref="BJ2:BM2"/>
    <mergeCell ref="BN2:BQ2"/>
    <mergeCell ref="V2:Y2"/>
    <mergeCell ref="Z2:AC2"/>
    <mergeCell ref="AD2:AG2"/>
    <mergeCell ref="AH2:AK2"/>
    <mergeCell ref="AL2:AO2"/>
    <mergeCell ref="AP2:AS2"/>
    <mergeCell ref="A2:A4"/>
    <mergeCell ref="B2:E2"/>
    <mergeCell ref="F2:I2"/>
    <mergeCell ref="J2:M2"/>
    <mergeCell ref="N2:Q2"/>
    <mergeCell ref="R2:U2"/>
    <mergeCell ref="K3:K4"/>
    <mergeCell ref="L3:M3"/>
    <mergeCell ref="N3:N4"/>
    <mergeCell ref="O3:O4"/>
  </mergeCells>
  <printOptions/>
  <pageMargins left="0.1968503937007874" right="0.1968503937007874" top="0.31496062992125984" bottom="0.1968503937007874" header="0.1968503937007874" footer="0.1968503937007874"/>
  <pageSetup fitToHeight="0" horizontalDpi="600" verticalDpi="600" orientation="landscape" paperSize="9" scale="55" r:id="rId1"/>
  <rowBreaks count="1" manualBreakCount="1">
    <brk id="36" max="7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D45"/>
  <sheetViews>
    <sheetView showZeros="0" zoomScalePageLayoutView="0" workbookViewId="0" topLeftCell="A2">
      <pane xSplit="2" ySplit="7" topLeftCell="BK9" activePane="bottomRight" state="frozen"/>
      <selection pane="topLeft" activeCell="A2" sqref="A2"/>
      <selection pane="topRight" activeCell="C2" sqref="C2"/>
      <selection pane="bottomLeft" activeCell="A7" sqref="A7"/>
      <selection pane="bottomRight" activeCell="BS36" sqref="BS36"/>
    </sheetView>
  </sheetViews>
  <sheetFormatPr defaultColWidth="9.00390625" defaultRowHeight="12.75"/>
  <cols>
    <col min="1" max="1" width="32.625" style="0" customWidth="1"/>
    <col min="2" max="2" width="16.75390625" style="0" hidden="1" customWidth="1"/>
    <col min="3" max="4" width="10.00390625" style="0" customWidth="1"/>
    <col min="5" max="5" width="10.25390625" style="0" bestFit="1" customWidth="1"/>
    <col min="6" max="6" width="11.00390625" style="0" customWidth="1"/>
    <col min="7" max="7" width="10.00390625" style="0" customWidth="1"/>
    <col min="8" max="8" width="10.375" style="0" customWidth="1"/>
    <col min="9" max="9" width="10.00390625" style="0" customWidth="1"/>
    <col min="10" max="10" width="10.125" style="0" customWidth="1"/>
    <col min="11" max="11" width="9.375" style="0" bestFit="1" customWidth="1"/>
    <col min="12" max="13" width="9.25390625" style="0" customWidth="1"/>
    <col min="14" max="14" width="10.375" style="0" customWidth="1"/>
    <col min="15" max="15" width="10.00390625" style="0" customWidth="1"/>
    <col min="16" max="16" width="9.375" style="0" customWidth="1"/>
    <col min="17" max="17" width="9.25390625" style="0" bestFit="1" customWidth="1"/>
    <col min="18" max="18" width="9.75390625" style="0" customWidth="1"/>
    <col min="19" max="19" width="9.25390625" style="0" bestFit="1" customWidth="1"/>
    <col min="20" max="20" width="10.25390625" style="0" customWidth="1"/>
    <col min="21" max="21" width="10.00390625" style="0" customWidth="1"/>
    <col min="22" max="22" width="10.25390625" style="0" customWidth="1"/>
    <col min="24" max="24" width="10.00390625" style="0" customWidth="1"/>
    <col min="26" max="26" width="10.375" style="0" customWidth="1"/>
    <col min="27" max="27" width="10.00390625" style="0" customWidth="1"/>
    <col min="28" max="28" width="11.75390625" style="0" customWidth="1"/>
    <col min="29" max="29" width="10.00390625" style="0" customWidth="1"/>
    <col min="30" max="30" width="10.875" style="0" bestFit="1" customWidth="1"/>
    <col min="31" max="31" width="9.25390625" style="0" bestFit="1" customWidth="1"/>
    <col min="32" max="32" width="9.375" style="0" customWidth="1"/>
    <col min="33" max="33" width="9.00390625" style="0" customWidth="1"/>
    <col min="34" max="34" width="9.375" style="0" customWidth="1"/>
    <col min="35" max="35" width="8.75390625" style="0" customWidth="1"/>
    <col min="36" max="36" width="11.25390625" style="0" customWidth="1"/>
    <col min="37" max="37" width="9.75390625" style="0" customWidth="1"/>
    <col min="38" max="38" width="10.375" style="0" customWidth="1"/>
    <col min="39" max="39" width="10.00390625" style="0" customWidth="1"/>
    <col min="40" max="40" width="11.375" style="0" customWidth="1"/>
    <col min="41" max="41" width="9.625" style="0" bestFit="1" customWidth="1"/>
    <col min="42" max="42" width="9.875" style="0" customWidth="1"/>
    <col min="43" max="43" width="10.25390625" style="0" customWidth="1"/>
    <col min="44" max="44" width="10.375" style="0" customWidth="1"/>
    <col min="45" max="45" width="10.00390625" style="0" customWidth="1"/>
    <col min="46" max="46" width="10.25390625" style="0" customWidth="1"/>
    <col min="47" max="47" width="9.25390625" style="0" bestFit="1" customWidth="1"/>
    <col min="48" max="48" width="9.25390625" style="0" customWidth="1"/>
    <col min="49" max="49" width="10.875" style="0" customWidth="1"/>
    <col min="50" max="50" width="10.375" style="0" customWidth="1"/>
    <col min="51" max="51" width="10.00390625" style="0" customWidth="1"/>
    <col min="52" max="52" width="12.125" style="0" customWidth="1"/>
    <col min="53" max="53" width="9.25390625" style="0" bestFit="1" customWidth="1"/>
    <col min="54" max="55" width="9.25390625" style="0" customWidth="1"/>
    <col min="56" max="56" width="10.375" style="0" customWidth="1"/>
    <col min="57" max="57" width="10.00390625" style="0" customWidth="1"/>
    <col min="58" max="58" width="10.875" style="0" customWidth="1"/>
    <col min="59" max="59" width="9.25390625" style="0" bestFit="1" customWidth="1"/>
    <col min="60" max="60" width="9.25390625" style="0" customWidth="1"/>
    <col min="61" max="61" width="11.375" style="0" customWidth="1"/>
    <col min="62" max="62" width="10.375" style="0" customWidth="1"/>
    <col min="63" max="63" width="10.00390625" style="0" customWidth="1"/>
    <col min="64" max="64" width="11.75390625" style="0" customWidth="1"/>
    <col min="65" max="65" width="9.25390625" style="0" bestFit="1" customWidth="1"/>
    <col min="66" max="67" width="9.25390625" style="0" customWidth="1"/>
    <col min="68" max="68" width="10.375" style="0" customWidth="1"/>
    <col min="69" max="69" width="10.00390625" style="0" customWidth="1"/>
    <col min="70" max="70" width="10.375" style="0" bestFit="1" customWidth="1"/>
    <col min="71" max="71" width="9.25390625" style="0" bestFit="1" customWidth="1"/>
    <col min="72" max="72" width="8.875" style="0" customWidth="1"/>
    <col min="73" max="73" width="8.625" style="0" customWidth="1"/>
    <col min="74" max="74" width="10.375" style="0" customWidth="1"/>
    <col min="75" max="75" width="10.00390625" style="0" customWidth="1"/>
    <col min="76" max="76" width="11.875" style="0" customWidth="1"/>
    <col min="77" max="77" width="11.375" style="0" customWidth="1"/>
    <col min="78" max="78" width="11.125" style="0" customWidth="1"/>
    <col min="79" max="79" width="9.00390625" style="0" customWidth="1"/>
    <col min="80" max="80" width="10.375" style="0" customWidth="1"/>
  </cols>
  <sheetData>
    <row r="1" ht="15.75" hidden="1">
      <c r="A1" t="s">
        <v>65</v>
      </c>
    </row>
    <row r="2" spans="2:80" ht="18">
      <c r="B2" s="226"/>
      <c r="C2" s="227"/>
      <c r="D2" s="227" t="s">
        <v>66</v>
      </c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8"/>
      <c r="W2" s="229"/>
      <c r="X2" s="229"/>
      <c r="Y2" s="229"/>
      <c r="Z2" s="227"/>
      <c r="AA2" s="227"/>
      <c r="AF2" s="227"/>
      <c r="AG2" s="227"/>
      <c r="AL2" s="227"/>
      <c r="AM2" s="227"/>
      <c r="AR2" s="227"/>
      <c r="AS2" s="227"/>
      <c r="AX2" s="227"/>
      <c r="AY2" s="227"/>
      <c r="BD2" s="227"/>
      <c r="BE2" s="227"/>
      <c r="BJ2" s="227"/>
      <c r="BK2" s="227"/>
      <c r="BP2" s="227"/>
      <c r="BQ2" s="227"/>
      <c r="BV2" s="227"/>
      <c r="BW2" s="227"/>
      <c r="CB2" s="227"/>
    </row>
    <row r="3" spans="4:80" ht="15.75">
      <c r="D3" s="230" t="s">
        <v>67</v>
      </c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1"/>
      <c r="S3" s="231"/>
      <c r="T3" s="231"/>
      <c r="U3" s="232"/>
      <c r="Z3" s="231"/>
      <c r="AA3" s="232"/>
      <c r="AF3" s="231"/>
      <c r="AG3" s="232"/>
      <c r="AL3" s="231"/>
      <c r="AM3" s="232"/>
      <c r="AR3" s="231"/>
      <c r="AS3" s="232"/>
      <c r="AX3" s="231"/>
      <c r="AY3" s="232"/>
      <c r="BD3" s="231"/>
      <c r="BE3" s="232"/>
      <c r="BJ3" s="231"/>
      <c r="BK3" s="232"/>
      <c r="BP3" s="231"/>
      <c r="BQ3" s="232"/>
      <c r="BV3" s="231"/>
      <c r="BW3" s="232"/>
      <c r="CB3" s="231"/>
    </row>
    <row r="4" spans="1:80" s="234" customFormat="1" ht="12.75" customHeight="1">
      <c r="A4" s="233" t="s">
        <v>68</v>
      </c>
      <c r="B4" s="233"/>
      <c r="F4" s="235"/>
      <c r="G4" s="235"/>
      <c r="H4" s="235"/>
      <c r="J4" s="235"/>
      <c r="L4" s="235"/>
      <c r="M4" s="235"/>
      <c r="N4" s="235"/>
      <c r="P4" s="235"/>
      <c r="R4" s="235"/>
      <c r="S4" s="235"/>
      <c r="T4" s="235"/>
      <c r="V4" s="235"/>
      <c r="X4" s="235"/>
      <c r="Y4" s="235"/>
      <c r="Z4" s="235"/>
      <c r="AB4" s="235"/>
      <c r="AD4" s="235"/>
      <c r="AE4" s="235"/>
      <c r="AF4" s="235"/>
      <c r="AH4" s="235"/>
      <c r="AJ4" s="235"/>
      <c r="AK4" s="235"/>
      <c r="AL4" s="235"/>
      <c r="AN4" s="235"/>
      <c r="AP4" s="235"/>
      <c r="AQ4" s="235"/>
      <c r="AR4" s="235"/>
      <c r="AT4" s="235"/>
      <c r="AV4" s="235"/>
      <c r="AW4" s="235"/>
      <c r="AX4" s="235"/>
      <c r="AZ4" s="235"/>
      <c r="BB4" s="235"/>
      <c r="BC4" s="235"/>
      <c r="BD4" s="235"/>
      <c r="BF4" s="236"/>
      <c r="BG4" s="236"/>
      <c r="BH4" s="236"/>
      <c r="BI4" s="236"/>
      <c r="BJ4" s="235"/>
      <c r="BL4" s="235"/>
      <c r="BN4" s="235"/>
      <c r="BO4" s="235"/>
      <c r="BP4" s="235"/>
      <c r="BR4" s="235"/>
      <c r="BT4" s="235"/>
      <c r="BU4" s="235"/>
      <c r="BV4" s="235"/>
      <c r="BX4" s="235"/>
      <c r="CB4" s="235"/>
    </row>
    <row r="5" spans="1:80" s="234" customFormat="1" ht="12.75" customHeight="1" thickBot="1">
      <c r="A5" s="237"/>
      <c r="B5" s="233"/>
      <c r="F5" s="235"/>
      <c r="G5" s="235"/>
      <c r="H5" s="235"/>
      <c r="J5" s="235"/>
      <c r="L5" s="235"/>
      <c r="M5" s="235"/>
      <c r="N5" s="235"/>
      <c r="P5" s="235"/>
      <c r="R5" s="235"/>
      <c r="S5" s="235"/>
      <c r="T5" s="235"/>
      <c r="V5" s="235"/>
      <c r="X5" s="235"/>
      <c r="Y5" s="235"/>
      <c r="Z5" s="235"/>
      <c r="AB5" s="235"/>
      <c r="AD5" s="235"/>
      <c r="AE5" s="235"/>
      <c r="AF5" s="235"/>
      <c r="AH5" s="235"/>
      <c r="AJ5" s="235"/>
      <c r="AK5" s="235"/>
      <c r="AL5" s="235"/>
      <c r="AN5" s="235"/>
      <c r="AP5" s="235"/>
      <c r="AQ5" s="235"/>
      <c r="AR5" s="235"/>
      <c r="AT5" s="235"/>
      <c r="AV5" s="235"/>
      <c r="AW5" s="235"/>
      <c r="AX5" s="235"/>
      <c r="AZ5" s="235"/>
      <c r="BB5" s="235"/>
      <c r="BC5" s="235"/>
      <c r="BD5" s="235"/>
      <c r="BF5" s="236"/>
      <c r="BG5" s="236"/>
      <c r="BH5" s="236"/>
      <c r="BI5" s="236"/>
      <c r="BJ5" s="235"/>
      <c r="BL5" s="235"/>
      <c r="BN5" s="235"/>
      <c r="BO5" s="235"/>
      <c r="BP5" s="235"/>
      <c r="BR5" s="235"/>
      <c r="BT5" s="235"/>
      <c r="BU5" s="235"/>
      <c r="BV5" s="235"/>
      <c r="BX5" s="235"/>
      <c r="CB5" s="235"/>
    </row>
    <row r="6" spans="1:80" s="250" customFormat="1" ht="15" customHeight="1" thickBot="1">
      <c r="A6" s="238" t="s">
        <v>1</v>
      </c>
      <c r="B6" s="239"/>
      <c r="C6" s="240" t="s">
        <v>69</v>
      </c>
      <c r="D6" s="241"/>
      <c r="E6" s="241"/>
      <c r="F6" s="241"/>
      <c r="G6" s="241"/>
      <c r="H6" s="242"/>
      <c r="I6" s="240" t="s">
        <v>70</v>
      </c>
      <c r="J6" s="241"/>
      <c r="K6" s="241"/>
      <c r="L6" s="241"/>
      <c r="M6" s="243"/>
      <c r="N6" s="244"/>
      <c r="O6" s="240" t="s">
        <v>71</v>
      </c>
      <c r="P6" s="241"/>
      <c r="Q6" s="241"/>
      <c r="R6" s="241"/>
      <c r="S6" s="243"/>
      <c r="T6" s="244"/>
      <c r="U6" s="240" t="s">
        <v>72</v>
      </c>
      <c r="V6" s="241"/>
      <c r="W6" s="241"/>
      <c r="X6" s="241"/>
      <c r="Y6" s="243"/>
      <c r="Z6" s="244"/>
      <c r="AA6" s="240" t="s">
        <v>73</v>
      </c>
      <c r="AB6" s="241"/>
      <c r="AC6" s="241"/>
      <c r="AD6" s="241"/>
      <c r="AE6" s="243"/>
      <c r="AF6" s="244"/>
      <c r="AG6" s="240" t="s">
        <v>74</v>
      </c>
      <c r="AH6" s="241"/>
      <c r="AI6" s="241"/>
      <c r="AJ6" s="241"/>
      <c r="AK6" s="243"/>
      <c r="AL6" s="244"/>
      <c r="AM6" s="240" t="s">
        <v>75</v>
      </c>
      <c r="AN6" s="241"/>
      <c r="AO6" s="241"/>
      <c r="AP6" s="241"/>
      <c r="AQ6" s="243"/>
      <c r="AR6" s="244"/>
      <c r="AS6" s="240" t="s">
        <v>76</v>
      </c>
      <c r="AT6" s="241"/>
      <c r="AU6" s="241"/>
      <c r="AV6" s="241"/>
      <c r="AW6" s="243"/>
      <c r="AX6" s="244"/>
      <c r="AY6" s="240" t="s">
        <v>77</v>
      </c>
      <c r="AZ6" s="241"/>
      <c r="BA6" s="241"/>
      <c r="BB6" s="241"/>
      <c r="BC6" s="243"/>
      <c r="BD6" s="244"/>
      <c r="BE6" s="240" t="s">
        <v>78</v>
      </c>
      <c r="BF6" s="241"/>
      <c r="BG6" s="241"/>
      <c r="BH6" s="241"/>
      <c r="BI6" s="243"/>
      <c r="BJ6" s="244"/>
      <c r="BK6" s="240" t="s">
        <v>79</v>
      </c>
      <c r="BL6" s="241"/>
      <c r="BM6" s="241"/>
      <c r="BN6" s="241"/>
      <c r="BO6" s="243"/>
      <c r="BP6" s="244"/>
      <c r="BQ6" s="240" t="s">
        <v>80</v>
      </c>
      <c r="BR6" s="241"/>
      <c r="BS6" s="241"/>
      <c r="BT6" s="241"/>
      <c r="BU6" s="243"/>
      <c r="BV6" s="245"/>
      <c r="BW6" s="246" t="s">
        <v>81</v>
      </c>
      <c r="BX6" s="247"/>
      <c r="BY6" s="247"/>
      <c r="BZ6" s="248"/>
      <c r="CA6" s="248"/>
      <c r="CB6" s="249"/>
    </row>
    <row r="7" spans="1:80" s="261" customFormat="1" ht="15" customHeight="1">
      <c r="A7" s="251"/>
      <c r="B7" s="252"/>
      <c r="C7" s="253" t="s">
        <v>82</v>
      </c>
      <c r="D7" s="254" t="s">
        <v>83</v>
      </c>
      <c r="E7" s="255"/>
      <c r="F7" s="256" t="s">
        <v>84</v>
      </c>
      <c r="G7" s="257"/>
      <c r="H7" s="258" t="s">
        <v>85</v>
      </c>
      <c r="I7" s="253" t="s">
        <v>82</v>
      </c>
      <c r="J7" s="254" t="s">
        <v>83</v>
      </c>
      <c r="K7" s="255"/>
      <c r="L7" s="256" t="s">
        <v>84</v>
      </c>
      <c r="M7" s="257"/>
      <c r="N7" s="258" t="s">
        <v>85</v>
      </c>
      <c r="O7" s="253" t="s">
        <v>82</v>
      </c>
      <c r="P7" s="254" t="s">
        <v>83</v>
      </c>
      <c r="Q7" s="255"/>
      <c r="R7" s="256" t="s">
        <v>84</v>
      </c>
      <c r="S7" s="257"/>
      <c r="T7" s="258" t="s">
        <v>85</v>
      </c>
      <c r="U7" s="253" t="s">
        <v>82</v>
      </c>
      <c r="V7" s="254" t="s">
        <v>83</v>
      </c>
      <c r="W7" s="255"/>
      <c r="X7" s="256" t="s">
        <v>84</v>
      </c>
      <c r="Y7" s="257"/>
      <c r="Z7" s="258" t="s">
        <v>85</v>
      </c>
      <c r="AA7" s="253" t="s">
        <v>82</v>
      </c>
      <c r="AB7" s="254" t="s">
        <v>83</v>
      </c>
      <c r="AC7" s="255"/>
      <c r="AD7" s="256" t="s">
        <v>84</v>
      </c>
      <c r="AE7" s="257"/>
      <c r="AF7" s="258" t="s">
        <v>85</v>
      </c>
      <c r="AG7" s="253" t="s">
        <v>82</v>
      </c>
      <c r="AH7" s="254" t="s">
        <v>83</v>
      </c>
      <c r="AI7" s="255"/>
      <c r="AJ7" s="256" t="s">
        <v>84</v>
      </c>
      <c r="AK7" s="257"/>
      <c r="AL7" s="258" t="s">
        <v>85</v>
      </c>
      <c r="AM7" s="253" t="s">
        <v>82</v>
      </c>
      <c r="AN7" s="254" t="s">
        <v>83</v>
      </c>
      <c r="AO7" s="255"/>
      <c r="AP7" s="256" t="s">
        <v>84</v>
      </c>
      <c r="AQ7" s="257"/>
      <c r="AR7" s="258" t="s">
        <v>85</v>
      </c>
      <c r="AS7" s="253" t="s">
        <v>82</v>
      </c>
      <c r="AT7" s="254" t="s">
        <v>83</v>
      </c>
      <c r="AU7" s="255"/>
      <c r="AV7" s="256" t="s">
        <v>84</v>
      </c>
      <c r="AW7" s="257"/>
      <c r="AX7" s="258" t="s">
        <v>85</v>
      </c>
      <c r="AY7" s="253" t="s">
        <v>82</v>
      </c>
      <c r="AZ7" s="254" t="s">
        <v>83</v>
      </c>
      <c r="BA7" s="255"/>
      <c r="BB7" s="256" t="s">
        <v>84</v>
      </c>
      <c r="BC7" s="257"/>
      <c r="BD7" s="258" t="s">
        <v>85</v>
      </c>
      <c r="BE7" s="253" t="s">
        <v>82</v>
      </c>
      <c r="BF7" s="254" t="s">
        <v>83</v>
      </c>
      <c r="BG7" s="255"/>
      <c r="BH7" s="256" t="s">
        <v>84</v>
      </c>
      <c r="BI7" s="257"/>
      <c r="BJ7" s="258" t="s">
        <v>85</v>
      </c>
      <c r="BK7" s="253" t="s">
        <v>82</v>
      </c>
      <c r="BL7" s="254" t="s">
        <v>83</v>
      </c>
      <c r="BM7" s="255"/>
      <c r="BN7" s="256" t="s">
        <v>84</v>
      </c>
      <c r="BO7" s="257"/>
      <c r="BP7" s="258" t="s">
        <v>85</v>
      </c>
      <c r="BQ7" s="253" t="s">
        <v>82</v>
      </c>
      <c r="BR7" s="254" t="s">
        <v>83</v>
      </c>
      <c r="BS7" s="255"/>
      <c r="BT7" s="256" t="s">
        <v>84</v>
      </c>
      <c r="BU7" s="257"/>
      <c r="BV7" s="258" t="s">
        <v>85</v>
      </c>
      <c r="BW7" s="253" t="s">
        <v>82</v>
      </c>
      <c r="BX7" s="254" t="s">
        <v>83</v>
      </c>
      <c r="BY7" s="255"/>
      <c r="BZ7" s="259" t="s">
        <v>84</v>
      </c>
      <c r="CA7" s="259"/>
      <c r="CB7" s="260" t="s">
        <v>85</v>
      </c>
    </row>
    <row r="8" spans="1:81" ht="25.5">
      <c r="A8" s="262"/>
      <c r="B8" s="263"/>
      <c r="C8" s="264" t="s">
        <v>22</v>
      </c>
      <c r="D8" s="265" t="s">
        <v>22</v>
      </c>
      <c r="E8" s="265" t="s">
        <v>23</v>
      </c>
      <c r="F8" s="266" t="s">
        <v>86</v>
      </c>
      <c r="G8" s="267" t="s">
        <v>27</v>
      </c>
      <c r="H8" s="268" t="s">
        <v>87</v>
      </c>
      <c r="I8" s="269" t="s">
        <v>22</v>
      </c>
      <c r="J8" s="265" t="s">
        <v>22</v>
      </c>
      <c r="K8" s="265" t="s">
        <v>23</v>
      </c>
      <c r="L8" s="266" t="s">
        <v>86</v>
      </c>
      <c r="M8" s="267" t="s">
        <v>27</v>
      </c>
      <c r="N8" s="268" t="s">
        <v>87</v>
      </c>
      <c r="O8" s="264" t="s">
        <v>22</v>
      </c>
      <c r="P8" s="265" t="s">
        <v>22</v>
      </c>
      <c r="Q8" s="265" t="s">
        <v>23</v>
      </c>
      <c r="R8" s="266" t="s">
        <v>86</v>
      </c>
      <c r="S8" s="267" t="s">
        <v>27</v>
      </c>
      <c r="T8" s="268" t="s">
        <v>87</v>
      </c>
      <c r="U8" s="264" t="s">
        <v>22</v>
      </c>
      <c r="V8" s="265" t="s">
        <v>22</v>
      </c>
      <c r="W8" s="265" t="s">
        <v>23</v>
      </c>
      <c r="X8" s="266" t="s">
        <v>86</v>
      </c>
      <c r="Y8" s="267" t="s">
        <v>27</v>
      </c>
      <c r="Z8" s="268" t="s">
        <v>87</v>
      </c>
      <c r="AA8" s="264" t="s">
        <v>22</v>
      </c>
      <c r="AB8" s="265" t="s">
        <v>22</v>
      </c>
      <c r="AC8" s="265" t="s">
        <v>23</v>
      </c>
      <c r="AD8" s="266" t="s">
        <v>86</v>
      </c>
      <c r="AE8" s="267" t="s">
        <v>27</v>
      </c>
      <c r="AF8" s="268" t="s">
        <v>87</v>
      </c>
      <c r="AG8" s="264" t="s">
        <v>22</v>
      </c>
      <c r="AH8" s="265" t="s">
        <v>22</v>
      </c>
      <c r="AI8" s="265" t="s">
        <v>23</v>
      </c>
      <c r="AJ8" s="266" t="s">
        <v>86</v>
      </c>
      <c r="AK8" s="267" t="s">
        <v>27</v>
      </c>
      <c r="AL8" s="268" t="s">
        <v>87</v>
      </c>
      <c r="AM8" s="264" t="s">
        <v>22</v>
      </c>
      <c r="AN8" s="265" t="s">
        <v>22</v>
      </c>
      <c r="AO8" s="265" t="s">
        <v>23</v>
      </c>
      <c r="AP8" s="266" t="s">
        <v>86</v>
      </c>
      <c r="AQ8" s="267" t="s">
        <v>27</v>
      </c>
      <c r="AR8" s="268" t="s">
        <v>87</v>
      </c>
      <c r="AS8" s="264" t="s">
        <v>22</v>
      </c>
      <c r="AT8" s="265" t="s">
        <v>22</v>
      </c>
      <c r="AU8" s="265" t="s">
        <v>23</v>
      </c>
      <c r="AV8" s="266" t="s">
        <v>86</v>
      </c>
      <c r="AW8" s="267" t="s">
        <v>27</v>
      </c>
      <c r="AX8" s="268" t="s">
        <v>87</v>
      </c>
      <c r="AY8" s="264" t="s">
        <v>22</v>
      </c>
      <c r="AZ8" s="265" t="s">
        <v>22</v>
      </c>
      <c r="BA8" s="265" t="s">
        <v>23</v>
      </c>
      <c r="BB8" s="266" t="s">
        <v>86</v>
      </c>
      <c r="BC8" s="267" t="s">
        <v>27</v>
      </c>
      <c r="BD8" s="268" t="s">
        <v>87</v>
      </c>
      <c r="BE8" s="264" t="s">
        <v>22</v>
      </c>
      <c r="BF8" s="265" t="s">
        <v>22</v>
      </c>
      <c r="BG8" s="265" t="s">
        <v>23</v>
      </c>
      <c r="BH8" s="266" t="s">
        <v>86</v>
      </c>
      <c r="BI8" s="267" t="s">
        <v>27</v>
      </c>
      <c r="BJ8" s="268" t="s">
        <v>87</v>
      </c>
      <c r="BK8" s="264" t="s">
        <v>22</v>
      </c>
      <c r="BL8" s="265" t="s">
        <v>22</v>
      </c>
      <c r="BM8" s="265" t="s">
        <v>23</v>
      </c>
      <c r="BN8" s="266" t="s">
        <v>86</v>
      </c>
      <c r="BO8" s="267" t="s">
        <v>27</v>
      </c>
      <c r="BP8" s="268" t="s">
        <v>87</v>
      </c>
      <c r="BQ8" s="264" t="s">
        <v>22</v>
      </c>
      <c r="BR8" s="265" t="s">
        <v>22</v>
      </c>
      <c r="BS8" s="265" t="s">
        <v>23</v>
      </c>
      <c r="BT8" s="266" t="s">
        <v>86</v>
      </c>
      <c r="BU8" s="267" t="s">
        <v>27</v>
      </c>
      <c r="BV8" s="268" t="s">
        <v>87</v>
      </c>
      <c r="BW8" s="264" t="s">
        <v>22</v>
      </c>
      <c r="BX8" s="265" t="s">
        <v>22</v>
      </c>
      <c r="BY8" s="265" t="s">
        <v>23</v>
      </c>
      <c r="BZ8" s="266" t="s">
        <v>86</v>
      </c>
      <c r="CA8" s="266" t="s">
        <v>27</v>
      </c>
      <c r="CB8" s="270" t="s">
        <v>87</v>
      </c>
      <c r="CC8" s="271"/>
    </row>
    <row r="9" spans="1:80" s="280" customFormat="1" ht="12.75">
      <c r="A9" s="272" t="s">
        <v>88</v>
      </c>
      <c r="B9" s="273"/>
      <c r="C9" s="274">
        <f>SUM(C10:C18)</f>
        <v>96494.99999999999</v>
      </c>
      <c r="D9" s="275">
        <f>SUM(D10:D18)</f>
        <v>35151</v>
      </c>
      <c r="E9" s="276">
        <f>SUM(E10:E18)</f>
        <v>37020.6</v>
      </c>
      <c r="F9" s="275">
        <f>E9-D9</f>
        <v>1869.5999999999985</v>
      </c>
      <c r="G9" s="277">
        <f aca="true" t="shared" si="0" ref="G9:G33">E9/D9%</f>
        <v>105.31876760262865</v>
      </c>
      <c r="H9" s="278">
        <f aca="true" t="shared" si="1" ref="H9:H15">E9/C9%</f>
        <v>38.365303901756576</v>
      </c>
      <c r="I9" s="276">
        <f>SUM(I10:I18)</f>
        <v>3943.3999999999996</v>
      </c>
      <c r="J9" s="275">
        <f>SUM(J10:J18)</f>
        <v>1023.6999999999999</v>
      </c>
      <c r="K9" s="276">
        <f>SUM(K10:K18)</f>
        <v>1046.7</v>
      </c>
      <c r="L9" s="275">
        <f aca="true" t="shared" si="2" ref="L9:L32">K9-J9</f>
        <v>23.000000000000114</v>
      </c>
      <c r="M9" s="277">
        <f aca="true" t="shared" si="3" ref="M9:M16">K9/J9%</f>
        <v>102.2467519781186</v>
      </c>
      <c r="N9" s="278">
        <f>K9/I9%</f>
        <v>26.54308464776589</v>
      </c>
      <c r="O9" s="274">
        <f>SUM(O10:O18)</f>
        <v>5224.8</v>
      </c>
      <c r="P9" s="275">
        <f>SUM(P10:P18)</f>
        <v>1751.0000000000002</v>
      </c>
      <c r="Q9" s="276">
        <f>SUM(Q10:Q18)</f>
        <v>1779.8000000000002</v>
      </c>
      <c r="R9" s="275">
        <f aca="true" t="shared" si="4" ref="R9:R32">Q9-P9</f>
        <v>28.799999999999955</v>
      </c>
      <c r="S9" s="277">
        <f aca="true" t="shared" si="5" ref="S9:S16">Q9/P9%</f>
        <v>101.64477441462022</v>
      </c>
      <c r="T9" s="278">
        <f>Q9/O9%</f>
        <v>34.06446179758077</v>
      </c>
      <c r="U9" s="274">
        <f>SUM(U10:U18)</f>
        <v>9581.4</v>
      </c>
      <c r="V9" s="275">
        <f>SUM(V10:V18)</f>
        <v>3104.7999999999997</v>
      </c>
      <c r="W9" s="276">
        <f>SUM(W10:W18)</f>
        <v>3412.2</v>
      </c>
      <c r="X9" s="275">
        <f aca="true" t="shared" si="6" ref="X9:X32">W9-V9</f>
        <v>307.4000000000001</v>
      </c>
      <c r="Y9" s="277">
        <f aca="true" t="shared" si="7" ref="Y9:Y16">W9/V9%</f>
        <v>109.90079876320536</v>
      </c>
      <c r="Z9" s="278">
        <f>W9/U9%</f>
        <v>35.61274970254869</v>
      </c>
      <c r="AA9" s="274">
        <f>SUM(AA10:AA18)</f>
        <v>5828.999999999999</v>
      </c>
      <c r="AB9" s="275">
        <f>SUM(AB10:AB18)</f>
        <v>1004.5</v>
      </c>
      <c r="AC9" s="276">
        <f>SUM(AC10:AC18)</f>
        <v>1299.6999999999998</v>
      </c>
      <c r="AD9" s="275">
        <f aca="true" t="shared" si="8" ref="AD9:AD32">AC9-AB9</f>
        <v>295.1999999999998</v>
      </c>
      <c r="AE9" s="277">
        <f aca="true" t="shared" si="9" ref="AE9:AE16">AC9/AB9%</f>
        <v>129.38775510204079</v>
      </c>
      <c r="AF9" s="278">
        <f>AC9/AA9%</f>
        <v>22.29713501458226</v>
      </c>
      <c r="AG9" s="274">
        <f>SUM(AG10:AG18)</f>
        <v>4494.3</v>
      </c>
      <c r="AH9" s="275">
        <f>SUM(AH10:AH18)</f>
        <v>1211.5</v>
      </c>
      <c r="AI9" s="276">
        <f>SUM(AI10:AI18)</f>
        <v>1253.6999999999998</v>
      </c>
      <c r="AJ9" s="275">
        <f aca="true" t="shared" si="10" ref="AJ9:AJ32">AI9-AH9</f>
        <v>42.19999999999982</v>
      </c>
      <c r="AK9" s="277">
        <f aca="true" t="shared" si="11" ref="AK9:AK16">AI9/AH9%</f>
        <v>103.4832851836566</v>
      </c>
      <c r="AL9" s="278">
        <f>AI9/AG9%</f>
        <v>27.895334089847132</v>
      </c>
      <c r="AM9" s="274">
        <f>SUM(AM10:AM18)</f>
        <v>3827.3</v>
      </c>
      <c r="AN9" s="275">
        <f>SUM(AN10:AN18)</f>
        <v>1286.9</v>
      </c>
      <c r="AO9" s="276">
        <f>SUM(AO10:AO18)</f>
        <v>1408.5000000000002</v>
      </c>
      <c r="AP9" s="275">
        <f aca="true" t="shared" si="12" ref="AP9:AP32">AO9-AN9</f>
        <v>121.60000000000014</v>
      </c>
      <c r="AQ9" s="277">
        <f aca="true" t="shared" si="13" ref="AQ9:AQ16">AO9/AN9%</f>
        <v>109.44906364130857</v>
      </c>
      <c r="AR9" s="278">
        <f>AO9/AM9%</f>
        <v>36.80140046507982</v>
      </c>
      <c r="AS9" s="274">
        <f>SUM(AS10:AS18)</f>
        <v>4156.7</v>
      </c>
      <c r="AT9" s="275">
        <f>SUM(AT10:AT18)</f>
        <v>992.3000000000002</v>
      </c>
      <c r="AU9" s="276">
        <f>SUM(AU10:AU18)</f>
        <v>992.3000000000002</v>
      </c>
      <c r="AV9" s="275">
        <f aca="true" t="shared" si="14" ref="AV9:AV32">AU9-AT9</f>
        <v>0</v>
      </c>
      <c r="AW9" s="277">
        <f aca="true" t="shared" si="15" ref="AW9:AW16">AU9/AT9%</f>
        <v>100</v>
      </c>
      <c r="AX9" s="278">
        <f>AU9/AS9%</f>
        <v>23.872302547694087</v>
      </c>
      <c r="AY9" s="274">
        <f>SUM(AY10:AY18)</f>
        <v>8660.9</v>
      </c>
      <c r="AZ9" s="275">
        <f>SUM(AZ10:AZ18)</f>
        <v>1887.8999999999999</v>
      </c>
      <c r="BA9" s="276">
        <f>SUM(BA10:BA18)</f>
        <v>5196.8</v>
      </c>
      <c r="BB9" s="275">
        <f aca="true" t="shared" si="16" ref="BB9:BB31">BA9-AZ9</f>
        <v>3308.9000000000005</v>
      </c>
      <c r="BC9" s="277">
        <f aca="true" t="shared" si="17" ref="BC9:BC16">BA9/AZ9%</f>
        <v>275.2688172043011</v>
      </c>
      <c r="BD9" s="278">
        <f>BA9/AY9%</f>
        <v>60.00300199748295</v>
      </c>
      <c r="BE9" s="274">
        <f>SUM(BE10:BE18)</f>
        <v>2178.6000000000004</v>
      </c>
      <c r="BF9" s="275">
        <f>SUM(BF10:BF18)</f>
        <v>464.90000000000003</v>
      </c>
      <c r="BG9" s="276">
        <f>SUM(BG10:BG18)</f>
        <v>452.90000000000003</v>
      </c>
      <c r="BH9" s="275">
        <f aca="true" t="shared" si="18" ref="BH9:BH31">BG9-BF9</f>
        <v>-12</v>
      </c>
      <c r="BI9" s="277">
        <f aca="true" t="shared" si="19" ref="BI9:BI16">BG9/BF9%</f>
        <v>97.41879974187998</v>
      </c>
      <c r="BJ9" s="278">
        <f>BG9/BE9%</f>
        <v>20.788579821903973</v>
      </c>
      <c r="BK9" s="274">
        <f>SUM(BK10:BK18)</f>
        <v>5131.100000000001</v>
      </c>
      <c r="BL9" s="275">
        <f>SUM(BL10:BL18)</f>
        <v>1419.8</v>
      </c>
      <c r="BM9" s="276">
        <f>SUM(BM10:BM18)</f>
        <v>1473.5</v>
      </c>
      <c r="BN9" s="275">
        <f aca="true" t="shared" si="20" ref="BN9:BN31">BM9-BL9</f>
        <v>53.700000000000045</v>
      </c>
      <c r="BO9" s="277">
        <f aca="true" t="shared" si="21" ref="BO9:BO16">BM9/BL9%</f>
        <v>103.78222284828848</v>
      </c>
      <c r="BP9" s="278">
        <f>BM9/BK9%</f>
        <v>28.717039231353894</v>
      </c>
      <c r="BQ9" s="274">
        <f>SUM(BQ10:BQ18)</f>
        <v>11065</v>
      </c>
      <c r="BR9" s="275">
        <f>SUM(BR10:BR18)</f>
        <v>3754.4</v>
      </c>
      <c r="BS9" s="276">
        <f>SUM(BS10:BS18)</f>
        <v>3810.8</v>
      </c>
      <c r="BT9" s="275">
        <f>BS9-BR9</f>
        <v>56.40000000000009</v>
      </c>
      <c r="BU9" s="277">
        <f aca="true" t="shared" si="22" ref="BU9:BU16">BS9/BR9%</f>
        <v>101.50223737481355</v>
      </c>
      <c r="BV9" s="278">
        <f>BS9/BQ9%</f>
        <v>34.44012652507908</v>
      </c>
      <c r="BW9" s="274">
        <f>C9+I9+O9+U9+AA9+AG9+AM9+AS9+AY9+BE9+BK9+BQ9</f>
        <v>160587.5</v>
      </c>
      <c r="BX9" s="275">
        <f>D9+J9+P9+V9+AB9+AH9+AN9+AT9+AZ9+BF9+BL9+BR9</f>
        <v>53052.70000000001</v>
      </c>
      <c r="BY9" s="275">
        <f>E9+K9+Q9+W9+AC9+AI9+AO9+AU9+BA9+BG9+BM9+BS9</f>
        <v>59147.5</v>
      </c>
      <c r="BZ9" s="275">
        <f>BY9-BX9</f>
        <v>6094.799999999988</v>
      </c>
      <c r="CA9" s="275">
        <f>BY9/BX9%</f>
        <v>111.48819946958399</v>
      </c>
      <c r="CB9" s="279">
        <f>BY9/BW9%</f>
        <v>36.83194520121429</v>
      </c>
    </row>
    <row r="10" spans="1:81" ht="12.75">
      <c r="A10" s="281" t="s">
        <v>89</v>
      </c>
      <c r="B10" s="282"/>
      <c r="C10" s="283">
        <v>45866.1</v>
      </c>
      <c r="D10" s="284">
        <v>19196.5</v>
      </c>
      <c r="E10" s="285">
        <v>19274.3</v>
      </c>
      <c r="F10" s="286">
        <f aca="true" t="shared" si="23" ref="F10:F31">E10-D10</f>
        <v>77.79999999999927</v>
      </c>
      <c r="G10" s="277">
        <f t="shared" si="0"/>
        <v>100.40528221290339</v>
      </c>
      <c r="H10" s="287">
        <f t="shared" si="1"/>
        <v>42.02297557455288</v>
      </c>
      <c r="I10" s="288">
        <v>1044.5</v>
      </c>
      <c r="J10" s="284">
        <v>369</v>
      </c>
      <c r="K10" s="285">
        <v>376.3</v>
      </c>
      <c r="L10" s="286">
        <f t="shared" si="2"/>
        <v>7.300000000000011</v>
      </c>
      <c r="M10" s="289">
        <f t="shared" si="3"/>
        <v>101.97831978319783</v>
      </c>
      <c r="N10" s="287">
        <f>K10/I10%</f>
        <v>36.02680708472953</v>
      </c>
      <c r="O10" s="283">
        <v>1740.3</v>
      </c>
      <c r="P10" s="284">
        <v>803.1</v>
      </c>
      <c r="Q10" s="285">
        <v>803.1</v>
      </c>
      <c r="R10" s="286">
        <f t="shared" si="4"/>
        <v>0</v>
      </c>
      <c r="S10" s="289">
        <f>Q10/P10%</f>
        <v>100</v>
      </c>
      <c r="T10" s="287">
        <f>Q10/O10%</f>
        <v>46.14721599724186</v>
      </c>
      <c r="U10" s="283">
        <v>5891</v>
      </c>
      <c r="V10" s="284">
        <v>2788.5</v>
      </c>
      <c r="W10" s="285">
        <v>2788.6</v>
      </c>
      <c r="X10" s="286">
        <f t="shared" si="6"/>
        <v>0.09999999999990905</v>
      </c>
      <c r="Y10" s="289">
        <f t="shared" si="7"/>
        <v>100.00358615743231</v>
      </c>
      <c r="Z10" s="287">
        <f>W10/U10%</f>
        <v>47.33661517569173</v>
      </c>
      <c r="AA10" s="283">
        <v>1518.5</v>
      </c>
      <c r="AB10" s="284">
        <v>578.4</v>
      </c>
      <c r="AC10" s="285">
        <v>598.1</v>
      </c>
      <c r="AD10" s="286">
        <f t="shared" si="8"/>
        <v>19.700000000000045</v>
      </c>
      <c r="AE10" s="289">
        <f t="shared" si="9"/>
        <v>103.40594744121715</v>
      </c>
      <c r="AF10" s="287">
        <f>AC10/AA10%</f>
        <v>39.38755350675008</v>
      </c>
      <c r="AG10" s="283">
        <v>1861.8</v>
      </c>
      <c r="AH10" s="284">
        <v>620.9</v>
      </c>
      <c r="AI10" s="285">
        <v>615.8</v>
      </c>
      <c r="AJ10" s="286">
        <f t="shared" si="10"/>
        <v>-5.100000000000023</v>
      </c>
      <c r="AK10" s="289">
        <f t="shared" si="11"/>
        <v>99.17861169270414</v>
      </c>
      <c r="AL10" s="287">
        <f>AI10/AG10%</f>
        <v>33.07551831560855</v>
      </c>
      <c r="AM10" s="283">
        <v>822.3</v>
      </c>
      <c r="AN10" s="284">
        <v>274.8</v>
      </c>
      <c r="AO10" s="285">
        <v>308.9</v>
      </c>
      <c r="AP10" s="286">
        <f t="shared" si="12"/>
        <v>34.099999999999966</v>
      </c>
      <c r="AQ10" s="289">
        <f t="shared" si="13"/>
        <v>112.40902474526926</v>
      </c>
      <c r="AR10" s="287">
        <f>AO10/AM10%</f>
        <v>37.56536543840448</v>
      </c>
      <c r="AS10" s="283">
        <v>1040.4</v>
      </c>
      <c r="AT10" s="290">
        <v>440</v>
      </c>
      <c r="AU10" s="285">
        <v>443.7</v>
      </c>
      <c r="AV10" s="286">
        <f t="shared" si="14"/>
        <v>3.6999999999999886</v>
      </c>
      <c r="AW10" s="289">
        <f t="shared" si="15"/>
        <v>100.84090909090908</v>
      </c>
      <c r="AX10" s="287">
        <f>AU10/AS10%</f>
        <v>42.647058823529406</v>
      </c>
      <c r="AY10" s="283">
        <v>3399.3</v>
      </c>
      <c r="AZ10" s="284">
        <v>815</v>
      </c>
      <c r="BA10" s="285">
        <v>1007.4</v>
      </c>
      <c r="BB10" s="286">
        <f t="shared" si="16"/>
        <v>192.39999999999998</v>
      </c>
      <c r="BC10" s="289">
        <f t="shared" si="17"/>
        <v>123.60736196319017</v>
      </c>
      <c r="BD10" s="287">
        <f>BA10/AY10%</f>
        <v>29.63551319389286</v>
      </c>
      <c r="BE10" s="283">
        <v>539</v>
      </c>
      <c r="BF10" s="284">
        <v>238.9</v>
      </c>
      <c r="BG10" s="285">
        <v>236.2</v>
      </c>
      <c r="BH10" s="286">
        <f t="shared" si="18"/>
        <v>-2.700000000000017</v>
      </c>
      <c r="BI10" s="289">
        <f t="shared" si="19"/>
        <v>98.86982000837169</v>
      </c>
      <c r="BJ10" s="287">
        <f>BG10/BE10%</f>
        <v>43.821892393320965</v>
      </c>
      <c r="BK10" s="283">
        <v>1492</v>
      </c>
      <c r="BL10" s="284">
        <v>585</v>
      </c>
      <c r="BM10" s="285">
        <v>624.1</v>
      </c>
      <c r="BN10" s="286">
        <f t="shared" si="20"/>
        <v>39.10000000000002</v>
      </c>
      <c r="BO10" s="289">
        <f t="shared" si="21"/>
        <v>106.6837606837607</v>
      </c>
      <c r="BP10" s="287">
        <f>BM10/BK10%</f>
        <v>41.829758713136734</v>
      </c>
      <c r="BQ10" s="283">
        <v>3192.4</v>
      </c>
      <c r="BR10" s="284">
        <v>1168.6</v>
      </c>
      <c r="BS10" s="285">
        <v>1168.5</v>
      </c>
      <c r="BT10" s="286">
        <f>BS10-BR10</f>
        <v>-0.09999999999990905</v>
      </c>
      <c r="BU10" s="289">
        <f t="shared" si="22"/>
        <v>99.99144275201095</v>
      </c>
      <c r="BV10" s="287">
        <f>BS10/BQ10%</f>
        <v>36.60255607066784</v>
      </c>
      <c r="BW10" s="291">
        <f aca="true" t="shared" si="24" ref="BW10:BY17">C10+I10+O10+U10+AA10+AG10+AM10+AS10+AY10+BE10+BK10+BQ10</f>
        <v>68407.6</v>
      </c>
      <c r="BX10" s="292">
        <f t="shared" si="24"/>
        <v>27878.7</v>
      </c>
      <c r="BY10" s="292">
        <f t="shared" si="24"/>
        <v>28244.999999999996</v>
      </c>
      <c r="BZ10" s="286">
        <f>BY10-BX10</f>
        <v>366.29999999999563</v>
      </c>
      <c r="CA10" s="286">
        <f>BY10/BX10%</f>
        <v>101.31390631557423</v>
      </c>
      <c r="CB10" s="293">
        <f>BY10/BW10%</f>
        <v>41.28927195223922</v>
      </c>
      <c r="CC10" s="294"/>
    </row>
    <row r="11" spans="1:81" ht="12.75">
      <c r="A11" s="281" t="s">
        <v>90</v>
      </c>
      <c r="B11" s="282"/>
      <c r="C11" s="283">
        <v>2052.2</v>
      </c>
      <c r="D11" s="284">
        <v>1093</v>
      </c>
      <c r="E11" s="285">
        <v>1045.4</v>
      </c>
      <c r="F11" s="286">
        <f t="shared" si="23"/>
        <v>-47.59999999999991</v>
      </c>
      <c r="G11" s="277">
        <f t="shared" si="0"/>
        <v>95.64501372369627</v>
      </c>
      <c r="H11" s="287"/>
      <c r="I11" s="288">
        <v>46.2</v>
      </c>
      <c r="J11" s="284">
        <v>23.1</v>
      </c>
      <c r="K11" s="285">
        <v>23.5</v>
      </c>
      <c r="L11" s="286">
        <f t="shared" si="2"/>
        <v>0.3999999999999986</v>
      </c>
      <c r="M11" s="289">
        <f t="shared" si="3"/>
        <v>101.73160173160173</v>
      </c>
      <c r="N11" s="287">
        <f>K11/I11%</f>
        <v>50.865800865800864</v>
      </c>
      <c r="O11" s="283">
        <v>530.1</v>
      </c>
      <c r="P11" s="284">
        <v>284.3</v>
      </c>
      <c r="Q11" s="285">
        <v>270</v>
      </c>
      <c r="R11" s="286">
        <f t="shared" si="4"/>
        <v>-14.300000000000011</v>
      </c>
      <c r="S11" s="289">
        <f>Q11/P11%</f>
        <v>94.97010200492437</v>
      </c>
      <c r="T11" s="287">
        <f>Q11/O11%</f>
        <v>50.93378607809847</v>
      </c>
      <c r="U11" s="283"/>
      <c r="V11" s="284"/>
      <c r="W11" s="285"/>
      <c r="X11" s="286"/>
      <c r="Y11" s="289"/>
      <c r="Z11" s="287"/>
      <c r="AA11" s="283"/>
      <c r="AB11" s="284"/>
      <c r="AC11" s="285"/>
      <c r="AD11" s="286"/>
      <c r="AE11" s="289"/>
      <c r="AF11" s="287"/>
      <c r="AG11" s="283"/>
      <c r="AH11" s="284"/>
      <c r="AI11" s="285"/>
      <c r="AJ11" s="286">
        <f t="shared" si="10"/>
        <v>0</v>
      </c>
      <c r="AK11" s="289"/>
      <c r="AL11" s="287"/>
      <c r="AM11" s="283"/>
      <c r="AN11" s="284"/>
      <c r="AO11" s="285"/>
      <c r="AP11" s="286"/>
      <c r="AQ11" s="289"/>
      <c r="AR11" s="287"/>
      <c r="AS11" s="283">
        <v>270.8</v>
      </c>
      <c r="AT11" s="284">
        <v>122.6</v>
      </c>
      <c r="AU11" s="285">
        <v>138</v>
      </c>
      <c r="AV11" s="286">
        <f t="shared" si="14"/>
        <v>15.400000000000006</v>
      </c>
      <c r="AW11" s="289">
        <f t="shared" si="15"/>
        <v>112.56117455138663</v>
      </c>
      <c r="AX11" s="287">
        <f>AU11/AS11%</f>
        <v>50.960118168389954</v>
      </c>
      <c r="AY11" s="283">
        <v>193.2</v>
      </c>
      <c r="AZ11" s="284">
        <v>89.1</v>
      </c>
      <c r="BA11" s="285">
        <v>98.4</v>
      </c>
      <c r="BB11" s="286">
        <f t="shared" si="16"/>
        <v>9.300000000000011</v>
      </c>
      <c r="BC11" s="289">
        <f t="shared" si="17"/>
        <v>110.43771043771045</v>
      </c>
      <c r="BD11" s="287">
        <f>BA11/AY11%</f>
        <v>50.93167701863354</v>
      </c>
      <c r="BE11" s="283"/>
      <c r="BF11" s="284"/>
      <c r="BG11" s="285"/>
      <c r="BH11" s="286"/>
      <c r="BI11" s="289"/>
      <c r="BJ11" s="287"/>
      <c r="BK11" s="283">
        <v>607.8</v>
      </c>
      <c r="BL11" s="284">
        <v>303.8</v>
      </c>
      <c r="BM11" s="285">
        <v>309.5</v>
      </c>
      <c r="BN11" s="286">
        <f t="shared" si="20"/>
        <v>5.699999999999989</v>
      </c>
      <c r="BO11" s="289">
        <f t="shared" si="21"/>
        <v>101.87623436471362</v>
      </c>
      <c r="BP11" s="287">
        <f>BM11/BK11%</f>
        <v>50.92135570911485</v>
      </c>
      <c r="BQ11" s="283">
        <v>774.6</v>
      </c>
      <c r="BR11" s="284">
        <v>394.5</v>
      </c>
      <c r="BS11" s="285">
        <v>394.6</v>
      </c>
      <c r="BT11" s="286">
        <f>BS11-BR11</f>
        <v>0.10000000000002274</v>
      </c>
      <c r="BU11" s="289">
        <f t="shared" si="22"/>
        <v>100.02534854245881</v>
      </c>
      <c r="BV11" s="287">
        <f>BS11/BQ11%</f>
        <v>50.9424218951717</v>
      </c>
      <c r="BW11" s="291">
        <f t="shared" si="24"/>
        <v>4474.9</v>
      </c>
      <c r="BX11" s="292">
        <f t="shared" si="24"/>
        <v>2310.3999999999996</v>
      </c>
      <c r="BY11" s="292">
        <f t="shared" si="24"/>
        <v>2279.4</v>
      </c>
      <c r="BZ11" s="286">
        <f>BY11-BX11</f>
        <v>-30.999999999999545</v>
      </c>
      <c r="CA11" s="286">
        <f>BY11/BX11%</f>
        <v>98.65824099722994</v>
      </c>
      <c r="CB11" s="293">
        <f>BY11/BW11%</f>
        <v>50.93745111622607</v>
      </c>
      <c r="CC11" s="294"/>
    </row>
    <row r="12" spans="1:81" ht="24.75" customHeight="1" hidden="1">
      <c r="A12" s="295" t="s">
        <v>91</v>
      </c>
      <c r="B12" s="282"/>
      <c r="C12" s="283"/>
      <c r="D12" s="284"/>
      <c r="E12" s="285"/>
      <c r="F12" s="286">
        <f t="shared" si="23"/>
        <v>0</v>
      </c>
      <c r="G12" s="277" t="e">
        <f t="shared" si="0"/>
        <v>#DIV/0!</v>
      </c>
      <c r="H12" s="287" t="e">
        <f t="shared" si="1"/>
        <v>#DIV/0!</v>
      </c>
      <c r="I12" s="288"/>
      <c r="J12" s="284"/>
      <c r="K12" s="285"/>
      <c r="L12" s="286">
        <f t="shared" si="2"/>
        <v>0</v>
      </c>
      <c r="M12" s="289" t="e">
        <f t="shared" si="3"/>
        <v>#DIV/0!</v>
      </c>
      <c r="N12" s="287" t="e">
        <f aca="true" t="shared" si="25" ref="N12:N33">K12/I12%</f>
        <v>#DIV/0!</v>
      </c>
      <c r="O12" s="283"/>
      <c r="P12" s="284"/>
      <c r="Q12" s="285"/>
      <c r="R12" s="286">
        <f t="shared" si="4"/>
        <v>0</v>
      </c>
      <c r="S12" s="289" t="e">
        <f>Q12/P12%</f>
        <v>#DIV/0!</v>
      </c>
      <c r="T12" s="287" t="e">
        <f>Q12/O12%</f>
        <v>#DIV/0!</v>
      </c>
      <c r="U12" s="283"/>
      <c r="V12" s="284"/>
      <c r="W12" s="285"/>
      <c r="X12" s="286">
        <f t="shared" si="6"/>
        <v>0</v>
      </c>
      <c r="Y12" s="289" t="e">
        <f t="shared" si="7"/>
        <v>#DIV/0!</v>
      </c>
      <c r="Z12" s="287" t="e">
        <f>W12/U12%</f>
        <v>#DIV/0!</v>
      </c>
      <c r="AA12" s="283"/>
      <c r="AB12" s="284"/>
      <c r="AC12" s="285"/>
      <c r="AD12" s="286">
        <f t="shared" si="8"/>
        <v>0</v>
      </c>
      <c r="AE12" s="289"/>
      <c r="AF12" s="287" t="e">
        <f aca="true" t="shared" si="26" ref="AF12:AF33">AC12/AA12%</f>
        <v>#DIV/0!</v>
      </c>
      <c r="AG12" s="283"/>
      <c r="AH12" s="284"/>
      <c r="AI12" s="285"/>
      <c r="AJ12" s="286">
        <f t="shared" si="10"/>
        <v>0</v>
      </c>
      <c r="AK12" s="289" t="e">
        <f t="shared" si="11"/>
        <v>#DIV/0!</v>
      </c>
      <c r="AL12" s="287" t="e">
        <f aca="true" t="shared" si="27" ref="AL12:AL33">AI12/AG12%</f>
        <v>#DIV/0!</v>
      </c>
      <c r="AM12" s="283"/>
      <c r="AN12" s="284"/>
      <c r="AO12" s="285"/>
      <c r="AP12" s="286">
        <f t="shared" si="12"/>
        <v>0</v>
      </c>
      <c r="AQ12" s="289" t="e">
        <f t="shared" si="13"/>
        <v>#DIV/0!</v>
      </c>
      <c r="AR12" s="287" t="e">
        <f aca="true" t="shared" si="28" ref="AR12:AR33">AO12/AM12%</f>
        <v>#DIV/0!</v>
      </c>
      <c r="AS12" s="283"/>
      <c r="AT12" s="284"/>
      <c r="AU12" s="285"/>
      <c r="AV12" s="286">
        <f t="shared" si="14"/>
        <v>0</v>
      </c>
      <c r="AW12" s="289" t="e">
        <f t="shared" si="15"/>
        <v>#DIV/0!</v>
      </c>
      <c r="AX12" s="287" t="e">
        <f aca="true" t="shared" si="29" ref="AX12:AX33">AU12/AS12%</f>
        <v>#DIV/0!</v>
      </c>
      <c r="AY12" s="283"/>
      <c r="AZ12" s="284"/>
      <c r="BA12" s="285"/>
      <c r="BB12" s="286">
        <f t="shared" si="16"/>
        <v>0</v>
      </c>
      <c r="BC12" s="289" t="e">
        <f t="shared" si="17"/>
        <v>#DIV/0!</v>
      </c>
      <c r="BD12" s="287" t="e">
        <f aca="true" t="shared" si="30" ref="BD12:BD33">BA12/AY12%</f>
        <v>#DIV/0!</v>
      </c>
      <c r="BE12" s="283"/>
      <c r="BF12" s="284"/>
      <c r="BG12" s="285"/>
      <c r="BH12" s="286">
        <f t="shared" si="18"/>
        <v>0</v>
      </c>
      <c r="BI12" s="289" t="e">
        <f t="shared" si="19"/>
        <v>#DIV/0!</v>
      </c>
      <c r="BJ12" s="287" t="e">
        <f aca="true" t="shared" si="31" ref="BJ12:BJ33">BG12/BE12%</f>
        <v>#DIV/0!</v>
      </c>
      <c r="BK12" s="283"/>
      <c r="BL12" s="284"/>
      <c r="BM12" s="285"/>
      <c r="BN12" s="286">
        <f t="shared" si="20"/>
        <v>0</v>
      </c>
      <c r="BO12" s="289" t="e">
        <f t="shared" si="21"/>
        <v>#DIV/0!</v>
      </c>
      <c r="BP12" s="287" t="e">
        <f>BM12/BK12%</f>
        <v>#DIV/0!</v>
      </c>
      <c r="BQ12" s="283"/>
      <c r="BR12" s="284"/>
      <c r="BS12" s="285"/>
      <c r="BT12" s="286">
        <f aca="true" t="shared" si="32" ref="BT12:BT27">BS12-BR12</f>
        <v>0</v>
      </c>
      <c r="BU12" s="289" t="e">
        <f t="shared" si="22"/>
        <v>#DIV/0!</v>
      </c>
      <c r="BV12" s="287" t="e">
        <f aca="true" t="shared" si="33" ref="BV12:BV33">BS12/BQ12%</f>
        <v>#DIV/0!</v>
      </c>
      <c r="BW12" s="291">
        <f t="shared" si="24"/>
        <v>0</v>
      </c>
      <c r="BX12" s="292">
        <f t="shared" si="24"/>
        <v>0</v>
      </c>
      <c r="BY12" s="292">
        <f t="shared" si="24"/>
        <v>0</v>
      </c>
      <c r="BZ12" s="286">
        <f aca="true" t="shared" si="34" ref="BZ12:BZ27">BY12-BX12</f>
        <v>0</v>
      </c>
      <c r="CA12" s="286" t="e">
        <f aca="true" t="shared" si="35" ref="CA12:CA27">BY12/BX12%</f>
        <v>#DIV/0!</v>
      </c>
      <c r="CB12" s="293" t="e">
        <f aca="true" t="shared" si="36" ref="CB12:CB33">BY12/BW12%</f>
        <v>#DIV/0!</v>
      </c>
      <c r="CC12" s="294"/>
    </row>
    <row r="13" spans="1:81" ht="12.75">
      <c r="A13" s="281" t="s">
        <v>34</v>
      </c>
      <c r="B13" s="296"/>
      <c r="C13" s="297">
        <v>62</v>
      </c>
      <c r="D13" s="298">
        <v>59.8</v>
      </c>
      <c r="E13" s="299">
        <v>59.7</v>
      </c>
      <c r="F13" s="286">
        <f t="shared" si="23"/>
        <v>-0.09999999999999432</v>
      </c>
      <c r="G13" s="277">
        <f t="shared" si="0"/>
        <v>99.83277591973246</v>
      </c>
      <c r="H13" s="287">
        <f>E13/C13%</f>
        <v>96.29032258064517</v>
      </c>
      <c r="I13" s="300">
        <v>70</v>
      </c>
      <c r="J13" s="298">
        <v>61</v>
      </c>
      <c r="K13" s="299">
        <v>61.2</v>
      </c>
      <c r="L13" s="286">
        <f t="shared" si="2"/>
        <v>0.20000000000000284</v>
      </c>
      <c r="M13" s="289">
        <f t="shared" si="3"/>
        <v>100.32786885245902</v>
      </c>
      <c r="N13" s="287">
        <f t="shared" si="25"/>
        <v>87.42857142857144</v>
      </c>
      <c r="O13" s="297">
        <v>2.2</v>
      </c>
      <c r="P13" s="298">
        <v>1.1</v>
      </c>
      <c r="Q13" s="299">
        <v>9.5</v>
      </c>
      <c r="R13" s="286">
        <f t="shared" si="4"/>
        <v>8.4</v>
      </c>
      <c r="S13" s="289">
        <f>Q13/P13%</f>
        <v>863.6363636363635</v>
      </c>
      <c r="T13" s="287">
        <f>Q13/O13%</f>
        <v>431.81818181818176</v>
      </c>
      <c r="U13" s="297">
        <v>68</v>
      </c>
      <c r="V13" s="298">
        <v>68</v>
      </c>
      <c r="W13" s="299">
        <v>374.8</v>
      </c>
      <c r="X13" s="286">
        <f t="shared" si="6"/>
        <v>306.8</v>
      </c>
      <c r="Y13" s="289">
        <f t="shared" si="7"/>
        <v>551.1764705882352</v>
      </c>
      <c r="Z13" s="287">
        <f>W13/U13%</f>
        <v>551.1764705882352</v>
      </c>
      <c r="AA13" s="297">
        <v>63.3</v>
      </c>
      <c r="AB13" s="298">
        <v>63.3</v>
      </c>
      <c r="AC13" s="299">
        <v>231.5</v>
      </c>
      <c r="AD13" s="286">
        <f t="shared" si="8"/>
        <v>168.2</v>
      </c>
      <c r="AE13" s="289">
        <f t="shared" si="9"/>
        <v>365.71879936808847</v>
      </c>
      <c r="AF13" s="287">
        <f t="shared" si="26"/>
        <v>365.71879936808847</v>
      </c>
      <c r="AG13" s="297">
        <v>89</v>
      </c>
      <c r="AH13" s="298">
        <v>66.8</v>
      </c>
      <c r="AI13" s="299">
        <v>80.9</v>
      </c>
      <c r="AJ13" s="286">
        <f t="shared" si="10"/>
        <v>14.100000000000009</v>
      </c>
      <c r="AK13" s="289">
        <f t="shared" si="11"/>
        <v>121.10778443113774</v>
      </c>
      <c r="AL13" s="287">
        <f t="shared" si="27"/>
        <v>90.89887640449439</v>
      </c>
      <c r="AM13" s="297">
        <v>103.7</v>
      </c>
      <c r="AN13" s="298">
        <v>103.7</v>
      </c>
      <c r="AO13" s="299">
        <v>175.7</v>
      </c>
      <c r="AP13" s="286">
        <f t="shared" si="12"/>
        <v>71.99999999999999</v>
      </c>
      <c r="AQ13" s="289">
        <f t="shared" si="13"/>
        <v>169.43105110896818</v>
      </c>
      <c r="AR13" s="287">
        <f t="shared" si="28"/>
        <v>169.43105110896818</v>
      </c>
      <c r="AS13" s="297">
        <v>200</v>
      </c>
      <c r="AT13" s="298">
        <v>150.3</v>
      </c>
      <c r="AU13" s="299">
        <v>162.7</v>
      </c>
      <c r="AV13" s="286">
        <f t="shared" si="14"/>
        <v>12.399999999999977</v>
      </c>
      <c r="AW13" s="289">
        <f t="shared" si="15"/>
        <v>108.25016633399865</v>
      </c>
      <c r="AX13" s="287">
        <f t="shared" si="29"/>
        <v>81.35</v>
      </c>
      <c r="AY13" s="297">
        <v>184.8</v>
      </c>
      <c r="AZ13" s="298">
        <v>150</v>
      </c>
      <c r="BA13" s="299">
        <v>3338.3</v>
      </c>
      <c r="BB13" s="286">
        <f t="shared" si="16"/>
        <v>3188.3</v>
      </c>
      <c r="BC13" s="289">
        <f t="shared" si="17"/>
        <v>2225.5333333333333</v>
      </c>
      <c r="BD13" s="287">
        <f t="shared" si="30"/>
        <v>1806.439393939394</v>
      </c>
      <c r="BE13" s="297">
        <v>17.9</v>
      </c>
      <c r="BF13" s="298">
        <v>7.4</v>
      </c>
      <c r="BG13" s="299">
        <v>7.4</v>
      </c>
      <c r="BH13" s="286">
        <f t="shared" si="18"/>
        <v>0</v>
      </c>
      <c r="BI13" s="289">
        <f t="shared" si="19"/>
        <v>99.99999999999999</v>
      </c>
      <c r="BJ13" s="287">
        <f t="shared" si="31"/>
        <v>41.34078212290503</v>
      </c>
      <c r="BK13" s="297">
        <v>40</v>
      </c>
      <c r="BL13" s="298">
        <v>40</v>
      </c>
      <c r="BM13" s="299">
        <v>75.8</v>
      </c>
      <c r="BN13" s="286">
        <f t="shared" si="20"/>
        <v>35.8</v>
      </c>
      <c r="BO13" s="289">
        <f t="shared" si="21"/>
        <v>189.49999999999997</v>
      </c>
      <c r="BP13" s="287">
        <f aca="true" t="shared" si="37" ref="BP13:BP33">BM13/BK13%</f>
        <v>189.49999999999997</v>
      </c>
      <c r="BQ13" s="297"/>
      <c r="BR13" s="298"/>
      <c r="BS13" s="299"/>
      <c r="BT13" s="286">
        <f t="shared" si="32"/>
        <v>0</v>
      </c>
      <c r="BU13" s="289"/>
      <c r="BV13" s="287"/>
      <c r="BW13" s="291">
        <f t="shared" si="24"/>
        <v>900.9</v>
      </c>
      <c r="BX13" s="292">
        <f t="shared" si="24"/>
        <v>771.4</v>
      </c>
      <c r="BY13" s="292">
        <f t="shared" si="24"/>
        <v>4577.5</v>
      </c>
      <c r="BZ13" s="286">
        <f t="shared" si="34"/>
        <v>3806.1</v>
      </c>
      <c r="CA13" s="286">
        <f t="shared" si="35"/>
        <v>593.4016074669432</v>
      </c>
      <c r="CB13" s="293">
        <f t="shared" si="36"/>
        <v>508.1030081030081</v>
      </c>
      <c r="CC13" s="294"/>
    </row>
    <row r="14" spans="1:81" ht="12.75">
      <c r="A14" s="301" t="s">
        <v>92</v>
      </c>
      <c r="B14" s="296"/>
      <c r="C14" s="297">
        <v>4879.4</v>
      </c>
      <c r="D14" s="298">
        <v>210.1</v>
      </c>
      <c r="E14" s="299">
        <v>210</v>
      </c>
      <c r="F14" s="286">
        <f t="shared" si="23"/>
        <v>-0.09999999999999432</v>
      </c>
      <c r="G14" s="277">
        <f t="shared" si="0"/>
        <v>99.95240361732509</v>
      </c>
      <c r="H14" s="287">
        <f t="shared" si="1"/>
        <v>4.303807845226872</v>
      </c>
      <c r="I14" s="300">
        <v>100</v>
      </c>
      <c r="J14" s="298">
        <v>4</v>
      </c>
      <c r="K14" s="299">
        <v>3.7</v>
      </c>
      <c r="L14" s="286">
        <f t="shared" si="2"/>
        <v>-0.2999999999999998</v>
      </c>
      <c r="M14" s="289">
        <f t="shared" si="3"/>
        <v>92.5</v>
      </c>
      <c r="N14" s="287">
        <f t="shared" si="25"/>
        <v>3.7</v>
      </c>
      <c r="O14" s="297">
        <v>240.9</v>
      </c>
      <c r="P14" s="298">
        <v>4.7</v>
      </c>
      <c r="Q14" s="299">
        <v>4.7</v>
      </c>
      <c r="R14" s="286">
        <f t="shared" si="4"/>
        <v>0</v>
      </c>
      <c r="S14" s="289">
        <f t="shared" si="5"/>
        <v>100</v>
      </c>
      <c r="T14" s="287">
        <f aca="true" t="shared" si="38" ref="T14:T33">Q14/O14%</f>
        <v>1.9510170195101701</v>
      </c>
      <c r="U14" s="297">
        <v>68.5</v>
      </c>
      <c r="V14" s="298">
        <v>10.4</v>
      </c>
      <c r="W14" s="299">
        <v>10.4</v>
      </c>
      <c r="X14" s="286">
        <f t="shared" si="6"/>
        <v>0</v>
      </c>
      <c r="Y14" s="289">
        <f>W14/V14%</f>
        <v>100</v>
      </c>
      <c r="Z14" s="287">
        <f>W14/U14%</f>
        <v>15.182481751824817</v>
      </c>
      <c r="AA14" s="297">
        <v>32</v>
      </c>
      <c r="AB14" s="298">
        <v>0.8</v>
      </c>
      <c r="AC14" s="299">
        <v>0.8</v>
      </c>
      <c r="AD14" s="286">
        <f t="shared" si="8"/>
        <v>0</v>
      </c>
      <c r="AE14" s="289">
        <f t="shared" si="9"/>
        <v>100</v>
      </c>
      <c r="AF14" s="287">
        <f t="shared" si="26"/>
        <v>2.5</v>
      </c>
      <c r="AG14" s="297">
        <v>366.1</v>
      </c>
      <c r="AH14" s="298">
        <v>8</v>
      </c>
      <c r="AI14" s="299">
        <v>5.4</v>
      </c>
      <c r="AJ14" s="286">
        <f t="shared" si="10"/>
        <v>-2.5999999999999996</v>
      </c>
      <c r="AK14" s="289">
        <f t="shared" si="11"/>
        <v>67.5</v>
      </c>
      <c r="AL14" s="287">
        <f t="shared" si="27"/>
        <v>1.4750068287353184</v>
      </c>
      <c r="AM14" s="297">
        <v>87.3</v>
      </c>
      <c r="AN14" s="298">
        <v>16.3</v>
      </c>
      <c r="AO14" s="299">
        <v>16.3</v>
      </c>
      <c r="AP14" s="286">
        <f t="shared" si="12"/>
        <v>0</v>
      </c>
      <c r="AQ14" s="289">
        <f t="shared" si="13"/>
        <v>100</v>
      </c>
      <c r="AR14" s="287">
        <f t="shared" si="28"/>
        <v>18.671248568155786</v>
      </c>
      <c r="AS14" s="297">
        <v>84.2</v>
      </c>
      <c r="AT14" s="298">
        <v>1.2</v>
      </c>
      <c r="AU14" s="299">
        <v>0.2</v>
      </c>
      <c r="AV14" s="286">
        <f t="shared" si="14"/>
        <v>-1</v>
      </c>
      <c r="AW14" s="289">
        <f t="shared" si="15"/>
        <v>16.666666666666668</v>
      </c>
      <c r="AX14" s="287">
        <f t="shared" si="29"/>
        <v>0.2375296912114014</v>
      </c>
      <c r="AY14" s="297">
        <v>1575.9</v>
      </c>
      <c r="AZ14" s="298">
        <v>103.5</v>
      </c>
      <c r="BA14" s="299">
        <v>42.9</v>
      </c>
      <c r="BB14" s="286">
        <f t="shared" si="16"/>
        <v>-60.6</v>
      </c>
      <c r="BC14" s="289">
        <f t="shared" si="17"/>
        <v>41.44927536231884</v>
      </c>
      <c r="BD14" s="287">
        <f t="shared" si="30"/>
        <v>2.7222539501237386</v>
      </c>
      <c r="BE14" s="297">
        <v>26.6</v>
      </c>
      <c r="BF14" s="298">
        <v>3.9</v>
      </c>
      <c r="BG14" s="299"/>
      <c r="BH14" s="286">
        <f t="shared" si="18"/>
        <v>-3.9</v>
      </c>
      <c r="BI14" s="289">
        <f t="shared" si="19"/>
        <v>0</v>
      </c>
      <c r="BJ14" s="287">
        <f t="shared" si="31"/>
        <v>0</v>
      </c>
      <c r="BK14" s="297">
        <v>285.3</v>
      </c>
      <c r="BL14" s="298">
        <v>2</v>
      </c>
      <c r="BM14" s="299">
        <v>3.1</v>
      </c>
      <c r="BN14" s="286">
        <f t="shared" si="20"/>
        <v>1.1</v>
      </c>
      <c r="BO14" s="289">
        <f t="shared" si="21"/>
        <v>155</v>
      </c>
      <c r="BP14" s="287">
        <f t="shared" si="37"/>
        <v>1.0865755345250614</v>
      </c>
      <c r="BQ14" s="297">
        <v>848.7</v>
      </c>
      <c r="BR14" s="298">
        <v>12.2</v>
      </c>
      <c r="BS14" s="299">
        <v>12.3</v>
      </c>
      <c r="BT14" s="286">
        <f t="shared" si="32"/>
        <v>0.10000000000000142</v>
      </c>
      <c r="BU14" s="289">
        <f t="shared" si="22"/>
        <v>100.81967213114756</v>
      </c>
      <c r="BV14" s="287">
        <f t="shared" si="33"/>
        <v>1.4492753623188406</v>
      </c>
      <c r="BW14" s="291">
        <f t="shared" si="24"/>
        <v>8594.9</v>
      </c>
      <c r="BX14" s="292">
        <f t="shared" si="24"/>
        <v>377.09999999999997</v>
      </c>
      <c r="BY14" s="292">
        <f t="shared" si="24"/>
        <v>309.8</v>
      </c>
      <c r="BZ14" s="286">
        <f t="shared" si="34"/>
        <v>-67.29999999999995</v>
      </c>
      <c r="CA14" s="286">
        <f t="shared" si="35"/>
        <v>82.15327499337047</v>
      </c>
      <c r="CB14" s="293">
        <f t="shared" si="36"/>
        <v>3.604463111845397</v>
      </c>
      <c r="CC14" s="294"/>
    </row>
    <row r="15" spans="1:81" s="309" customFormat="1" ht="12.75">
      <c r="A15" s="302" t="s">
        <v>93</v>
      </c>
      <c r="B15" s="303"/>
      <c r="C15" s="304">
        <v>36049.1</v>
      </c>
      <c r="D15" s="305">
        <v>11087.3</v>
      </c>
      <c r="E15" s="306">
        <v>11087.5</v>
      </c>
      <c r="F15" s="286">
        <f t="shared" si="23"/>
        <v>0.2000000000007276</v>
      </c>
      <c r="G15" s="277">
        <f t="shared" si="0"/>
        <v>100.00180386568417</v>
      </c>
      <c r="H15" s="287">
        <f t="shared" si="1"/>
        <v>30.756662440948595</v>
      </c>
      <c r="I15" s="307">
        <v>2524</v>
      </c>
      <c r="J15" s="305">
        <v>536</v>
      </c>
      <c r="K15" s="306">
        <v>534.2</v>
      </c>
      <c r="L15" s="286">
        <f t="shared" si="2"/>
        <v>-1.7999999999999545</v>
      </c>
      <c r="M15" s="289">
        <f t="shared" si="3"/>
        <v>99.66417910447761</v>
      </c>
      <c r="N15" s="287">
        <f t="shared" si="25"/>
        <v>21.164817749603806</v>
      </c>
      <c r="O15" s="304">
        <v>2120.7</v>
      </c>
      <c r="P15" s="305">
        <v>397.2</v>
      </c>
      <c r="Q15" s="306">
        <v>397.2</v>
      </c>
      <c r="R15" s="286">
        <f t="shared" si="4"/>
        <v>0</v>
      </c>
      <c r="S15" s="289">
        <f t="shared" si="5"/>
        <v>100</v>
      </c>
      <c r="T15" s="287">
        <f t="shared" si="38"/>
        <v>18.729664733342766</v>
      </c>
      <c r="U15" s="304">
        <v>3430.5</v>
      </c>
      <c r="V15" s="305">
        <v>182.7</v>
      </c>
      <c r="W15" s="306">
        <v>182.7</v>
      </c>
      <c r="X15" s="286">
        <f t="shared" si="6"/>
        <v>0</v>
      </c>
      <c r="Y15" s="289">
        <f t="shared" si="7"/>
        <v>100</v>
      </c>
      <c r="Z15" s="287">
        <f>W15/U15%</f>
        <v>5.325754263226934</v>
      </c>
      <c r="AA15" s="304">
        <v>3963.4</v>
      </c>
      <c r="AB15" s="305">
        <v>282.8</v>
      </c>
      <c r="AC15" s="306">
        <v>378.2</v>
      </c>
      <c r="AD15" s="286">
        <f t="shared" si="8"/>
        <v>95.39999999999998</v>
      </c>
      <c r="AE15" s="289">
        <f t="shared" si="9"/>
        <v>133.73408769448372</v>
      </c>
      <c r="AF15" s="287">
        <f t="shared" si="26"/>
        <v>9.5423121562295</v>
      </c>
      <c r="AG15" s="304">
        <v>1742.2</v>
      </c>
      <c r="AH15" s="305">
        <v>324</v>
      </c>
      <c r="AI15" s="306">
        <v>321.1</v>
      </c>
      <c r="AJ15" s="286">
        <f t="shared" si="10"/>
        <v>-2.8999999999999773</v>
      </c>
      <c r="AK15" s="289">
        <f t="shared" si="11"/>
        <v>99.10493827160494</v>
      </c>
      <c r="AL15" s="287">
        <f t="shared" si="27"/>
        <v>18.430719779589026</v>
      </c>
      <c r="AM15" s="304">
        <v>2704</v>
      </c>
      <c r="AN15" s="305">
        <v>854.5</v>
      </c>
      <c r="AO15" s="306">
        <v>854.5</v>
      </c>
      <c r="AP15" s="286">
        <f t="shared" si="12"/>
        <v>0</v>
      </c>
      <c r="AQ15" s="289">
        <f t="shared" si="13"/>
        <v>100</v>
      </c>
      <c r="AR15" s="287">
        <f t="shared" si="28"/>
        <v>31.601331360946748</v>
      </c>
      <c r="AS15" s="304">
        <v>2456</v>
      </c>
      <c r="AT15" s="305">
        <v>236</v>
      </c>
      <c r="AU15" s="306">
        <v>214.2</v>
      </c>
      <c r="AV15" s="286">
        <f t="shared" si="14"/>
        <v>-21.80000000000001</v>
      </c>
      <c r="AW15" s="289">
        <f t="shared" si="15"/>
        <v>90.76271186440678</v>
      </c>
      <c r="AX15" s="287">
        <f t="shared" si="29"/>
        <v>8.721498371335505</v>
      </c>
      <c r="AY15" s="304">
        <v>3275.1</v>
      </c>
      <c r="AZ15" s="305">
        <v>727.7</v>
      </c>
      <c r="BA15" s="306">
        <v>614.6</v>
      </c>
      <c r="BB15" s="286">
        <f t="shared" si="16"/>
        <v>-113.10000000000002</v>
      </c>
      <c r="BC15" s="289">
        <f t="shared" si="17"/>
        <v>84.45788099491548</v>
      </c>
      <c r="BD15" s="287">
        <f t="shared" si="30"/>
        <v>18.76583921101646</v>
      </c>
      <c r="BE15" s="304">
        <v>1498.8</v>
      </c>
      <c r="BF15" s="305">
        <v>175.8</v>
      </c>
      <c r="BG15" s="306">
        <v>171.9</v>
      </c>
      <c r="BH15" s="286">
        <f t="shared" si="18"/>
        <v>-3.9000000000000057</v>
      </c>
      <c r="BI15" s="289">
        <f t="shared" si="19"/>
        <v>97.7815699658703</v>
      </c>
      <c r="BJ15" s="287">
        <f t="shared" si="31"/>
        <v>11.46917534027222</v>
      </c>
      <c r="BK15" s="304">
        <v>2130.6</v>
      </c>
      <c r="BL15" s="305">
        <v>197</v>
      </c>
      <c r="BM15" s="306">
        <v>296.5</v>
      </c>
      <c r="BN15" s="286">
        <f t="shared" si="20"/>
        <v>99.5</v>
      </c>
      <c r="BO15" s="289">
        <f t="shared" si="21"/>
        <v>150.50761421319797</v>
      </c>
      <c r="BP15" s="287">
        <f t="shared" si="37"/>
        <v>13.916267718013707</v>
      </c>
      <c r="BQ15" s="304">
        <v>4676.2</v>
      </c>
      <c r="BR15" s="305">
        <v>1609.3</v>
      </c>
      <c r="BS15" s="306">
        <v>1609.3</v>
      </c>
      <c r="BT15" s="286">
        <f t="shared" si="32"/>
        <v>0</v>
      </c>
      <c r="BU15" s="289">
        <f t="shared" si="22"/>
        <v>100</v>
      </c>
      <c r="BV15" s="287">
        <f t="shared" si="33"/>
        <v>34.41469569308413</v>
      </c>
      <c r="BW15" s="291">
        <f t="shared" si="24"/>
        <v>66570.59999999999</v>
      </c>
      <c r="BX15" s="292">
        <f t="shared" si="24"/>
        <v>16610.3</v>
      </c>
      <c r="BY15" s="292">
        <f t="shared" si="24"/>
        <v>16661.900000000005</v>
      </c>
      <c r="BZ15" s="286">
        <f t="shared" si="34"/>
        <v>51.60000000000582</v>
      </c>
      <c r="CA15" s="286">
        <f t="shared" si="35"/>
        <v>100.31065062039823</v>
      </c>
      <c r="CB15" s="293">
        <f t="shared" si="36"/>
        <v>25.028916668919926</v>
      </c>
      <c r="CC15" s="308"/>
    </row>
    <row r="16" spans="1:81" ht="12.75" customHeight="1">
      <c r="A16" s="310" t="s">
        <v>94</v>
      </c>
      <c r="B16" s="311"/>
      <c r="C16" s="304"/>
      <c r="D16" s="312"/>
      <c r="E16" s="313"/>
      <c r="F16" s="286">
        <f t="shared" si="23"/>
        <v>0</v>
      </c>
      <c r="G16" s="277"/>
      <c r="H16" s="287"/>
      <c r="I16" s="307">
        <v>34.2</v>
      </c>
      <c r="J16" s="312">
        <v>13.8</v>
      </c>
      <c r="K16" s="313">
        <v>13.8</v>
      </c>
      <c r="L16" s="286">
        <f t="shared" si="2"/>
        <v>0</v>
      </c>
      <c r="M16" s="289">
        <f t="shared" si="3"/>
        <v>100</v>
      </c>
      <c r="N16" s="287">
        <f t="shared" si="25"/>
        <v>40.35087719298245</v>
      </c>
      <c r="O16" s="304">
        <v>120.3</v>
      </c>
      <c r="P16" s="312">
        <v>33.9</v>
      </c>
      <c r="Q16" s="313">
        <v>33.9</v>
      </c>
      <c r="R16" s="286">
        <f t="shared" si="4"/>
        <v>0</v>
      </c>
      <c r="S16" s="289">
        <f t="shared" si="5"/>
        <v>100</v>
      </c>
      <c r="T16" s="287">
        <f t="shared" si="38"/>
        <v>28.17955112219451</v>
      </c>
      <c r="U16" s="304">
        <v>25</v>
      </c>
      <c r="V16" s="312">
        <v>12.1</v>
      </c>
      <c r="W16" s="313">
        <v>12.1</v>
      </c>
      <c r="X16" s="286">
        <f t="shared" si="6"/>
        <v>0</v>
      </c>
      <c r="Y16" s="289">
        <f t="shared" si="7"/>
        <v>100</v>
      </c>
      <c r="Z16" s="287">
        <f>W16/U16%</f>
        <v>48.4</v>
      </c>
      <c r="AA16" s="304">
        <v>44.9</v>
      </c>
      <c r="AB16" s="312">
        <v>22.1</v>
      </c>
      <c r="AC16" s="313">
        <v>29.5</v>
      </c>
      <c r="AD16" s="286">
        <f t="shared" si="8"/>
        <v>7.399999999999999</v>
      </c>
      <c r="AE16" s="289">
        <f t="shared" si="9"/>
        <v>133.4841628959276</v>
      </c>
      <c r="AF16" s="287">
        <f t="shared" si="26"/>
        <v>65.70155902004454</v>
      </c>
      <c r="AG16" s="304">
        <v>74.9</v>
      </c>
      <c r="AH16" s="312">
        <v>37.4</v>
      </c>
      <c r="AI16" s="313">
        <v>41.5</v>
      </c>
      <c r="AJ16" s="286">
        <f t="shared" si="10"/>
        <v>4.100000000000001</v>
      </c>
      <c r="AK16" s="289">
        <f t="shared" si="11"/>
        <v>110.96256684491979</v>
      </c>
      <c r="AL16" s="287">
        <f t="shared" si="27"/>
        <v>55.407209612817084</v>
      </c>
      <c r="AM16" s="304">
        <v>60</v>
      </c>
      <c r="AN16" s="312">
        <v>24.4</v>
      </c>
      <c r="AO16" s="313">
        <v>24.4</v>
      </c>
      <c r="AP16" s="286">
        <f t="shared" si="12"/>
        <v>0</v>
      </c>
      <c r="AQ16" s="289">
        <f t="shared" si="13"/>
        <v>100</v>
      </c>
      <c r="AR16" s="287">
        <f t="shared" si="28"/>
        <v>40.666666666666664</v>
      </c>
      <c r="AS16" s="304">
        <v>39.1</v>
      </c>
      <c r="AT16" s="312">
        <v>9.1</v>
      </c>
      <c r="AU16" s="313">
        <v>5.8</v>
      </c>
      <c r="AV16" s="286">
        <f t="shared" si="14"/>
        <v>-3.3</v>
      </c>
      <c r="AW16" s="289">
        <f t="shared" si="15"/>
        <v>63.73626373626374</v>
      </c>
      <c r="AX16" s="287">
        <f t="shared" si="29"/>
        <v>14.833759590792837</v>
      </c>
      <c r="AY16" s="304">
        <v>12.8</v>
      </c>
      <c r="AZ16" s="312">
        <v>2.6</v>
      </c>
      <c r="BA16" s="313">
        <v>9.2</v>
      </c>
      <c r="BB16" s="286">
        <f t="shared" si="16"/>
        <v>6.6</v>
      </c>
      <c r="BC16" s="289">
        <f t="shared" si="17"/>
        <v>353.8461538461538</v>
      </c>
      <c r="BD16" s="287">
        <f t="shared" si="30"/>
        <v>71.875</v>
      </c>
      <c r="BE16" s="304">
        <v>36.9</v>
      </c>
      <c r="BF16" s="312">
        <v>11.3</v>
      </c>
      <c r="BG16" s="313">
        <v>8.6</v>
      </c>
      <c r="BH16" s="286">
        <f t="shared" si="18"/>
        <v>-2.700000000000001</v>
      </c>
      <c r="BI16" s="289">
        <f t="shared" si="19"/>
        <v>76.10619469026548</v>
      </c>
      <c r="BJ16" s="287">
        <f t="shared" si="31"/>
        <v>23.306233062330623</v>
      </c>
      <c r="BK16" s="304">
        <v>83.6</v>
      </c>
      <c r="BL16" s="312">
        <v>41.8</v>
      </c>
      <c r="BM16" s="313">
        <v>34.7</v>
      </c>
      <c r="BN16" s="286">
        <f t="shared" si="20"/>
        <v>-7.099999999999994</v>
      </c>
      <c r="BO16" s="289">
        <f t="shared" si="21"/>
        <v>83.01435406698566</v>
      </c>
      <c r="BP16" s="287">
        <f t="shared" si="37"/>
        <v>41.50717703349283</v>
      </c>
      <c r="BQ16" s="304">
        <v>110</v>
      </c>
      <c r="BR16" s="312">
        <v>48.9</v>
      </c>
      <c r="BS16" s="313">
        <v>48.9</v>
      </c>
      <c r="BT16" s="286">
        <f t="shared" si="32"/>
        <v>0</v>
      </c>
      <c r="BU16" s="289">
        <f t="shared" si="22"/>
        <v>100</v>
      </c>
      <c r="BV16" s="287">
        <f t="shared" si="33"/>
        <v>44.454545454545446</v>
      </c>
      <c r="BW16" s="291">
        <f t="shared" si="24"/>
        <v>641.7</v>
      </c>
      <c r="BX16" s="292">
        <f t="shared" si="24"/>
        <v>257.4</v>
      </c>
      <c r="BY16" s="292">
        <f t="shared" si="24"/>
        <v>262.4</v>
      </c>
      <c r="BZ16" s="286">
        <f t="shared" si="34"/>
        <v>5</v>
      </c>
      <c r="CA16" s="286">
        <f t="shared" si="35"/>
        <v>101.94250194250193</v>
      </c>
      <c r="CB16" s="293">
        <f t="shared" si="36"/>
        <v>40.89138226585631</v>
      </c>
      <c r="CC16" s="294"/>
    </row>
    <row r="17" spans="1:81" ht="21.75" customHeight="1">
      <c r="A17" s="310" t="s">
        <v>95</v>
      </c>
      <c r="B17" s="311"/>
      <c r="C17" s="304"/>
      <c r="D17" s="312"/>
      <c r="E17" s="314"/>
      <c r="F17" s="286">
        <f t="shared" si="23"/>
        <v>0</v>
      </c>
      <c r="G17" s="277"/>
      <c r="H17" s="287"/>
      <c r="I17" s="307"/>
      <c r="J17" s="312"/>
      <c r="K17" s="314"/>
      <c r="L17" s="286">
        <f t="shared" si="2"/>
        <v>0</v>
      </c>
      <c r="M17" s="289"/>
      <c r="N17" s="287"/>
      <c r="O17" s="304"/>
      <c r="P17" s="312"/>
      <c r="Q17" s="314"/>
      <c r="R17" s="286">
        <f t="shared" si="4"/>
        <v>0</v>
      </c>
      <c r="S17" s="289"/>
      <c r="T17" s="287"/>
      <c r="U17" s="304"/>
      <c r="V17" s="312"/>
      <c r="W17" s="314"/>
      <c r="X17" s="286">
        <f t="shared" si="6"/>
        <v>0</v>
      </c>
      <c r="Y17" s="289"/>
      <c r="Z17" s="287"/>
      <c r="AA17" s="304"/>
      <c r="AB17" s="312"/>
      <c r="AC17" s="314"/>
      <c r="AD17" s="286">
        <f t="shared" si="8"/>
        <v>0</v>
      </c>
      <c r="AE17" s="289"/>
      <c r="AF17" s="287"/>
      <c r="AG17" s="304"/>
      <c r="AH17" s="312"/>
      <c r="AI17" s="314"/>
      <c r="AJ17" s="286">
        <f t="shared" si="10"/>
        <v>0</v>
      </c>
      <c r="AK17" s="289"/>
      <c r="AL17" s="287"/>
      <c r="AM17" s="304"/>
      <c r="AN17" s="312"/>
      <c r="AO17" s="314"/>
      <c r="AP17" s="286">
        <f t="shared" si="12"/>
        <v>0</v>
      </c>
      <c r="AQ17" s="289"/>
      <c r="AR17" s="287"/>
      <c r="AS17" s="304"/>
      <c r="AT17" s="312"/>
      <c r="AU17" s="314"/>
      <c r="AV17" s="286">
        <f t="shared" si="14"/>
        <v>0</v>
      </c>
      <c r="AW17" s="289"/>
      <c r="AX17" s="287"/>
      <c r="AY17" s="304"/>
      <c r="AZ17" s="312"/>
      <c r="BA17" s="314"/>
      <c r="BB17" s="286">
        <f t="shared" si="16"/>
        <v>0</v>
      </c>
      <c r="BC17" s="289"/>
      <c r="BD17" s="287"/>
      <c r="BE17" s="304"/>
      <c r="BF17" s="312"/>
      <c r="BG17" s="314"/>
      <c r="BH17" s="286">
        <f t="shared" si="18"/>
        <v>0</v>
      </c>
      <c r="BI17" s="289"/>
      <c r="BJ17" s="287"/>
      <c r="BK17" s="304"/>
      <c r="BL17" s="312"/>
      <c r="BM17" s="314"/>
      <c r="BN17" s="286">
        <f t="shared" si="20"/>
        <v>0</v>
      </c>
      <c r="BO17" s="289"/>
      <c r="BP17" s="287"/>
      <c r="BQ17" s="304"/>
      <c r="BR17" s="312"/>
      <c r="BS17" s="314"/>
      <c r="BT17" s="286">
        <f t="shared" si="32"/>
        <v>0</v>
      </c>
      <c r="BU17" s="289"/>
      <c r="BV17" s="287"/>
      <c r="BW17" s="291">
        <f t="shared" si="24"/>
        <v>0</v>
      </c>
      <c r="BX17" s="292">
        <f t="shared" si="24"/>
        <v>0</v>
      </c>
      <c r="BY17" s="292">
        <f t="shared" si="24"/>
        <v>0</v>
      </c>
      <c r="BZ17" s="286">
        <f t="shared" si="34"/>
        <v>0</v>
      </c>
      <c r="CA17" s="286"/>
      <c r="CB17" s="293"/>
      <c r="CC17" s="294"/>
    </row>
    <row r="18" spans="1:81" s="323" customFormat="1" ht="21.75" customHeight="1">
      <c r="A18" s="315" t="s">
        <v>96</v>
      </c>
      <c r="B18" s="316"/>
      <c r="C18" s="317">
        <f>SUM(C19:C27)</f>
        <v>7586.200000000001</v>
      </c>
      <c r="D18" s="318">
        <f>SUM(D19:D27)</f>
        <v>3504.2999999999997</v>
      </c>
      <c r="E18" s="318">
        <f>SUM(E19:E27)</f>
        <v>5343.7</v>
      </c>
      <c r="F18" s="319">
        <f t="shared" si="23"/>
        <v>1839.4</v>
      </c>
      <c r="G18" s="277">
        <f t="shared" si="0"/>
        <v>152.4897982478669</v>
      </c>
      <c r="H18" s="278">
        <f aca="true" t="shared" si="39" ref="H18:H23">E18/C18%</f>
        <v>70.4397458543144</v>
      </c>
      <c r="I18" s="317">
        <f>SUM(I19:I27)</f>
        <v>124.5</v>
      </c>
      <c r="J18" s="318">
        <f>SUM(J19:J27)</f>
        <v>16.8</v>
      </c>
      <c r="K18" s="318">
        <f>SUM(K19:K27)</f>
        <v>34</v>
      </c>
      <c r="L18" s="319">
        <f t="shared" si="2"/>
        <v>17.2</v>
      </c>
      <c r="M18" s="320">
        <f>K18/J18%</f>
        <v>202.38095238095238</v>
      </c>
      <c r="N18" s="278">
        <f t="shared" si="25"/>
        <v>27.309236947791163</v>
      </c>
      <c r="O18" s="317">
        <f>SUM(O19:O27)</f>
        <v>470.3</v>
      </c>
      <c r="P18" s="318">
        <f>SUM(P19:P27)</f>
        <v>226.70000000000002</v>
      </c>
      <c r="Q18" s="318">
        <f>SUM(Q19:Q27)</f>
        <v>261.4</v>
      </c>
      <c r="R18" s="319">
        <f t="shared" si="4"/>
        <v>34.69999999999996</v>
      </c>
      <c r="S18" s="320">
        <f>Q18/P18%</f>
        <v>115.30657256285838</v>
      </c>
      <c r="T18" s="278">
        <f t="shared" si="38"/>
        <v>55.581543695513496</v>
      </c>
      <c r="U18" s="317">
        <f>SUM(U19:U27)</f>
        <v>98.4</v>
      </c>
      <c r="V18" s="318">
        <f>SUM(V19:V27)</f>
        <v>43.1</v>
      </c>
      <c r="W18" s="318">
        <f>SUM(W19:W27)</f>
        <v>43.6</v>
      </c>
      <c r="X18" s="319">
        <f t="shared" si="6"/>
        <v>0.5</v>
      </c>
      <c r="Y18" s="320">
        <f>W18/V18%</f>
        <v>101.1600928074246</v>
      </c>
      <c r="Z18" s="278">
        <f>W18/U18%</f>
        <v>44.30894308943089</v>
      </c>
      <c r="AA18" s="317">
        <f>SUM(AA19:AA27)</f>
        <v>206.9</v>
      </c>
      <c r="AB18" s="318">
        <f>SUM(AB19:AB27)</f>
        <v>57.1</v>
      </c>
      <c r="AC18" s="318">
        <f>SUM(AC19:AC27)</f>
        <v>61.6</v>
      </c>
      <c r="AD18" s="319">
        <f t="shared" si="8"/>
        <v>4.5</v>
      </c>
      <c r="AE18" s="320">
        <f>AC18/AB18%</f>
        <v>107.88091068301225</v>
      </c>
      <c r="AF18" s="278">
        <f t="shared" si="26"/>
        <v>29.772837119381347</v>
      </c>
      <c r="AG18" s="317">
        <f>SUM(AG19:AG27)</f>
        <v>360.29999999999995</v>
      </c>
      <c r="AH18" s="318">
        <f>SUM(AH19:AH27)</f>
        <v>154.4</v>
      </c>
      <c r="AI18" s="318">
        <f>SUM(AI19:AI27)</f>
        <v>189.00000000000003</v>
      </c>
      <c r="AJ18" s="319">
        <f t="shared" si="10"/>
        <v>34.60000000000002</v>
      </c>
      <c r="AK18" s="320">
        <f>AI18/AH18%</f>
        <v>122.40932642487049</v>
      </c>
      <c r="AL18" s="278">
        <f t="shared" si="27"/>
        <v>52.4562864279767</v>
      </c>
      <c r="AM18" s="317">
        <f>SUM(AM19:AM27)</f>
        <v>50</v>
      </c>
      <c r="AN18" s="318">
        <f>SUM(AN19:AN27)</f>
        <v>13.2</v>
      </c>
      <c r="AO18" s="318">
        <f>SUM(AO19:AO27)</f>
        <v>28.7</v>
      </c>
      <c r="AP18" s="319">
        <f t="shared" si="12"/>
        <v>15.5</v>
      </c>
      <c r="AQ18" s="320">
        <f>AO18/AN18%</f>
        <v>217.4242424242424</v>
      </c>
      <c r="AR18" s="278">
        <f t="shared" si="28"/>
        <v>57.4</v>
      </c>
      <c r="AS18" s="317">
        <f>SUM(AS19:AS27)</f>
        <v>66.2</v>
      </c>
      <c r="AT18" s="318">
        <f>SUM(AT19:AT27)</f>
        <v>33.1</v>
      </c>
      <c r="AU18" s="318">
        <f>SUM(AU19:AU27)</f>
        <v>27.7</v>
      </c>
      <c r="AV18" s="319">
        <f t="shared" si="14"/>
        <v>-5.400000000000002</v>
      </c>
      <c r="AW18" s="320">
        <f>AU18/AT18%</f>
        <v>83.6858006042296</v>
      </c>
      <c r="AX18" s="278">
        <f t="shared" si="29"/>
        <v>41.8429003021148</v>
      </c>
      <c r="AY18" s="317">
        <f>SUM(AY19:AY27)</f>
        <v>19.8</v>
      </c>
      <c r="AZ18" s="318">
        <f>SUM(AZ19:AZ27)</f>
        <v>0</v>
      </c>
      <c r="BA18" s="318">
        <f>SUM(BA19:BA27)</f>
        <v>86</v>
      </c>
      <c r="BB18" s="319">
        <f t="shared" si="16"/>
        <v>86</v>
      </c>
      <c r="BC18" s="320"/>
      <c r="BD18" s="278">
        <f t="shared" si="30"/>
        <v>434.3434343434343</v>
      </c>
      <c r="BE18" s="317">
        <f>SUM(BE19:BE27)</f>
        <v>59.4</v>
      </c>
      <c r="BF18" s="318">
        <f>SUM(BF19:BF27)</f>
        <v>27.599999999999998</v>
      </c>
      <c r="BG18" s="318">
        <f>SUM(BG19:BG27)</f>
        <v>28.8</v>
      </c>
      <c r="BH18" s="319">
        <f t="shared" si="18"/>
        <v>1.2000000000000028</v>
      </c>
      <c r="BI18" s="320">
        <f>BG18/BF18%</f>
        <v>104.34782608695653</v>
      </c>
      <c r="BJ18" s="278">
        <f t="shared" si="31"/>
        <v>48.48484848484849</v>
      </c>
      <c r="BK18" s="317">
        <f>SUM(BK19:BK27)</f>
        <v>491.79999999999995</v>
      </c>
      <c r="BL18" s="318">
        <f>SUM(BL19:BL27)</f>
        <v>250.2</v>
      </c>
      <c r="BM18" s="318">
        <f>SUM(BM19:BM27)</f>
        <v>129.79999999999998</v>
      </c>
      <c r="BN18" s="319">
        <f t="shared" si="20"/>
        <v>-120.4</v>
      </c>
      <c r="BO18" s="320">
        <f>BM18/BL18%</f>
        <v>51.87849720223821</v>
      </c>
      <c r="BP18" s="278">
        <f t="shared" si="37"/>
        <v>26.392842618950795</v>
      </c>
      <c r="BQ18" s="317">
        <f>SUM(BQ19:BQ27)</f>
        <v>1463.1</v>
      </c>
      <c r="BR18" s="318">
        <f>SUM(BR19:BR27)</f>
        <v>520.9</v>
      </c>
      <c r="BS18" s="318">
        <f>SUM(BS19:BS27)</f>
        <v>577.2</v>
      </c>
      <c r="BT18" s="319">
        <f t="shared" si="32"/>
        <v>56.30000000000007</v>
      </c>
      <c r="BU18" s="320">
        <f>BS18/BR18%</f>
        <v>110.80821654828183</v>
      </c>
      <c r="BV18" s="278">
        <f t="shared" si="33"/>
        <v>39.45048185359853</v>
      </c>
      <c r="BW18" s="274">
        <f>C18+I18+O18+U18+AA18+AG18+AM18+AS18+AY18+BE18+BK18+BQ18</f>
        <v>10996.9</v>
      </c>
      <c r="BX18" s="321">
        <f>D18+J18+P18+V18+AB18+AH18+AN18+AT18+AZ18+BF18+BL18+BR18</f>
        <v>4847.399999999999</v>
      </c>
      <c r="BY18" s="321">
        <f>E18+K18+Q18+W18+AC18+AI18+AO18+AU18+BA18+BG18+BM18+BS18</f>
        <v>6811.5</v>
      </c>
      <c r="BZ18" s="319">
        <f t="shared" si="34"/>
        <v>1964.1000000000013</v>
      </c>
      <c r="CA18" s="319">
        <f t="shared" si="35"/>
        <v>140.51862854313654</v>
      </c>
      <c r="CB18" s="279">
        <f t="shared" si="36"/>
        <v>61.94018314252199</v>
      </c>
      <c r="CC18" s="322"/>
    </row>
    <row r="19" spans="1:81" s="331" customFormat="1" ht="12.75">
      <c r="A19" s="324" t="s">
        <v>97</v>
      </c>
      <c r="B19" s="325"/>
      <c r="C19" s="326">
        <v>4801.6</v>
      </c>
      <c r="D19" s="327">
        <v>1897</v>
      </c>
      <c r="E19" s="328">
        <v>1896.9</v>
      </c>
      <c r="F19" s="286">
        <f t="shared" si="23"/>
        <v>-0.09999999999990905</v>
      </c>
      <c r="G19" s="277">
        <f t="shared" si="0"/>
        <v>99.99472851871377</v>
      </c>
      <c r="H19" s="287">
        <f t="shared" si="39"/>
        <v>39.50558147284239</v>
      </c>
      <c r="I19" s="329">
        <v>88.3</v>
      </c>
      <c r="J19" s="327"/>
      <c r="K19" s="328"/>
      <c r="L19" s="286">
        <f t="shared" si="2"/>
        <v>0</v>
      </c>
      <c r="M19" s="289" t="e">
        <f>K19/J19%</f>
        <v>#DIV/0!</v>
      </c>
      <c r="N19" s="278">
        <f t="shared" si="25"/>
        <v>0</v>
      </c>
      <c r="O19" s="326">
        <v>102</v>
      </c>
      <c r="P19" s="327">
        <v>47.2</v>
      </c>
      <c r="Q19" s="328">
        <v>48.5</v>
      </c>
      <c r="R19" s="286">
        <f t="shared" si="4"/>
        <v>1.2999999999999972</v>
      </c>
      <c r="S19" s="289">
        <f>Q19/P19%</f>
        <v>102.75423728813558</v>
      </c>
      <c r="T19" s="287">
        <f t="shared" si="38"/>
        <v>47.549019607843135</v>
      </c>
      <c r="U19" s="326">
        <v>25</v>
      </c>
      <c r="V19" s="327">
        <v>19.2</v>
      </c>
      <c r="W19" s="328">
        <v>19.2</v>
      </c>
      <c r="X19" s="286">
        <f t="shared" si="6"/>
        <v>0</v>
      </c>
      <c r="Y19" s="289">
        <f>W19/V19%</f>
        <v>100</v>
      </c>
      <c r="Z19" s="287">
        <f>W19/U19%</f>
        <v>76.8</v>
      </c>
      <c r="AA19" s="326">
        <v>180.9</v>
      </c>
      <c r="AB19" s="327">
        <v>57.1</v>
      </c>
      <c r="AC19" s="328">
        <v>57.1</v>
      </c>
      <c r="AD19" s="286">
        <f t="shared" si="8"/>
        <v>0</v>
      </c>
      <c r="AE19" s="289">
        <f>AC19/AB19%</f>
        <v>99.99999999999999</v>
      </c>
      <c r="AF19" s="287">
        <f t="shared" si="26"/>
        <v>31.564400221116635</v>
      </c>
      <c r="AG19" s="326"/>
      <c r="AH19" s="327"/>
      <c r="AI19" s="328"/>
      <c r="AJ19" s="286">
        <f t="shared" si="10"/>
        <v>0</v>
      </c>
      <c r="AK19" s="289"/>
      <c r="AL19" s="287"/>
      <c r="AM19" s="326"/>
      <c r="AN19" s="327"/>
      <c r="AO19" s="328"/>
      <c r="AP19" s="286">
        <f t="shared" si="12"/>
        <v>0</v>
      </c>
      <c r="AQ19" s="289"/>
      <c r="AR19" s="287"/>
      <c r="AS19" s="326">
        <v>58.2</v>
      </c>
      <c r="AT19" s="327">
        <v>29.1</v>
      </c>
      <c r="AU19" s="328">
        <v>18.9</v>
      </c>
      <c r="AV19" s="286">
        <f t="shared" si="14"/>
        <v>-10.200000000000003</v>
      </c>
      <c r="AW19" s="289">
        <f aca="true" t="shared" si="40" ref="AW19:AW33">AU19/AT19%</f>
        <v>64.9484536082474</v>
      </c>
      <c r="AX19" s="287">
        <f t="shared" si="29"/>
        <v>32.4742268041237</v>
      </c>
      <c r="AY19" s="326">
        <v>2.1</v>
      </c>
      <c r="AZ19" s="327"/>
      <c r="BA19" s="328"/>
      <c r="BB19" s="286">
        <f t="shared" si="16"/>
        <v>0</v>
      </c>
      <c r="BC19" s="289"/>
      <c r="BD19" s="287"/>
      <c r="BE19" s="326">
        <v>1</v>
      </c>
      <c r="BF19" s="327"/>
      <c r="BG19" s="328"/>
      <c r="BH19" s="286">
        <f t="shared" si="18"/>
        <v>0</v>
      </c>
      <c r="BI19" s="289"/>
      <c r="BJ19" s="287"/>
      <c r="BK19" s="326">
        <v>17.8</v>
      </c>
      <c r="BL19" s="327">
        <v>8.8</v>
      </c>
      <c r="BM19" s="328">
        <v>2.8</v>
      </c>
      <c r="BN19" s="286">
        <f t="shared" si="20"/>
        <v>-6.000000000000001</v>
      </c>
      <c r="BO19" s="289">
        <f>BM19/BL19%</f>
        <v>31.818181818181813</v>
      </c>
      <c r="BP19" s="287">
        <f t="shared" si="37"/>
        <v>15.730337078651683</v>
      </c>
      <c r="BQ19" s="326">
        <v>167.5</v>
      </c>
      <c r="BR19" s="327">
        <v>63.6</v>
      </c>
      <c r="BS19" s="328">
        <v>63.5</v>
      </c>
      <c r="BT19" s="286">
        <f t="shared" si="32"/>
        <v>-0.10000000000000142</v>
      </c>
      <c r="BU19" s="289">
        <f>BS19/BR19%</f>
        <v>99.84276729559748</v>
      </c>
      <c r="BV19" s="287">
        <f t="shared" si="33"/>
        <v>37.91044776119403</v>
      </c>
      <c r="BW19" s="291">
        <f>C19+I19+O19+U19+AA19+AG19+AM19+AS19+AY19+BE19+BK19+BQ19</f>
        <v>5444.400000000001</v>
      </c>
      <c r="BX19" s="330">
        <f aca="true" t="shared" si="41" ref="BX19:BY33">D19+J19+P19+V19+AB19+AH19+AN19+AT19+AZ19+BF19+BL19+BR19</f>
        <v>2122</v>
      </c>
      <c r="BY19" s="330">
        <f t="shared" si="41"/>
        <v>2106.9</v>
      </c>
      <c r="BZ19" s="286">
        <f t="shared" si="34"/>
        <v>-15.099999999999909</v>
      </c>
      <c r="CA19" s="286">
        <f t="shared" si="35"/>
        <v>99.28840716305373</v>
      </c>
      <c r="CB19" s="293">
        <f t="shared" si="36"/>
        <v>38.69847917125854</v>
      </c>
      <c r="CC19" s="294"/>
    </row>
    <row r="20" spans="1:81" ht="12.75">
      <c r="A20" s="332" t="s">
        <v>52</v>
      </c>
      <c r="B20" s="333"/>
      <c r="C20" s="326">
        <v>1274.6</v>
      </c>
      <c r="D20" s="334">
        <v>812</v>
      </c>
      <c r="E20" s="335">
        <v>811.9</v>
      </c>
      <c r="F20" s="286">
        <f t="shared" si="23"/>
        <v>-0.10000000000002274</v>
      </c>
      <c r="G20" s="277">
        <f t="shared" si="0"/>
        <v>99.98768472906404</v>
      </c>
      <c r="H20" s="287">
        <f t="shared" si="39"/>
        <v>63.69841518907893</v>
      </c>
      <c r="I20" s="329"/>
      <c r="J20" s="334"/>
      <c r="K20" s="335"/>
      <c r="L20" s="286">
        <f t="shared" si="2"/>
        <v>0</v>
      </c>
      <c r="M20" s="289"/>
      <c r="N20" s="278"/>
      <c r="O20" s="326">
        <v>169.1</v>
      </c>
      <c r="P20" s="334">
        <v>70</v>
      </c>
      <c r="Q20" s="335">
        <v>70</v>
      </c>
      <c r="R20" s="286">
        <f t="shared" si="4"/>
        <v>0</v>
      </c>
      <c r="S20" s="289">
        <f>Q20/P20%</f>
        <v>100</v>
      </c>
      <c r="T20" s="287">
        <f>Q20/O20%</f>
        <v>41.39562389118865</v>
      </c>
      <c r="U20" s="326"/>
      <c r="V20" s="334"/>
      <c r="W20" s="335"/>
      <c r="X20" s="286">
        <f t="shared" si="6"/>
        <v>0</v>
      </c>
      <c r="Y20" s="289"/>
      <c r="Z20" s="287"/>
      <c r="AA20" s="326"/>
      <c r="AB20" s="334"/>
      <c r="AC20" s="335"/>
      <c r="AD20" s="286">
        <f t="shared" si="8"/>
        <v>0</v>
      </c>
      <c r="AE20" s="289"/>
      <c r="AF20" s="287"/>
      <c r="AG20" s="326">
        <v>117.3</v>
      </c>
      <c r="AH20" s="334">
        <v>41.6</v>
      </c>
      <c r="AI20" s="335">
        <v>41.2</v>
      </c>
      <c r="AJ20" s="286">
        <f t="shared" si="10"/>
        <v>-0.3999999999999986</v>
      </c>
      <c r="AK20" s="289">
        <f>AI20/AH20%</f>
        <v>99.03846153846153</v>
      </c>
      <c r="AL20" s="287">
        <f t="shared" si="27"/>
        <v>35.12361466325661</v>
      </c>
      <c r="AM20" s="326"/>
      <c r="AN20" s="334"/>
      <c r="AO20" s="335"/>
      <c r="AP20" s="286">
        <f t="shared" si="12"/>
        <v>0</v>
      </c>
      <c r="AQ20" s="289"/>
      <c r="AR20" s="287"/>
      <c r="AS20" s="326"/>
      <c r="AT20" s="334"/>
      <c r="AU20" s="335"/>
      <c r="AV20" s="286">
        <f t="shared" si="14"/>
        <v>0</v>
      </c>
      <c r="AW20" s="289"/>
      <c r="AX20" s="287"/>
      <c r="AY20" s="326"/>
      <c r="AZ20" s="334"/>
      <c r="BA20" s="335"/>
      <c r="BB20" s="286">
        <f t="shared" si="16"/>
        <v>0</v>
      </c>
      <c r="BC20" s="289"/>
      <c r="BD20" s="287"/>
      <c r="BE20" s="326">
        <v>49.9</v>
      </c>
      <c r="BF20" s="334">
        <v>24.7</v>
      </c>
      <c r="BG20" s="335">
        <v>24.7</v>
      </c>
      <c r="BH20" s="286">
        <f t="shared" si="18"/>
        <v>0</v>
      </c>
      <c r="BI20" s="289">
        <f>BG20/BF20%</f>
        <v>100</v>
      </c>
      <c r="BJ20" s="287">
        <f t="shared" si="31"/>
        <v>49.498997995991985</v>
      </c>
      <c r="BK20" s="326">
        <v>139.6</v>
      </c>
      <c r="BL20" s="334">
        <v>69.8</v>
      </c>
      <c r="BM20" s="335">
        <v>16</v>
      </c>
      <c r="BN20" s="286">
        <f t="shared" si="20"/>
        <v>-53.8</v>
      </c>
      <c r="BO20" s="289">
        <f>BM20/BL20%</f>
        <v>22.922636103151863</v>
      </c>
      <c r="BP20" s="287">
        <f t="shared" si="37"/>
        <v>11.461318051575931</v>
      </c>
      <c r="BQ20" s="326">
        <v>826.4</v>
      </c>
      <c r="BR20" s="334">
        <v>183.2</v>
      </c>
      <c r="BS20" s="335">
        <v>183.3</v>
      </c>
      <c r="BT20" s="286">
        <f t="shared" si="32"/>
        <v>0.10000000000002274</v>
      </c>
      <c r="BU20" s="289">
        <f>BS20/BR20%</f>
        <v>100.05458515283844</v>
      </c>
      <c r="BV20" s="287">
        <f t="shared" si="33"/>
        <v>22.180542110358182</v>
      </c>
      <c r="BW20" s="291">
        <f aca="true" t="shared" si="42" ref="BW20:BW33">C20+I20+O20+U20+AA20+AG20+AM20+AS20+AY20+BE20+BK20+BQ20</f>
        <v>2576.8999999999996</v>
      </c>
      <c r="BX20" s="330">
        <f t="shared" si="41"/>
        <v>1201.3</v>
      </c>
      <c r="BY20" s="330">
        <f t="shared" si="41"/>
        <v>1147.1000000000001</v>
      </c>
      <c r="BZ20" s="286">
        <f t="shared" si="34"/>
        <v>-54.19999999999982</v>
      </c>
      <c r="CA20" s="286">
        <f t="shared" si="35"/>
        <v>95.48822109381504</v>
      </c>
      <c r="CB20" s="293">
        <f t="shared" si="36"/>
        <v>44.514726997555215</v>
      </c>
      <c r="CC20" s="294"/>
    </row>
    <row r="21" spans="1:81" ht="12.75">
      <c r="A21" s="332" t="s">
        <v>98</v>
      </c>
      <c r="B21" s="333"/>
      <c r="C21" s="326">
        <v>51.7</v>
      </c>
      <c r="D21" s="334"/>
      <c r="E21" s="335"/>
      <c r="F21" s="286">
        <f t="shared" si="23"/>
        <v>0</v>
      </c>
      <c r="G21" s="277"/>
      <c r="H21" s="287">
        <f t="shared" si="39"/>
        <v>0</v>
      </c>
      <c r="I21" s="329"/>
      <c r="J21" s="334"/>
      <c r="K21" s="335"/>
      <c r="L21" s="286">
        <f t="shared" si="2"/>
        <v>0</v>
      </c>
      <c r="M21" s="289"/>
      <c r="N21" s="278"/>
      <c r="O21" s="326"/>
      <c r="P21" s="334"/>
      <c r="Q21" s="335"/>
      <c r="R21" s="286">
        <f t="shared" si="4"/>
        <v>0</v>
      </c>
      <c r="S21" s="289"/>
      <c r="T21" s="287"/>
      <c r="U21" s="326"/>
      <c r="V21" s="334"/>
      <c r="W21" s="335"/>
      <c r="X21" s="286">
        <f t="shared" si="6"/>
        <v>0</v>
      </c>
      <c r="Y21" s="289"/>
      <c r="Z21" s="287"/>
      <c r="AA21" s="326"/>
      <c r="AB21" s="334"/>
      <c r="AC21" s="335"/>
      <c r="AD21" s="286">
        <f t="shared" si="8"/>
        <v>0</v>
      </c>
      <c r="AE21" s="289"/>
      <c r="AF21" s="287"/>
      <c r="AG21" s="326"/>
      <c r="AH21" s="334"/>
      <c r="AI21" s="335"/>
      <c r="AJ21" s="286">
        <f t="shared" si="10"/>
        <v>0</v>
      </c>
      <c r="AK21" s="289"/>
      <c r="AL21" s="287"/>
      <c r="AM21" s="326"/>
      <c r="AN21" s="334"/>
      <c r="AO21" s="335"/>
      <c r="AP21" s="286">
        <f t="shared" si="12"/>
        <v>0</v>
      </c>
      <c r="AQ21" s="289"/>
      <c r="AR21" s="287"/>
      <c r="AS21" s="326"/>
      <c r="AT21" s="334"/>
      <c r="AU21" s="335"/>
      <c r="AV21" s="286">
        <f t="shared" si="14"/>
        <v>0</v>
      </c>
      <c r="AW21" s="289"/>
      <c r="AX21" s="287"/>
      <c r="AY21" s="326"/>
      <c r="AZ21" s="334"/>
      <c r="BA21" s="335"/>
      <c r="BB21" s="286">
        <f t="shared" si="16"/>
        <v>0</v>
      </c>
      <c r="BC21" s="289"/>
      <c r="BD21" s="287"/>
      <c r="BE21" s="326"/>
      <c r="BF21" s="334"/>
      <c r="BG21" s="335"/>
      <c r="BH21" s="286">
        <f t="shared" si="18"/>
        <v>0</v>
      </c>
      <c r="BI21" s="289"/>
      <c r="BJ21" s="287"/>
      <c r="BK21" s="326"/>
      <c r="BL21" s="334"/>
      <c r="BM21" s="335"/>
      <c r="BN21" s="286">
        <f t="shared" si="20"/>
        <v>0</v>
      </c>
      <c r="BO21" s="289"/>
      <c r="BP21" s="287"/>
      <c r="BQ21" s="326"/>
      <c r="BR21" s="334"/>
      <c r="BS21" s="335"/>
      <c r="BT21" s="286">
        <f t="shared" si="32"/>
        <v>0</v>
      </c>
      <c r="BU21" s="289"/>
      <c r="BV21" s="287"/>
      <c r="BW21" s="291">
        <f t="shared" si="42"/>
        <v>51.7</v>
      </c>
      <c r="BX21" s="330">
        <f t="shared" si="41"/>
        <v>0</v>
      </c>
      <c r="BY21" s="330">
        <f t="shared" si="41"/>
        <v>0</v>
      </c>
      <c r="BZ21" s="286">
        <f t="shared" si="34"/>
        <v>0</v>
      </c>
      <c r="CA21" s="286"/>
      <c r="CB21" s="293">
        <f t="shared" si="36"/>
        <v>0</v>
      </c>
      <c r="CC21" s="294"/>
    </row>
    <row r="22" spans="1:81" ht="12.75">
      <c r="A22" s="336" t="s">
        <v>99</v>
      </c>
      <c r="B22" s="333"/>
      <c r="C22" s="326">
        <v>854.2</v>
      </c>
      <c r="D22" s="334">
        <v>429</v>
      </c>
      <c r="E22" s="335">
        <v>429</v>
      </c>
      <c r="F22" s="286">
        <f t="shared" si="23"/>
        <v>0</v>
      </c>
      <c r="G22" s="277">
        <f t="shared" si="0"/>
        <v>100</v>
      </c>
      <c r="H22" s="287">
        <f t="shared" si="39"/>
        <v>50.22243034418169</v>
      </c>
      <c r="I22" s="329">
        <v>31.6</v>
      </c>
      <c r="J22" s="334">
        <v>15.8</v>
      </c>
      <c r="K22" s="335">
        <v>9.7</v>
      </c>
      <c r="L22" s="286">
        <f t="shared" si="2"/>
        <v>-6.100000000000001</v>
      </c>
      <c r="M22" s="289">
        <f>K22/J22%</f>
        <v>61.392405063291136</v>
      </c>
      <c r="N22" s="287">
        <f t="shared" si="25"/>
        <v>30.696202531645568</v>
      </c>
      <c r="O22" s="326">
        <v>130</v>
      </c>
      <c r="P22" s="334">
        <v>98.1</v>
      </c>
      <c r="Q22" s="335">
        <v>98.1</v>
      </c>
      <c r="R22" s="286">
        <f t="shared" si="4"/>
        <v>0</v>
      </c>
      <c r="S22" s="289">
        <f>Q22/P22%</f>
        <v>100</v>
      </c>
      <c r="T22" s="287">
        <f>Q22/O22%</f>
        <v>75.46153846153845</v>
      </c>
      <c r="U22" s="326">
        <v>18</v>
      </c>
      <c r="V22" s="334">
        <v>3.6</v>
      </c>
      <c r="W22" s="335">
        <v>3.6</v>
      </c>
      <c r="X22" s="286">
        <f t="shared" si="6"/>
        <v>0</v>
      </c>
      <c r="Y22" s="289">
        <f>W22/V22%</f>
        <v>99.99999999999999</v>
      </c>
      <c r="Z22" s="287">
        <f>W22/U22%</f>
        <v>20</v>
      </c>
      <c r="AA22" s="326"/>
      <c r="AB22" s="334"/>
      <c r="AC22" s="335"/>
      <c r="AD22" s="286">
        <f t="shared" si="8"/>
        <v>0</v>
      </c>
      <c r="AE22" s="289"/>
      <c r="AF22" s="287"/>
      <c r="AG22" s="326">
        <v>221.6</v>
      </c>
      <c r="AH22" s="334">
        <v>110.8</v>
      </c>
      <c r="AI22" s="335">
        <v>122.9</v>
      </c>
      <c r="AJ22" s="286">
        <f t="shared" si="10"/>
        <v>12.100000000000009</v>
      </c>
      <c r="AK22" s="289">
        <f>AI22/AH22%</f>
        <v>110.92057761732853</v>
      </c>
      <c r="AL22" s="287">
        <f t="shared" si="27"/>
        <v>55.46028880866427</v>
      </c>
      <c r="AM22" s="326"/>
      <c r="AN22" s="334"/>
      <c r="AO22" s="335"/>
      <c r="AP22" s="286">
        <f t="shared" si="12"/>
        <v>0</v>
      </c>
      <c r="AQ22" s="289"/>
      <c r="AR22" s="287"/>
      <c r="AS22" s="326"/>
      <c r="AT22" s="334"/>
      <c r="AU22" s="335"/>
      <c r="AV22" s="286">
        <f t="shared" si="14"/>
        <v>0</v>
      </c>
      <c r="AW22" s="289"/>
      <c r="AX22" s="287"/>
      <c r="AY22" s="326">
        <v>12.3</v>
      </c>
      <c r="AZ22" s="334"/>
      <c r="BA22" s="335">
        <v>6.4</v>
      </c>
      <c r="BB22" s="286">
        <f t="shared" si="16"/>
        <v>6.4</v>
      </c>
      <c r="BC22" s="289"/>
      <c r="BD22" s="287"/>
      <c r="BE22" s="326"/>
      <c r="BF22" s="334"/>
      <c r="BG22" s="335"/>
      <c r="BH22" s="286">
        <f t="shared" si="18"/>
        <v>0</v>
      </c>
      <c r="BI22" s="289"/>
      <c r="BJ22" s="287"/>
      <c r="BK22" s="326">
        <v>266.9</v>
      </c>
      <c r="BL22" s="334">
        <v>133.4</v>
      </c>
      <c r="BM22" s="335">
        <v>102.4</v>
      </c>
      <c r="BN22" s="286">
        <f t="shared" si="20"/>
        <v>-31</v>
      </c>
      <c r="BO22" s="289">
        <f>BM22/BL22%</f>
        <v>76.7616191904048</v>
      </c>
      <c r="BP22" s="287">
        <f>BM22/BK22%</f>
        <v>38.366429374297496</v>
      </c>
      <c r="BQ22" s="326">
        <v>422.4</v>
      </c>
      <c r="BR22" s="334">
        <v>229.3</v>
      </c>
      <c r="BS22" s="335">
        <v>229.2</v>
      </c>
      <c r="BT22" s="286">
        <f t="shared" si="32"/>
        <v>-0.10000000000002274</v>
      </c>
      <c r="BU22" s="289">
        <f>BS22/BR22%</f>
        <v>99.95638901003052</v>
      </c>
      <c r="BV22" s="287">
        <f>BS22/BQ22%</f>
        <v>54.26136363636363</v>
      </c>
      <c r="BW22" s="291">
        <f t="shared" si="42"/>
        <v>1957</v>
      </c>
      <c r="BX22" s="330">
        <f t="shared" si="41"/>
        <v>1020</v>
      </c>
      <c r="BY22" s="330">
        <f t="shared" si="41"/>
        <v>1001.3</v>
      </c>
      <c r="BZ22" s="286">
        <f t="shared" si="34"/>
        <v>-18.700000000000045</v>
      </c>
      <c r="CA22" s="286">
        <f t="shared" si="35"/>
        <v>98.16666666666667</v>
      </c>
      <c r="CB22" s="293">
        <f t="shared" si="36"/>
        <v>51.165048543689316</v>
      </c>
      <c r="CC22" s="294"/>
    </row>
    <row r="23" spans="1:81" ht="12.75">
      <c r="A23" s="336" t="s">
        <v>100</v>
      </c>
      <c r="B23" s="333"/>
      <c r="C23" s="326">
        <v>4.1</v>
      </c>
      <c r="D23" s="334">
        <v>4.1</v>
      </c>
      <c r="E23" s="335">
        <v>4.1</v>
      </c>
      <c r="F23" s="286">
        <f t="shared" si="23"/>
        <v>0</v>
      </c>
      <c r="G23" s="277">
        <f t="shared" si="0"/>
        <v>100</v>
      </c>
      <c r="H23" s="287">
        <f t="shared" si="39"/>
        <v>100</v>
      </c>
      <c r="I23" s="329"/>
      <c r="J23" s="334"/>
      <c r="K23" s="335">
        <v>9.5</v>
      </c>
      <c r="L23" s="286"/>
      <c r="M23" s="289"/>
      <c r="N23" s="287"/>
      <c r="O23" s="326"/>
      <c r="P23" s="334"/>
      <c r="Q23" s="335">
        <v>18</v>
      </c>
      <c r="R23" s="286">
        <f t="shared" si="4"/>
        <v>18</v>
      </c>
      <c r="S23" s="289"/>
      <c r="T23" s="287"/>
      <c r="U23" s="326">
        <v>20.3</v>
      </c>
      <c r="V23" s="334">
        <v>20.3</v>
      </c>
      <c r="W23" s="335">
        <v>20.3</v>
      </c>
      <c r="X23" s="286">
        <f t="shared" si="6"/>
        <v>0</v>
      </c>
      <c r="Y23" s="289">
        <f>W23/V23%</f>
        <v>100</v>
      </c>
      <c r="Z23" s="287">
        <f>W23/U23%</f>
        <v>100</v>
      </c>
      <c r="AA23" s="326"/>
      <c r="AB23" s="334"/>
      <c r="AC23" s="335">
        <v>4.5</v>
      </c>
      <c r="AD23" s="286"/>
      <c r="AE23" s="289"/>
      <c r="AF23" s="287"/>
      <c r="AG23" s="326"/>
      <c r="AH23" s="334"/>
      <c r="AI23" s="335">
        <v>17.9</v>
      </c>
      <c r="AJ23" s="286"/>
      <c r="AK23" s="289"/>
      <c r="AL23" s="287"/>
      <c r="AM23" s="326"/>
      <c r="AN23" s="334"/>
      <c r="AO23" s="335">
        <v>6.2</v>
      </c>
      <c r="AP23" s="286"/>
      <c r="AQ23" s="289"/>
      <c r="AR23" s="287"/>
      <c r="AS23" s="326"/>
      <c r="AT23" s="334"/>
      <c r="AU23" s="335">
        <v>6.2</v>
      </c>
      <c r="AV23" s="286"/>
      <c r="AW23" s="289"/>
      <c r="AX23" s="287"/>
      <c r="AY23" s="326"/>
      <c r="AZ23" s="334"/>
      <c r="BA23" s="335">
        <v>18.3</v>
      </c>
      <c r="BB23" s="286"/>
      <c r="BC23" s="289"/>
      <c r="BD23" s="287"/>
      <c r="BE23" s="326"/>
      <c r="BF23" s="334"/>
      <c r="BG23" s="335">
        <v>3.6</v>
      </c>
      <c r="BH23" s="286"/>
      <c r="BI23" s="289"/>
      <c r="BJ23" s="287"/>
      <c r="BK23" s="326">
        <v>9</v>
      </c>
      <c r="BL23" s="334">
        <v>9</v>
      </c>
      <c r="BM23" s="335">
        <v>8.5</v>
      </c>
      <c r="BN23" s="286">
        <f t="shared" si="20"/>
        <v>-0.5</v>
      </c>
      <c r="BO23" s="289">
        <f>BM23/BL23%</f>
        <v>94.44444444444444</v>
      </c>
      <c r="BP23" s="287">
        <f>BM23/BK23%</f>
        <v>94.44444444444444</v>
      </c>
      <c r="BQ23" s="326">
        <v>36.8</v>
      </c>
      <c r="BR23" s="334">
        <v>36.8</v>
      </c>
      <c r="BS23" s="335">
        <v>41.5</v>
      </c>
      <c r="BT23" s="286">
        <f t="shared" si="32"/>
        <v>4.700000000000003</v>
      </c>
      <c r="BU23" s="289">
        <f>BS23/BR23%</f>
        <v>112.77173913043478</v>
      </c>
      <c r="BV23" s="287">
        <f>BS23/BQ23%</f>
        <v>112.77173913043478</v>
      </c>
      <c r="BW23" s="291">
        <f t="shared" si="42"/>
        <v>70.19999999999999</v>
      </c>
      <c r="BX23" s="330">
        <f t="shared" si="41"/>
        <v>70.19999999999999</v>
      </c>
      <c r="BY23" s="330">
        <f t="shared" si="41"/>
        <v>158.60000000000002</v>
      </c>
      <c r="BZ23" s="286">
        <f t="shared" si="34"/>
        <v>88.40000000000003</v>
      </c>
      <c r="CA23" s="286">
        <f t="shared" si="35"/>
        <v>225.925925925926</v>
      </c>
      <c r="CB23" s="293">
        <f t="shared" si="36"/>
        <v>225.925925925926</v>
      </c>
      <c r="CC23" s="294"/>
    </row>
    <row r="24" spans="1:81" ht="12.75">
      <c r="A24" s="332" t="s">
        <v>101</v>
      </c>
      <c r="B24" s="333"/>
      <c r="C24" s="326"/>
      <c r="D24" s="334"/>
      <c r="E24" s="335">
        <v>36.2</v>
      </c>
      <c r="F24" s="286">
        <f t="shared" si="23"/>
        <v>36.2</v>
      </c>
      <c r="G24" s="277"/>
      <c r="H24" s="287"/>
      <c r="I24" s="329"/>
      <c r="J24" s="334"/>
      <c r="K24" s="335"/>
      <c r="L24" s="286">
        <f t="shared" si="2"/>
        <v>0</v>
      </c>
      <c r="M24" s="289"/>
      <c r="N24" s="287"/>
      <c r="O24" s="326"/>
      <c r="P24" s="334"/>
      <c r="Q24" s="335"/>
      <c r="R24" s="286">
        <f t="shared" si="4"/>
        <v>0</v>
      </c>
      <c r="S24" s="289"/>
      <c r="T24" s="287"/>
      <c r="U24" s="326"/>
      <c r="V24" s="334"/>
      <c r="W24" s="335"/>
      <c r="X24" s="286">
        <f t="shared" si="6"/>
        <v>0</v>
      </c>
      <c r="Y24" s="289"/>
      <c r="Z24" s="287"/>
      <c r="AA24" s="326"/>
      <c r="AB24" s="334"/>
      <c r="AC24" s="335"/>
      <c r="AD24" s="286">
        <f t="shared" si="8"/>
        <v>0</v>
      </c>
      <c r="AE24" s="289"/>
      <c r="AF24" s="287"/>
      <c r="AG24" s="326"/>
      <c r="AH24" s="334"/>
      <c r="AI24" s="335"/>
      <c r="AJ24" s="286">
        <f t="shared" si="10"/>
        <v>0</v>
      </c>
      <c r="AK24" s="289"/>
      <c r="AL24" s="287"/>
      <c r="AM24" s="326"/>
      <c r="AN24" s="334"/>
      <c r="AO24" s="335">
        <v>9.3</v>
      </c>
      <c r="AP24" s="286">
        <f t="shared" si="12"/>
        <v>9.3</v>
      </c>
      <c r="AQ24" s="289"/>
      <c r="AR24" s="287"/>
      <c r="AS24" s="326"/>
      <c r="AT24" s="334"/>
      <c r="AU24" s="335"/>
      <c r="AV24" s="286">
        <f t="shared" si="14"/>
        <v>0</v>
      </c>
      <c r="AW24" s="289"/>
      <c r="AX24" s="287"/>
      <c r="AY24" s="326"/>
      <c r="AZ24" s="334"/>
      <c r="BA24" s="335"/>
      <c r="BB24" s="286">
        <f t="shared" si="16"/>
        <v>0</v>
      </c>
      <c r="BC24" s="289"/>
      <c r="BD24" s="287"/>
      <c r="BE24" s="326"/>
      <c r="BF24" s="334"/>
      <c r="BG24" s="335"/>
      <c r="BH24" s="286">
        <f t="shared" si="18"/>
        <v>0</v>
      </c>
      <c r="BI24" s="289"/>
      <c r="BJ24" s="287"/>
      <c r="BK24" s="326"/>
      <c r="BL24" s="334"/>
      <c r="BM24" s="335"/>
      <c r="BN24" s="286">
        <f t="shared" si="20"/>
        <v>0</v>
      </c>
      <c r="BO24" s="289"/>
      <c r="BP24" s="287"/>
      <c r="BQ24" s="326"/>
      <c r="BR24" s="334"/>
      <c r="BS24" s="335"/>
      <c r="BT24" s="286">
        <f t="shared" si="32"/>
        <v>0</v>
      </c>
      <c r="BU24" s="289"/>
      <c r="BV24" s="287"/>
      <c r="BW24" s="291">
        <f t="shared" si="42"/>
        <v>0</v>
      </c>
      <c r="BX24" s="330">
        <f t="shared" si="41"/>
        <v>0</v>
      </c>
      <c r="BY24" s="330">
        <f t="shared" si="41"/>
        <v>45.5</v>
      </c>
      <c r="BZ24" s="286">
        <f t="shared" si="34"/>
        <v>45.5</v>
      </c>
      <c r="CA24" s="286"/>
      <c r="CB24" s="293"/>
      <c r="CC24" s="294"/>
    </row>
    <row r="25" spans="1:81" ht="12.75">
      <c r="A25" s="337" t="s">
        <v>102</v>
      </c>
      <c r="B25" s="338"/>
      <c r="C25" s="339"/>
      <c r="D25" s="340"/>
      <c r="E25" s="341">
        <v>1764.3</v>
      </c>
      <c r="F25" s="286">
        <f t="shared" si="23"/>
        <v>1764.3</v>
      </c>
      <c r="G25" s="277"/>
      <c r="H25" s="287"/>
      <c r="I25" s="342"/>
      <c r="J25" s="340"/>
      <c r="K25" s="341"/>
      <c r="L25" s="286">
        <f t="shared" si="2"/>
        <v>0</v>
      </c>
      <c r="M25" s="289"/>
      <c r="N25" s="287"/>
      <c r="O25" s="339"/>
      <c r="P25" s="340"/>
      <c r="Q25" s="341"/>
      <c r="R25" s="286">
        <f t="shared" si="4"/>
        <v>0</v>
      </c>
      <c r="S25" s="289"/>
      <c r="T25" s="287"/>
      <c r="U25" s="339"/>
      <c r="V25" s="340"/>
      <c r="W25" s="341"/>
      <c r="X25" s="286">
        <f t="shared" si="6"/>
        <v>0</v>
      </c>
      <c r="Y25" s="289"/>
      <c r="Z25" s="287"/>
      <c r="AA25" s="339"/>
      <c r="AB25" s="340"/>
      <c r="AC25" s="341"/>
      <c r="AD25" s="286">
        <f t="shared" si="8"/>
        <v>0</v>
      </c>
      <c r="AE25" s="289"/>
      <c r="AF25" s="287"/>
      <c r="AG25" s="339"/>
      <c r="AH25" s="340"/>
      <c r="AI25" s="341"/>
      <c r="AJ25" s="286">
        <f t="shared" si="10"/>
        <v>0</v>
      </c>
      <c r="AK25" s="289"/>
      <c r="AL25" s="287"/>
      <c r="AM25" s="339"/>
      <c r="AN25" s="340"/>
      <c r="AO25" s="341"/>
      <c r="AP25" s="286">
        <f t="shared" si="12"/>
        <v>0</v>
      </c>
      <c r="AQ25" s="289"/>
      <c r="AR25" s="287"/>
      <c r="AS25" s="339"/>
      <c r="AT25" s="340"/>
      <c r="AU25" s="341"/>
      <c r="AV25" s="286">
        <f t="shared" si="14"/>
        <v>0</v>
      </c>
      <c r="AW25" s="289"/>
      <c r="AX25" s="287"/>
      <c r="AY25" s="339"/>
      <c r="AZ25" s="340"/>
      <c r="BA25" s="341"/>
      <c r="BB25" s="286">
        <f t="shared" si="16"/>
        <v>0</v>
      </c>
      <c r="BC25" s="289"/>
      <c r="BD25" s="287"/>
      <c r="BE25" s="339"/>
      <c r="BF25" s="340"/>
      <c r="BG25" s="341"/>
      <c r="BH25" s="286">
        <f t="shared" si="18"/>
        <v>0</v>
      </c>
      <c r="BI25" s="289"/>
      <c r="BJ25" s="287"/>
      <c r="BK25" s="339"/>
      <c r="BL25" s="340"/>
      <c r="BM25" s="341"/>
      <c r="BN25" s="286">
        <f t="shared" si="20"/>
        <v>0</v>
      </c>
      <c r="BO25" s="289"/>
      <c r="BP25" s="287"/>
      <c r="BQ25" s="339"/>
      <c r="BR25" s="340"/>
      <c r="BS25" s="341">
        <v>14</v>
      </c>
      <c r="BT25" s="286">
        <f t="shared" si="32"/>
        <v>14</v>
      </c>
      <c r="BU25" s="289"/>
      <c r="BV25" s="287"/>
      <c r="BW25" s="291">
        <f t="shared" si="42"/>
        <v>0</v>
      </c>
      <c r="BX25" s="330">
        <f t="shared" si="41"/>
        <v>0</v>
      </c>
      <c r="BY25" s="330">
        <f t="shared" si="41"/>
        <v>1778.3</v>
      </c>
      <c r="BZ25" s="286">
        <f t="shared" si="34"/>
        <v>1778.3</v>
      </c>
      <c r="CA25" s="286"/>
      <c r="CB25" s="293"/>
      <c r="CC25" s="294"/>
    </row>
    <row r="26" spans="1:81" ht="12.75">
      <c r="A26" s="336" t="s">
        <v>103</v>
      </c>
      <c r="B26" s="343"/>
      <c r="C26" s="283"/>
      <c r="D26" s="284"/>
      <c r="E26" s="285">
        <v>3</v>
      </c>
      <c r="F26" s="286">
        <f t="shared" si="23"/>
        <v>3</v>
      </c>
      <c r="G26" s="277"/>
      <c r="H26" s="287"/>
      <c r="I26" s="288"/>
      <c r="J26" s="284"/>
      <c r="K26" s="285"/>
      <c r="L26" s="286">
        <f t="shared" si="2"/>
        <v>0</v>
      </c>
      <c r="M26" s="289"/>
      <c r="N26" s="287"/>
      <c r="O26" s="283"/>
      <c r="P26" s="284"/>
      <c r="Q26" s="285"/>
      <c r="R26" s="286">
        <f t="shared" si="4"/>
        <v>0</v>
      </c>
      <c r="S26" s="289"/>
      <c r="T26" s="287"/>
      <c r="U26" s="283"/>
      <c r="V26" s="284"/>
      <c r="W26" s="285">
        <v>0.5</v>
      </c>
      <c r="X26" s="286">
        <f t="shared" si="6"/>
        <v>0.5</v>
      </c>
      <c r="Y26" s="289"/>
      <c r="Z26" s="287"/>
      <c r="AA26" s="283"/>
      <c r="AB26" s="284"/>
      <c r="AC26" s="285"/>
      <c r="AD26" s="286">
        <f t="shared" si="8"/>
        <v>0</v>
      </c>
      <c r="AE26" s="289"/>
      <c r="AF26" s="287"/>
      <c r="AG26" s="283"/>
      <c r="AH26" s="284"/>
      <c r="AI26" s="285"/>
      <c r="AJ26" s="286">
        <f t="shared" si="10"/>
        <v>0</v>
      </c>
      <c r="AK26" s="289"/>
      <c r="AL26" s="287"/>
      <c r="AM26" s="283"/>
      <c r="AN26" s="284"/>
      <c r="AO26" s="285"/>
      <c r="AP26" s="286">
        <f t="shared" si="12"/>
        <v>0</v>
      </c>
      <c r="AQ26" s="289"/>
      <c r="AR26" s="287"/>
      <c r="AS26" s="283"/>
      <c r="AT26" s="284"/>
      <c r="AU26" s="285"/>
      <c r="AV26" s="286">
        <f t="shared" si="14"/>
        <v>0</v>
      </c>
      <c r="AW26" s="289"/>
      <c r="AX26" s="287"/>
      <c r="AY26" s="283"/>
      <c r="AZ26" s="284"/>
      <c r="BA26" s="285"/>
      <c r="BB26" s="286">
        <f t="shared" si="16"/>
        <v>0</v>
      </c>
      <c r="BC26" s="289"/>
      <c r="BD26" s="287"/>
      <c r="BE26" s="283"/>
      <c r="BF26" s="284"/>
      <c r="BG26" s="285"/>
      <c r="BH26" s="286">
        <f t="shared" si="18"/>
        <v>0</v>
      </c>
      <c r="BI26" s="289"/>
      <c r="BJ26" s="287"/>
      <c r="BK26" s="283"/>
      <c r="BL26" s="284"/>
      <c r="BM26" s="285"/>
      <c r="BN26" s="286">
        <f t="shared" si="20"/>
        <v>0</v>
      </c>
      <c r="BO26" s="289"/>
      <c r="BP26" s="287"/>
      <c r="BQ26" s="283"/>
      <c r="BR26" s="284"/>
      <c r="BS26" s="285"/>
      <c r="BT26" s="286">
        <f t="shared" si="32"/>
        <v>0</v>
      </c>
      <c r="BU26" s="289"/>
      <c r="BV26" s="287"/>
      <c r="BW26" s="291">
        <f t="shared" si="42"/>
        <v>0</v>
      </c>
      <c r="BX26" s="330">
        <f t="shared" si="41"/>
        <v>0</v>
      </c>
      <c r="BY26" s="330">
        <f t="shared" si="41"/>
        <v>3.5</v>
      </c>
      <c r="BZ26" s="286">
        <f t="shared" si="34"/>
        <v>3.5</v>
      </c>
      <c r="CA26" s="286"/>
      <c r="CB26" s="293"/>
      <c r="CC26" s="344"/>
    </row>
    <row r="27" spans="1:81" ht="12.75">
      <c r="A27" s="336" t="s">
        <v>104</v>
      </c>
      <c r="B27" s="343"/>
      <c r="C27" s="283">
        <v>600</v>
      </c>
      <c r="D27" s="284">
        <v>362.2</v>
      </c>
      <c r="E27" s="285">
        <v>398.3</v>
      </c>
      <c r="F27" s="286">
        <f t="shared" si="23"/>
        <v>36.10000000000002</v>
      </c>
      <c r="G27" s="277">
        <f t="shared" si="0"/>
        <v>109.96686913307566</v>
      </c>
      <c r="H27" s="287">
        <f>E27/C27%</f>
        <v>66.38333333333334</v>
      </c>
      <c r="I27" s="288">
        <v>4.6</v>
      </c>
      <c r="J27" s="284">
        <v>1</v>
      </c>
      <c r="K27" s="285">
        <v>14.8</v>
      </c>
      <c r="L27" s="286">
        <f t="shared" si="2"/>
        <v>13.8</v>
      </c>
      <c r="M27" s="289">
        <f>K27/J27%</f>
        <v>1480</v>
      </c>
      <c r="N27" s="287">
        <f t="shared" si="25"/>
        <v>321.7391304347826</v>
      </c>
      <c r="O27" s="283">
        <v>69.2</v>
      </c>
      <c r="P27" s="284">
        <v>11.4</v>
      </c>
      <c r="Q27" s="285">
        <v>26.8</v>
      </c>
      <c r="R27" s="286">
        <f t="shared" si="4"/>
        <v>15.4</v>
      </c>
      <c r="S27" s="289">
        <f>Q27/P27%</f>
        <v>235.08771929824562</v>
      </c>
      <c r="T27" s="287">
        <f>Q27/O27%</f>
        <v>38.72832369942196</v>
      </c>
      <c r="U27" s="283">
        <v>35.1</v>
      </c>
      <c r="V27" s="284"/>
      <c r="W27" s="285"/>
      <c r="X27" s="286">
        <f t="shared" si="6"/>
        <v>0</v>
      </c>
      <c r="Y27" s="289"/>
      <c r="Z27" s="287"/>
      <c r="AA27" s="283">
        <v>26</v>
      </c>
      <c r="AB27" s="284"/>
      <c r="AC27" s="285"/>
      <c r="AD27" s="286">
        <f t="shared" si="8"/>
        <v>0</v>
      </c>
      <c r="AE27" s="289"/>
      <c r="AF27" s="287"/>
      <c r="AG27" s="283">
        <v>21.4</v>
      </c>
      <c r="AH27" s="284">
        <v>2</v>
      </c>
      <c r="AI27" s="285">
        <v>7</v>
      </c>
      <c r="AJ27" s="286">
        <f t="shared" si="10"/>
        <v>5</v>
      </c>
      <c r="AK27" s="289">
        <f>AI27/AH27%</f>
        <v>350</v>
      </c>
      <c r="AL27" s="287">
        <f t="shared" si="27"/>
        <v>32.71028037383178</v>
      </c>
      <c r="AM27" s="283">
        <v>50</v>
      </c>
      <c r="AN27" s="284">
        <v>13.2</v>
      </c>
      <c r="AO27" s="285">
        <v>13.2</v>
      </c>
      <c r="AP27" s="286">
        <f t="shared" si="12"/>
        <v>0</v>
      </c>
      <c r="AQ27" s="289">
        <f>AO27/AN27%</f>
        <v>99.99999999999999</v>
      </c>
      <c r="AR27" s="287">
        <f t="shared" si="28"/>
        <v>26.4</v>
      </c>
      <c r="AS27" s="283">
        <v>8</v>
      </c>
      <c r="AT27" s="284">
        <v>4</v>
      </c>
      <c r="AU27" s="285">
        <v>2.6</v>
      </c>
      <c r="AV27" s="286">
        <f t="shared" si="14"/>
        <v>-1.4</v>
      </c>
      <c r="AW27" s="289">
        <f t="shared" si="40"/>
        <v>65</v>
      </c>
      <c r="AX27" s="287">
        <f t="shared" si="29"/>
        <v>32.5</v>
      </c>
      <c r="AY27" s="283">
        <v>5.4</v>
      </c>
      <c r="AZ27" s="284"/>
      <c r="BA27" s="285">
        <v>61.3</v>
      </c>
      <c r="BB27" s="286">
        <f t="shared" si="16"/>
        <v>61.3</v>
      </c>
      <c r="BC27" s="289"/>
      <c r="BD27" s="287"/>
      <c r="BE27" s="283">
        <v>8.5</v>
      </c>
      <c r="BF27" s="284">
        <v>2.9</v>
      </c>
      <c r="BG27" s="285">
        <v>0.5</v>
      </c>
      <c r="BH27" s="286">
        <f t="shared" si="18"/>
        <v>-2.4</v>
      </c>
      <c r="BI27" s="289"/>
      <c r="BJ27" s="287"/>
      <c r="BK27" s="283">
        <v>58.5</v>
      </c>
      <c r="BL27" s="284">
        <v>29.2</v>
      </c>
      <c r="BM27" s="285">
        <v>0.1</v>
      </c>
      <c r="BN27" s="286">
        <f t="shared" si="20"/>
        <v>-29.099999999999998</v>
      </c>
      <c r="BO27" s="289">
        <f>BM27/BL27%</f>
        <v>0.34246575342465757</v>
      </c>
      <c r="BP27" s="287">
        <f>BM27/BK27%</f>
        <v>0.17094017094017097</v>
      </c>
      <c r="BQ27" s="283">
        <v>10</v>
      </c>
      <c r="BR27" s="284">
        <v>8</v>
      </c>
      <c r="BS27" s="285">
        <v>45.7</v>
      </c>
      <c r="BT27" s="286">
        <f t="shared" si="32"/>
        <v>37.7</v>
      </c>
      <c r="BU27" s="289">
        <f>BS27/BR27%</f>
        <v>571.25</v>
      </c>
      <c r="BV27" s="287"/>
      <c r="BW27" s="291">
        <f t="shared" si="42"/>
        <v>896.7</v>
      </c>
      <c r="BX27" s="330">
        <f t="shared" si="41"/>
        <v>433.8999999999999</v>
      </c>
      <c r="BY27" s="330">
        <f t="shared" si="41"/>
        <v>570.3000000000001</v>
      </c>
      <c r="BZ27" s="286">
        <f t="shared" si="34"/>
        <v>136.40000000000015</v>
      </c>
      <c r="CA27" s="286">
        <f t="shared" si="35"/>
        <v>131.43581470384885</v>
      </c>
      <c r="CB27" s="293">
        <f t="shared" si="36"/>
        <v>63.59986617597859</v>
      </c>
      <c r="CC27" s="344"/>
    </row>
    <row r="28" spans="1:80" s="280" customFormat="1" ht="12.75">
      <c r="A28" s="272" t="s">
        <v>105</v>
      </c>
      <c r="B28" s="273"/>
      <c r="C28" s="274">
        <f>SUM(C29:C32)</f>
        <v>218926.6</v>
      </c>
      <c r="D28" s="275">
        <f>SUM(D29:D32)</f>
        <v>18514.8</v>
      </c>
      <c r="E28" s="276">
        <f>SUM(E29:E32)</f>
        <v>5854.4</v>
      </c>
      <c r="F28" s="287">
        <f t="shared" si="23"/>
        <v>-12660.4</v>
      </c>
      <c r="G28" s="277">
        <f t="shared" si="0"/>
        <v>31.620109317951044</v>
      </c>
      <c r="H28" s="287">
        <f>E28/C28%</f>
        <v>2.6741382728275136</v>
      </c>
      <c r="I28" s="276">
        <f>SUM(I29:I32)</f>
        <v>9482.4</v>
      </c>
      <c r="J28" s="275">
        <f>SUM(J29:J32)</f>
        <v>9482.4</v>
      </c>
      <c r="K28" s="276">
        <f>SUM(K29:K32)</f>
        <v>4732.400000000001</v>
      </c>
      <c r="L28" s="275">
        <f>K28-J28</f>
        <v>-4749.999999999999</v>
      </c>
      <c r="M28" s="277">
        <f>K28/J28%</f>
        <v>49.907196490340006</v>
      </c>
      <c r="N28" s="278">
        <f t="shared" si="25"/>
        <v>49.907196490340006</v>
      </c>
      <c r="O28" s="274">
        <f>SUM(O29:O32)</f>
        <v>131608</v>
      </c>
      <c r="P28" s="275">
        <f>SUM(P29:P32)</f>
        <v>69045.1</v>
      </c>
      <c r="Q28" s="276">
        <f>SUM(Q29:Q32)</f>
        <v>43609.899999999994</v>
      </c>
      <c r="R28" s="275">
        <f>Q28-P28</f>
        <v>-25435.20000000001</v>
      </c>
      <c r="S28" s="277">
        <f>Q28/P28%</f>
        <v>63.16146982189901</v>
      </c>
      <c r="T28" s="278">
        <f t="shared" si="38"/>
        <v>33.136207525378396</v>
      </c>
      <c r="U28" s="274">
        <f>SUM(U29:U32)</f>
        <v>1657.7</v>
      </c>
      <c r="V28" s="275">
        <f>SUM(V29:V32)</f>
        <v>1407.7</v>
      </c>
      <c r="W28" s="276">
        <f>SUM(W29:W32)</f>
        <v>626.2</v>
      </c>
      <c r="X28" s="275">
        <f t="shared" si="6"/>
        <v>-781.5</v>
      </c>
      <c r="Y28" s="277">
        <f>W28/V28%</f>
        <v>44.483909923989486</v>
      </c>
      <c r="Z28" s="278">
        <f>W28/U28%</f>
        <v>37.77523074138867</v>
      </c>
      <c r="AA28" s="274">
        <f>SUM(AA29:AA32)</f>
        <v>11185.1</v>
      </c>
      <c r="AB28" s="275">
        <f>SUM(AB29:AB32)</f>
        <v>11065.1</v>
      </c>
      <c r="AC28" s="276">
        <f>SUM(AC29:AC32)</f>
        <v>8026.200000000001</v>
      </c>
      <c r="AD28" s="275">
        <f t="shared" si="8"/>
        <v>-3038.8999999999996</v>
      </c>
      <c r="AE28" s="277">
        <f aca="true" t="shared" si="43" ref="AE28:AE33">AC28/AB28%</f>
        <v>72.53617228945062</v>
      </c>
      <c r="AF28" s="278">
        <f t="shared" si="26"/>
        <v>71.75796371959125</v>
      </c>
      <c r="AG28" s="274">
        <f>SUM(AG29:AG32)</f>
        <v>295194.4</v>
      </c>
      <c r="AH28" s="275">
        <f>SUM(AH29:AH32)</f>
        <v>290883.7</v>
      </c>
      <c r="AI28" s="276">
        <f>SUM(AI29:AI32)</f>
        <v>73333.6</v>
      </c>
      <c r="AJ28" s="275">
        <f t="shared" si="10"/>
        <v>-217550.1</v>
      </c>
      <c r="AK28" s="277">
        <f aca="true" t="shared" si="44" ref="AK28:AK33">AI28/AH28%</f>
        <v>25.210625414899496</v>
      </c>
      <c r="AL28" s="278">
        <f t="shared" si="27"/>
        <v>24.842476686549606</v>
      </c>
      <c r="AM28" s="274">
        <f>SUM(AM29:AM32)</f>
        <v>9908.2</v>
      </c>
      <c r="AN28" s="275">
        <f>SUM(AN29:AN32)</f>
        <v>5308.8</v>
      </c>
      <c r="AO28" s="276">
        <f>SUM(AO29:AO32)</f>
        <v>5308.8</v>
      </c>
      <c r="AP28" s="275">
        <f t="shared" si="12"/>
        <v>0</v>
      </c>
      <c r="AQ28" s="277">
        <f aca="true" t="shared" si="45" ref="AQ28:AQ33">AO28/AN28%</f>
        <v>100</v>
      </c>
      <c r="AR28" s="278">
        <f t="shared" si="28"/>
        <v>53.579863143658784</v>
      </c>
      <c r="AS28" s="274">
        <f>SUM(AS29:AS32)</f>
        <v>8316.7</v>
      </c>
      <c r="AT28" s="275">
        <f>SUM(AT29:AT32)</f>
        <v>6961</v>
      </c>
      <c r="AU28" s="276">
        <f>SUM(AU29:AU32)</f>
        <v>4389.900000000001</v>
      </c>
      <c r="AV28" s="275">
        <f t="shared" si="14"/>
        <v>-2571.0999999999995</v>
      </c>
      <c r="AW28" s="277">
        <f t="shared" si="40"/>
        <v>63.06421491165063</v>
      </c>
      <c r="AX28" s="278">
        <f t="shared" si="29"/>
        <v>52.78415717772675</v>
      </c>
      <c r="AY28" s="274">
        <f>SUM(AY29:AY32)</f>
        <v>9629.5</v>
      </c>
      <c r="AZ28" s="275">
        <f>SUM(AZ29:AZ32)</f>
        <v>8131.9</v>
      </c>
      <c r="BA28" s="276">
        <f>SUM(BA29:BA32)</f>
        <v>1605.3000000000002</v>
      </c>
      <c r="BB28" s="275">
        <f t="shared" si="16"/>
        <v>-6526.599999999999</v>
      </c>
      <c r="BC28" s="277">
        <f>BA28/AZ28%</f>
        <v>19.740773988858695</v>
      </c>
      <c r="BD28" s="278">
        <f t="shared" si="30"/>
        <v>16.670647489485436</v>
      </c>
      <c r="BE28" s="274">
        <f>SUM(BE29:BE32)</f>
        <v>5773</v>
      </c>
      <c r="BF28" s="275">
        <f>SUM(BF29:BF32)</f>
        <v>3111.2000000000003</v>
      </c>
      <c r="BG28" s="276">
        <f>SUM(BG29:BG32)</f>
        <v>3111.2000000000003</v>
      </c>
      <c r="BH28" s="275">
        <f>BG28-BF28</f>
        <v>0</v>
      </c>
      <c r="BI28" s="277">
        <f>BG28/BF28%</f>
        <v>100</v>
      </c>
      <c r="BJ28" s="278">
        <f t="shared" si="31"/>
        <v>53.89225705872164</v>
      </c>
      <c r="BK28" s="274">
        <f>SUM(BK29:BK32)</f>
        <v>48392.2</v>
      </c>
      <c r="BL28" s="275">
        <f>SUM(BL29:BL32)</f>
        <v>43255.6</v>
      </c>
      <c r="BM28" s="276">
        <f>SUM(BM29:BM32)</f>
        <v>17294.2</v>
      </c>
      <c r="BN28" s="275">
        <f>BM28-BL28</f>
        <v>-25961.399999999998</v>
      </c>
      <c r="BO28" s="277">
        <f>BM28/BL28%</f>
        <v>39.981412811289175</v>
      </c>
      <c r="BP28" s="278">
        <f t="shared" si="37"/>
        <v>35.73757754348842</v>
      </c>
      <c r="BQ28" s="274">
        <f>SUM(BQ29:BQ32)</f>
        <v>22415.4</v>
      </c>
      <c r="BR28" s="275">
        <f>SUM(BR29:BR32)</f>
        <v>17472.7</v>
      </c>
      <c r="BS28" s="276">
        <f>SUM(BS29:BS32)</f>
        <v>7700.4</v>
      </c>
      <c r="BT28" s="275">
        <f>BS28-BR28</f>
        <v>-9772.300000000001</v>
      </c>
      <c r="BU28" s="277">
        <f>BS28/BR28%</f>
        <v>44.0710365312745</v>
      </c>
      <c r="BV28" s="278">
        <f t="shared" si="33"/>
        <v>34.35316791134666</v>
      </c>
      <c r="BW28" s="274">
        <f t="shared" si="42"/>
        <v>772489.1999999998</v>
      </c>
      <c r="BX28" s="345">
        <f t="shared" si="41"/>
        <v>484640.00000000006</v>
      </c>
      <c r="BY28" s="345">
        <f t="shared" si="41"/>
        <v>175592.5</v>
      </c>
      <c r="BZ28" s="275">
        <f>BY28-BX28</f>
        <v>-309047.50000000006</v>
      </c>
      <c r="CA28" s="275">
        <f>BY28/BX28%</f>
        <v>36.23153268405414</v>
      </c>
      <c r="CB28" s="279">
        <f t="shared" si="36"/>
        <v>22.730738500939566</v>
      </c>
    </row>
    <row r="29" spans="1:80" s="331" customFormat="1" ht="12.75">
      <c r="A29" s="346" t="s">
        <v>106</v>
      </c>
      <c r="B29" s="347"/>
      <c r="C29" s="283"/>
      <c r="D29" s="284"/>
      <c r="E29" s="285"/>
      <c r="F29" s="286">
        <f t="shared" si="23"/>
        <v>0</v>
      </c>
      <c r="G29" s="277"/>
      <c r="H29" s="287"/>
      <c r="I29" s="288">
        <v>7559.7</v>
      </c>
      <c r="J29" s="284">
        <v>7559.7</v>
      </c>
      <c r="K29" s="285">
        <v>4253.6</v>
      </c>
      <c r="L29" s="286">
        <f>K29-J29</f>
        <v>-3306.0999999999995</v>
      </c>
      <c r="M29" s="289">
        <f>K29/J29%</f>
        <v>56.266783073402394</v>
      </c>
      <c r="N29" s="287">
        <f t="shared" si="25"/>
        <v>56.266783073402394</v>
      </c>
      <c r="O29" s="283">
        <v>15819.8</v>
      </c>
      <c r="P29" s="284">
        <v>9234.3</v>
      </c>
      <c r="Q29" s="285">
        <v>8669.4</v>
      </c>
      <c r="R29" s="286">
        <f t="shared" si="4"/>
        <v>-564.8999999999996</v>
      </c>
      <c r="S29" s="289">
        <f>Q29/P29%</f>
        <v>93.88258990935968</v>
      </c>
      <c r="T29" s="287">
        <f t="shared" si="38"/>
        <v>54.8009456503875</v>
      </c>
      <c r="U29" s="283"/>
      <c r="V29" s="284"/>
      <c r="W29" s="285"/>
      <c r="X29" s="286">
        <f t="shared" si="6"/>
        <v>0</v>
      </c>
      <c r="Y29" s="289"/>
      <c r="Z29" s="287"/>
      <c r="AA29" s="283">
        <v>5086.1</v>
      </c>
      <c r="AB29" s="284">
        <v>5086.1</v>
      </c>
      <c r="AC29" s="285">
        <v>4127.5</v>
      </c>
      <c r="AD29" s="286">
        <f t="shared" si="8"/>
        <v>-958.6000000000004</v>
      </c>
      <c r="AE29" s="289">
        <f t="shared" si="43"/>
        <v>81.15255303670789</v>
      </c>
      <c r="AF29" s="287">
        <f t="shared" si="26"/>
        <v>81.15255303670789</v>
      </c>
      <c r="AG29" s="283">
        <v>9516.1</v>
      </c>
      <c r="AH29" s="284">
        <v>5205.4</v>
      </c>
      <c r="AI29" s="285">
        <v>4620.2</v>
      </c>
      <c r="AJ29" s="286">
        <f t="shared" si="10"/>
        <v>-585.1999999999998</v>
      </c>
      <c r="AK29" s="289">
        <f t="shared" si="44"/>
        <v>88.75782840895994</v>
      </c>
      <c r="AL29" s="287">
        <f t="shared" si="27"/>
        <v>48.55140236021059</v>
      </c>
      <c r="AM29" s="283">
        <v>7382</v>
      </c>
      <c r="AN29" s="284">
        <v>4641.1</v>
      </c>
      <c r="AO29" s="285">
        <v>4641.1</v>
      </c>
      <c r="AP29" s="286">
        <f t="shared" si="12"/>
        <v>0</v>
      </c>
      <c r="AQ29" s="289">
        <f t="shared" si="45"/>
        <v>100</v>
      </c>
      <c r="AR29" s="287">
        <f t="shared" si="28"/>
        <v>62.87049580059605</v>
      </c>
      <c r="AS29" s="283">
        <v>6308.7</v>
      </c>
      <c r="AT29" s="284">
        <v>4953</v>
      </c>
      <c r="AU29" s="285">
        <v>3851.4</v>
      </c>
      <c r="AV29" s="286">
        <f t="shared" si="14"/>
        <v>-1101.6</v>
      </c>
      <c r="AW29" s="289">
        <f t="shared" si="40"/>
        <v>77.75893397940642</v>
      </c>
      <c r="AX29" s="287">
        <f t="shared" si="29"/>
        <v>61.04902753340625</v>
      </c>
      <c r="AY29" s="283">
        <v>1413.3</v>
      </c>
      <c r="AZ29" s="284">
        <v>1020.2</v>
      </c>
      <c r="BA29" s="285">
        <v>871.6</v>
      </c>
      <c r="BB29" s="286">
        <f t="shared" si="16"/>
        <v>-148.60000000000002</v>
      </c>
      <c r="BC29" s="289">
        <f>BA29/AZ29%</f>
        <v>85.43422858263087</v>
      </c>
      <c r="BD29" s="287">
        <f t="shared" si="30"/>
        <v>61.67126583174132</v>
      </c>
      <c r="BE29" s="283">
        <v>4637.4</v>
      </c>
      <c r="BF29" s="284">
        <v>2901.5</v>
      </c>
      <c r="BG29" s="285">
        <v>2901.5</v>
      </c>
      <c r="BH29" s="286">
        <f t="shared" si="18"/>
        <v>0</v>
      </c>
      <c r="BI29" s="289">
        <f>BG29/BF29%</f>
        <v>100</v>
      </c>
      <c r="BJ29" s="287">
        <f t="shared" si="31"/>
        <v>62.56738689783069</v>
      </c>
      <c r="BK29" s="283">
        <v>12862.6</v>
      </c>
      <c r="BL29" s="284">
        <v>7726</v>
      </c>
      <c r="BM29" s="285">
        <v>6839.8</v>
      </c>
      <c r="BN29" s="286">
        <f t="shared" si="20"/>
        <v>-886.1999999999998</v>
      </c>
      <c r="BO29" s="289">
        <f>BM29/BL29%</f>
        <v>88.52964017602899</v>
      </c>
      <c r="BP29" s="287">
        <f t="shared" si="37"/>
        <v>53.17587424004478</v>
      </c>
      <c r="BQ29" s="283">
        <v>10557.8</v>
      </c>
      <c r="BR29" s="284">
        <v>5615.1</v>
      </c>
      <c r="BS29" s="285">
        <v>5541.5</v>
      </c>
      <c r="BT29" s="286">
        <f>BS29-BR29</f>
        <v>-73.60000000000036</v>
      </c>
      <c r="BU29" s="289">
        <f>BS29/BR29%</f>
        <v>98.68924863314989</v>
      </c>
      <c r="BV29" s="287">
        <f t="shared" si="33"/>
        <v>52.487260603534835</v>
      </c>
      <c r="BW29" s="291">
        <f t="shared" si="42"/>
        <v>81143.5</v>
      </c>
      <c r="BX29" s="348">
        <f t="shared" si="41"/>
        <v>53942.399999999994</v>
      </c>
      <c r="BY29" s="348">
        <f t="shared" si="41"/>
        <v>46317.600000000006</v>
      </c>
      <c r="BZ29" s="292">
        <f>BY29-BX29</f>
        <v>-7624.799999999988</v>
      </c>
      <c r="CA29" s="286">
        <f>BY29/BX29%</f>
        <v>85.86492258408971</v>
      </c>
      <c r="CB29" s="293">
        <f t="shared" si="36"/>
        <v>57.08109706877323</v>
      </c>
    </row>
    <row r="30" spans="1:80" s="331" customFormat="1" ht="12.75">
      <c r="A30" s="349" t="s">
        <v>107</v>
      </c>
      <c r="B30" s="347"/>
      <c r="C30" s="283">
        <v>0.2</v>
      </c>
      <c r="D30" s="284">
        <v>0.2</v>
      </c>
      <c r="E30" s="285">
        <v>0.2</v>
      </c>
      <c r="F30" s="286">
        <f t="shared" si="23"/>
        <v>0</v>
      </c>
      <c r="G30" s="350">
        <f t="shared" si="0"/>
        <v>100</v>
      </c>
      <c r="H30" s="287">
        <f>E30/C30%</f>
        <v>100</v>
      </c>
      <c r="I30" s="288">
        <v>175</v>
      </c>
      <c r="J30" s="284">
        <v>175</v>
      </c>
      <c r="K30" s="285">
        <v>148.8</v>
      </c>
      <c r="L30" s="286">
        <f>K30-J30</f>
        <v>-26.19999999999999</v>
      </c>
      <c r="M30" s="289">
        <f>K30/J30%</f>
        <v>85.02857142857144</v>
      </c>
      <c r="N30" s="287">
        <f t="shared" si="25"/>
        <v>85.02857142857144</v>
      </c>
      <c r="O30" s="283">
        <v>175</v>
      </c>
      <c r="P30" s="284">
        <v>175</v>
      </c>
      <c r="Q30" s="285">
        <v>148.8</v>
      </c>
      <c r="R30" s="286">
        <f t="shared" si="4"/>
        <v>-26.19999999999999</v>
      </c>
      <c r="S30" s="289">
        <f>Q30/P30%</f>
        <v>85.02857142857144</v>
      </c>
      <c r="T30" s="287">
        <f t="shared" si="38"/>
        <v>85.02857142857144</v>
      </c>
      <c r="U30" s="283">
        <v>175</v>
      </c>
      <c r="V30" s="284">
        <v>175</v>
      </c>
      <c r="W30" s="285">
        <v>148.8</v>
      </c>
      <c r="X30" s="286">
        <f t="shared" si="6"/>
        <v>-26.19999999999999</v>
      </c>
      <c r="Y30" s="289">
        <f>W30/V30%</f>
        <v>85.02857142857144</v>
      </c>
      <c r="Z30" s="287">
        <f>W30/U30%</f>
        <v>85.02857142857144</v>
      </c>
      <c r="AA30" s="283">
        <v>175</v>
      </c>
      <c r="AB30" s="284">
        <v>175</v>
      </c>
      <c r="AC30" s="285">
        <v>148.8</v>
      </c>
      <c r="AD30" s="286">
        <f t="shared" si="8"/>
        <v>-26.19999999999999</v>
      </c>
      <c r="AE30" s="289">
        <f t="shared" si="43"/>
        <v>85.02857142857144</v>
      </c>
      <c r="AF30" s="287">
        <f t="shared" si="26"/>
        <v>85.02857142857144</v>
      </c>
      <c r="AG30" s="283">
        <v>349.9</v>
      </c>
      <c r="AH30" s="284">
        <v>349.9</v>
      </c>
      <c r="AI30" s="285">
        <v>297.4</v>
      </c>
      <c r="AJ30" s="286">
        <f t="shared" si="10"/>
        <v>-52.5</v>
      </c>
      <c r="AK30" s="289">
        <f t="shared" si="44"/>
        <v>84.99571306087454</v>
      </c>
      <c r="AL30" s="287">
        <f t="shared" si="27"/>
        <v>84.99571306087454</v>
      </c>
      <c r="AM30" s="283">
        <v>175</v>
      </c>
      <c r="AN30" s="284">
        <v>148.8</v>
      </c>
      <c r="AO30" s="285">
        <v>148.8</v>
      </c>
      <c r="AP30" s="286">
        <f t="shared" si="12"/>
        <v>0</v>
      </c>
      <c r="AQ30" s="289">
        <f t="shared" si="45"/>
        <v>100</v>
      </c>
      <c r="AR30" s="287">
        <f t="shared" si="28"/>
        <v>85.02857142857144</v>
      </c>
      <c r="AS30" s="283">
        <v>175</v>
      </c>
      <c r="AT30" s="284">
        <v>175</v>
      </c>
      <c r="AU30" s="285">
        <v>148.8</v>
      </c>
      <c r="AV30" s="286">
        <f t="shared" si="14"/>
        <v>-26.19999999999999</v>
      </c>
      <c r="AW30" s="289">
        <f t="shared" si="40"/>
        <v>85.02857142857144</v>
      </c>
      <c r="AX30" s="287">
        <f t="shared" si="29"/>
        <v>85.02857142857144</v>
      </c>
      <c r="AY30" s="283">
        <v>175</v>
      </c>
      <c r="AZ30" s="284">
        <v>175</v>
      </c>
      <c r="BA30" s="285">
        <v>148.8</v>
      </c>
      <c r="BB30" s="286">
        <f t="shared" si="16"/>
        <v>-26.19999999999999</v>
      </c>
      <c r="BC30" s="289">
        <f>BA30/AZ30%</f>
        <v>85.02857142857144</v>
      </c>
      <c r="BD30" s="287">
        <f t="shared" si="30"/>
        <v>85.02857142857144</v>
      </c>
      <c r="BE30" s="283">
        <v>175</v>
      </c>
      <c r="BF30" s="284">
        <v>148.8</v>
      </c>
      <c r="BG30" s="285">
        <v>148.8</v>
      </c>
      <c r="BH30" s="286">
        <f t="shared" si="18"/>
        <v>0</v>
      </c>
      <c r="BI30" s="289">
        <f>BG30/BF30%</f>
        <v>100</v>
      </c>
      <c r="BJ30" s="287">
        <f t="shared" si="31"/>
        <v>85.02857142857144</v>
      </c>
      <c r="BK30" s="283">
        <v>175</v>
      </c>
      <c r="BL30" s="284">
        <v>175</v>
      </c>
      <c r="BM30" s="285">
        <v>148.8</v>
      </c>
      <c r="BN30" s="286">
        <f t="shared" si="20"/>
        <v>-26.19999999999999</v>
      </c>
      <c r="BO30" s="289">
        <f>BM30/BL30%</f>
        <v>85.02857142857144</v>
      </c>
      <c r="BP30" s="287">
        <f t="shared" si="37"/>
        <v>85.02857142857144</v>
      </c>
      <c r="BQ30" s="351">
        <v>349.9</v>
      </c>
      <c r="BR30" s="284">
        <v>349.9</v>
      </c>
      <c r="BS30" s="285">
        <v>297.4</v>
      </c>
      <c r="BT30" s="286">
        <f>BS30-BR30</f>
        <v>-52.5</v>
      </c>
      <c r="BU30" s="289">
        <f>BS30/BR30%</f>
        <v>84.99571306087454</v>
      </c>
      <c r="BV30" s="287">
        <f t="shared" si="33"/>
        <v>84.99571306087454</v>
      </c>
      <c r="BW30" s="291">
        <f t="shared" si="42"/>
        <v>2275</v>
      </c>
      <c r="BX30" s="348">
        <f t="shared" si="41"/>
        <v>2222.6</v>
      </c>
      <c r="BY30" s="348">
        <f t="shared" si="41"/>
        <v>1934.1999999999998</v>
      </c>
      <c r="BZ30" s="292">
        <f>BY30-BX30</f>
        <v>-288.4000000000001</v>
      </c>
      <c r="CA30" s="286">
        <f>BY30/BX30%</f>
        <v>87.02420588499955</v>
      </c>
      <c r="CB30" s="293">
        <f t="shared" si="36"/>
        <v>85.01978021978022</v>
      </c>
    </row>
    <row r="31" spans="1:82" s="331" customFormat="1" ht="12.75">
      <c r="A31" s="346" t="s">
        <v>108</v>
      </c>
      <c r="B31" s="347"/>
      <c r="C31" s="283">
        <v>218926.4</v>
      </c>
      <c r="D31" s="284">
        <v>18514.6</v>
      </c>
      <c r="E31" s="285">
        <v>5854.2</v>
      </c>
      <c r="F31" s="286">
        <f t="shared" si="23"/>
        <v>-12660.399999999998</v>
      </c>
      <c r="G31" s="277"/>
      <c r="H31" s="287">
        <f>E31/C31%</f>
        <v>2.6740493608810993</v>
      </c>
      <c r="I31" s="288">
        <v>1747.7</v>
      </c>
      <c r="J31" s="284">
        <v>1747.7</v>
      </c>
      <c r="K31" s="285">
        <v>330</v>
      </c>
      <c r="L31" s="286">
        <f t="shared" si="2"/>
        <v>-1417.7</v>
      </c>
      <c r="M31" s="289">
        <f>K31/J31%</f>
        <v>18.881959146306574</v>
      </c>
      <c r="N31" s="287">
        <f t="shared" si="25"/>
        <v>18.881959146306574</v>
      </c>
      <c r="O31" s="283">
        <v>115613.2</v>
      </c>
      <c r="P31" s="284">
        <v>59635.8</v>
      </c>
      <c r="Q31" s="285">
        <v>34791.7</v>
      </c>
      <c r="R31" s="286">
        <f t="shared" si="4"/>
        <v>-24844.100000000006</v>
      </c>
      <c r="S31" s="289">
        <f>Q31/P31%</f>
        <v>58.340292240566896</v>
      </c>
      <c r="T31" s="287">
        <f t="shared" si="38"/>
        <v>30.093190050963035</v>
      </c>
      <c r="U31" s="283">
        <v>1482.7</v>
      </c>
      <c r="V31" s="284">
        <v>1232.7</v>
      </c>
      <c r="W31" s="285">
        <v>477.4</v>
      </c>
      <c r="X31" s="286">
        <f t="shared" si="6"/>
        <v>-755.3000000000001</v>
      </c>
      <c r="Y31" s="289">
        <f>W31/V31%</f>
        <v>38.72799545712663</v>
      </c>
      <c r="Z31" s="287">
        <f>W31/U31%</f>
        <v>32.198017130909825</v>
      </c>
      <c r="AA31" s="283">
        <v>5924</v>
      </c>
      <c r="AB31" s="284">
        <v>5804</v>
      </c>
      <c r="AC31" s="285">
        <v>3749.9</v>
      </c>
      <c r="AD31" s="286">
        <f t="shared" si="8"/>
        <v>-2054.1</v>
      </c>
      <c r="AE31" s="289">
        <f t="shared" si="43"/>
        <v>64.60889042039973</v>
      </c>
      <c r="AF31" s="287">
        <f t="shared" si="26"/>
        <v>63.30013504388926</v>
      </c>
      <c r="AG31" s="283">
        <v>285328.4</v>
      </c>
      <c r="AH31" s="284">
        <v>285328.4</v>
      </c>
      <c r="AI31" s="285">
        <v>68416</v>
      </c>
      <c r="AJ31" s="286">
        <f t="shared" si="10"/>
        <v>-216912.40000000002</v>
      </c>
      <c r="AK31" s="289">
        <f t="shared" si="44"/>
        <v>23.97798466609002</v>
      </c>
      <c r="AL31" s="287">
        <f t="shared" si="27"/>
        <v>23.97798466609002</v>
      </c>
      <c r="AM31" s="283">
        <v>2351.2</v>
      </c>
      <c r="AN31" s="284">
        <v>518.9</v>
      </c>
      <c r="AO31" s="285">
        <v>518.9</v>
      </c>
      <c r="AP31" s="286">
        <f t="shared" si="12"/>
        <v>0</v>
      </c>
      <c r="AQ31" s="289">
        <f t="shared" si="45"/>
        <v>100</v>
      </c>
      <c r="AR31" s="287">
        <f t="shared" si="28"/>
        <v>22.069581490302827</v>
      </c>
      <c r="AS31" s="283">
        <v>1833</v>
      </c>
      <c r="AT31" s="284">
        <v>1833</v>
      </c>
      <c r="AU31" s="285">
        <v>389.7</v>
      </c>
      <c r="AV31" s="286">
        <f t="shared" si="14"/>
        <v>-1443.3</v>
      </c>
      <c r="AW31" s="289">
        <f t="shared" si="40"/>
        <v>21.26022913256956</v>
      </c>
      <c r="AX31" s="287"/>
      <c r="AY31" s="283">
        <v>8041.2</v>
      </c>
      <c r="AZ31" s="284">
        <v>6936.7</v>
      </c>
      <c r="BA31" s="285">
        <v>584.9</v>
      </c>
      <c r="BB31" s="286">
        <f t="shared" si="16"/>
        <v>-6351.8</v>
      </c>
      <c r="BC31" s="289">
        <f>BA31/AZ31%</f>
        <v>8.431963325500597</v>
      </c>
      <c r="BD31" s="287">
        <f t="shared" si="30"/>
        <v>7.2737899815947875</v>
      </c>
      <c r="BE31" s="283">
        <v>960.6</v>
      </c>
      <c r="BF31" s="284">
        <v>60.9</v>
      </c>
      <c r="BG31" s="285">
        <v>60.9</v>
      </c>
      <c r="BH31" s="286">
        <f t="shared" si="18"/>
        <v>0</v>
      </c>
      <c r="BI31" s="289">
        <f>BG31/BF31%</f>
        <v>100</v>
      </c>
      <c r="BJ31" s="287">
        <f t="shared" si="31"/>
        <v>6.339787632729544</v>
      </c>
      <c r="BK31" s="283">
        <v>35354.6</v>
      </c>
      <c r="BL31" s="284">
        <v>35354.6</v>
      </c>
      <c r="BM31" s="285">
        <v>10305.6</v>
      </c>
      <c r="BN31" s="286">
        <f t="shared" si="20"/>
        <v>-25049</v>
      </c>
      <c r="BO31" s="289">
        <f>BM31/BL31%</f>
        <v>29.149247905505934</v>
      </c>
      <c r="BP31" s="287">
        <f t="shared" si="37"/>
        <v>29.149247905505934</v>
      </c>
      <c r="BQ31" s="283">
        <v>11507.7</v>
      </c>
      <c r="BR31" s="284">
        <v>11507.7</v>
      </c>
      <c r="BS31" s="285">
        <v>1861.5</v>
      </c>
      <c r="BT31" s="286">
        <f>BS31-BR31</f>
        <v>-9646.2</v>
      </c>
      <c r="BU31" s="289">
        <f>BS31/BR31%</f>
        <v>16.17612555071821</v>
      </c>
      <c r="BV31" s="287">
        <f t="shared" si="33"/>
        <v>16.17612555071821</v>
      </c>
      <c r="BW31" s="291">
        <f t="shared" si="42"/>
        <v>689070.6999999998</v>
      </c>
      <c r="BX31" s="348">
        <f t="shared" si="41"/>
        <v>428475.00000000006</v>
      </c>
      <c r="BY31" s="348">
        <f t="shared" si="41"/>
        <v>127340.69999999998</v>
      </c>
      <c r="BZ31" s="292">
        <f>BY31-BX31</f>
        <v>-301134.30000000005</v>
      </c>
      <c r="CA31" s="286">
        <f>BY31/BX31%</f>
        <v>29.719516891300533</v>
      </c>
      <c r="CB31" s="293">
        <f t="shared" si="36"/>
        <v>18.480063076256183</v>
      </c>
      <c r="CC31" s="352"/>
      <c r="CD31" s="352"/>
    </row>
    <row r="32" spans="1:82" s="331" customFormat="1" ht="12.75" hidden="1">
      <c r="A32" s="346" t="s">
        <v>109</v>
      </c>
      <c r="B32" s="347"/>
      <c r="C32" s="283"/>
      <c r="D32" s="284"/>
      <c r="E32" s="285"/>
      <c r="F32" s="286">
        <f>E32-D32</f>
        <v>0</v>
      </c>
      <c r="G32" s="277" t="e">
        <f t="shared" si="0"/>
        <v>#DIV/0!</v>
      </c>
      <c r="H32" s="287"/>
      <c r="I32" s="288"/>
      <c r="J32" s="284"/>
      <c r="K32" s="285"/>
      <c r="L32" s="286">
        <f t="shared" si="2"/>
        <v>0</v>
      </c>
      <c r="M32" s="289"/>
      <c r="N32" s="287"/>
      <c r="O32" s="283"/>
      <c r="P32" s="284"/>
      <c r="Q32" s="285"/>
      <c r="R32" s="286">
        <f t="shared" si="4"/>
        <v>0</v>
      </c>
      <c r="S32" s="289"/>
      <c r="T32" s="287"/>
      <c r="U32" s="283"/>
      <c r="V32" s="284"/>
      <c r="W32" s="285"/>
      <c r="X32" s="286">
        <f t="shared" si="6"/>
        <v>0</v>
      </c>
      <c r="Y32" s="289" t="e">
        <f>W32/V32%</f>
        <v>#DIV/0!</v>
      </c>
      <c r="Z32" s="287" t="e">
        <f>W32/U32%</f>
        <v>#DIV/0!</v>
      </c>
      <c r="AA32" s="283"/>
      <c r="AB32" s="284"/>
      <c r="AC32" s="285"/>
      <c r="AD32" s="286">
        <f t="shared" si="8"/>
        <v>0</v>
      </c>
      <c r="AE32" s="289" t="e">
        <f t="shared" si="43"/>
        <v>#DIV/0!</v>
      </c>
      <c r="AF32" s="353" t="e">
        <f t="shared" si="26"/>
        <v>#DIV/0!</v>
      </c>
      <c r="AG32" s="283"/>
      <c r="AH32" s="284"/>
      <c r="AI32" s="285"/>
      <c r="AJ32" s="286">
        <f t="shared" si="10"/>
        <v>0</v>
      </c>
      <c r="AK32" s="289" t="e">
        <f t="shared" si="44"/>
        <v>#DIV/0!</v>
      </c>
      <c r="AL32" s="287" t="e">
        <f t="shared" si="27"/>
        <v>#DIV/0!</v>
      </c>
      <c r="AM32" s="283"/>
      <c r="AN32" s="284"/>
      <c r="AO32" s="285"/>
      <c r="AP32" s="286">
        <f t="shared" si="12"/>
        <v>0</v>
      </c>
      <c r="AQ32" s="289" t="e">
        <f t="shared" si="45"/>
        <v>#DIV/0!</v>
      </c>
      <c r="AR32" s="287" t="e">
        <f t="shared" si="28"/>
        <v>#DIV/0!</v>
      </c>
      <c r="AS32" s="283"/>
      <c r="AT32" s="284"/>
      <c r="AU32" s="285"/>
      <c r="AV32" s="286">
        <f t="shared" si="14"/>
        <v>0</v>
      </c>
      <c r="AW32" s="289" t="e">
        <f t="shared" si="40"/>
        <v>#DIV/0!</v>
      </c>
      <c r="AX32" s="287" t="e">
        <f t="shared" si="29"/>
        <v>#DIV/0!</v>
      </c>
      <c r="AY32" s="283"/>
      <c r="AZ32" s="284"/>
      <c r="BA32" s="285"/>
      <c r="BB32" s="286"/>
      <c r="BC32" s="289"/>
      <c r="BD32" s="287" t="e">
        <f t="shared" si="30"/>
        <v>#DIV/0!</v>
      </c>
      <c r="BE32" s="283"/>
      <c r="BF32" s="284"/>
      <c r="BG32" s="285"/>
      <c r="BH32" s="286"/>
      <c r="BI32" s="289"/>
      <c r="BJ32" s="287" t="e">
        <f t="shared" si="31"/>
        <v>#DIV/0!</v>
      </c>
      <c r="BK32" s="283"/>
      <c r="BL32" s="284"/>
      <c r="BM32" s="285"/>
      <c r="BN32" s="286"/>
      <c r="BO32" s="289"/>
      <c r="BP32" s="287" t="e">
        <f t="shared" si="37"/>
        <v>#DIV/0!</v>
      </c>
      <c r="BQ32" s="283"/>
      <c r="BR32" s="284"/>
      <c r="BS32" s="285"/>
      <c r="BT32" s="286"/>
      <c r="BU32" s="289"/>
      <c r="BV32" s="287" t="e">
        <f t="shared" si="33"/>
        <v>#DIV/0!</v>
      </c>
      <c r="BW32" s="291">
        <f t="shared" si="42"/>
        <v>0</v>
      </c>
      <c r="BX32" s="330">
        <f t="shared" si="41"/>
        <v>0</v>
      </c>
      <c r="BY32" s="330">
        <f t="shared" si="41"/>
        <v>0</v>
      </c>
      <c r="BZ32" s="286"/>
      <c r="CA32" s="289"/>
      <c r="CB32" s="354" t="e">
        <f t="shared" si="36"/>
        <v>#DIV/0!</v>
      </c>
      <c r="CC32" s="352"/>
      <c r="CD32" s="352"/>
    </row>
    <row r="33" spans="1:82" s="362" customFormat="1" ht="13.5" thickBot="1">
      <c r="A33" s="355" t="s">
        <v>110</v>
      </c>
      <c r="B33" s="356"/>
      <c r="C33" s="357">
        <f>C9+C28</f>
        <v>315421.6</v>
      </c>
      <c r="D33" s="357">
        <f>D9+D28</f>
        <v>53665.8</v>
      </c>
      <c r="E33" s="358">
        <f>E9+E28</f>
        <v>42875</v>
      </c>
      <c r="F33" s="275">
        <f>E33-D33</f>
        <v>-10790.800000000003</v>
      </c>
      <c r="G33" s="277">
        <f t="shared" si="0"/>
        <v>79.89259453879379</v>
      </c>
      <c r="H33" s="359">
        <f>E33/C33%</f>
        <v>13.592918176814777</v>
      </c>
      <c r="I33" s="357">
        <f>I9+I28</f>
        <v>13425.8</v>
      </c>
      <c r="J33" s="357">
        <f>J9+J28</f>
        <v>10506.1</v>
      </c>
      <c r="K33" s="358">
        <f>K9+K28</f>
        <v>5779.1</v>
      </c>
      <c r="L33" s="275">
        <f>K33-J33</f>
        <v>-4727</v>
      </c>
      <c r="M33" s="277">
        <f>K33/J33%</f>
        <v>55.007091118493065</v>
      </c>
      <c r="N33" s="359">
        <f t="shared" si="25"/>
        <v>43.04473476440884</v>
      </c>
      <c r="O33" s="357">
        <f>O9+O28</f>
        <v>136832.8</v>
      </c>
      <c r="P33" s="358">
        <f>P9+P28</f>
        <v>70796.1</v>
      </c>
      <c r="Q33" s="358">
        <f>Q9+Q28</f>
        <v>45389.7</v>
      </c>
      <c r="R33" s="275">
        <f>Q33-P33</f>
        <v>-25406.40000000001</v>
      </c>
      <c r="S33" s="277">
        <f>Q33/P33%</f>
        <v>64.11327742629891</v>
      </c>
      <c r="T33" s="359">
        <f t="shared" si="38"/>
        <v>33.17165182617033</v>
      </c>
      <c r="U33" s="357">
        <f>U9+U28</f>
        <v>11239.1</v>
      </c>
      <c r="V33" s="358">
        <f>V9+V28</f>
        <v>4512.5</v>
      </c>
      <c r="W33" s="358">
        <f>W9+W28</f>
        <v>4038.3999999999996</v>
      </c>
      <c r="X33" s="275">
        <f>W33-V33</f>
        <v>-474.10000000000036</v>
      </c>
      <c r="Y33" s="277">
        <f>W33/V33%</f>
        <v>89.49362880886426</v>
      </c>
      <c r="Z33" s="359">
        <f>W33/U33%</f>
        <v>35.931702716409674</v>
      </c>
      <c r="AA33" s="357">
        <f>AA9+AA28</f>
        <v>17014.1</v>
      </c>
      <c r="AB33" s="358">
        <f>AB9+AB28</f>
        <v>12069.6</v>
      </c>
      <c r="AC33" s="358">
        <f>AC9+AC28</f>
        <v>9325.900000000001</v>
      </c>
      <c r="AD33" s="275">
        <f>AC33-AB33</f>
        <v>-2743.699999999999</v>
      </c>
      <c r="AE33" s="277">
        <f t="shared" si="43"/>
        <v>77.26768078478162</v>
      </c>
      <c r="AF33" s="359">
        <f t="shared" si="26"/>
        <v>54.81277293538889</v>
      </c>
      <c r="AG33" s="357">
        <f>AG9+AG28</f>
        <v>299688.7</v>
      </c>
      <c r="AH33" s="358">
        <f>AH9+AH28</f>
        <v>292095.2</v>
      </c>
      <c r="AI33" s="358">
        <f>AI9+AI28</f>
        <v>74587.3</v>
      </c>
      <c r="AJ33" s="275">
        <f>AI33-AH33</f>
        <v>-217507.90000000002</v>
      </c>
      <c r="AK33" s="277">
        <f t="shared" si="44"/>
        <v>25.535270692568723</v>
      </c>
      <c r="AL33" s="359">
        <f t="shared" si="27"/>
        <v>24.88825905014103</v>
      </c>
      <c r="AM33" s="357">
        <f>AM9+AM28</f>
        <v>13735.5</v>
      </c>
      <c r="AN33" s="358">
        <f>AN9+AN28</f>
        <v>6595.700000000001</v>
      </c>
      <c r="AO33" s="358">
        <f>AO9+AO28</f>
        <v>6717.3</v>
      </c>
      <c r="AP33" s="275">
        <f>AO33-AN33</f>
        <v>121.59999999999945</v>
      </c>
      <c r="AQ33" s="277">
        <f t="shared" si="45"/>
        <v>101.84362539230104</v>
      </c>
      <c r="AR33" s="359">
        <f t="shared" si="28"/>
        <v>48.904663099268326</v>
      </c>
      <c r="AS33" s="357">
        <f>AS9+AS28</f>
        <v>12473.400000000001</v>
      </c>
      <c r="AT33" s="358">
        <f>AT9+AT28</f>
        <v>7953.3</v>
      </c>
      <c r="AU33" s="358">
        <f>AU9+AU28</f>
        <v>5382.200000000001</v>
      </c>
      <c r="AV33" s="275">
        <f>AU33-AT33</f>
        <v>-2571.0999999999995</v>
      </c>
      <c r="AW33" s="277">
        <f t="shared" si="40"/>
        <v>67.67253844316197</v>
      </c>
      <c r="AX33" s="359">
        <f t="shared" si="29"/>
        <v>43.14942196995206</v>
      </c>
      <c r="AY33" s="357">
        <f>AY9+AY28</f>
        <v>18290.4</v>
      </c>
      <c r="AZ33" s="358">
        <f>AZ9+AZ28</f>
        <v>10019.8</v>
      </c>
      <c r="BA33" s="358">
        <f>BA9+BA28</f>
        <v>6802.1</v>
      </c>
      <c r="BB33" s="275">
        <f>BA33-AZ33</f>
        <v>-3217.699999999999</v>
      </c>
      <c r="BC33" s="277">
        <f>BA33/AZ33%</f>
        <v>67.88658456256613</v>
      </c>
      <c r="BD33" s="359">
        <f t="shared" si="30"/>
        <v>37.18945457726457</v>
      </c>
      <c r="BE33" s="357">
        <f>BE9+BE28</f>
        <v>7951.6</v>
      </c>
      <c r="BF33" s="358">
        <f>BF9+BF28</f>
        <v>3576.1000000000004</v>
      </c>
      <c r="BG33" s="358">
        <f>BG9+BG28</f>
        <v>3564.1000000000004</v>
      </c>
      <c r="BH33" s="275">
        <f>BG33-BF33</f>
        <v>-12</v>
      </c>
      <c r="BI33" s="277">
        <f>BG33/BF33%</f>
        <v>99.66443891390063</v>
      </c>
      <c r="BJ33" s="359">
        <f t="shared" si="31"/>
        <v>44.822425675335786</v>
      </c>
      <c r="BK33" s="357">
        <f>BK9+BK28</f>
        <v>53523.299999999996</v>
      </c>
      <c r="BL33" s="358">
        <f>BL9+BL28</f>
        <v>44675.4</v>
      </c>
      <c r="BM33" s="358">
        <f>BM9+BM28</f>
        <v>18767.7</v>
      </c>
      <c r="BN33" s="275">
        <f>BM33-BL33</f>
        <v>-25907.7</v>
      </c>
      <c r="BO33" s="277">
        <f>BM33/BL33%</f>
        <v>42.00902510106233</v>
      </c>
      <c r="BP33" s="359">
        <f t="shared" si="37"/>
        <v>35.0645419845189</v>
      </c>
      <c r="BQ33" s="357">
        <f>BQ9+BQ28</f>
        <v>33480.4</v>
      </c>
      <c r="BR33" s="358">
        <f>BR9+BR28</f>
        <v>21227.100000000002</v>
      </c>
      <c r="BS33" s="358">
        <f>BS9+BS28</f>
        <v>11511.2</v>
      </c>
      <c r="BT33" s="275">
        <f>BS33-BR33</f>
        <v>-9715.900000000001</v>
      </c>
      <c r="BU33" s="277">
        <f>BS33/BR33%</f>
        <v>54.22879243985283</v>
      </c>
      <c r="BV33" s="359">
        <f t="shared" si="33"/>
        <v>34.3819070262004</v>
      </c>
      <c r="BW33" s="358">
        <f t="shared" si="42"/>
        <v>933076.7</v>
      </c>
      <c r="BX33" s="358">
        <f t="shared" si="41"/>
        <v>537692.7000000001</v>
      </c>
      <c r="BY33" s="358">
        <f t="shared" si="41"/>
        <v>234740</v>
      </c>
      <c r="BZ33" s="275">
        <f>BY33-BX33</f>
        <v>-302952.70000000007</v>
      </c>
      <c r="CA33" s="275">
        <f>BY33/BX33%</f>
        <v>43.656906630869265</v>
      </c>
      <c r="CB33" s="360">
        <f t="shared" si="36"/>
        <v>25.157631735954826</v>
      </c>
      <c r="CC33" s="361"/>
      <c r="CD33" s="361"/>
    </row>
    <row r="34" spans="3:82" ht="12.75">
      <c r="C34" s="344"/>
      <c r="D34" s="344"/>
      <c r="E34" s="344"/>
      <c r="F34" s="344"/>
      <c r="G34" s="344"/>
      <c r="H34" s="344"/>
      <c r="I34" s="344"/>
      <c r="J34" s="344"/>
      <c r="K34" s="344"/>
      <c r="L34" s="344"/>
      <c r="M34" s="344"/>
      <c r="N34" s="344"/>
      <c r="O34" s="344"/>
      <c r="P34" s="344"/>
      <c r="Q34" s="344"/>
      <c r="R34" s="344"/>
      <c r="S34" s="344"/>
      <c r="T34" s="344"/>
      <c r="U34" s="344"/>
      <c r="V34" s="344"/>
      <c r="W34" s="344"/>
      <c r="X34" s="344"/>
      <c r="Y34" s="344"/>
      <c r="Z34" s="344"/>
      <c r="AA34" s="344"/>
      <c r="AB34" s="344"/>
      <c r="AC34" s="344"/>
      <c r="AD34" s="344"/>
      <c r="AE34" s="344"/>
      <c r="AF34" s="344"/>
      <c r="AG34" s="344"/>
      <c r="AH34" s="344"/>
      <c r="AI34" s="344"/>
      <c r="AJ34" s="344"/>
      <c r="AK34" s="344"/>
      <c r="AL34" s="344"/>
      <c r="AM34" s="344"/>
      <c r="AN34" s="344"/>
      <c r="AO34" s="344"/>
      <c r="AP34" s="344"/>
      <c r="AQ34" s="344"/>
      <c r="AR34" s="344"/>
      <c r="AS34" s="344"/>
      <c r="AT34" s="344"/>
      <c r="AU34" s="344"/>
      <c r="AV34" s="344"/>
      <c r="AW34" s="344"/>
      <c r="AX34" s="344"/>
      <c r="AY34" s="344"/>
      <c r="AZ34" s="344"/>
      <c r="BA34" s="344"/>
      <c r="BB34" s="344"/>
      <c r="BC34" s="344"/>
      <c r="BD34" s="344"/>
      <c r="BE34" s="344"/>
      <c r="BF34" s="344"/>
      <c r="BG34" s="344"/>
      <c r="BH34" s="344"/>
      <c r="BI34" s="344"/>
      <c r="BJ34" s="344"/>
      <c r="BK34" s="344"/>
      <c r="BL34" s="344"/>
      <c r="BM34" s="344"/>
      <c r="BN34" s="344"/>
      <c r="BO34" s="344"/>
      <c r="BP34" s="344"/>
      <c r="BQ34" s="344"/>
      <c r="BR34" s="344"/>
      <c r="BS34" s="344"/>
      <c r="BT34" s="344"/>
      <c r="BU34" s="344"/>
      <c r="BV34" s="344"/>
      <c r="BW34" s="344"/>
      <c r="BX34" s="344"/>
      <c r="BY34" s="344"/>
      <c r="BZ34" s="344"/>
      <c r="CA34" s="344"/>
      <c r="CB34" s="344"/>
      <c r="CC34" s="344"/>
      <c r="CD34" s="344"/>
    </row>
    <row r="35" spans="2:82" ht="12.75">
      <c r="B35" s="237"/>
      <c r="C35" s="237"/>
      <c r="D35" s="344"/>
      <c r="E35" s="344"/>
      <c r="F35" s="344"/>
      <c r="G35" s="344"/>
      <c r="H35" s="344"/>
      <c r="I35" s="344"/>
      <c r="J35" s="344"/>
      <c r="K35" s="344"/>
      <c r="L35" s="344"/>
      <c r="M35" s="344"/>
      <c r="N35" s="344"/>
      <c r="O35" s="344"/>
      <c r="P35" s="344"/>
      <c r="Q35" s="344"/>
      <c r="R35" s="344"/>
      <c r="S35" s="344"/>
      <c r="T35" s="344"/>
      <c r="U35" s="344"/>
      <c r="V35" s="344"/>
      <c r="W35" s="344"/>
      <c r="X35" s="344"/>
      <c r="Y35" s="344"/>
      <c r="Z35" s="344"/>
      <c r="AA35" s="344"/>
      <c r="AB35" s="344"/>
      <c r="AC35" s="344"/>
      <c r="AD35" s="344"/>
      <c r="AE35" s="344"/>
      <c r="AF35" s="344"/>
      <c r="AG35" s="344"/>
      <c r="AH35" s="344"/>
      <c r="AI35" s="344"/>
      <c r="AJ35" s="344"/>
      <c r="AK35" s="344"/>
      <c r="AL35" s="344"/>
      <c r="AM35" s="344"/>
      <c r="AN35" s="344"/>
      <c r="AO35" s="344"/>
      <c r="AP35" s="344"/>
      <c r="AQ35" s="344"/>
      <c r="AR35" s="344"/>
      <c r="AS35" s="344"/>
      <c r="AT35" s="344"/>
      <c r="AU35" s="344"/>
      <c r="AV35" s="344"/>
      <c r="AW35" s="344"/>
      <c r="AX35" s="344"/>
      <c r="AY35" s="344"/>
      <c r="AZ35" s="344"/>
      <c r="BA35" s="344"/>
      <c r="BB35" s="344"/>
      <c r="BC35" s="344"/>
      <c r="BD35" s="344"/>
      <c r="BE35" s="344"/>
      <c r="BF35" s="344"/>
      <c r="BG35" s="344"/>
      <c r="BH35" s="344"/>
      <c r="BI35" s="344"/>
      <c r="BJ35" s="344"/>
      <c r="BK35" s="344"/>
      <c r="BL35" s="344"/>
      <c r="BM35" s="344"/>
      <c r="BN35" s="344"/>
      <c r="BO35" s="344"/>
      <c r="BP35" s="344"/>
      <c r="BQ35" s="344"/>
      <c r="BR35" s="344"/>
      <c r="BS35" s="344"/>
      <c r="BT35" s="344"/>
      <c r="BU35" s="344"/>
      <c r="BV35" s="344"/>
      <c r="BW35" s="344"/>
      <c r="BX35" s="344"/>
      <c r="BY35" s="344"/>
      <c r="BZ35" s="344"/>
      <c r="CA35" s="344"/>
      <c r="CB35" s="344"/>
      <c r="CC35" s="344"/>
      <c r="CD35" s="344"/>
    </row>
    <row r="36" spans="3:82" ht="12.75">
      <c r="C36" s="344"/>
      <c r="D36" s="344"/>
      <c r="E36" s="344"/>
      <c r="F36" s="344"/>
      <c r="G36" s="344"/>
      <c r="H36" s="344"/>
      <c r="I36" s="344"/>
      <c r="J36" s="344"/>
      <c r="K36" s="344"/>
      <c r="L36" s="344"/>
      <c r="M36" s="344"/>
      <c r="N36" s="344"/>
      <c r="O36" s="344"/>
      <c r="P36" s="344"/>
      <c r="Q36" s="344"/>
      <c r="R36" s="344"/>
      <c r="S36" s="344"/>
      <c r="T36" s="344"/>
      <c r="U36" s="344"/>
      <c r="V36" s="344"/>
      <c r="W36" s="344"/>
      <c r="X36" s="344"/>
      <c r="Y36" s="344"/>
      <c r="Z36" s="344"/>
      <c r="AA36" s="344"/>
      <c r="AB36" s="344"/>
      <c r="AC36" s="344"/>
      <c r="AD36" s="344"/>
      <c r="AE36" s="344"/>
      <c r="AF36" s="344"/>
      <c r="AG36" s="344"/>
      <c r="AH36" s="344"/>
      <c r="AI36" s="344"/>
      <c r="AJ36" s="344"/>
      <c r="AK36" s="344"/>
      <c r="AL36" s="344"/>
      <c r="AM36" s="344"/>
      <c r="AN36" s="344"/>
      <c r="AO36" s="344"/>
      <c r="AP36" s="344"/>
      <c r="AQ36" s="344"/>
      <c r="AR36" s="344"/>
      <c r="AS36" s="344"/>
      <c r="AT36" s="344"/>
      <c r="AU36" s="344"/>
      <c r="AV36" s="344"/>
      <c r="AW36" s="344"/>
      <c r="AX36" s="344"/>
      <c r="AY36" s="344"/>
      <c r="AZ36" s="344"/>
      <c r="BA36" s="344"/>
      <c r="BB36" s="344"/>
      <c r="BC36" s="344"/>
      <c r="BD36" s="344"/>
      <c r="BE36" s="344"/>
      <c r="BF36" s="344"/>
      <c r="BG36" s="344"/>
      <c r="BH36" s="344"/>
      <c r="BI36" s="344"/>
      <c r="BJ36" s="344"/>
      <c r="BK36" s="344"/>
      <c r="BL36" s="344"/>
      <c r="BM36" s="344"/>
      <c r="BN36" s="344"/>
      <c r="BO36" s="344"/>
      <c r="BP36" s="344"/>
      <c r="BQ36" s="344"/>
      <c r="BR36" s="344"/>
      <c r="BS36" s="344"/>
      <c r="BT36" s="344"/>
      <c r="BU36" s="344"/>
      <c r="BV36" s="344"/>
      <c r="BW36" s="344"/>
      <c r="BX36" s="344"/>
      <c r="BY36" s="344"/>
      <c r="BZ36" s="344"/>
      <c r="CA36" s="344"/>
      <c r="CB36" s="344"/>
      <c r="CC36" s="344"/>
      <c r="CD36" s="344"/>
    </row>
    <row r="37" spans="3:82" ht="12.75">
      <c r="C37" s="344"/>
      <c r="D37" s="344"/>
      <c r="E37" s="344"/>
      <c r="F37" s="344"/>
      <c r="G37" s="344"/>
      <c r="H37" s="344"/>
      <c r="I37" s="344"/>
      <c r="J37" s="344"/>
      <c r="K37" s="344"/>
      <c r="L37" s="344"/>
      <c r="M37" s="344"/>
      <c r="N37" s="344"/>
      <c r="O37" s="344"/>
      <c r="P37" s="344"/>
      <c r="Q37" s="344"/>
      <c r="R37" s="344"/>
      <c r="S37" s="344"/>
      <c r="T37" s="344"/>
      <c r="U37" s="344"/>
      <c r="V37" s="344"/>
      <c r="W37" s="344"/>
      <c r="X37" s="344"/>
      <c r="Y37" s="344"/>
      <c r="Z37" s="344"/>
      <c r="AA37" s="344"/>
      <c r="AB37" s="344"/>
      <c r="AC37" s="344"/>
      <c r="AD37" s="344"/>
      <c r="AE37" s="344"/>
      <c r="AF37" s="344"/>
      <c r="AG37" s="344"/>
      <c r="AH37" s="344"/>
      <c r="AI37" s="344"/>
      <c r="AJ37" s="344"/>
      <c r="AK37" s="344"/>
      <c r="AL37" s="344"/>
      <c r="AM37" s="344"/>
      <c r="AN37" s="344"/>
      <c r="AO37" s="344"/>
      <c r="AP37" s="344"/>
      <c r="AQ37" s="344"/>
      <c r="AR37" s="344"/>
      <c r="AS37" s="344"/>
      <c r="AT37" s="344"/>
      <c r="AU37" s="344"/>
      <c r="AV37" s="344"/>
      <c r="AW37" s="344"/>
      <c r="AX37" s="344"/>
      <c r="AY37" s="344"/>
      <c r="AZ37" s="344"/>
      <c r="BA37" s="344"/>
      <c r="BB37" s="344"/>
      <c r="BC37" s="344"/>
      <c r="BD37" s="344"/>
      <c r="BE37" s="344"/>
      <c r="BF37" s="344"/>
      <c r="BG37" s="344"/>
      <c r="BH37" s="344"/>
      <c r="BI37" s="344"/>
      <c r="BJ37" s="344"/>
      <c r="BK37" s="344"/>
      <c r="BL37" s="344"/>
      <c r="BM37" s="344"/>
      <c r="BN37" s="344"/>
      <c r="BO37" s="344"/>
      <c r="BP37" s="344"/>
      <c r="BQ37" s="344"/>
      <c r="BR37" s="344"/>
      <c r="BS37" s="344"/>
      <c r="BT37" s="344"/>
      <c r="BU37" s="344"/>
      <c r="BV37" s="344"/>
      <c r="BW37" s="344"/>
      <c r="BX37" s="344"/>
      <c r="BY37" s="344"/>
      <c r="BZ37" s="344"/>
      <c r="CA37" s="344"/>
      <c r="CB37" s="344"/>
      <c r="CC37" s="344"/>
      <c r="CD37" s="344"/>
    </row>
    <row r="38" spans="3:82" ht="12.75">
      <c r="C38" s="344"/>
      <c r="D38" s="344"/>
      <c r="E38" s="344"/>
      <c r="F38" s="344"/>
      <c r="G38" s="344"/>
      <c r="H38" s="344"/>
      <c r="I38" s="344"/>
      <c r="J38" s="344"/>
      <c r="K38" s="344"/>
      <c r="L38" s="344"/>
      <c r="M38" s="344"/>
      <c r="N38" s="344"/>
      <c r="O38" s="344"/>
      <c r="P38" s="344"/>
      <c r="Q38" s="344"/>
      <c r="R38" s="344"/>
      <c r="S38" s="344"/>
      <c r="T38" s="344"/>
      <c r="U38" s="344"/>
      <c r="V38" s="344"/>
      <c r="W38" s="344"/>
      <c r="X38" s="344"/>
      <c r="Y38" s="344"/>
      <c r="Z38" s="344"/>
      <c r="AA38" s="344"/>
      <c r="AB38" s="344"/>
      <c r="AC38" s="344"/>
      <c r="AD38" s="344"/>
      <c r="AE38" s="344"/>
      <c r="AF38" s="344"/>
      <c r="AG38" s="344"/>
      <c r="AH38" s="344"/>
      <c r="AI38" s="344"/>
      <c r="AJ38" s="344"/>
      <c r="AK38" s="344"/>
      <c r="AL38" s="344"/>
      <c r="AM38" s="344"/>
      <c r="AN38" s="344"/>
      <c r="AO38" s="344"/>
      <c r="AP38" s="344"/>
      <c r="AQ38" s="344"/>
      <c r="AR38" s="344"/>
      <c r="AS38" s="344"/>
      <c r="AT38" s="344"/>
      <c r="AU38" s="344"/>
      <c r="AV38" s="344"/>
      <c r="AW38" s="344"/>
      <c r="AX38" s="344"/>
      <c r="AY38" s="344"/>
      <c r="AZ38" s="344"/>
      <c r="BA38" s="344"/>
      <c r="BB38" s="344"/>
      <c r="BC38" s="344"/>
      <c r="BD38" s="344"/>
      <c r="BE38" s="344"/>
      <c r="BF38" s="344"/>
      <c r="BG38" s="344"/>
      <c r="BH38" s="344"/>
      <c r="BI38" s="344"/>
      <c r="BJ38" s="344"/>
      <c r="BK38" s="344"/>
      <c r="BL38" s="344"/>
      <c r="BM38" s="344"/>
      <c r="BN38" s="344"/>
      <c r="BO38" s="344"/>
      <c r="BP38" s="344"/>
      <c r="BQ38" s="344"/>
      <c r="BR38" s="344"/>
      <c r="BS38" s="344"/>
      <c r="BT38" s="344"/>
      <c r="BU38" s="344"/>
      <c r="BV38" s="344"/>
      <c r="BW38" s="344"/>
      <c r="BX38" s="344"/>
      <c r="BY38" s="344"/>
      <c r="BZ38" s="344"/>
      <c r="CA38" s="344"/>
      <c r="CB38" s="344"/>
      <c r="CC38" s="344"/>
      <c r="CD38" s="344"/>
    </row>
    <row r="39" spans="3:82" ht="12.75">
      <c r="C39" s="344"/>
      <c r="D39" s="344"/>
      <c r="E39" s="344"/>
      <c r="F39" s="344"/>
      <c r="G39" s="344"/>
      <c r="H39" s="344"/>
      <c r="I39" s="344"/>
      <c r="J39" s="344"/>
      <c r="K39" s="344"/>
      <c r="L39" s="344"/>
      <c r="M39" s="344"/>
      <c r="N39" s="344"/>
      <c r="O39" s="344"/>
      <c r="P39" s="344"/>
      <c r="Q39" s="344"/>
      <c r="R39" s="344"/>
      <c r="S39" s="344"/>
      <c r="T39" s="344"/>
      <c r="U39" s="344"/>
      <c r="V39" s="344"/>
      <c r="W39" s="344"/>
      <c r="X39" s="344"/>
      <c r="Y39" s="344"/>
      <c r="Z39" s="344"/>
      <c r="AA39" s="344"/>
      <c r="AB39" s="344"/>
      <c r="AC39" s="344"/>
      <c r="AD39" s="344"/>
      <c r="AE39" s="344"/>
      <c r="AF39" s="344"/>
      <c r="AG39" s="344"/>
      <c r="AH39" s="344"/>
      <c r="AI39" s="344"/>
      <c r="AJ39" s="344"/>
      <c r="AK39" s="344"/>
      <c r="AL39" s="344"/>
      <c r="AM39" s="344"/>
      <c r="AN39" s="344"/>
      <c r="AO39" s="344"/>
      <c r="AP39" s="344"/>
      <c r="AQ39" s="344"/>
      <c r="AR39" s="344"/>
      <c r="AS39" s="344"/>
      <c r="AT39" s="344"/>
      <c r="AU39" s="344"/>
      <c r="AV39" s="344"/>
      <c r="AW39" s="344"/>
      <c r="AX39" s="344"/>
      <c r="AY39" s="344"/>
      <c r="AZ39" s="344"/>
      <c r="BA39" s="344"/>
      <c r="BB39" s="344"/>
      <c r="BC39" s="344"/>
      <c r="BD39" s="344"/>
      <c r="BE39" s="344"/>
      <c r="BF39" s="344"/>
      <c r="BG39" s="344"/>
      <c r="BH39" s="344"/>
      <c r="BI39" s="344"/>
      <c r="BJ39" s="344"/>
      <c r="BK39" s="344"/>
      <c r="BL39" s="344"/>
      <c r="BM39" s="344"/>
      <c r="BN39" s="344"/>
      <c r="BO39" s="344"/>
      <c r="BP39" s="344"/>
      <c r="BQ39" s="344"/>
      <c r="BR39" s="344"/>
      <c r="BS39" s="344"/>
      <c r="BT39" s="344"/>
      <c r="BU39" s="344"/>
      <c r="BV39" s="344"/>
      <c r="BW39" s="344"/>
      <c r="BX39" s="344"/>
      <c r="BY39" s="344"/>
      <c r="BZ39" s="344"/>
      <c r="CA39" s="344"/>
      <c r="CB39" s="344"/>
      <c r="CC39" s="344"/>
      <c r="CD39" s="344"/>
    </row>
    <row r="40" spans="3:82" ht="15">
      <c r="C40" s="344"/>
      <c r="D40" s="344"/>
      <c r="E40" s="344"/>
      <c r="F40" s="344"/>
      <c r="G40" s="344"/>
      <c r="H40" s="344"/>
      <c r="I40" s="344"/>
      <c r="J40" s="344"/>
      <c r="K40" s="344"/>
      <c r="L40" s="344"/>
      <c r="M40" s="344"/>
      <c r="N40" s="344"/>
      <c r="O40" s="344"/>
      <c r="P40" s="344"/>
      <c r="Q40" s="344"/>
      <c r="R40" s="344"/>
      <c r="S40" s="344"/>
      <c r="T40" s="344"/>
      <c r="U40" s="344"/>
      <c r="V40" s="344"/>
      <c r="W40" s="344"/>
      <c r="X40" s="344"/>
      <c r="Y40" s="344"/>
      <c r="Z40" s="344"/>
      <c r="AA40" s="344"/>
      <c r="AB40" s="344"/>
      <c r="AC40" s="344"/>
      <c r="AD40" s="344"/>
      <c r="AE40" s="344"/>
      <c r="AF40" s="344"/>
      <c r="AG40" s="344"/>
      <c r="AH40" s="344"/>
      <c r="AI40" s="344"/>
      <c r="AJ40" s="344"/>
      <c r="AK40" s="344"/>
      <c r="AL40" s="344"/>
      <c r="AM40" s="344"/>
      <c r="AN40" s="344"/>
      <c r="AO40" s="344"/>
      <c r="AP40" s="344"/>
      <c r="AQ40" s="344"/>
      <c r="AR40" s="344"/>
      <c r="AS40" s="344"/>
      <c r="AT40" s="344"/>
      <c r="AU40" s="344"/>
      <c r="AV40" s="344"/>
      <c r="AW40" s="344"/>
      <c r="AX40" s="344"/>
      <c r="AY40" s="344"/>
      <c r="AZ40" s="344"/>
      <c r="BA40" s="344"/>
      <c r="BB40" s="344"/>
      <c r="BC40" s="344"/>
      <c r="BD40" s="344"/>
      <c r="BE40" s="344"/>
      <c r="BF40" s="344"/>
      <c r="BG40" s="344"/>
      <c r="BH40" s="344"/>
      <c r="BI40" s="344"/>
      <c r="BJ40" s="344"/>
      <c r="BK40" s="344"/>
      <c r="BL40" s="344"/>
      <c r="BM40" s="344"/>
      <c r="BN40" s="344"/>
      <c r="BO40" s="344"/>
      <c r="BP40" s="344"/>
      <c r="BQ40" s="344"/>
      <c r="BR40" s="344"/>
      <c r="BS40" s="344"/>
      <c r="BT40" s="344"/>
      <c r="BU40" s="344"/>
      <c r="BV40" s="344"/>
      <c r="BW40" s="344"/>
      <c r="BX40" s="363"/>
      <c r="BY40" s="344"/>
      <c r="BZ40" s="344"/>
      <c r="CA40" s="344"/>
      <c r="CB40" s="344"/>
      <c r="CC40" s="344"/>
      <c r="CD40" s="344"/>
    </row>
    <row r="41" spans="3:82" ht="12.75">
      <c r="C41" s="344"/>
      <c r="D41" s="344"/>
      <c r="E41" s="344"/>
      <c r="F41" s="344"/>
      <c r="G41" s="344"/>
      <c r="H41" s="344"/>
      <c r="I41" s="344"/>
      <c r="J41" s="344"/>
      <c r="K41" s="344"/>
      <c r="L41" s="344"/>
      <c r="M41" s="344"/>
      <c r="N41" s="344"/>
      <c r="O41" s="344"/>
      <c r="P41" s="344"/>
      <c r="Q41" s="344"/>
      <c r="R41" s="344"/>
      <c r="S41" s="344"/>
      <c r="T41" s="344"/>
      <c r="U41" s="344"/>
      <c r="V41" s="344"/>
      <c r="W41" s="344"/>
      <c r="X41" s="344"/>
      <c r="Y41" s="344"/>
      <c r="Z41" s="344"/>
      <c r="AA41" s="344"/>
      <c r="AB41" s="344"/>
      <c r="AC41" s="344"/>
      <c r="AD41" s="344"/>
      <c r="AE41" s="344"/>
      <c r="AF41" s="344"/>
      <c r="AG41" s="344"/>
      <c r="AH41" s="344"/>
      <c r="AI41" s="344"/>
      <c r="AJ41" s="344"/>
      <c r="AK41" s="344"/>
      <c r="AL41" s="344"/>
      <c r="AM41" s="344"/>
      <c r="AN41" s="344"/>
      <c r="AO41" s="344"/>
      <c r="AP41" s="344"/>
      <c r="AQ41" s="344"/>
      <c r="AR41" s="344"/>
      <c r="AS41" s="344"/>
      <c r="AT41" s="344"/>
      <c r="AU41" s="344"/>
      <c r="AV41" s="344"/>
      <c r="AW41" s="344"/>
      <c r="AX41" s="344"/>
      <c r="AY41" s="344"/>
      <c r="AZ41" s="344"/>
      <c r="BA41" s="344"/>
      <c r="BB41" s="344"/>
      <c r="BC41" s="344"/>
      <c r="BD41" s="344"/>
      <c r="BE41" s="344"/>
      <c r="BF41" s="344"/>
      <c r="BG41" s="344"/>
      <c r="BH41" s="344"/>
      <c r="BI41" s="344"/>
      <c r="BJ41" s="344"/>
      <c r="BK41" s="344"/>
      <c r="BL41" s="344"/>
      <c r="BM41" s="344"/>
      <c r="BN41" s="344"/>
      <c r="BO41" s="344"/>
      <c r="BP41" s="344"/>
      <c r="BQ41" s="344"/>
      <c r="BR41" s="344"/>
      <c r="BS41" s="344"/>
      <c r="BT41" s="344"/>
      <c r="BU41" s="344"/>
      <c r="BV41" s="344"/>
      <c r="BW41" s="344"/>
      <c r="BX41" s="344"/>
      <c r="BY41" s="344"/>
      <c r="BZ41" s="344"/>
      <c r="CA41" s="344"/>
      <c r="CB41" s="344"/>
      <c r="CC41" s="344"/>
      <c r="CD41" s="344"/>
    </row>
    <row r="42" spans="3:82" ht="12.75">
      <c r="C42" s="344"/>
      <c r="D42" s="344"/>
      <c r="E42" s="344"/>
      <c r="F42" s="344"/>
      <c r="G42" s="344"/>
      <c r="H42" s="344"/>
      <c r="I42" s="344"/>
      <c r="J42" s="344"/>
      <c r="K42" s="344"/>
      <c r="L42" s="344"/>
      <c r="M42" s="344"/>
      <c r="N42" s="344"/>
      <c r="O42" s="344"/>
      <c r="P42" s="344"/>
      <c r="Q42" s="344"/>
      <c r="R42" s="344"/>
      <c r="S42" s="344"/>
      <c r="T42" s="344"/>
      <c r="U42" s="344"/>
      <c r="V42" s="344"/>
      <c r="W42" s="344"/>
      <c r="X42" s="344"/>
      <c r="Y42" s="344"/>
      <c r="Z42" s="344"/>
      <c r="AA42" s="344"/>
      <c r="AB42" s="344"/>
      <c r="AC42" s="344"/>
      <c r="AD42" s="344"/>
      <c r="AE42" s="344"/>
      <c r="AF42" s="344"/>
      <c r="AG42" s="344"/>
      <c r="AH42" s="344"/>
      <c r="AI42" s="344"/>
      <c r="AJ42" s="344"/>
      <c r="AK42" s="344"/>
      <c r="AL42" s="344"/>
      <c r="AM42" s="344"/>
      <c r="AN42" s="344"/>
      <c r="AO42" s="344"/>
      <c r="AP42" s="344"/>
      <c r="AQ42" s="344"/>
      <c r="AR42" s="344"/>
      <c r="AS42" s="344"/>
      <c r="AT42" s="344"/>
      <c r="AU42" s="344"/>
      <c r="AV42" s="344"/>
      <c r="AW42" s="344"/>
      <c r="AX42" s="344"/>
      <c r="AY42" s="344"/>
      <c r="AZ42" s="344"/>
      <c r="BA42" s="344"/>
      <c r="BB42" s="344"/>
      <c r="BC42" s="344"/>
      <c r="BD42" s="344"/>
      <c r="BE42" s="344"/>
      <c r="BF42" s="344"/>
      <c r="BG42" s="344"/>
      <c r="BH42" s="344"/>
      <c r="BI42" s="344"/>
      <c r="BJ42" s="344"/>
      <c r="BK42" s="344"/>
      <c r="BL42" s="344"/>
      <c r="BM42" s="344"/>
      <c r="BN42" s="344"/>
      <c r="BO42" s="344"/>
      <c r="BP42" s="344"/>
      <c r="BQ42" s="344"/>
      <c r="BR42" s="344"/>
      <c r="BS42" s="344"/>
      <c r="BT42" s="344"/>
      <c r="BU42" s="344"/>
      <c r="BV42" s="344"/>
      <c r="BW42" s="344"/>
      <c r="BX42" s="344"/>
      <c r="BY42" s="344"/>
      <c r="BZ42" s="344"/>
      <c r="CA42" s="344"/>
      <c r="CB42" s="344"/>
      <c r="CC42" s="344"/>
      <c r="CD42" s="344"/>
    </row>
    <row r="43" spans="3:82" ht="12.75">
      <c r="C43" s="344"/>
      <c r="D43" s="344"/>
      <c r="E43" s="344"/>
      <c r="F43" s="344"/>
      <c r="G43" s="344"/>
      <c r="H43" s="344"/>
      <c r="I43" s="344"/>
      <c r="J43" s="344"/>
      <c r="K43" s="344"/>
      <c r="L43" s="344"/>
      <c r="M43" s="344"/>
      <c r="N43" s="344"/>
      <c r="O43" s="344"/>
      <c r="P43" s="344"/>
      <c r="Q43" s="344"/>
      <c r="R43" s="344"/>
      <c r="S43" s="344"/>
      <c r="T43" s="344"/>
      <c r="U43" s="344"/>
      <c r="V43" s="344"/>
      <c r="W43" s="344"/>
      <c r="X43" s="344"/>
      <c r="Y43" s="344"/>
      <c r="Z43" s="344"/>
      <c r="AA43" s="344"/>
      <c r="AB43" s="344"/>
      <c r="AC43" s="344"/>
      <c r="AD43" s="344"/>
      <c r="AE43" s="344"/>
      <c r="AF43" s="344"/>
      <c r="AG43" s="344"/>
      <c r="AH43" s="344"/>
      <c r="AI43" s="344"/>
      <c r="AJ43" s="344"/>
      <c r="AK43" s="344"/>
      <c r="AL43" s="344"/>
      <c r="AM43" s="344"/>
      <c r="AN43" s="344"/>
      <c r="AO43" s="344"/>
      <c r="AP43" s="344"/>
      <c r="AQ43" s="344"/>
      <c r="AR43" s="344"/>
      <c r="AS43" s="344"/>
      <c r="AT43" s="344"/>
      <c r="AU43" s="344"/>
      <c r="AV43" s="344"/>
      <c r="AW43" s="344"/>
      <c r="AX43" s="344"/>
      <c r="AY43" s="344"/>
      <c r="AZ43" s="344"/>
      <c r="BA43" s="344"/>
      <c r="BB43" s="344"/>
      <c r="BC43" s="344"/>
      <c r="BD43" s="344"/>
      <c r="BE43" s="344"/>
      <c r="BF43" s="344"/>
      <c r="BG43" s="344"/>
      <c r="BH43" s="344"/>
      <c r="BI43" s="344"/>
      <c r="BJ43" s="344"/>
      <c r="BK43" s="344"/>
      <c r="BL43" s="344"/>
      <c r="BM43" s="344"/>
      <c r="BN43" s="344"/>
      <c r="BO43" s="344"/>
      <c r="BP43" s="344"/>
      <c r="BQ43" s="344"/>
      <c r="BR43" s="344"/>
      <c r="BS43" s="344"/>
      <c r="BT43" s="344"/>
      <c r="BU43" s="344"/>
      <c r="BV43" s="344"/>
      <c r="BW43" s="344"/>
      <c r="BX43" s="344"/>
      <c r="BY43" s="344"/>
      <c r="BZ43" s="344"/>
      <c r="CA43" s="344"/>
      <c r="CB43" s="344"/>
      <c r="CC43" s="344"/>
      <c r="CD43" s="344"/>
    </row>
    <row r="44" ht="12.75">
      <c r="BX44" s="364"/>
    </row>
    <row r="45" ht="12.75">
      <c r="BX45" s="364"/>
    </row>
  </sheetData>
  <sheetProtection/>
  <mergeCells count="40">
    <mergeCell ref="BL7:BM7"/>
    <mergeCell ref="BN7:BO7"/>
    <mergeCell ref="BR7:BS7"/>
    <mergeCell ref="BT7:BU7"/>
    <mergeCell ref="BX7:BY7"/>
    <mergeCell ref="BZ7:CA7"/>
    <mergeCell ref="AT7:AU7"/>
    <mergeCell ref="AV7:AW7"/>
    <mergeCell ref="AZ7:BA7"/>
    <mergeCell ref="BB7:BC7"/>
    <mergeCell ref="BF7:BG7"/>
    <mergeCell ref="BH7:BI7"/>
    <mergeCell ref="AB7:AC7"/>
    <mergeCell ref="AD7:AE7"/>
    <mergeCell ref="AH7:AI7"/>
    <mergeCell ref="AJ7:AK7"/>
    <mergeCell ref="AN7:AO7"/>
    <mergeCell ref="AP7:AQ7"/>
    <mergeCell ref="BQ6:BU6"/>
    <mergeCell ref="BW6:CA6"/>
    <mergeCell ref="D7:E7"/>
    <mergeCell ref="F7:G7"/>
    <mergeCell ref="J7:K7"/>
    <mergeCell ref="L7:M7"/>
    <mergeCell ref="P7:Q7"/>
    <mergeCell ref="R7:S7"/>
    <mergeCell ref="V7:W7"/>
    <mergeCell ref="X7:Y7"/>
    <mergeCell ref="AG6:AK6"/>
    <mergeCell ref="AM6:AQ6"/>
    <mergeCell ref="AS6:AW6"/>
    <mergeCell ref="AY6:BC6"/>
    <mergeCell ref="BE6:BI6"/>
    <mergeCell ref="BK6:BO6"/>
    <mergeCell ref="D3:Q3"/>
    <mergeCell ref="C6:H6"/>
    <mergeCell ref="I6:M6"/>
    <mergeCell ref="O6:S6"/>
    <mergeCell ref="U6:Y6"/>
    <mergeCell ref="AA6:AE6"/>
  </mergeCells>
  <printOptions/>
  <pageMargins left="0.1968503937007874" right="0.1968503937007874" top="0.984251968503937" bottom="0.1968503937007874" header="0.5905511811023623" footer="0.1968503937007874"/>
  <pageSetup horizontalDpi="600" verticalDpi="600" orientation="landscape" paperSize="9" scale="68" r:id="rId1"/>
  <colBreaks count="4" manualBreakCount="4">
    <brk id="20" max="65535" man="1"/>
    <brk id="38" max="32" man="1"/>
    <brk id="56" max="32" man="1"/>
    <brk id="74" max="3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showZeros="0" tabSelected="1" zoomScalePageLayoutView="0" workbookViewId="0" topLeftCell="A16">
      <pane xSplit="2" topLeftCell="E1" activePane="topRight" state="frozen"/>
      <selection pane="topLeft" activeCell="A1" sqref="A1"/>
      <selection pane="topRight" activeCell="H42" sqref="H42"/>
    </sheetView>
  </sheetViews>
  <sheetFormatPr defaultColWidth="9.00390625" defaultRowHeight="12.75"/>
  <cols>
    <col min="1" max="1" width="45.625" style="0" customWidth="1"/>
    <col min="2" max="2" width="0.6171875" style="0" hidden="1" customWidth="1"/>
    <col min="3" max="3" width="16.625" style="0" customWidth="1"/>
    <col min="4" max="4" width="15.125" style="0" customWidth="1"/>
    <col min="5" max="5" width="16.375" style="0" customWidth="1"/>
    <col min="6" max="6" width="11.75390625" style="0" customWidth="1"/>
    <col min="7" max="7" width="15.625" style="0" customWidth="1"/>
    <col min="8" max="8" width="16.25390625" style="0" customWidth="1"/>
    <col min="9" max="9" width="15.875" style="0" customWidth="1"/>
    <col min="10" max="10" width="12.125" style="0" customWidth="1"/>
    <col min="11" max="11" width="12.75390625" style="0" customWidth="1"/>
    <col min="12" max="12" width="13.75390625" style="0" customWidth="1"/>
    <col min="13" max="13" width="14.25390625" style="0" customWidth="1"/>
    <col min="14" max="14" width="10.375" style="0" customWidth="1"/>
  </cols>
  <sheetData>
    <row r="1" spans="1:12" ht="15.75">
      <c r="A1" s="365" t="s">
        <v>111</v>
      </c>
      <c r="B1" s="366"/>
      <c r="C1" s="367"/>
      <c r="D1" s="367"/>
      <c r="E1" s="367"/>
      <c r="F1" s="367"/>
      <c r="G1" s="368"/>
      <c r="H1" s="368"/>
      <c r="I1" s="368"/>
      <c r="J1" s="368"/>
      <c r="K1" s="368"/>
      <c r="L1" s="368"/>
    </row>
    <row r="2" spans="1:12" ht="15.75">
      <c r="A2" s="369" t="s">
        <v>112</v>
      </c>
      <c r="B2" s="366"/>
      <c r="C2" s="367"/>
      <c r="D2" s="367"/>
      <c r="E2" s="367"/>
      <c r="F2" s="367"/>
      <c r="G2" s="368"/>
      <c r="H2" s="368"/>
      <c r="I2" s="368"/>
      <c r="J2" s="368"/>
      <c r="K2" s="368"/>
      <c r="L2" s="368"/>
    </row>
    <row r="3" spans="1:12" ht="16.5" thickBot="1">
      <c r="A3" s="370"/>
      <c r="B3" s="371"/>
      <c r="C3" s="372"/>
      <c r="D3" s="372"/>
      <c r="E3" s="372"/>
      <c r="F3" s="372"/>
      <c r="G3" s="373"/>
      <c r="H3" s="373"/>
      <c r="I3" s="373"/>
      <c r="J3" s="373"/>
      <c r="K3" s="373"/>
      <c r="L3" s="374" t="s">
        <v>113</v>
      </c>
    </row>
    <row r="4" spans="1:14" ht="15">
      <c r="A4" s="375"/>
      <c r="B4" s="376" t="s">
        <v>114</v>
      </c>
      <c r="C4" s="377" t="s">
        <v>115</v>
      </c>
      <c r="D4" s="378"/>
      <c r="E4" s="378"/>
      <c r="F4" s="379"/>
      <c r="G4" s="380" t="s">
        <v>116</v>
      </c>
      <c r="H4" s="381"/>
      <c r="I4" s="381"/>
      <c r="J4" s="382"/>
      <c r="K4" s="383" t="s">
        <v>117</v>
      </c>
      <c r="L4" s="384"/>
      <c r="M4" s="384"/>
      <c r="N4" s="385"/>
    </row>
    <row r="5" spans="1:14" ht="15">
      <c r="A5" s="386" t="s">
        <v>1</v>
      </c>
      <c r="B5" s="386" t="s">
        <v>118</v>
      </c>
      <c r="C5" s="387"/>
      <c r="D5" s="388"/>
      <c r="E5" s="388"/>
      <c r="F5" s="389"/>
      <c r="G5" s="390"/>
      <c r="H5" s="391"/>
      <c r="I5" s="391"/>
      <c r="J5" s="392"/>
      <c r="K5" s="393"/>
      <c r="L5" s="394"/>
      <c r="M5" s="394"/>
      <c r="N5" s="395"/>
    </row>
    <row r="6" spans="1:14" ht="15">
      <c r="A6" s="386"/>
      <c r="B6" s="386"/>
      <c r="C6" s="396" t="s">
        <v>119</v>
      </c>
      <c r="D6" s="397" t="s">
        <v>120</v>
      </c>
      <c r="E6" s="398" t="s">
        <v>121</v>
      </c>
      <c r="F6" s="399"/>
      <c r="G6" s="396" t="s">
        <v>119</v>
      </c>
      <c r="H6" s="400" t="s">
        <v>120</v>
      </c>
      <c r="I6" s="398" t="s">
        <v>121</v>
      </c>
      <c r="J6" s="399"/>
      <c r="K6" s="396" t="s">
        <v>119</v>
      </c>
      <c r="L6" s="397" t="s">
        <v>120</v>
      </c>
      <c r="M6" s="401" t="s">
        <v>121</v>
      </c>
      <c r="N6" s="402"/>
    </row>
    <row r="7" spans="1:14" ht="12.75">
      <c r="A7" s="403"/>
      <c r="B7" s="403" t="s">
        <v>122</v>
      </c>
      <c r="C7" s="404" t="s">
        <v>123</v>
      </c>
      <c r="D7" s="405"/>
      <c r="E7" s="403" t="s">
        <v>26</v>
      </c>
      <c r="F7" s="406" t="s">
        <v>27</v>
      </c>
      <c r="G7" s="404" t="s">
        <v>123</v>
      </c>
      <c r="H7" s="407"/>
      <c r="I7" s="403" t="s">
        <v>26</v>
      </c>
      <c r="J7" s="406" t="s">
        <v>27</v>
      </c>
      <c r="K7" s="404" t="s">
        <v>123</v>
      </c>
      <c r="L7" s="405"/>
      <c r="M7" s="408" t="s">
        <v>26</v>
      </c>
      <c r="N7" s="409" t="s">
        <v>27</v>
      </c>
    </row>
    <row r="8" spans="1:14" ht="15.75">
      <c r="A8" s="273" t="s">
        <v>124</v>
      </c>
      <c r="B8" s="410" t="s">
        <v>125</v>
      </c>
      <c r="C8" s="411">
        <f aca="true" t="shared" si="0" ref="C8:D23">G8+K8</f>
        <v>574425.4000000001</v>
      </c>
      <c r="D8" s="412">
        <f t="shared" si="0"/>
        <v>238018.6000000001</v>
      </c>
      <c r="E8" s="412">
        <f aca="true" t="shared" si="1" ref="E8:E19">D8-C8</f>
        <v>-336406.80000000005</v>
      </c>
      <c r="F8" s="413">
        <f aca="true" t="shared" si="2" ref="F8:F17">D8/C8%</f>
        <v>41.43594625168038</v>
      </c>
      <c r="G8" s="414">
        <f>SUM(G9:G19)+G25+G26+G27+G30+G31</f>
        <v>413837.9000000001</v>
      </c>
      <c r="H8" s="412">
        <f>SUM(H9:H19)+H25+H26+H27+H30+H31</f>
        <v>178874.60000000006</v>
      </c>
      <c r="I8" s="412">
        <f>H8-G8</f>
        <v>-234963.30000000002</v>
      </c>
      <c r="J8" s="415">
        <f>H8/G8%</f>
        <v>43.22334904560458</v>
      </c>
      <c r="K8" s="414">
        <f>SUM(K9:K19)+K25+K26+K27+K30+K31</f>
        <v>160587.50000000003</v>
      </c>
      <c r="L8" s="412">
        <f>SUM(L9:L19)+L25+L26+L27+L30+L31</f>
        <v>59144.000000000015</v>
      </c>
      <c r="M8" s="412">
        <f>L8-K8</f>
        <v>-101443.50000000001</v>
      </c>
      <c r="N8" s="413">
        <f>L8/K8%</f>
        <v>36.829765704055426</v>
      </c>
    </row>
    <row r="9" spans="1:14" ht="15">
      <c r="A9" s="416" t="s">
        <v>89</v>
      </c>
      <c r="B9" s="417" t="s">
        <v>126</v>
      </c>
      <c r="C9" s="418">
        <f t="shared" si="0"/>
        <v>351670.80000000005</v>
      </c>
      <c r="D9" s="419">
        <f t="shared" si="0"/>
        <v>144049.6</v>
      </c>
      <c r="E9" s="419">
        <f t="shared" si="1"/>
        <v>-207621.20000000004</v>
      </c>
      <c r="F9" s="420">
        <f t="shared" si="2"/>
        <v>40.9614901208744</v>
      </c>
      <c r="G9" s="421">
        <v>283263.2</v>
      </c>
      <c r="H9" s="422">
        <v>115804.6</v>
      </c>
      <c r="I9" s="423">
        <f aca="true" t="shared" si="3" ref="I9:I38">H9-G9</f>
        <v>-167458.6</v>
      </c>
      <c r="J9" s="424">
        <f aca="true" t="shared" si="4" ref="J9:J38">H9/G9%</f>
        <v>40.88233134413507</v>
      </c>
      <c r="K9" s="421">
        <v>68407.6</v>
      </c>
      <c r="L9" s="423">
        <v>28245</v>
      </c>
      <c r="M9" s="423">
        <f aca="true" t="shared" si="5" ref="M9:M38">L9-K9</f>
        <v>-40162.600000000006</v>
      </c>
      <c r="N9" s="424">
        <f aca="true" t="shared" si="6" ref="N9:N38">L9/K9%</f>
        <v>41.289271952239226</v>
      </c>
    </row>
    <row r="10" spans="1:14" ht="15">
      <c r="A10" s="416" t="s">
        <v>90</v>
      </c>
      <c r="B10" s="417"/>
      <c r="C10" s="418"/>
      <c r="D10" s="419"/>
      <c r="E10" s="419"/>
      <c r="F10" s="420"/>
      <c r="G10" s="421">
        <v>36142</v>
      </c>
      <c r="H10" s="422">
        <v>18411.2</v>
      </c>
      <c r="I10" s="423"/>
      <c r="J10" s="424"/>
      <c r="K10" s="421">
        <v>4474.9</v>
      </c>
      <c r="L10" s="423">
        <v>2279.4</v>
      </c>
      <c r="M10" s="423"/>
      <c r="N10" s="424"/>
    </row>
    <row r="11" spans="1:14" ht="25.5" hidden="1">
      <c r="A11" s="425" t="s">
        <v>91</v>
      </c>
      <c r="B11" s="417" t="s">
        <v>127</v>
      </c>
      <c r="C11" s="418">
        <f t="shared" si="0"/>
        <v>0</v>
      </c>
      <c r="D11" s="419">
        <f t="shared" si="0"/>
        <v>0</v>
      </c>
      <c r="E11" s="419">
        <f t="shared" si="1"/>
        <v>0</v>
      </c>
      <c r="F11" s="420" t="e">
        <f t="shared" si="2"/>
        <v>#DIV/0!</v>
      </c>
      <c r="G11" s="421"/>
      <c r="H11" s="422"/>
      <c r="I11" s="423">
        <f t="shared" si="3"/>
        <v>0</v>
      </c>
      <c r="J11" s="424" t="e">
        <f t="shared" si="4"/>
        <v>#DIV/0!</v>
      </c>
      <c r="K11" s="421"/>
      <c r="L11" s="423"/>
      <c r="M11" s="423">
        <f t="shared" si="5"/>
        <v>0</v>
      </c>
      <c r="N11" s="424" t="e">
        <f t="shared" si="6"/>
        <v>#DIV/0!</v>
      </c>
    </row>
    <row r="12" spans="1:14" ht="25.5">
      <c r="A12" s="425" t="s">
        <v>33</v>
      </c>
      <c r="B12" s="417" t="s">
        <v>128</v>
      </c>
      <c r="C12" s="418">
        <f t="shared" si="0"/>
        <v>30852.7</v>
      </c>
      <c r="D12" s="419">
        <f t="shared" si="0"/>
        <v>12724.6</v>
      </c>
      <c r="E12" s="419">
        <f t="shared" si="1"/>
        <v>-18128.1</v>
      </c>
      <c r="F12" s="420">
        <f t="shared" si="2"/>
        <v>41.243067867642054</v>
      </c>
      <c r="G12" s="421">
        <v>30852.7</v>
      </c>
      <c r="H12" s="422">
        <v>12724.6</v>
      </c>
      <c r="I12" s="423">
        <f t="shared" si="3"/>
        <v>-18128.1</v>
      </c>
      <c r="J12" s="424">
        <f t="shared" si="4"/>
        <v>41.243067867642054</v>
      </c>
      <c r="K12" s="421"/>
      <c r="L12" s="423"/>
      <c r="M12" s="423">
        <f t="shared" si="5"/>
        <v>0</v>
      </c>
      <c r="N12" s="424"/>
    </row>
    <row r="13" spans="1:14" ht="15">
      <c r="A13" s="425" t="s">
        <v>34</v>
      </c>
      <c r="B13" s="417" t="s">
        <v>129</v>
      </c>
      <c r="C13" s="418">
        <f t="shared" si="0"/>
        <v>1801.8</v>
      </c>
      <c r="D13" s="419">
        <f t="shared" si="0"/>
        <v>9155.2</v>
      </c>
      <c r="E13" s="419">
        <f t="shared" si="1"/>
        <v>7353.400000000001</v>
      </c>
      <c r="F13" s="420">
        <f t="shared" si="2"/>
        <v>508.11410811410815</v>
      </c>
      <c r="G13" s="421">
        <v>900.9</v>
      </c>
      <c r="H13" s="422">
        <v>4577.7</v>
      </c>
      <c r="I13" s="423">
        <f t="shared" si="3"/>
        <v>3676.7999999999997</v>
      </c>
      <c r="J13" s="424">
        <f t="shared" si="4"/>
        <v>508.1252081252081</v>
      </c>
      <c r="K13" s="421">
        <v>900.9</v>
      </c>
      <c r="L13" s="423">
        <v>4577.5</v>
      </c>
      <c r="M13" s="423">
        <f t="shared" si="5"/>
        <v>3676.6</v>
      </c>
      <c r="N13" s="424">
        <f t="shared" si="6"/>
        <v>508.1030081030081</v>
      </c>
    </row>
    <row r="14" spans="1:14" ht="25.5">
      <c r="A14" s="425" t="s">
        <v>36</v>
      </c>
      <c r="B14" s="417"/>
      <c r="C14" s="418">
        <f t="shared" si="0"/>
        <v>1580</v>
      </c>
      <c r="D14" s="419">
        <f t="shared" si="0"/>
        <v>387.7</v>
      </c>
      <c r="E14" s="419"/>
      <c r="F14" s="420"/>
      <c r="G14" s="421">
        <v>1580</v>
      </c>
      <c r="H14" s="422">
        <v>387.7</v>
      </c>
      <c r="I14" s="423">
        <f t="shared" si="3"/>
        <v>-1192.3</v>
      </c>
      <c r="J14" s="424">
        <f t="shared" si="4"/>
        <v>24.537974683544302</v>
      </c>
      <c r="K14" s="421"/>
      <c r="L14" s="423"/>
      <c r="M14" s="423">
        <f t="shared" si="5"/>
        <v>0</v>
      </c>
      <c r="N14" s="424"/>
    </row>
    <row r="15" spans="1:14" ht="15">
      <c r="A15" s="425" t="s">
        <v>92</v>
      </c>
      <c r="B15" s="426" t="s">
        <v>130</v>
      </c>
      <c r="C15" s="418">
        <f t="shared" si="0"/>
        <v>8594.9</v>
      </c>
      <c r="D15" s="419">
        <f t="shared" si="0"/>
        <v>309.8</v>
      </c>
      <c r="E15" s="419">
        <f t="shared" si="1"/>
        <v>-8285.1</v>
      </c>
      <c r="F15" s="420">
        <f t="shared" si="2"/>
        <v>3.604463111845397</v>
      </c>
      <c r="G15" s="421"/>
      <c r="H15" s="422"/>
      <c r="I15" s="423">
        <f t="shared" si="3"/>
        <v>0</v>
      </c>
      <c r="J15" s="424"/>
      <c r="K15" s="421">
        <v>8594.9</v>
      </c>
      <c r="L15" s="423">
        <v>309.8</v>
      </c>
      <c r="M15" s="423">
        <f t="shared" si="5"/>
        <v>-8285.1</v>
      </c>
      <c r="N15" s="424">
        <f t="shared" si="6"/>
        <v>3.604463111845397</v>
      </c>
    </row>
    <row r="16" spans="1:14" ht="15">
      <c r="A16" s="427" t="s">
        <v>93</v>
      </c>
      <c r="B16" s="426" t="s">
        <v>131</v>
      </c>
      <c r="C16" s="418">
        <f t="shared" si="0"/>
        <v>66570.6</v>
      </c>
      <c r="D16" s="419">
        <f t="shared" si="0"/>
        <v>16661.9</v>
      </c>
      <c r="E16" s="419">
        <f t="shared" si="1"/>
        <v>-49908.700000000004</v>
      </c>
      <c r="F16" s="420">
        <f t="shared" si="2"/>
        <v>25.028916668919916</v>
      </c>
      <c r="G16" s="421"/>
      <c r="H16" s="422"/>
      <c r="I16" s="423">
        <f t="shared" si="3"/>
        <v>0</v>
      </c>
      <c r="J16" s="424"/>
      <c r="K16" s="421">
        <v>66570.6</v>
      </c>
      <c r="L16" s="423">
        <v>16661.9</v>
      </c>
      <c r="M16" s="423">
        <f t="shared" si="5"/>
        <v>-49908.700000000004</v>
      </c>
      <c r="N16" s="424">
        <f t="shared" si="6"/>
        <v>25.028916668919916</v>
      </c>
    </row>
    <row r="17" spans="1:14" ht="15">
      <c r="A17" s="428" t="s">
        <v>132</v>
      </c>
      <c r="B17" s="429" t="s">
        <v>133</v>
      </c>
      <c r="C17" s="418">
        <f t="shared" si="0"/>
        <v>15196.7</v>
      </c>
      <c r="D17" s="419">
        <f t="shared" si="0"/>
        <v>6779.599999999999</v>
      </c>
      <c r="E17" s="419">
        <f t="shared" si="1"/>
        <v>-8417.100000000002</v>
      </c>
      <c r="F17" s="420">
        <f t="shared" si="2"/>
        <v>44.61231714780182</v>
      </c>
      <c r="G17" s="421">
        <v>14555</v>
      </c>
      <c r="H17" s="422">
        <v>6517.2</v>
      </c>
      <c r="I17" s="423">
        <f t="shared" si="3"/>
        <v>-8037.8</v>
      </c>
      <c r="J17" s="424">
        <f t="shared" si="4"/>
        <v>44.77636551013397</v>
      </c>
      <c r="K17" s="430">
        <v>641.7</v>
      </c>
      <c r="L17" s="423">
        <v>262.4</v>
      </c>
      <c r="M17" s="423">
        <f t="shared" si="5"/>
        <v>-379.30000000000007</v>
      </c>
      <c r="N17" s="424">
        <f t="shared" si="6"/>
        <v>40.89138226585631</v>
      </c>
    </row>
    <row r="18" spans="1:14" ht="15">
      <c r="A18" s="425" t="s">
        <v>134</v>
      </c>
      <c r="B18" s="429" t="s">
        <v>135</v>
      </c>
      <c r="C18" s="418">
        <f t="shared" si="0"/>
        <v>0</v>
      </c>
      <c r="D18" s="419">
        <f t="shared" si="0"/>
        <v>0</v>
      </c>
      <c r="E18" s="419">
        <f t="shared" si="1"/>
        <v>0</v>
      </c>
      <c r="F18" s="420"/>
      <c r="G18" s="421"/>
      <c r="H18" s="431"/>
      <c r="I18" s="423"/>
      <c r="J18" s="424"/>
      <c r="K18" s="430"/>
      <c r="L18" s="423"/>
      <c r="M18" s="423">
        <f t="shared" si="5"/>
        <v>0</v>
      </c>
      <c r="N18" s="424"/>
    </row>
    <row r="19" spans="1:14" ht="38.25">
      <c r="A19" s="432" t="s">
        <v>136</v>
      </c>
      <c r="B19" s="433" t="s">
        <v>137</v>
      </c>
      <c r="C19" s="418">
        <f t="shared" si="0"/>
        <v>48546.4</v>
      </c>
      <c r="D19" s="419">
        <f t="shared" si="0"/>
        <v>16484.2</v>
      </c>
      <c r="E19" s="419">
        <f t="shared" si="1"/>
        <v>-32062.2</v>
      </c>
      <c r="F19" s="420">
        <f>D19/C19%</f>
        <v>33.95555592175733</v>
      </c>
      <c r="G19" s="434">
        <f>SUM(G20:G24)</f>
        <v>38516.4</v>
      </c>
      <c r="H19" s="423">
        <f>SUM(H20:H24)</f>
        <v>12228.9</v>
      </c>
      <c r="I19" s="423">
        <f t="shared" si="3"/>
        <v>-26287.5</v>
      </c>
      <c r="J19" s="424">
        <f t="shared" si="4"/>
        <v>31.74985201109138</v>
      </c>
      <c r="K19" s="421">
        <f>SUM(K20:K24)</f>
        <v>10030</v>
      </c>
      <c r="L19" s="423">
        <f>SUM(L20:L24)</f>
        <v>4255.3</v>
      </c>
      <c r="M19" s="423">
        <f t="shared" si="5"/>
        <v>-5774.7</v>
      </c>
      <c r="N19" s="424">
        <f t="shared" si="6"/>
        <v>42.42572283150549</v>
      </c>
    </row>
    <row r="20" spans="1:14" ht="25.5" hidden="1">
      <c r="A20" s="435" t="s">
        <v>50</v>
      </c>
      <c r="B20" s="436"/>
      <c r="C20" s="437">
        <f t="shared" si="0"/>
        <v>0</v>
      </c>
      <c r="D20" s="438">
        <f t="shared" si="0"/>
        <v>0</v>
      </c>
      <c r="E20" s="438"/>
      <c r="F20" s="439"/>
      <c r="G20" s="437"/>
      <c r="H20" s="440"/>
      <c r="I20" s="438">
        <f t="shared" si="3"/>
        <v>0</v>
      </c>
      <c r="J20" s="439"/>
      <c r="K20" s="437"/>
      <c r="L20" s="438"/>
      <c r="M20" s="438">
        <f t="shared" si="5"/>
        <v>0</v>
      </c>
      <c r="N20" s="439"/>
    </row>
    <row r="21" spans="1:14" ht="15">
      <c r="A21" s="435" t="s">
        <v>138</v>
      </c>
      <c r="B21" s="441" t="s">
        <v>139</v>
      </c>
      <c r="C21" s="437">
        <f t="shared" si="0"/>
        <v>35755.1</v>
      </c>
      <c r="D21" s="438">
        <f t="shared" si="0"/>
        <v>10298.5</v>
      </c>
      <c r="E21" s="438">
        <f aca="true" t="shared" si="7" ref="E21:E37">D21-C21</f>
        <v>-25456.6</v>
      </c>
      <c r="F21" s="439">
        <f aca="true" t="shared" si="8" ref="F21:F28">D21/C21%</f>
        <v>28.802884064091558</v>
      </c>
      <c r="G21" s="437">
        <v>30310.7</v>
      </c>
      <c r="H21" s="440">
        <v>8191.6</v>
      </c>
      <c r="I21" s="438">
        <f t="shared" si="3"/>
        <v>-22119.1</v>
      </c>
      <c r="J21" s="439">
        <f t="shared" si="4"/>
        <v>27.025439861171137</v>
      </c>
      <c r="K21" s="437">
        <v>5444.4</v>
      </c>
      <c r="L21" s="438">
        <v>2106.9</v>
      </c>
      <c r="M21" s="438">
        <f t="shared" si="5"/>
        <v>-3337.4999999999995</v>
      </c>
      <c r="N21" s="439">
        <f t="shared" si="6"/>
        <v>38.69847917125855</v>
      </c>
    </row>
    <row r="22" spans="1:14" ht="15">
      <c r="A22" s="442" t="s">
        <v>52</v>
      </c>
      <c r="B22" s="441" t="s">
        <v>140</v>
      </c>
      <c r="C22" s="437">
        <f t="shared" si="0"/>
        <v>10452.5</v>
      </c>
      <c r="D22" s="438">
        <f t="shared" si="0"/>
        <v>4854</v>
      </c>
      <c r="E22" s="438">
        <f t="shared" si="7"/>
        <v>-5598.5</v>
      </c>
      <c r="F22" s="439">
        <f t="shared" si="8"/>
        <v>46.43865104042095</v>
      </c>
      <c r="G22" s="437">
        <v>7875.6</v>
      </c>
      <c r="H22" s="440">
        <v>3706.9</v>
      </c>
      <c r="I22" s="438">
        <f t="shared" si="3"/>
        <v>-4168.700000000001</v>
      </c>
      <c r="J22" s="439">
        <f t="shared" si="4"/>
        <v>47.068159886230895</v>
      </c>
      <c r="K22" s="437">
        <v>2576.9</v>
      </c>
      <c r="L22" s="438">
        <v>1147.1</v>
      </c>
      <c r="M22" s="438">
        <f t="shared" si="5"/>
        <v>-1429.8000000000002</v>
      </c>
      <c r="N22" s="439">
        <f t="shared" si="6"/>
        <v>44.514726997555194</v>
      </c>
    </row>
    <row r="23" spans="1:14" ht="25.5">
      <c r="A23" s="442" t="s">
        <v>141</v>
      </c>
      <c r="B23" s="436" t="s">
        <v>142</v>
      </c>
      <c r="C23" s="437">
        <f t="shared" si="0"/>
        <v>129.2</v>
      </c>
      <c r="D23" s="438">
        <f t="shared" si="0"/>
        <v>130.3</v>
      </c>
      <c r="E23" s="438">
        <f t="shared" si="7"/>
        <v>1.1000000000000227</v>
      </c>
      <c r="F23" s="439">
        <f t="shared" si="8"/>
        <v>100.85139318885452</v>
      </c>
      <c r="G23" s="437">
        <v>77.5</v>
      </c>
      <c r="H23" s="440">
        <v>130.3</v>
      </c>
      <c r="I23" s="438">
        <f t="shared" si="3"/>
        <v>52.80000000000001</v>
      </c>
      <c r="J23" s="439">
        <f t="shared" si="4"/>
        <v>168.1290322580645</v>
      </c>
      <c r="K23" s="443">
        <v>51.7</v>
      </c>
      <c r="L23" s="438"/>
      <c r="M23" s="438">
        <f t="shared" si="5"/>
        <v>-51.7</v>
      </c>
      <c r="N23" s="439">
        <f t="shared" si="6"/>
        <v>0</v>
      </c>
    </row>
    <row r="24" spans="1:14" ht="25.5">
      <c r="A24" s="444" t="s">
        <v>143</v>
      </c>
      <c r="B24" s="436"/>
      <c r="C24" s="437">
        <f aca="true" t="shared" si="9" ref="C24:D31">G24+K24</f>
        <v>2209.6</v>
      </c>
      <c r="D24" s="438">
        <f t="shared" si="9"/>
        <v>1201.3999999999999</v>
      </c>
      <c r="E24" s="438">
        <f>D24-C24</f>
        <v>-1008.2</v>
      </c>
      <c r="F24" s="439">
        <f>D24/C24%</f>
        <v>54.371832005792896</v>
      </c>
      <c r="G24" s="437">
        <v>252.6</v>
      </c>
      <c r="H24" s="440">
        <v>200.1</v>
      </c>
      <c r="I24" s="438">
        <f t="shared" si="3"/>
        <v>-52.5</v>
      </c>
      <c r="J24" s="439">
        <f t="shared" si="4"/>
        <v>79.21615201900238</v>
      </c>
      <c r="K24" s="445">
        <v>1957</v>
      </c>
      <c r="L24" s="438">
        <v>1001.3</v>
      </c>
      <c r="M24" s="438">
        <f t="shared" si="5"/>
        <v>-955.7</v>
      </c>
      <c r="N24" s="439">
        <f t="shared" si="6"/>
        <v>51.165048543689316</v>
      </c>
    </row>
    <row r="25" spans="1:14" ht="25.5">
      <c r="A25" s="425" t="s">
        <v>57</v>
      </c>
      <c r="B25" s="417" t="s">
        <v>144</v>
      </c>
      <c r="C25" s="418">
        <f t="shared" si="9"/>
        <v>1281.7</v>
      </c>
      <c r="D25" s="419">
        <f t="shared" si="9"/>
        <v>1878.8</v>
      </c>
      <c r="E25" s="419">
        <f t="shared" si="7"/>
        <v>597.0999999999999</v>
      </c>
      <c r="F25" s="420">
        <f t="shared" si="8"/>
        <v>146.58656471873292</v>
      </c>
      <c r="G25" s="421">
        <v>1281.7</v>
      </c>
      <c r="H25" s="431">
        <v>1878.8</v>
      </c>
      <c r="I25" s="423">
        <f t="shared" si="3"/>
        <v>597.0999999999999</v>
      </c>
      <c r="J25" s="424">
        <f t="shared" si="4"/>
        <v>146.58656471873292</v>
      </c>
      <c r="K25" s="446"/>
      <c r="L25" s="423"/>
      <c r="M25" s="423">
        <f t="shared" si="5"/>
        <v>0</v>
      </c>
      <c r="N25" s="424"/>
    </row>
    <row r="26" spans="1:14" ht="15">
      <c r="A26" s="425" t="s">
        <v>145</v>
      </c>
      <c r="B26" s="417"/>
      <c r="C26" s="418">
        <f t="shared" si="9"/>
        <v>333.4</v>
      </c>
      <c r="D26" s="419">
        <f t="shared" si="9"/>
        <v>522.3</v>
      </c>
      <c r="E26" s="419">
        <f t="shared" si="7"/>
        <v>188.89999999999998</v>
      </c>
      <c r="F26" s="420"/>
      <c r="G26" s="421">
        <v>263.2</v>
      </c>
      <c r="H26" s="422">
        <v>363.7</v>
      </c>
      <c r="I26" s="423">
        <f t="shared" si="3"/>
        <v>100.5</v>
      </c>
      <c r="J26" s="424">
        <f t="shared" si="4"/>
        <v>138.1838905775076</v>
      </c>
      <c r="K26" s="446">
        <v>70.2</v>
      </c>
      <c r="L26" s="423">
        <v>158.6</v>
      </c>
      <c r="M26" s="423">
        <f t="shared" si="5"/>
        <v>88.39999999999999</v>
      </c>
      <c r="N26" s="424"/>
    </row>
    <row r="27" spans="1:14" ht="25.5">
      <c r="A27" s="447" t="s">
        <v>60</v>
      </c>
      <c r="B27" s="429" t="s">
        <v>146</v>
      </c>
      <c r="C27" s="418">
        <f t="shared" si="9"/>
        <v>86</v>
      </c>
      <c r="D27" s="419">
        <f t="shared" si="9"/>
        <v>4541.4</v>
      </c>
      <c r="E27" s="419">
        <f t="shared" si="7"/>
        <v>4455.4</v>
      </c>
      <c r="F27" s="420">
        <f t="shared" si="8"/>
        <v>5280.697674418604</v>
      </c>
      <c r="G27" s="434">
        <f>SUM(G28:G29)</f>
        <v>86</v>
      </c>
      <c r="H27" s="423">
        <f>SUM(H28:H29)</f>
        <v>2717.6</v>
      </c>
      <c r="I27" s="423">
        <f t="shared" si="3"/>
        <v>2631.6</v>
      </c>
      <c r="J27" s="424">
        <f t="shared" si="4"/>
        <v>3160</v>
      </c>
      <c r="K27" s="434">
        <f>SUM(K28:K29)</f>
        <v>0</v>
      </c>
      <c r="L27" s="423">
        <f>SUM(L28:L29)</f>
        <v>1823.8</v>
      </c>
      <c r="M27" s="423">
        <f t="shared" si="5"/>
        <v>1823.8</v>
      </c>
      <c r="N27" s="424"/>
    </row>
    <row r="28" spans="1:14" ht="15">
      <c r="A28" s="448" t="s">
        <v>61</v>
      </c>
      <c r="B28" s="449" t="s">
        <v>147</v>
      </c>
      <c r="C28" s="450">
        <f t="shared" si="9"/>
        <v>86</v>
      </c>
      <c r="D28" s="451">
        <f t="shared" si="9"/>
        <v>495.1</v>
      </c>
      <c r="E28" s="438">
        <f t="shared" si="7"/>
        <v>409.1</v>
      </c>
      <c r="F28" s="439">
        <f t="shared" si="8"/>
        <v>575.6976744186047</v>
      </c>
      <c r="G28" s="450">
        <v>86</v>
      </c>
      <c r="H28" s="452">
        <v>449.6</v>
      </c>
      <c r="I28" s="438">
        <f t="shared" si="3"/>
        <v>363.6</v>
      </c>
      <c r="J28" s="439">
        <f t="shared" si="4"/>
        <v>522.7906976744187</v>
      </c>
      <c r="K28" s="450"/>
      <c r="L28" s="451">
        <v>45.5</v>
      </c>
      <c r="M28" s="438">
        <f t="shared" si="5"/>
        <v>45.5</v>
      </c>
      <c r="N28" s="439"/>
    </row>
    <row r="29" spans="1:14" ht="15">
      <c r="A29" s="448" t="s">
        <v>102</v>
      </c>
      <c r="B29" s="449" t="s">
        <v>148</v>
      </c>
      <c r="C29" s="453">
        <f t="shared" si="9"/>
        <v>0</v>
      </c>
      <c r="D29" s="451">
        <f t="shared" si="9"/>
        <v>4046.3</v>
      </c>
      <c r="E29" s="438">
        <f t="shared" si="7"/>
        <v>4046.3</v>
      </c>
      <c r="F29" s="439"/>
      <c r="G29" s="450"/>
      <c r="H29" s="452">
        <v>2268</v>
      </c>
      <c r="I29" s="438">
        <f t="shared" si="3"/>
        <v>2268</v>
      </c>
      <c r="J29" s="439"/>
      <c r="K29" s="450"/>
      <c r="L29" s="451">
        <v>1778.3</v>
      </c>
      <c r="M29" s="438">
        <f t="shared" si="5"/>
        <v>1778.3</v>
      </c>
      <c r="N29" s="439"/>
    </row>
    <row r="30" spans="1:14" ht="15">
      <c r="A30" s="447" t="s">
        <v>149</v>
      </c>
      <c r="B30" s="429" t="s">
        <v>150</v>
      </c>
      <c r="C30" s="454">
        <f t="shared" si="9"/>
        <v>7293.5</v>
      </c>
      <c r="D30" s="419">
        <f t="shared" si="9"/>
        <v>3832.8999999999996</v>
      </c>
      <c r="E30" s="419">
        <f t="shared" si="7"/>
        <v>-3460.6000000000004</v>
      </c>
      <c r="F30" s="420">
        <f>D30/C30%</f>
        <v>52.55227257146774</v>
      </c>
      <c r="G30" s="421">
        <v>6396.8</v>
      </c>
      <c r="H30" s="422">
        <v>3262.6</v>
      </c>
      <c r="I30" s="423">
        <f t="shared" si="3"/>
        <v>-3134.2000000000003</v>
      </c>
      <c r="J30" s="424">
        <f t="shared" si="4"/>
        <v>51.0036268134067</v>
      </c>
      <c r="K30" s="455">
        <v>896.7</v>
      </c>
      <c r="L30" s="423">
        <v>570.3</v>
      </c>
      <c r="M30" s="423">
        <f t="shared" si="5"/>
        <v>-326.4000000000001</v>
      </c>
      <c r="N30" s="424">
        <f t="shared" si="6"/>
        <v>63.599866175978576</v>
      </c>
    </row>
    <row r="31" spans="1:14" ht="15">
      <c r="A31" s="428" t="s">
        <v>64</v>
      </c>
      <c r="B31" s="429" t="s">
        <v>151</v>
      </c>
      <c r="C31" s="418">
        <f t="shared" si="9"/>
        <v>0</v>
      </c>
      <c r="D31" s="419">
        <f t="shared" si="9"/>
        <v>0</v>
      </c>
      <c r="E31" s="419">
        <f t="shared" si="7"/>
        <v>0</v>
      </c>
      <c r="F31" s="420"/>
      <c r="G31" s="421"/>
      <c r="H31" s="422"/>
      <c r="I31" s="423">
        <f t="shared" si="3"/>
        <v>0</v>
      </c>
      <c r="J31" s="424"/>
      <c r="K31" s="446"/>
      <c r="L31" s="423"/>
      <c r="M31" s="423">
        <f t="shared" si="5"/>
        <v>0</v>
      </c>
      <c r="N31" s="424"/>
    </row>
    <row r="32" spans="1:14" ht="15.75">
      <c r="A32" s="456" t="s">
        <v>105</v>
      </c>
      <c r="B32" s="457"/>
      <c r="C32" s="458">
        <f>SUM(C33:C37)</f>
        <v>2650432.5999999996</v>
      </c>
      <c r="D32" s="459">
        <f>SUM(D33:D37)</f>
        <v>1289687.2</v>
      </c>
      <c r="E32" s="460">
        <f t="shared" si="7"/>
        <v>-1360745.3999999997</v>
      </c>
      <c r="F32" s="461">
        <f>D32/C32%</f>
        <v>48.65949807589901</v>
      </c>
      <c r="G32" s="458">
        <f>SUM(G33:G37)</f>
        <v>2674170.5</v>
      </c>
      <c r="H32" s="462">
        <f>SUM(H33:H37)</f>
        <v>1298365.8</v>
      </c>
      <c r="I32" s="460">
        <f t="shared" si="3"/>
        <v>-1375804.7</v>
      </c>
      <c r="J32" s="461">
        <f t="shared" si="4"/>
        <v>48.55209493934661</v>
      </c>
      <c r="K32" s="463">
        <f>SUM(K33:K37)</f>
        <v>772489.2</v>
      </c>
      <c r="L32" s="459">
        <f>SUM(L33:L37)</f>
        <v>175592.5</v>
      </c>
      <c r="M32" s="460">
        <f t="shared" si="5"/>
        <v>-596896.7</v>
      </c>
      <c r="N32" s="461">
        <f t="shared" si="6"/>
        <v>22.73073850093956</v>
      </c>
    </row>
    <row r="33" spans="1:14" ht="15">
      <c r="A33" s="284" t="s">
        <v>106</v>
      </c>
      <c r="B33" s="464" t="s">
        <v>152</v>
      </c>
      <c r="C33" s="418">
        <f>G33</f>
        <v>226495.3</v>
      </c>
      <c r="D33" s="465">
        <f>H33</f>
        <v>115391.6</v>
      </c>
      <c r="E33" s="419">
        <f t="shared" si="7"/>
        <v>-111103.69999999998</v>
      </c>
      <c r="F33" s="420">
        <f>D33/C33%</f>
        <v>50.94657593336374</v>
      </c>
      <c r="G33" s="466">
        <v>226495.3</v>
      </c>
      <c r="H33" s="465">
        <v>115391.6</v>
      </c>
      <c r="I33" s="423">
        <f t="shared" si="3"/>
        <v>-111103.69999999998</v>
      </c>
      <c r="J33" s="424">
        <f t="shared" si="4"/>
        <v>50.94657593336374</v>
      </c>
      <c r="K33" s="466">
        <v>81143.5</v>
      </c>
      <c r="L33" s="467">
        <v>46317.6</v>
      </c>
      <c r="M33" s="423">
        <f t="shared" si="5"/>
        <v>-34825.9</v>
      </c>
      <c r="N33" s="424">
        <f t="shared" si="6"/>
        <v>57.081097068773225</v>
      </c>
    </row>
    <row r="34" spans="1:14" ht="15">
      <c r="A34" s="284" t="s">
        <v>153</v>
      </c>
      <c r="B34" s="464" t="s">
        <v>154</v>
      </c>
      <c r="C34" s="418">
        <f>G34</f>
        <v>800435.2</v>
      </c>
      <c r="D34" s="465">
        <f>H34</f>
        <v>135128.5</v>
      </c>
      <c r="E34" s="419">
        <f t="shared" si="7"/>
        <v>-665306.7</v>
      </c>
      <c r="F34" s="420"/>
      <c r="G34" s="466">
        <v>800435.2</v>
      </c>
      <c r="H34" s="465">
        <v>135128.5</v>
      </c>
      <c r="I34" s="423">
        <f t="shared" si="3"/>
        <v>-665306.7</v>
      </c>
      <c r="J34" s="424">
        <f t="shared" si="4"/>
        <v>16.881878757955672</v>
      </c>
      <c r="K34" s="466"/>
      <c r="L34" s="467"/>
      <c r="M34" s="423">
        <f t="shared" si="5"/>
        <v>0</v>
      </c>
      <c r="N34" s="424"/>
    </row>
    <row r="35" spans="1:14" ht="15">
      <c r="A35" s="284" t="s">
        <v>155</v>
      </c>
      <c r="B35" s="464" t="s">
        <v>156</v>
      </c>
      <c r="C35" s="418">
        <f>G35+K35</f>
        <v>1602182.3</v>
      </c>
      <c r="D35" s="418">
        <f>H35+L35</f>
        <v>1030252.7</v>
      </c>
      <c r="E35" s="419">
        <f t="shared" si="7"/>
        <v>-571929.6000000001</v>
      </c>
      <c r="F35" s="420">
        <f>D35/C35%</f>
        <v>64.30308835642485</v>
      </c>
      <c r="G35" s="468">
        <v>1599907.3</v>
      </c>
      <c r="H35" s="469">
        <v>1028318.5</v>
      </c>
      <c r="I35" s="423">
        <f t="shared" si="3"/>
        <v>-571588.8</v>
      </c>
      <c r="J35" s="424">
        <f t="shared" si="4"/>
        <v>64.27363010344412</v>
      </c>
      <c r="K35" s="468">
        <v>2275</v>
      </c>
      <c r="L35" s="470">
        <v>1934.2</v>
      </c>
      <c r="M35" s="423">
        <f t="shared" si="5"/>
        <v>-340.79999999999995</v>
      </c>
      <c r="N35" s="424">
        <f t="shared" si="6"/>
        <v>85.01978021978022</v>
      </c>
    </row>
    <row r="36" spans="1:14" ht="15">
      <c r="A36" s="471" t="s">
        <v>108</v>
      </c>
      <c r="B36" s="464"/>
      <c r="C36" s="418">
        <v>21319.8</v>
      </c>
      <c r="D36" s="419">
        <v>8914.4</v>
      </c>
      <c r="E36" s="419">
        <f t="shared" si="7"/>
        <v>-12405.4</v>
      </c>
      <c r="F36" s="420">
        <f>D36/C36%</f>
        <v>41.81277497912738</v>
      </c>
      <c r="G36" s="468">
        <v>47332.7</v>
      </c>
      <c r="H36" s="469">
        <v>19527.2</v>
      </c>
      <c r="I36" s="423">
        <f t="shared" si="3"/>
        <v>-27805.499999999996</v>
      </c>
      <c r="J36" s="424">
        <f t="shared" si="4"/>
        <v>41.2551998935197</v>
      </c>
      <c r="K36" s="468">
        <v>689070.7</v>
      </c>
      <c r="L36" s="470">
        <v>127340.7</v>
      </c>
      <c r="M36" s="423">
        <f t="shared" si="5"/>
        <v>-561730</v>
      </c>
      <c r="N36" s="424">
        <f t="shared" si="6"/>
        <v>18.480063076256183</v>
      </c>
    </row>
    <row r="37" spans="1:14" ht="15">
      <c r="A37" s="471" t="s">
        <v>109</v>
      </c>
      <c r="B37" s="464" t="s">
        <v>157</v>
      </c>
      <c r="C37" s="418">
        <f>G37+K37</f>
        <v>0</v>
      </c>
      <c r="D37" s="419">
        <f>H37+L37</f>
        <v>0</v>
      </c>
      <c r="E37" s="419">
        <f t="shared" si="7"/>
        <v>0</v>
      </c>
      <c r="F37" s="420"/>
      <c r="G37" s="468"/>
      <c r="H37" s="469"/>
      <c r="I37" s="423"/>
      <c r="J37" s="424"/>
      <c r="K37" s="472"/>
      <c r="L37" s="470"/>
      <c r="M37" s="423">
        <f t="shared" si="5"/>
        <v>0</v>
      </c>
      <c r="N37" s="424"/>
    </row>
    <row r="38" spans="1:14" ht="16.5" thickBot="1">
      <c r="A38" s="473" t="s">
        <v>110</v>
      </c>
      <c r="B38" s="474"/>
      <c r="C38" s="475">
        <f>C8+C32</f>
        <v>3224858</v>
      </c>
      <c r="D38" s="475">
        <f>D8+D32</f>
        <v>1527705.8</v>
      </c>
      <c r="E38" s="476">
        <f>D38-C38</f>
        <v>-1697152.2</v>
      </c>
      <c r="F38" s="477">
        <f>D38/C38%</f>
        <v>47.37280835311198</v>
      </c>
      <c r="G38" s="475">
        <f>G8+G32</f>
        <v>3088008.4</v>
      </c>
      <c r="H38" s="475">
        <f>H8+H32</f>
        <v>1477240.4000000001</v>
      </c>
      <c r="I38" s="476">
        <f t="shared" si="3"/>
        <v>-1610767.9999999998</v>
      </c>
      <c r="J38" s="477">
        <f t="shared" si="4"/>
        <v>47.83796572574091</v>
      </c>
      <c r="K38" s="475">
        <f>K8+K32</f>
        <v>933076.7</v>
      </c>
      <c r="L38" s="475">
        <f>L8+L32</f>
        <v>234736.5</v>
      </c>
      <c r="M38" s="476">
        <f t="shared" si="5"/>
        <v>-698340.2</v>
      </c>
      <c r="N38" s="477">
        <f t="shared" si="6"/>
        <v>25.15725663281486</v>
      </c>
    </row>
  </sheetData>
  <sheetProtection/>
  <mergeCells count="7">
    <mergeCell ref="C3:F3"/>
    <mergeCell ref="C4:F5"/>
    <mergeCell ref="G4:J5"/>
    <mergeCell ref="K4:N5"/>
    <mergeCell ref="E6:F6"/>
    <mergeCell ref="I6:J6"/>
    <mergeCell ref="M6:N6"/>
  </mergeCells>
  <printOptions verticalCentered="1"/>
  <pageMargins left="0.2362204724409449" right="0.1968503937007874" top="0.1968503937007874" bottom="0.35433070866141736" header="0.1968503937007874" footer="0.2755905511811024"/>
  <pageSetup fitToHeight="1" fitToWidth="1" horizontalDpi="600" verticalDpi="600" orientation="landscape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4"/>
  <sheetViews>
    <sheetView showZeros="0" zoomScaleSheetLayoutView="70" zoomScalePageLayoutView="0" workbookViewId="0" topLeftCell="A1">
      <pane xSplit="1" ySplit="6" topLeftCell="D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J21" sqref="J21"/>
    </sheetView>
  </sheetViews>
  <sheetFormatPr defaultColWidth="9.00390625" defaultRowHeight="12.75"/>
  <cols>
    <col min="1" max="1" width="25.125" style="478" customWidth="1"/>
    <col min="2" max="3" width="14.25390625" style="478" customWidth="1"/>
    <col min="4" max="4" width="12.375" style="478" customWidth="1"/>
    <col min="5" max="5" width="13.75390625" style="478" customWidth="1"/>
    <col min="6" max="6" width="11.75390625" style="478" customWidth="1"/>
    <col min="7" max="7" width="13.00390625" style="478" customWidth="1"/>
    <col min="8" max="8" width="12.875" style="478" customWidth="1"/>
    <col min="9" max="9" width="13.75390625" style="478" customWidth="1"/>
    <col min="10" max="10" width="7.75390625" style="478" customWidth="1"/>
    <col min="11" max="11" width="15.00390625" style="478" customWidth="1"/>
    <col min="12" max="12" width="14.625" style="478" customWidth="1"/>
    <col min="13" max="13" width="16.00390625" style="478" customWidth="1"/>
    <col min="14" max="14" width="12.625" style="478" customWidth="1"/>
    <col min="15" max="16" width="15.00390625" style="478" bestFit="1" customWidth="1"/>
    <col min="17" max="17" width="16.00390625" style="478" customWidth="1"/>
    <col min="18" max="18" width="7.375" style="478" customWidth="1"/>
    <col min="19" max="16384" width="9.125" style="478" customWidth="1"/>
  </cols>
  <sheetData>
    <row r="1" spans="2:10" ht="18.75">
      <c r="B1" s="479" t="s">
        <v>158</v>
      </c>
      <c r="C1" s="479"/>
      <c r="D1" s="479"/>
      <c r="E1" s="479"/>
      <c r="F1" s="479"/>
      <c r="G1" s="479"/>
      <c r="H1" s="479"/>
      <c r="I1" s="479"/>
      <c r="J1" s="479"/>
    </row>
    <row r="2" spans="1:5" ht="18.75">
      <c r="A2" s="480" t="s">
        <v>159</v>
      </c>
      <c r="D2" s="481"/>
      <c r="E2" s="481"/>
    </row>
    <row r="3" spans="1:10" ht="19.5" thickBot="1">
      <c r="A3" s="482"/>
      <c r="D3" s="481"/>
      <c r="E3" s="483"/>
      <c r="F3" s="481"/>
      <c r="J3" s="481" t="s">
        <v>26</v>
      </c>
    </row>
    <row r="4" spans="2:18" s="484" customFormat="1" ht="18.75">
      <c r="B4" s="485" t="s">
        <v>160</v>
      </c>
      <c r="C4" s="486"/>
      <c r="D4" s="487"/>
      <c r="E4" s="487"/>
      <c r="F4" s="488"/>
      <c r="G4" s="486" t="s">
        <v>161</v>
      </c>
      <c r="H4" s="487"/>
      <c r="I4" s="487"/>
      <c r="J4" s="488"/>
      <c r="K4" s="485" t="s">
        <v>108</v>
      </c>
      <c r="L4" s="487"/>
      <c r="M4" s="487"/>
      <c r="N4" s="488"/>
      <c r="O4" s="485" t="s">
        <v>162</v>
      </c>
      <c r="P4" s="487"/>
      <c r="Q4" s="487"/>
      <c r="R4" s="488"/>
    </row>
    <row r="5" spans="1:18" s="494" customFormat="1" ht="30.75" customHeight="1">
      <c r="A5" s="489" t="s">
        <v>163</v>
      </c>
      <c r="B5" s="490" t="s">
        <v>164</v>
      </c>
      <c r="C5" s="490" t="s">
        <v>165</v>
      </c>
      <c r="D5" s="490" t="s">
        <v>120</v>
      </c>
      <c r="E5" s="489" t="s">
        <v>166</v>
      </c>
      <c r="F5" s="491"/>
      <c r="G5" s="492" t="s">
        <v>164</v>
      </c>
      <c r="H5" s="493" t="s">
        <v>120</v>
      </c>
      <c r="I5" s="489" t="s">
        <v>166</v>
      </c>
      <c r="J5" s="491"/>
      <c r="K5" s="492" t="s">
        <v>164</v>
      </c>
      <c r="L5" s="493" t="s">
        <v>120</v>
      </c>
      <c r="M5" s="489" t="s">
        <v>166</v>
      </c>
      <c r="N5" s="491"/>
      <c r="O5" s="492" t="s">
        <v>164</v>
      </c>
      <c r="P5" s="493" t="s">
        <v>23</v>
      </c>
      <c r="Q5" s="489" t="s">
        <v>166</v>
      </c>
      <c r="R5" s="491"/>
    </row>
    <row r="6" spans="1:18" s="494" customFormat="1" ht="21.75" customHeight="1">
      <c r="A6" s="489"/>
      <c r="B6" s="490"/>
      <c r="C6" s="490"/>
      <c r="D6" s="490"/>
      <c r="E6" s="495" t="s">
        <v>26</v>
      </c>
      <c r="F6" s="496" t="s">
        <v>27</v>
      </c>
      <c r="G6" s="492"/>
      <c r="H6" s="497"/>
      <c r="I6" s="495" t="s">
        <v>26</v>
      </c>
      <c r="J6" s="496" t="s">
        <v>27</v>
      </c>
      <c r="K6" s="492"/>
      <c r="L6" s="497"/>
      <c r="M6" s="495" t="s">
        <v>26</v>
      </c>
      <c r="N6" s="496" t="s">
        <v>27</v>
      </c>
      <c r="O6" s="492"/>
      <c r="P6" s="497"/>
      <c r="Q6" s="495" t="s">
        <v>26</v>
      </c>
      <c r="R6" s="496" t="s">
        <v>27</v>
      </c>
    </row>
    <row r="7" spans="1:18" s="484" customFormat="1" ht="37.5">
      <c r="A7" s="498" t="s">
        <v>167</v>
      </c>
      <c r="B7" s="499">
        <f>B8+B9</f>
        <v>574425.4</v>
      </c>
      <c r="C7" s="499">
        <f>C8+C9</f>
        <v>230302.30000000002</v>
      </c>
      <c r="D7" s="500">
        <f>D8+D9</f>
        <v>238022.1</v>
      </c>
      <c r="E7" s="500">
        <f>D7-B7</f>
        <v>-336403.30000000005</v>
      </c>
      <c r="F7" s="501">
        <f>D7/B7%</f>
        <v>41.43655555621322</v>
      </c>
      <c r="G7" s="502">
        <f>G8+G9</f>
        <v>307638.8</v>
      </c>
      <c r="H7" s="500">
        <f>H8+H9</f>
        <v>161709.2</v>
      </c>
      <c r="I7" s="500">
        <f aca="true" t="shared" si="0" ref="I7:I22">H7-G7</f>
        <v>-145929.59999999998</v>
      </c>
      <c r="J7" s="501">
        <f>H7/G7%</f>
        <v>52.564630989329046</v>
      </c>
      <c r="K7" s="499">
        <f>O7-B7-G7</f>
        <v>3139020.9</v>
      </c>
      <c r="L7" s="500">
        <f>P7-D7-H7</f>
        <v>1312249.0999999999</v>
      </c>
      <c r="M7" s="500">
        <f aca="true" t="shared" si="1" ref="M7:M22">L7-K7</f>
        <v>-1826771.8</v>
      </c>
      <c r="N7" s="501">
        <f>L7/K7%</f>
        <v>41.80440786488551</v>
      </c>
      <c r="O7" s="499">
        <f>O8+O9</f>
        <v>4021085.0999999996</v>
      </c>
      <c r="P7" s="500">
        <f>P8+P9</f>
        <v>1711980.4</v>
      </c>
      <c r="Q7" s="500">
        <f aca="true" t="shared" si="2" ref="Q7:Q22">P7-O7</f>
        <v>-2309104.6999999997</v>
      </c>
      <c r="R7" s="501">
        <f>P7/O7%</f>
        <v>42.575085018717964</v>
      </c>
    </row>
    <row r="8" spans="1:18" s="509" customFormat="1" ht="18.75">
      <c r="A8" s="503" t="s">
        <v>116</v>
      </c>
      <c r="B8" s="504">
        <v>413837.9</v>
      </c>
      <c r="C8" s="505">
        <v>177249.6</v>
      </c>
      <c r="D8" s="506">
        <v>178874.6</v>
      </c>
      <c r="E8" s="500">
        <f aca="true" t="shared" si="3" ref="E8:E22">D8-B8</f>
        <v>-234963.30000000002</v>
      </c>
      <c r="F8" s="501">
        <f aca="true" t="shared" si="4" ref="F8:F22">D8/B8%</f>
        <v>43.22334904560457</v>
      </c>
      <c r="G8" s="505">
        <v>226495.3</v>
      </c>
      <c r="H8" s="506">
        <v>115391.6</v>
      </c>
      <c r="I8" s="506">
        <f t="shared" si="0"/>
        <v>-111103.69999999998</v>
      </c>
      <c r="J8" s="507">
        <f>H8/G8%</f>
        <v>50.94657593336374</v>
      </c>
      <c r="K8" s="508">
        <f>O8-B8-G8</f>
        <v>2447675.2</v>
      </c>
      <c r="L8" s="506">
        <f>P8-D8-H8</f>
        <v>1182974.1999999997</v>
      </c>
      <c r="M8" s="506">
        <f t="shared" si="1"/>
        <v>-1264701.0000000005</v>
      </c>
      <c r="N8" s="507">
        <f>L8/K8%</f>
        <v>48.33052195814215</v>
      </c>
      <c r="O8" s="508">
        <v>3088008.4</v>
      </c>
      <c r="P8" s="506">
        <v>1477240.4</v>
      </c>
      <c r="Q8" s="506">
        <f t="shared" si="2"/>
        <v>-1610768</v>
      </c>
      <c r="R8" s="507">
        <f>P8/O8%</f>
        <v>47.8379657257409</v>
      </c>
    </row>
    <row r="9" spans="1:18" s="484" customFormat="1" ht="18.75">
      <c r="A9" s="510" t="s">
        <v>168</v>
      </c>
      <c r="B9" s="504">
        <f>SUM(B11:B22)</f>
        <v>160587.5</v>
      </c>
      <c r="C9" s="504">
        <f>SUM(C11:C22)</f>
        <v>53052.70000000001</v>
      </c>
      <c r="D9" s="500">
        <f>SUM(D11:D22)</f>
        <v>59147.5</v>
      </c>
      <c r="E9" s="500">
        <f t="shared" si="3"/>
        <v>-101440</v>
      </c>
      <c r="F9" s="501">
        <f t="shared" si="4"/>
        <v>36.83194520121429</v>
      </c>
      <c r="G9" s="505">
        <f>SUM(G11:G22)</f>
        <v>81143.5</v>
      </c>
      <c r="H9" s="500">
        <f>SUM(H11:H22)</f>
        <v>46317.600000000006</v>
      </c>
      <c r="I9" s="500">
        <f t="shared" si="0"/>
        <v>-34825.899999999994</v>
      </c>
      <c r="J9" s="501">
        <f>H9/G9%</f>
        <v>57.08109706877323</v>
      </c>
      <c r="K9" s="499">
        <f>O9-B9-G9</f>
        <v>691345.7</v>
      </c>
      <c r="L9" s="500">
        <f>P9-D9-H9</f>
        <v>129274.9</v>
      </c>
      <c r="M9" s="500">
        <f t="shared" si="1"/>
        <v>-562070.7999999999</v>
      </c>
      <c r="N9" s="501">
        <f>L9/K9%</f>
        <v>18.69902423635527</v>
      </c>
      <c r="O9" s="499">
        <f>SUM(O11:O22)</f>
        <v>933076.7</v>
      </c>
      <c r="P9" s="500">
        <f>SUM(P11:P22)</f>
        <v>234740</v>
      </c>
      <c r="Q9" s="500">
        <f t="shared" si="2"/>
        <v>-698336.7</v>
      </c>
      <c r="R9" s="501">
        <f>P9/O9%</f>
        <v>25.157631735954826</v>
      </c>
    </row>
    <row r="10" spans="1:18" s="518" customFormat="1" ht="18.75">
      <c r="A10" s="511" t="s">
        <v>169</v>
      </c>
      <c r="B10" s="512"/>
      <c r="C10" s="513"/>
      <c r="D10" s="514"/>
      <c r="E10" s="500"/>
      <c r="F10" s="501"/>
      <c r="G10" s="513"/>
      <c r="H10" s="515"/>
      <c r="I10" s="500">
        <f t="shared" si="0"/>
        <v>0</v>
      </c>
      <c r="J10" s="501"/>
      <c r="K10" s="512"/>
      <c r="L10" s="516"/>
      <c r="M10" s="500">
        <f t="shared" si="1"/>
        <v>0</v>
      </c>
      <c r="N10" s="501"/>
      <c r="O10" s="517">
        <f>B10+G10+K10</f>
        <v>0</v>
      </c>
      <c r="P10" s="500">
        <f>D10+H10+L10</f>
        <v>0</v>
      </c>
      <c r="Q10" s="500">
        <f t="shared" si="2"/>
        <v>0</v>
      </c>
      <c r="R10" s="501"/>
    </row>
    <row r="11" spans="1:18" s="518" customFormat="1" ht="18.75">
      <c r="A11" s="511" t="s">
        <v>69</v>
      </c>
      <c r="B11" s="512">
        <v>96495</v>
      </c>
      <c r="C11" s="513">
        <v>35151</v>
      </c>
      <c r="D11" s="513">
        <v>37020.6</v>
      </c>
      <c r="E11" s="516">
        <f t="shared" si="3"/>
        <v>-59474.4</v>
      </c>
      <c r="F11" s="519">
        <f t="shared" si="4"/>
        <v>38.36530390175656</v>
      </c>
      <c r="G11" s="513"/>
      <c r="H11" s="515"/>
      <c r="I11" s="516">
        <f t="shared" si="0"/>
        <v>0</v>
      </c>
      <c r="J11" s="519"/>
      <c r="K11" s="520">
        <f aca="true" t="shared" si="5" ref="K11:K22">O11-B11-G11</f>
        <v>218926.59999999998</v>
      </c>
      <c r="L11" s="516">
        <f aca="true" t="shared" si="6" ref="L11:L22">P11-D11-H11</f>
        <v>5854.4000000000015</v>
      </c>
      <c r="M11" s="516">
        <f t="shared" si="1"/>
        <v>-213072.19999999998</v>
      </c>
      <c r="N11" s="519">
        <f aca="true" t="shared" si="7" ref="N11:N22">L11/K11%</f>
        <v>2.674138272827515</v>
      </c>
      <c r="O11" s="512">
        <v>315421.6</v>
      </c>
      <c r="P11" s="516">
        <v>42875</v>
      </c>
      <c r="Q11" s="516">
        <f t="shared" si="2"/>
        <v>-272546.6</v>
      </c>
      <c r="R11" s="519">
        <f aca="true" t="shared" si="8" ref="R11:R22">P11/O11%</f>
        <v>13.592918176814777</v>
      </c>
    </row>
    <row r="12" spans="1:18" s="518" customFormat="1" ht="18.75">
      <c r="A12" s="511" t="s">
        <v>70</v>
      </c>
      <c r="B12" s="512">
        <v>3943.4</v>
      </c>
      <c r="C12" s="513">
        <v>1023.7</v>
      </c>
      <c r="D12" s="513">
        <v>1046.7</v>
      </c>
      <c r="E12" s="516">
        <f t="shared" si="3"/>
        <v>-2896.7</v>
      </c>
      <c r="F12" s="519">
        <f t="shared" si="4"/>
        <v>26.54308464776589</v>
      </c>
      <c r="G12" s="521">
        <v>7559.7</v>
      </c>
      <c r="H12" s="516">
        <v>4253.6</v>
      </c>
      <c r="I12" s="516">
        <f t="shared" si="0"/>
        <v>-3306.0999999999995</v>
      </c>
      <c r="J12" s="519">
        <f>H12/G12%</f>
        <v>56.266783073402394</v>
      </c>
      <c r="K12" s="520">
        <f t="shared" si="5"/>
        <v>1922.6999999999998</v>
      </c>
      <c r="L12" s="516">
        <f t="shared" si="6"/>
        <v>478.8000000000002</v>
      </c>
      <c r="M12" s="516">
        <f t="shared" si="1"/>
        <v>-1443.8999999999996</v>
      </c>
      <c r="N12" s="519">
        <f t="shared" si="7"/>
        <v>24.90248088625372</v>
      </c>
      <c r="O12" s="512">
        <v>13425.8</v>
      </c>
      <c r="P12" s="516">
        <v>5779.1</v>
      </c>
      <c r="Q12" s="516">
        <f t="shared" si="2"/>
        <v>-7646.699999999999</v>
      </c>
      <c r="R12" s="519">
        <f t="shared" si="8"/>
        <v>43.04473476440884</v>
      </c>
    </row>
    <row r="13" spans="1:18" s="518" customFormat="1" ht="18.75">
      <c r="A13" s="511" t="s">
        <v>71</v>
      </c>
      <c r="B13" s="512">
        <v>5224.8</v>
      </c>
      <c r="C13" s="513">
        <v>1751</v>
      </c>
      <c r="D13" s="513">
        <v>1779.8</v>
      </c>
      <c r="E13" s="516">
        <f t="shared" si="3"/>
        <v>-3445</v>
      </c>
      <c r="F13" s="519">
        <f t="shared" si="4"/>
        <v>34.06446179758076</v>
      </c>
      <c r="G13" s="521">
        <v>15819.8</v>
      </c>
      <c r="H13" s="516">
        <v>8669.4</v>
      </c>
      <c r="I13" s="516">
        <f t="shared" si="0"/>
        <v>-7150.4</v>
      </c>
      <c r="J13" s="519">
        <f>H13/G13%</f>
        <v>54.8009456503875</v>
      </c>
      <c r="K13" s="520">
        <f t="shared" si="5"/>
        <v>115788.2</v>
      </c>
      <c r="L13" s="516">
        <f t="shared" si="6"/>
        <v>34940.49999999999</v>
      </c>
      <c r="M13" s="516">
        <f t="shared" si="1"/>
        <v>-80847.70000000001</v>
      </c>
      <c r="N13" s="519">
        <f t="shared" si="7"/>
        <v>30.17621830203768</v>
      </c>
      <c r="O13" s="512">
        <v>136832.8</v>
      </c>
      <c r="P13" s="516">
        <v>45389.7</v>
      </c>
      <c r="Q13" s="516">
        <f t="shared" si="2"/>
        <v>-91443.09999999999</v>
      </c>
      <c r="R13" s="519">
        <f t="shared" si="8"/>
        <v>33.17165182617033</v>
      </c>
    </row>
    <row r="14" spans="1:18" s="518" customFormat="1" ht="18.75">
      <c r="A14" s="511" t="s">
        <v>72</v>
      </c>
      <c r="B14" s="512">
        <v>9581.4</v>
      </c>
      <c r="C14" s="513">
        <v>3104.8</v>
      </c>
      <c r="D14" s="513">
        <v>3412.2</v>
      </c>
      <c r="E14" s="516">
        <f t="shared" si="3"/>
        <v>-6169.2</v>
      </c>
      <c r="F14" s="519">
        <f t="shared" si="4"/>
        <v>35.61274970254869</v>
      </c>
      <c r="G14" s="521"/>
      <c r="H14" s="516"/>
      <c r="I14" s="516">
        <f t="shared" si="0"/>
        <v>0</v>
      </c>
      <c r="J14" s="519"/>
      <c r="K14" s="520">
        <f t="shared" si="5"/>
        <v>1657.7000000000007</v>
      </c>
      <c r="L14" s="516">
        <f t="shared" si="6"/>
        <v>626.2000000000003</v>
      </c>
      <c r="M14" s="516">
        <f t="shared" si="1"/>
        <v>-1031.5000000000005</v>
      </c>
      <c r="N14" s="519">
        <f t="shared" si="7"/>
        <v>37.77523074138867</v>
      </c>
      <c r="O14" s="512">
        <v>11239.1</v>
      </c>
      <c r="P14" s="516">
        <v>4038.4</v>
      </c>
      <c r="Q14" s="516">
        <f t="shared" si="2"/>
        <v>-7200.700000000001</v>
      </c>
      <c r="R14" s="519">
        <f t="shared" si="8"/>
        <v>35.931702716409674</v>
      </c>
    </row>
    <row r="15" spans="1:18" s="518" customFormat="1" ht="18.75">
      <c r="A15" s="511" t="s">
        <v>73</v>
      </c>
      <c r="B15" s="512">
        <v>5829</v>
      </c>
      <c r="C15" s="513">
        <v>1004.5</v>
      </c>
      <c r="D15" s="513">
        <v>1299.7</v>
      </c>
      <c r="E15" s="516">
        <f t="shared" si="3"/>
        <v>-4529.3</v>
      </c>
      <c r="F15" s="519">
        <f t="shared" si="4"/>
        <v>22.297135014582263</v>
      </c>
      <c r="G15" s="521">
        <v>5086.1</v>
      </c>
      <c r="H15" s="516">
        <v>4127.5</v>
      </c>
      <c r="I15" s="516">
        <f t="shared" si="0"/>
        <v>-958.6000000000004</v>
      </c>
      <c r="J15" s="519">
        <f aca="true" t="shared" si="9" ref="J15:J22">H15/G15%</f>
        <v>81.15255303670789</v>
      </c>
      <c r="K15" s="520">
        <f t="shared" si="5"/>
        <v>6098.999999999998</v>
      </c>
      <c r="L15" s="516">
        <f t="shared" si="6"/>
        <v>3898.7</v>
      </c>
      <c r="M15" s="516">
        <f t="shared" si="1"/>
        <v>-2200.2999999999984</v>
      </c>
      <c r="N15" s="519">
        <f t="shared" si="7"/>
        <v>63.92359403180851</v>
      </c>
      <c r="O15" s="512">
        <v>17014.1</v>
      </c>
      <c r="P15" s="516">
        <v>9325.9</v>
      </c>
      <c r="Q15" s="516">
        <f t="shared" si="2"/>
        <v>-7688.199999999999</v>
      </c>
      <c r="R15" s="519">
        <f t="shared" si="8"/>
        <v>54.812772935388885</v>
      </c>
    </row>
    <row r="16" spans="1:18" s="518" customFormat="1" ht="18.75">
      <c r="A16" s="511" t="s">
        <v>74</v>
      </c>
      <c r="B16" s="512">
        <v>4494.3</v>
      </c>
      <c r="C16" s="513">
        <v>1211.5</v>
      </c>
      <c r="D16" s="513">
        <v>1253.7</v>
      </c>
      <c r="E16" s="516">
        <f t="shared" si="3"/>
        <v>-3240.6000000000004</v>
      </c>
      <c r="F16" s="519">
        <f t="shared" si="4"/>
        <v>27.895334089847136</v>
      </c>
      <c r="G16" s="521">
        <v>9516.1</v>
      </c>
      <c r="H16" s="516">
        <v>4620.2</v>
      </c>
      <c r="I16" s="516">
        <f t="shared" si="0"/>
        <v>-4895.900000000001</v>
      </c>
      <c r="J16" s="519">
        <f t="shared" si="9"/>
        <v>48.55140236021059</v>
      </c>
      <c r="K16" s="520">
        <f t="shared" si="5"/>
        <v>285678.30000000005</v>
      </c>
      <c r="L16" s="516">
        <f t="shared" si="6"/>
        <v>68713.40000000001</v>
      </c>
      <c r="M16" s="516">
        <f t="shared" si="1"/>
        <v>-216964.90000000002</v>
      </c>
      <c r="N16" s="519">
        <f t="shared" si="7"/>
        <v>24.05271944001347</v>
      </c>
      <c r="O16" s="512">
        <v>299688.7</v>
      </c>
      <c r="P16" s="516">
        <v>74587.3</v>
      </c>
      <c r="Q16" s="516">
        <f t="shared" si="2"/>
        <v>-225101.40000000002</v>
      </c>
      <c r="R16" s="519">
        <f t="shared" si="8"/>
        <v>24.88825905014103</v>
      </c>
    </row>
    <row r="17" spans="1:18" s="518" customFormat="1" ht="18.75">
      <c r="A17" s="511" t="s">
        <v>75</v>
      </c>
      <c r="B17" s="512">
        <v>3827.3</v>
      </c>
      <c r="C17" s="513">
        <v>1286.9</v>
      </c>
      <c r="D17" s="513">
        <v>1408.5</v>
      </c>
      <c r="E17" s="516">
        <f t="shared" si="3"/>
        <v>-2418.8</v>
      </c>
      <c r="F17" s="519">
        <f t="shared" si="4"/>
        <v>36.801400465079816</v>
      </c>
      <c r="G17" s="521">
        <v>7382</v>
      </c>
      <c r="H17" s="516">
        <v>4641.1</v>
      </c>
      <c r="I17" s="516">
        <f t="shared" si="0"/>
        <v>-2740.8999999999996</v>
      </c>
      <c r="J17" s="519">
        <f t="shared" si="9"/>
        <v>62.87049580059605</v>
      </c>
      <c r="K17" s="520">
        <f t="shared" si="5"/>
        <v>2526.2000000000007</v>
      </c>
      <c r="L17" s="516">
        <f t="shared" si="6"/>
        <v>667.6999999999998</v>
      </c>
      <c r="M17" s="516">
        <f t="shared" si="1"/>
        <v>-1858.500000000001</v>
      </c>
      <c r="N17" s="519">
        <f t="shared" si="7"/>
        <v>26.431003087641503</v>
      </c>
      <c r="O17" s="512">
        <v>13735.5</v>
      </c>
      <c r="P17" s="516">
        <v>6717.3</v>
      </c>
      <c r="Q17" s="516">
        <f t="shared" si="2"/>
        <v>-7018.2</v>
      </c>
      <c r="R17" s="519">
        <f t="shared" si="8"/>
        <v>48.904663099268326</v>
      </c>
    </row>
    <row r="18" spans="1:18" s="518" customFormat="1" ht="18.75">
      <c r="A18" s="511" t="s">
        <v>76</v>
      </c>
      <c r="B18" s="512">
        <v>4156.7</v>
      </c>
      <c r="C18" s="513">
        <v>992.3</v>
      </c>
      <c r="D18" s="513">
        <v>992.3</v>
      </c>
      <c r="E18" s="516">
        <f t="shared" si="3"/>
        <v>-3164.3999999999996</v>
      </c>
      <c r="F18" s="519">
        <f t="shared" si="4"/>
        <v>23.872302547694083</v>
      </c>
      <c r="G18" s="521">
        <v>6308.7</v>
      </c>
      <c r="H18" s="516">
        <v>3851.4</v>
      </c>
      <c r="I18" s="516">
        <f t="shared" si="0"/>
        <v>-2457.2999999999997</v>
      </c>
      <c r="J18" s="519">
        <f t="shared" si="9"/>
        <v>61.04902753340625</v>
      </c>
      <c r="K18" s="520">
        <f t="shared" si="5"/>
        <v>2008.000000000001</v>
      </c>
      <c r="L18" s="516">
        <f t="shared" si="6"/>
        <v>538.4999999999995</v>
      </c>
      <c r="M18" s="516">
        <f t="shared" si="1"/>
        <v>-1469.5000000000014</v>
      </c>
      <c r="N18" s="519">
        <f t="shared" si="7"/>
        <v>26.817729083665306</v>
      </c>
      <c r="O18" s="512">
        <v>12473.4</v>
      </c>
      <c r="P18" s="516">
        <v>5382.2</v>
      </c>
      <c r="Q18" s="516">
        <f t="shared" si="2"/>
        <v>-7091.2</v>
      </c>
      <c r="R18" s="519">
        <f t="shared" si="8"/>
        <v>43.14942196995206</v>
      </c>
    </row>
    <row r="19" spans="1:18" s="518" customFormat="1" ht="18.75">
      <c r="A19" s="511" t="s">
        <v>77</v>
      </c>
      <c r="B19" s="512">
        <v>8660.9</v>
      </c>
      <c r="C19" s="513">
        <v>1887.9</v>
      </c>
      <c r="D19" s="513">
        <v>5196.8</v>
      </c>
      <c r="E19" s="516">
        <f t="shared" si="3"/>
        <v>-3464.0999999999995</v>
      </c>
      <c r="F19" s="519">
        <f t="shared" si="4"/>
        <v>60.00300199748295</v>
      </c>
      <c r="G19" s="521">
        <v>1413.3</v>
      </c>
      <c r="H19" s="516">
        <v>871.6</v>
      </c>
      <c r="I19" s="516">
        <f t="shared" si="0"/>
        <v>-541.6999999999999</v>
      </c>
      <c r="J19" s="519">
        <f t="shared" si="9"/>
        <v>61.67126583174132</v>
      </c>
      <c r="K19" s="520">
        <f t="shared" si="5"/>
        <v>8216.200000000003</v>
      </c>
      <c r="L19" s="516">
        <f t="shared" si="6"/>
        <v>733.7000000000002</v>
      </c>
      <c r="M19" s="516">
        <f t="shared" si="1"/>
        <v>-7482.500000000003</v>
      </c>
      <c r="N19" s="519">
        <f t="shared" si="7"/>
        <v>8.929918940629488</v>
      </c>
      <c r="O19" s="512">
        <v>18290.4</v>
      </c>
      <c r="P19" s="516">
        <v>6802.1</v>
      </c>
      <c r="Q19" s="516">
        <f t="shared" si="2"/>
        <v>-11488.300000000001</v>
      </c>
      <c r="R19" s="519">
        <f t="shared" si="8"/>
        <v>37.18945457726457</v>
      </c>
    </row>
    <row r="20" spans="1:18" s="518" customFormat="1" ht="18.75">
      <c r="A20" s="511" t="s">
        <v>78</v>
      </c>
      <c r="B20" s="512">
        <v>2178.6</v>
      </c>
      <c r="C20" s="513">
        <v>464.9</v>
      </c>
      <c r="D20" s="513">
        <v>452.9</v>
      </c>
      <c r="E20" s="516">
        <f t="shared" si="3"/>
        <v>-1725.6999999999998</v>
      </c>
      <c r="F20" s="519">
        <f t="shared" si="4"/>
        <v>20.788579821903976</v>
      </c>
      <c r="G20" s="521">
        <v>4637.4</v>
      </c>
      <c r="H20" s="516">
        <v>2901.5</v>
      </c>
      <c r="I20" s="516">
        <f t="shared" si="0"/>
        <v>-1735.8999999999996</v>
      </c>
      <c r="J20" s="519">
        <f t="shared" si="9"/>
        <v>62.56738689783069</v>
      </c>
      <c r="K20" s="520">
        <f t="shared" si="5"/>
        <v>1135.6000000000004</v>
      </c>
      <c r="L20" s="516">
        <f t="shared" si="6"/>
        <v>209.69999999999982</v>
      </c>
      <c r="M20" s="516">
        <f t="shared" si="1"/>
        <v>-925.9000000000005</v>
      </c>
      <c r="N20" s="519">
        <f t="shared" si="7"/>
        <v>18.466009158154257</v>
      </c>
      <c r="O20" s="512">
        <v>7951.6</v>
      </c>
      <c r="P20" s="516">
        <v>3564.1</v>
      </c>
      <c r="Q20" s="516">
        <f t="shared" si="2"/>
        <v>-4387.5</v>
      </c>
      <c r="R20" s="519">
        <f t="shared" si="8"/>
        <v>44.82242567533578</v>
      </c>
    </row>
    <row r="21" spans="1:18" s="518" customFormat="1" ht="18.75">
      <c r="A21" s="511" t="s">
        <v>79</v>
      </c>
      <c r="B21" s="512">
        <v>5131.1</v>
      </c>
      <c r="C21" s="513">
        <v>1419.8</v>
      </c>
      <c r="D21" s="513">
        <v>1473.5</v>
      </c>
      <c r="E21" s="516">
        <f t="shared" si="3"/>
        <v>-3657.6000000000004</v>
      </c>
      <c r="F21" s="519">
        <f t="shared" si="4"/>
        <v>28.717039231353898</v>
      </c>
      <c r="G21" s="521">
        <v>12862.6</v>
      </c>
      <c r="H21" s="516">
        <v>6839.8</v>
      </c>
      <c r="I21" s="516">
        <f t="shared" si="0"/>
        <v>-6022.8</v>
      </c>
      <c r="J21" s="519">
        <f t="shared" si="9"/>
        <v>53.17587424004478</v>
      </c>
      <c r="K21" s="520">
        <f t="shared" si="5"/>
        <v>35529.600000000006</v>
      </c>
      <c r="L21" s="516">
        <f t="shared" si="6"/>
        <v>10454.400000000001</v>
      </c>
      <c r="M21" s="516">
        <f t="shared" si="1"/>
        <v>-25075.200000000004</v>
      </c>
      <c r="N21" s="519">
        <f t="shared" si="7"/>
        <v>29.424479870305323</v>
      </c>
      <c r="O21" s="512">
        <v>53523.3</v>
      </c>
      <c r="P21" s="516">
        <v>18767.7</v>
      </c>
      <c r="Q21" s="516">
        <f t="shared" si="2"/>
        <v>-34755.600000000006</v>
      </c>
      <c r="R21" s="519">
        <f t="shared" si="8"/>
        <v>35.06454198451889</v>
      </c>
    </row>
    <row r="22" spans="1:18" s="518" customFormat="1" ht="19.5" thickBot="1">
      <c r="A22" s="511" t="s">
        <v>80</v>
      </c>
      <c r="B22" s="522">
        <v>11065</v>
      </c>
      <c r="C22" s="523">
        <v>3754.4</v>
      </c>
      <c r="D22" s="523">
        <v>3810.8</v>
      </c>
      <c r="E22" s="516">
        <f t="shared" si="3"/>
        <v>-7254.2</v>
      </c>
      <c r="F22" s="519">
        <f t="shared" si="4"/>
        <v>34.44012652507908</v>
      </c>
      <c r="G22" s="523">
        <v>10557.8</v>
      </c>
      <c r="H22" s="522">
        <v>5541.5</v>
      </c>
      <c r="I22" s="524">
        <f t="shared" si="0"/>
        <v>-5016.299999999999</v>
      </c>
      <c r="J22" s="525">
        <f t="shared" si="9"/>
        <v>52.487260603534835</v>
      </c>
      <c r="K22" s="526">
        <f t="shared" si="5"/>
        <v>11857.600000000002</v>
      </c>
      <c r="L22" s="524">
        <f t="shared" si="6"/>
        <v>2158.9000000000005</v>
      </c>
      <c r="M22" s="524">
        <f t="shared" si="1"/>
        <v>-9698.7</v>
      </c>
      <c r="N22" s="525">
        <f t="shared" si="7"/>
        <v>18.20688840912158</v>
      </c>
      <c r="O22" s="522">
        <v>33480.4</v>
      </c>
      <c r="P22" s="524">
        <v>11511.2</v>
      </c>
      <c r="Q22" s="524">
        <f t="shared" si="2"/>
        <v>-21969.2</v>
      </c>
      <c r="R22" s="525">
        <f t="shared" si="8"/>
        <v>34.3819070262004</v>
      </c>
    </row>
    <row r="23" spans="4:7" ht="12.75">
      <c r="D23" s="527"/>
      <c r="E23" s="527"/>
      <c r="F23" s="527"/>
      <c r="G23" s="527"/>
    </row>
    <row r="24" spans="4:7" ht="12.75">
      <c r="D24" s="527"/>
      <c r="E24" s="527"/>
      <c r="F24" s="527"/>
      <c r="G24" s="527"/>
    </row>
  </sheetData>
  <sheetProtection/>
  <mergeCells count="19">
    <mergeCell ref="O5:O6"/>
    <mergeCell ref="P5:P6"/>
    <mergeCell ref="Q5:R5"/>
    <mergeCell ref="G5:G6"/>
    <mergeCell ref="H5:H6"/>
    <mergeCell ref="I5:J5"/>
    <mergeCell ref="K5:K6"/>
    <mergeCell ref="L5:L6"/>
    <mergeCell ref="M5:N5"/>
    <mergeCell ref="B1:J1"/>
    <mergeCell ref="B4:F4"/>
    <mergeCell ref="G4:J4"/>
    <mergeCell ref="K4:N4"/>
    <mergeCell ref="O4:R4"/>
    <mergeCell ref="A5:A6"/>
    <mergeCell ref="B5:B6"/>
    <mergeCell ref="C5:C6"/>
    <mergeCell ref="D5:D6"/>
    <mergeCell ref="E5:F5"/>
  </mergeCells>
  <printOptions/>
  <pageMargins left="0.1968503937007874" right="0.1968503937007874" top="0.8267716535433072" bottom="0.984251968503937" header="0.5118110236220472" footer="0.5118110236220472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Petina</dc:creator>
  <cp:keywords/>
  <dc:description/>
  <cp:lastModifiedBy>Petina</cp:lastModifiedBy>
  <dcterms:created xsi:type="dcterms:W3CDTF">2016-08-10T13:53:48Z</dcterms:created>
  <dcterms:modified xsi:type="dcterms:W3CDTF">2016-08-10T13:56:11Z</dcterms:modified>
  <cp:category/>
  <cp:version/>
  <cp:contentType/>
  <cp:contentStatus/>
</cp:coreProperties>
</file>