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2"/>
  </bookViews>
  <sheets>
    <sheet name="район" sheetId="1" r:id="rId1"/>
    <sheet name="поселения" sheetId="2" r:id="rId2"/>
    <sheet name="консолидированный" sheetId="3" r:id="rId3"/>
  </sheets>
  <definedNames>
    <definedName name="_xlnm.Print_Area" localSheetId="2">'консолидированный'!#REF!</definedName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<sst xmlns="http://schemas.openxmlformats.org/spreadsheetml/2006/main" count="446" uniqueCount="159">
  <si>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</si>
  <si>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</si>
  <si>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</si>
  <si>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</si>
  <si>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</si>
  <si>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</si>
  <si>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</si>
  <si>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</si>
  <si>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</si>
  <si>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</si>
  <si>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</si>
  <si>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</si>
  <si>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</si>
  <si>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</si>
  <si>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</si>
  <si>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</si>
  <si>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</si>
  <si>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</si>
  <si>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</si>
  <si>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</si>
  <si>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</si>
  <si>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</si>
  <si>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</si>
  <si>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</si>
  <si>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</si>
  <si>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</si>
  <si>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</si>
  <si>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</si>
  <si>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</si>
  <si>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</si>
  <si>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</si>
  <si>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</si>
  <si>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</si>
  <si>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</si>
  <si>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</si>
  <si>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</si>
  <si>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</si>
  <si>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</si>
  <si>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</si>
  <si>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</si>
  <si>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</si>
  <si>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</si>
  <si>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</si>
  <si>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</si>
  <si>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</si>
  <si>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</si>
  <si>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</si>
  <si>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</si>
  <si>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</si>
  <si>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</si>
  <si>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</si>
  <si>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</si>
  <si>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</si>
  <si>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</si>
  <si>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</si>
  <si>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</si>
  <si>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</si>
  <si>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</si>
  <si>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</si>
  <si>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</si>
  <si>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</si>
  <si>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</si>
  <si>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</si>
  <si>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</si>
  <si>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</si>
  <si>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</si>
  <si>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</si>
  <si>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</si>
  <si>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</si>
  <si>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</si>
  <si>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</si>
  <si>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</si>
  <si>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</si>
  <si>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</si>
  <si>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</si>
  <si>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</si>
  <si>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</si>
  <si>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</si>
  <si>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</si>
  <si>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</si>
  <si>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</si>
  <si>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</si>
  <si>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</si>
  <si>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</si>
  <si>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</si>
  <si>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</si>
  <si>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</si>
  <si>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Районный бюджет</t>
  </si>
  <si>
    <t>Бюджеты поселений, всего</t>
  </si>
  <si>
    <t xml:space="preserve">план                    </t>
  </si>
  <si>
    <t xml:space="preserve">факт </t>
  </si>
  <si>
    <t>отклон. от годового плана</t>
  </si>
  <si>
    <t>года</t>
  </si>
  <si>
    <t>СОБСТВЕННЫЕ  ДОХОДЫ</t>
  </si>
  <si>
    <t>Государственная пошлина</t>
  </si>
  <si>
    <t xml:space="preserve">Задолженность по отмененным налогам </t>
  </si>
  <si>
    <t>ДОХОДЫ ОТ ИСПОЛЬЗОВАНИЯ ИМУЩЕСТВА, НАХОДЯЩЕГОСЯ В МУНИЦИПАЛЬНОЙ СОБСТВЕННОСТИ</t>
  </si>
  <si>
    <t>Арендная плата  за землю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</si>
  <si>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</si>
  <si>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</si>
  <si>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>Прочие доходы от компенсации затрат бюджета</t>
  </si>
  <si>
    <t>ШТРАФЫ, САНКЦИИ</t>
  </si>
  <si>
    <t>Субсидия</t>
  </si>
  <si>
    <t xml:space="preserve">Субвенция </t>
  </si>
  <si>
    <t>2017 год</t>
  </si>
  <si>
    <t>апрель</t>
  </si>
  <si>
    <t>октябрь</t>
  </si>
  <si>
    <t>ноябрь</t>
  </si>
  <si>
    <t xml:space="preserve"> </t>
  </si>
  <si>
    <t>&gt; 100%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</si>
  <si>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</si>
  <si>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</si>
  <si>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</si>
  <si>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</si>
  <si>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</si>
  <si>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</si>
  <si>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</si>
  <si>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</si>
  <si>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</si>
  <si>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</si>
  <si>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Исполнение  бюджета Белокалитвинского района по доходам на 01.02.2017 года</t>
  </si>
  <si>
    <t xml:space="preserve">Информация о выполнении плановых назначений по доходам за январь 2016 года по поселениям </t>
  </si>
  <si>
    <t>Белокалитвинского района</t>
  </si>
  <si>
    <t>по состоянию на 01.02.2017 года</t>
  </si>
  <si>
    <t xml:space="preserve">   2017 год</t>
  </si>
  <si>
    <t>1 квартал 2017 года</t>
  </si>
  <si>
    <t>Откл. к пл. кварт.</t>
  </si>
  <si>
    <t>% исп.</t>
  </si>
  <si>
    <t xml:space="preserve">   2016 год</t>
  </si>
  <si>
    <t>1 квартал 2016 года</t>
  </si>
  <si>
    <t>год. плана</t>
  </si>
  <si>
    <t xml:space="preserve">по состоянию на 01.02.2017. </t>
  </si>
  <si>
    <t>Код</t>
  </si>
  <si>
    <t>Консолидированный бюджет</t>
  </si>
  <si>
    <t>бюджетной</t>
  </si>
  <si>
    <t>классиф.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</si>
  <si>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</si>
  <si>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</si>
  <si>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</si>
  <si>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</si>
  <si>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</si>
  <si>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</si>
  <si>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</si>
  <si>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 xml:space="preserve">1 08 00000 00 0000 000 </t>
  </si>
  <si>
    <t xml:space="preserve">1 09 00000 00 0000 000 </t>
  </si>
  <si>
    <t xml:space="preserve"> 1 11 00000 00 0000 000</t>
  </si>
  <si>
    <t>1 11 05010 00 0000 120</t>
  </si>
  <si>
    <t>1 11 05035 10 0000 120</t>
  </si>
  <si>
    <t xml:space="preserve">1 11 07015 05 0000 120 </t>
  </si>
  <si>
    <t xml:space="preserve">1 12 01000 01 0000 120 </t>
  </si>
  <si>
    <t xml:space="preserve">1 14 00000 00 0000 000 </t>
  </si>
  <si>
    <t xml:space="preserve">1 14 02033 10 0000 410 </t>
  </si>
  <si>
    <t>1 14 06014 10 0000 420</t>
  </si>
  <si>
    <t xml:space="preserve">1 16 00000 00 0000 000 </t>
  </si>
  <si>
    <t xml:space="preserve">1 17 00000 00 0000 000 </t>
  </si>
  <si>
    <t>2 02 01000 00 0000 151</t>
  </si>
  <si>
    <t>2 02 02000 00 0000 151</t>
  </si>
  <si>
    <t>2 02 03000 00 0000 151</t>
  </si>
  <si>
    <t>2 02 04000 00 0000 151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</si>
</sst>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8"/>
      <name val="Times New Roman"/>
      <family val="1"/>
    </font>
    <font>
      <sz val="16"/>
      <name val="Times New Roman"/>
      <family val="1"/>
    </font>
    <font>
      <b/>
      <sz val="11"/>
      <name val="Arial Cyr"/>
      <family val="0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45" fillId="31" borderId="8" applyNumberFormat="0" applyFont="0" applyAlignment="0" applyProtection="0"/>
    <xf numFmtId="9" fontId="4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8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top"/>
    </xf>
    <xf numFmtId="164" fontId="3" fillId="0" borderId="12" xfId="0" applyNumberFormat="1" applyFont="1" applyFill="1" applyBorder="1" applyAlignment="1" applyProtection="1">
      <alignment horizontal="right"/>
      <protection/>
    </xf>
    <xf numFmtId="164" fontId="3" fillId="0" borderId="10" xfId="0" applyNumberFormat="1" applyFont="1" applyFill="1" applyBorder="1" applyAlignment="1" applyProtection="1">
      <alignment horizontal="right"/>
      <protection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33" borderId="13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right"/>
      <protection/>
    </xf>
    <xf numFmtId="164" fontId="3" fillId="33" borderId="14" xfId="0" applyNumberFormat="1" applyFont="1" applyFill="1" applyBorder="1" applyAlignment="1" applyProtection="1">
      <alignment horizontal="right"/>
      <protection/>
    </xf>
    <xf numFmtId="164" fontId="3" fillId="34" borderId="10" xfId="0" applyNumberFormat="1" applyFont="1" applyFill="1" applyBorder="1" applyAlignment="1" applyProtection="1">
      <alignment horizontal="right"/>
      <protection/>
    </xf>
    <xf numFmtId="164" fontId="3" fillId="0" borderId="13" xfId="0" applyNumberFormat="1" applyFont="1" applyFill="1" applyBorder="1" applyAlignment="1" applyProtection="1">
      <alignment horizontal="right"/>
      <protection/>
    </xf>
    <xf numFmtId="164" fontId="3" fillId="7" borderId="13" xfId="0" applyNumberFormat="1" applyFont="1" applyFill="1" applyBorder="1" applyAlignment="1" applyProtection="1">
      <alignment horizontal="right"/>
      <protection/>
    </xf>
    <xf numFmtId="164" fontId="3" fillId="7" borderId="10" xfId="0" applyNumberFormat="1" applyFont="1" applyFill="1" applyBorder="1" applyAlignment="1" applyProtection="1">
      <alignment horizontal="right"/>
      <protection/>
    </xf>
    <xf numFmtId="164" fontId="3" fillId="7" borderId="15" xfId="0" applyNumberFormat="1" applyFont="1" applyFill="1" applyBorder="1" applyAlignment="1" applyProtection="1">
      <alignment horizontal="right"/>
      <protection/>
    </xf>
    <xf numFmtId="164" fontId="3" fillId="34" borderId="15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64" fontId="3" fillId="0" borderId="12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35" borderId="12" xfId="0" applyNumberFormat="1" applyFont="1" applyFill="1" applyBorder="1" applyAlignment="1" applyProtection="1">
      <alignment horizontal="right"/>
      <protection/>
    </xf>
    <xf numFmtId="164" fontId="3" fillId="0" borderId="13" xfId="0" applyNumberFormat="1" applyFont="1" applyFill="1" applyBorder="1" applyAlignment="1">
      <alignment horizontal="right"/>
    </xf>
    <xf numFmtId="164" fontId="3" fillId="35" borderId="13" xfId="0" applyNumberFormat="1" applyFont="1" applyFill="1" applyBorder="1" applyAlignment="1" applyProtection="1">
      <alignment horizontal="right"/>
      <protection/>
    </xf>
    <xf numFmtId="164" fontId="3" fillId="35" borderId="11" xfId="0" applyNumberFormat="1" applyFont="1" applyFill="1" applyBorder="1" applyAlignment="1" applyProtection="1">
      <alignment horizontal="right"/>
      <protection/>
    </xf>
    <xf numFmtId="164" fontId="2" fillId="0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vertical="top" wrapText="1"/>
    </xf>
    <xf numFmtId="164" fontId="2" fillId="0" borderId="12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33" borderId="13" xfId="0" applyNumberFormat="1" applyFont="1" applyFill="1" applyBorder="1" applyAlignment="1" applyProtection="1">
      <alignment horizontal="right"/>
      <protection/>
    </xf>
    <xf numFmtId="164" fontId="2" fillId="33" borderId="10" xfId="0" applyNumberFormat="1" applyFont="1" applyFill="1" applyBorder="1" applyAlignment="1" applyProtection="1">
      <alignment horizontal="right"/>
      <protection/>
    </xf>
    <xf numFmtId="164" fontId="2" fillId="33" borderId="14" xfId="0" applyNumberFormat="1" applyFont="1" applyFill="1" applyBorder="1" applyAlignment="1" applyProtection="1">
      <alignment horizontal="right"/>
      <protection/>
    </xf>
    <xf numFmtId="164" fontId="2" fillId="35" borderId="12" xfId="0" applyNumberFormat="1" applyFont="1" applyFill="1" applyBorder="1" applyAlignment="1" applyProtection="1">
      <alignment horizontal="right"/>
      <protection/>
    </xf>
    <xf numFmtId="164" fontId="2" fillId="35" borderId="10" xfId="0" applyNumberFormat="1" applyFont="1" applyFill="1" applyBorder="1" applyAlignment="1" applyProtection="1">
      <alignment horizontal="right"/>
      <protection/>
    </xf>
    <xf numFmtId="164" fontId="2" fillId="0" borderId="13" xfId="0" applyNumberFormat="1" applyFont="1" applyFill="1" applyBorder="1" applyAlignment="1">
      <alignment horizontal="right"/>
    </xf>
    <xf numFmtId="164" fontId="2" fillId="7" borderId="13" xfId="0" applyNumberFormat="1" applyFont="1" applyFill="1" applyBorder="1" applyAlignment="1" applyProtection="1">
      <alignment horizontal="right"/>
      <protection/>
    </xf>
    <xf numFmtId="164" fontId="2" fillId="7" borderId="10" xfId="0" applyNumberFormat="1" applyFont="1" applyFill="1" applyBorder="1" applyAlignment="1" applyProtection="1">
      <alignment horizontal="right"/>
      <protection/>
    </xf>
    <xf numFmtId="164" fontId="2" fillId="7" borderId="15" xfId="0" applyNumberFormat="1" applyFont="1" applyFill="1" applyBorder="1" applyAlignment="1" applyProtection="1">
      <alignment horizontal="right"/>
      <protection/>
    </xf>
    <xf numFmtId="164" fontId="2" fillId="35" borderId="15" xfId="0" applyNumberFormat="1" applyFont="1" applyFill="1" applyBorder="1" applyAlignment="1" applyProtection="1">
      <alignment horizontal="right"/>
      <protection/>
    </xf>
    <xf numFmtId="164" fontId="2" fillId="0" borderId="14" xfId="0" applyNumberFormat="1" applyFont="1" applyFill="1" applyBorder="1" applyAlignment="1" applyProtection="1">
      <alignment horizontal="right"/>
      <protection/>
    </xf>
    <xf numFmtId="164" fontId="2" fillId="35" borderId="13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top"/>
    </xf>
    <xf numFmtId="164" fontId="2" fillId="36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4" fontId="2" fillId="37" borderId="1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164" fontId="3" fillId="7" borderId="13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64" fontId="2" fillId="34" borderId="15" xfId="0" applyNumberFormat="1" applyFont="1" applyFill="1" applyBorder="1" applyAlignment="1" applyProtection="1">
      <alignment horizontal="right"/>
      <protection/>
    </xf>
    <xf numFmtId="164" fontId="3" fillId="0" borderId="16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>
      <alignment horizontal="right"/>
    </xf>
    <xf numFmtId="164" fontId="3" fillId="0" borderId="17" xfId="0" applyNumberFormat="1" applyFont="1" applyBorder="1" applyAlignment="1" applyProtection="1">
      <alignment horizontal="right"/>
      <protection/>
    </xf>
    <xf numFmtId="164" fontId="3" fillId="0" borderId="16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/>
    </xf>
    <xf numFmtId="164" fontId="2" fillId="0" borderId="17" xfId="0" applyNumberFormat="1" applyFont="1" applyFill="1" applyBorder="1" applyAlignment="1" applyProtection="1">
      <alignment horizontal="right"/>
      <protection/>
    </xf>
    <xf numFmtId="164" fontId="3" fillId="0" borderId="18" xfId="0" applyNumberFormat="1" applyFont="1" applyFill="1" applyBorder="1" applyAlignment="1" applyProtection="1">
      <alignment horizontal="right"/>
      <protection/>
    </xf>
    <xf numFmtId="164" fontId="2" fillId="0" borderId="19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>
      <alignment horizontal="right"/>
    </xf>
    <xf numFmtId="164" fontId="3" fillId="0" borderId="20" xfId="0" applyNumberFormat="1" applyFont="1" applyBorder="1" applyAlignment="1" applyProtection="1">
      <alignment horizontal="right"/>
      <protection/>
    </xf>
    <xf numFmtId="164" fontId="2" fillId="0" borderId="21" xfId="0" applyNumberFormat="1" applyFont="1" applyBorder="1" applyAlignment="1" applyProtection="1">
      <alignment horizontal="right"/>
      <protection/>
    </xf>
    <xf numFmtId="164" fontId="2" fillId="33" borderId="22" xfId="0" applyNumberFormat="1" applyFont="1" applyFill="1" applyBorder="1" applyAlignment="1" applyProtection="1">
      <alignment horizontal="right"/>
      <protection/>
    </xf>
    <xf numFmtId="164" fontId="2" fillId="33" borderId="17" xfId="0" applyNumberFormat="1" applyFont="1" applyFill="1" applyBorder="1" applyAlignment="1" applyProtection="1">
      <alignment horizontal="right"/>
      <protection/>
    </xf>
    <xf numFmtId="164" fontId="2" fillId="33" borderId="23" xfId="0" applyNumberFormat="1" applyFont="1" applyFill="1" applyBorder="1" applyAlignment="1" applyProtection="1">
      <alignment horizontal="right"/>
      <protection/>
    </xf>
    <xf numFmtId="164" fontId="3" fillId="35" borderId="16" xfId="0" applyNumberFormat="1" applyFont="1" applyFill="1" applyBorder="1" applyAlignment="1" applyProtection="1">
      <alignment horizontal="right"/>
      <protection/>
    </xf>
    <xf numFmtId="164" fontId="3" fillId="35" borderId="17" xfId="0" applyNumberFormat="1" applyFont="1" applyFill="1" applyBorder="1" applyAlignment="1" applyProtection="1">
      <alignment horizontal="right"/>
      <protection/>
    </xf>
    <xf numFmtId="164" fontId="3" fillId="0" borderId="22" xfId="0" applyNumberFormat="1" applyFont="1" applyFill="1" applyBorder="1" applyAlignment="1">
      <alignment/>
    </xf>
    <xf numFmtId="164" fontId="3" fillId="0" borderId="17" xfId="0" applyNumberFormat="1" applyFont="1" applyFill="1" applyBorder="1" applyAlignment="1" applyProtection="1">
      <alignment horizontal="right"/>
      <protection/>
    </xf>
    <xf numFmtId="164" fontId="3" fillId="7" borderId="22" xfId="0" applyNumberFormat="1" applyFont="1" applyFill="1" applyBorder="1" applyAlignment="1" applyProtection="1">
      <alignment horizontal="right"/>
      <protection/>
    </xf>
    <xf numFmtId="164" fontId="3" fillId="7" borderId="17" xfId="0" applyNumberFormat="1" applyFont="1" applyFill="1" applyBorder="1" applyAlignment="1" applyProtection="1">
      <alignment horizontal="right"/>
      <protection/>
    </xf>
    <xf numFmtId="164" fontId="3" fillId="7" borderId="18" xfId="0" applyNumberFormat="1" applyFont="1" applyFill="1" applyBorder="1" applyAlignment="1" applyProtection="1">
      <alignment horizontal="right"/>
      <protection/>
    </xf>
    <xf numFmtId="164" fontId="3" fillId="35" borderId="19" xfId="0" applyNumberFormat="1" applyFont="1" applyFill="1" applyBorder="1" applyAlignment="1" applyProtection="1">
      <alignment horizontal="right"/>
      <protection/>
    </xf>
    <xf numFmtId="164" fontId="3" fillId="35" borderId="20" xfId="0" applyNumberFormat="1" applyFont="1" applyFill="1" applyBorder="1" applyAlignment="1" applyProtection="1">
      <alignment horizontal="right"/>
      <protection/>
    </xf>
    <xf numFmtId="164" fontId="3" fillId="35" borderId="21" xfId="0" applyNumberFormat="1" applyFont="1" applyFill="1" applyBorder="1" applyAlignment="1" applyProtection="1">
      <alignment horizontal="right"/>
      <protection/>
    </xf>
    <xf numFmtId="164" fontId="3" fillId="0" borderId="19" xfId="0" applyNumberFormat="1" applyFont="1" applyFill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3" fillId="0" borderId="20" xfId="0" applyNumberFormat="1" applyFont="1" applyFill="1" applyBorder="1" applyAlignment="1" applyProtection="1">
      <alignment horizontal="right"/>
      <protection/>
    </xf>
    <xf numFmtId="164" fontId="2" fillId="0" borderId="21" xfId="0" applyNumberFormat="1" applyFont="1" applyFill="1" applyBorder="1" applyAlignment="1" applyProtection="1">
      <alignment horizontal="right"/>
      <protection/>
    </xf>
    <xf numFmtId="164" fontId="2" fillId="0" borderId="24" xfId="0" applyNumberFormat="1" applyFont="1" applyFill="1" applyBorder="1" applyAlignment="1" applyProtection="1">
      <alignment horizontal="right"/>
      <protection/>
    </xf>
    <xf numFmtId="164" fontId="2" fillId="0" borderId="18" xfId="0" applyNumberFormat="1" applyFont="1" applyFill="1" applyBorder="1" applyAlignment="1" applyProtection="1">
      <alignment horizontal="right"/>
      <protection/>
    </xf>
    <xf numFmtId="164" fontId="3" fillId="35" borderId="22" xfId="0" applyNumberFormat="1" applyFont="1" applyFill="1" applyBorder="1" applyAlignment="1" applyProtection="1">
      <alignment horizontal="right"/>
      <protection/>
    </xf>
    <xf numFmtId="164" fontId="3" fillId="35" borderId="18" xfId="0" applyNumberFormat="1" applyFont="1" applyFill="1" applyBorder="1" applyAlignment="1" applyProtection="1">
      <alignment horizontal="right"/>
      <protection/>
    </xf>
    <xf numFmtId="0" fontId="2" fillId="0" borderId="25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6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4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4" fontId="8" fillId="38" borderId="12" xfId="0" applyNumberFormat="1" applyFont="1" applyFill="1" applyBorder="1" applyAlignment="1" applyProtection="1">
      <alignment horizontal="right"/>
      <protection/>
    </xf>
    <xf numFmtId="164" fontId="8" fillId="38" borderId="10" xfId="0" applyNumberFormat="1" applyFont="1" applyFill="1" applyBorder="1" applyAlignment="1" applyProtection="1">
      <alignment horizontal="right"/>
      <protection/>
    </xf>
    <xf numFmtId="164" fontId="8" fillId="38" borderId="15" xfId="0" applyNumberFormat="1" applyFont="1" applyFill="1" applyBorder="1" applyAlignment="1" applyProtection="1">
      <alignment horizontal="right"/>
      <protection/>
    </xf>
    <xf numFmtId="164" fontId="8" fillId="38" borderId="11" xfId="0" applyNumberFormat="1" applyFont="1" applyFill="1" applyBorder="1" applyAlignment="1" applyProtection="1">
      <alignment horizontal="right"/>
      <protection/>
    </xf>
    <xf numFmtId="164" fontId="8" fillId="38" borderId="3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164" fontId="9" fillId="0" borderId="12" xfId="0" applyNumberFormat="1" applyFont="1" applyBorder="1" applyAlignment="1" applyProtection="1">
      <alignment horizontal="right"/>
      <protection/>
    </xf>
    <xf numFmtId="164" fontId="9" fillId="0" borderId="10" xfId="0" applyNumberFormat="1" applyFont="1" applyBorder="1" applyAlignment="1" applyProtection="1">
      <alignment horizontal="right"/>
      <protection/>
    </xf>
    <xf numFmtId="164" fontId="9" fillId="0" borderId="15" xfId="0" applyNumberFormat="1" applyFont="1" applyBorder="1" applyAlignment="1" applyProtection="1">
      <alignment horizontal="right"/>
      <protection/>
    </xf>
    <xf numFmtId="164" fontId="9" fillId="0" borderId="12" xfId="0" applyNumberFormat="1" applyFont="1" applyFill="1" applyBorder="1" applyAlignment="1" applyProtection="1">
      <alignment horizontal="right"/>
      <protection/>
    </xf>
    <xf numFmtId="164" fontId="9" fillId="0" borderId="14" xfId="0" applyNumberFormat="1" applyFont="1" applyFill="1" applyBorder="1" applyAlignment="1" applyProtection="1">
      <alignment horizontal="right"/>
      <protection/>
    </xf>
    <xf numFmtId="164" fontId="9" fillId="0" borderId="10" xfId="0" applyNumberFormat="1" applyFont="1" applyFill="1" applyBorder="1" applyAlignment="1" applyProtection="1">
      <alignment horizontal="right"/>
      <protection/>
    </xf>
    <xf numFmtId="164" fontId="9" fillId="0" borderId="1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/>
    </xf>
    <xf numFmtId="164" fontId="9" fillId="0" borderId="12" xfId="0" applyNumberFormat="1" applyFont="1" applyFill="1" applyBorder="1" applyAlignment="1" applyProtection="1">
      <alignment horizontal="right"/>
      <protection locked="0"/>
    </xf>
    <xf numFmtId="164" fontId="9" fillId="0" borderId="36" xfId="0" applyNumberFormat="1" applyFont="1" applyFill="1" applyBorder="1" applyAlignment="1" applyProtection="1">
      <alignment horizontal="right"/>
      <protection/>
    </xf>
    <xf numFmtId="0" fontId="13" fillId="0" borderId="14" xfId="0" applyFont="1" applyBorder="1" applyAlignment="1">
      <alignment vertical="top" wrapText="1"/>
    </xf>
    <xf numFmtId="164" fontId="9" fillId="0" borderId="11" xfId="0" applyNumberFormat="1" applyFont="1" applyFill="1" applyBorder="1" applyAlignment="1" applyProtection="1">
      <alignment horizontal="right"/>
      <protection/>
    </xf>
    <xf numFmtId="0" fontId="20" fillId="39" borderId="14" xfId="0" applyFont="1" applyFill="1" applyBorder="1" applyAlignment="1">
      <alignment vertical="top" wrapText="1"/>
    </xf>
    <xf numFmtId="164" fontId="9" fillId="39" borderId="12" xfId="0" applyNumberFormat="1" applyFont="1" applyFill="1" applyBorder="1" applyAlignment="1" applyProtection="1">
      <alignment horizontal="right"/>
      <protection/>
    </xf>
    <xf numFmtId="164" fontId="9" fillId="39" borderId="10" xfId="0" applyNumberFormat="1" applyFont="1" applyFill="1" applyBorder="1" applyAlignment="1" applyProtection="1">
      <alignment horizontal="right"/>
      <protection/>
    </xf>
    <xf numFmtId="164" fontId="9" fillId="39" borderId="15" xfId="0" applyNumberFormat="1" applyFont="1" applyFill="1" applyBorder="1" applyAlignment="1" applyProtection="1">
      <alignment horizontal="right"/>
      <protection/>
    </xf>
    <xf numFmtId="164" fontId="9" fillId="39" borderId="36" xfId="0" applyNumberFormat="1" applyFont="1" applyFill="1" applyBorder="1" applyAlignment="1" applyProtection="1">
      <alignment horizontal="right"/>
      <protection/>
    </xf>
    <xf numFmtId="0" fontId="21" fillId="39" borderId="14" xfId="0" applyFont="1" applyFill="1" applyBorder="1" applyAlignment="1">
      <alignment horizontal="left" vertical="top" wrapText="1"/>
    </xf>
    <xf numFmtId="165" fontId="9" fillId="39" borderId="12" xfId="0" applyNumberFormat="1" applyFont="1" applyFill="1" applyBorder="1" applyAlignment="1">
      <alignment horizontal="right"/>
    </xf>
    <xf numFmtId="0" fontId="22" fillId="39" borderId="14" xfId="0" applyFont="1" applyFill="1" applyBorder="1" applyAlignment="1">
      <alignment wrapText="1"/>
    </xf>
    <xf numFmtId="0" fontId="9" fillId="39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19" fillId="0" borderId="14" xfId="0" applyFont="1" applyBorder="1" applyAlignment="1">
      <alignment wrapText="1"/>
    </xf>
    <xf numFmtId="0" fontId="22" fillId="39" borderId="14" xfId="0" applyFont="1" applyFill="1" applyBorder="1" applyAlignment="1">
      <alignment wrapText="1"/>
    </xf>
    <xf numFmtId="164" fontId="9" fillId="39" borderId="12" xfId="0" applyNumberFormat="1" applyFont="1" applyFill="1" applyBorder="1" applyAlignment="1" applyProtection="1">
      <alignment horizontal="right"/>
      <protection/>
    </xf>
    <xf numFmtId="164" fontId="9" fillId="39" borderId="10" xfId="0" applyNumberFormat="1" applyFont="1" applyFill="1" applyBorder="1" applyAlignment="1" applyProtection="1">
      <alignment horizontal="right"/>
      <protection/>
    </xf>
    <xf numFmtId="164" fontId="9" fillId="39" borderId="14" xfId="0" applyNumberFormat="1" applyFont="1" applyFill="1" applyBorder="1" applyAlignment="1" applyProtection="1">
      <alignment horizontal="right"/>
      <protection/>
    </xf>
    <xf numFmtId="164" fontId="9" fillId="39" borderId="11" xfId="0" applyNumberFormat="1" applyFont="1" applyFill="1" applyBorder="1" applyAlignment="1" applyProtection="1">
      <alignment horizontal="right"/>
      <protection/>
    </xf>
    <xf numFmtId="164" fontId="9" fillId="0" borderId="11" xfId="0" applyNumberFormat="1" applyFont="1" applyBorder="1" applyAlignment="1" applyProtection="1">
      <alignment horizontal="right"/>
      <protection/>
    </xf>
    <xf numFmtId="165" fontId="9" fillId="0" borderId="12" xfId="0" applyNumberFormat="1" applyFont="1" applyFill="1" applyBorder="1" applyAlignment="1">
      <alignment/>
    </xf>
    <xf numFmtId="0" fontId="8" fillId="16" borderId="10" xfId="0" applyFont="1" applyFill="1" applyBorder="1" applyAlignment="1">
      <alignment/>
    </xf>
    <xf numFmtId="164" fontId="8" fillId="16" borderId="12" xfId="0" applyNumberFormat="1" applyFont="1" applyFill="1" applyBorder="1" applyAlignment="1">
      <alignment/>
    </xf>
    <xf numFmtId="164" fontId="8" fillId="16" borderId="10" xfId="0" applyNumberFormat="1" applyFont="1" applyFill="1" applyBorder="1" applyAlignment="1">
      <alignment/>
    </xf>
    <xf numFmtId="164" fontId="8" fillId="16" borderId="10" xfId="0" applyNumberFormat="1" applyFont="1" applyFill="1" applyBorder="1" applyAlignment="1" applyProtection="1">
      <alignment horizontal="right"/>
      <protection/>
    </xf>
    <xf numFmtId="164" fontId="8" fillId="16" borderId="15" xfId="0" applyNumberFormat="1" applyFont="1" applyFill="1" applyBorder="1" applyAlignment="1" applyProtection="1">
      <alignment horizontal="right"/>
      <protection/>
    </xf>
    <xf numFmtId="164" fontId="8" fillId="16" borderId="14" xfId="0" applyNumberFormat="1" applyFont="1" applyFill="1" applyBorder="1" applyAlignment="1">
      <alignment/>
    </xf>
    <xf numFmtId="164" fontId="8" fillId="16" borderId="11" xfId="0" applyNumberFormat="1" applyFont="1" applyFill="1" applyBorder="1" applyAlignment="1">
      <alignment/>
    </xf>
    <xf numFmtId="164" fontId="9" fillId="0" borderId="12" xfId="0" applyNumberFormat="1" applyFont="1" applyFill="1" applyBorder="1" applyAlignment="1">
      <alignment/>
    </xf>
    <xf numFmtId="164" fontId="9" fillId="0" borderId="14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164" fontId="9" fillId="0" borderId="12" xfId="0" applyNumberFormat="1" applyFont="1" applyFill="1" applyBorder="1" applyAlignment="1">
      <alignment/>
    </xf>
    <xf numFmtId="164" fontId="9" fillId="0" borderId="14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9" fillId="37" borderId="12" xfId="0" applyNumberFormat="1" applyFont="1" applyFill="1" applyBorder="1" applyAlignment="1">
      <alignment/>
    </xf>
    <xf numFmtId="164" fontId="8" fillId="18" borderId="10" xfId="0" applyNumberFormat="1" applyFont="1" applyFill="1" applyBorder="1" applyAlignment="1">
      <alignment/>
    </xf>
    <xf numFmtId="164" fontId="8" fillId="18" borderId="16" xfId="0" applyNumberFormat="1" applyFont="1" applyFill="1" applyBorder="1" applyAlignment="1">
      <alignment/>
    </xf>
    <xf numFmtId="164" fontId="8" fillId="18" borderId="17" xfId="0" applyNumberFormat="1" applyFont="1" applyFill="1" applyBorder="1" applyAlignment="1" applyProtection="1">
      <alignment horizontal="right"/>
      <protection/>
    </xf>
    <xf numFmtId="164" fontId="8" fillId="18" borderId="18" xfId="0" applyNumberFormat="1" applyFont="1" applyFill="1" applyBorder="1" applyAlignment="1" applyProtection="1">
      <alignment horizontal="right"/>
      <protection/>
    </xf>
    <xf numFmtId="164" fontId="2" fillId="0" borderId="15" xfId="0" applyNumberFormat="1" applyFont="1" applyBorder="1" applyAlignment="1" applyProtection="1">
      <alignment horizontal="right"/>
      <protection/>
    </xf>
    <xf numFmtId="164" fontId="0" fillId="36" borderId="10" xfId="0" applyNumberFormat="1" applyFont="1" applyFill="1" applyBorder="1" applyAlignment="1">
      <alignment/>
    </xf>
    <xf numFmtId="164" fontId="13" fillId="36" borderId="10" xfId="0" applyNumberFormat="1" applyFont="1" applyFill="1" applyBorder="1" applyAlignment="1">
      <alignment/>
    </xf>
    <xf numFmtId="164" fontId="3" fillId="36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4" fontId="3" fillId="34" borderId="29" xfId="0" applyNumberFormat="1" applyFont="1" applyFill="1" applyBorder="1" applyAlignment="1" applyProtection="1">
      <alignment horizontal="center" vertical="center"/>
      <protection/>
    </xf>
    <xf numFmtId="164" fontId="3" fillId="34" borderId="32" xfId="0" applyNumberFormat="1" applyFont="1" applyFill="1" applyBorder="1" applyAlignment="1" applyProtection="1">
      <alignment horizontal="center" vertical="center"/>
      <protection/>
    </xf>
    <xf numFmtId="164" fontId="3" fillId="34" borderId="30" xfId="0" applyNumberFormat="1" applyFont="1" applyFill="1" applyBorder="1" applyAlignment="1" applyProtection="1">
      <alignment horizontal="center" vertical="center"/>
      <protection/>
    </xf>
    <xf numFmtId="164" fontId="3" fillId="34" borderId="33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left" vertical="top"/>
    </xf>
    <xf numFmtId="0" fontId="24" fillId="0" borderId="0" xfId="0" applyFont="1" applyFill="1" applyAlignment="1">
      <alignment/>
    </xf>
    <xf numFmtId="0" fontId="42" fillId="0" borderId="38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2" fillId="33" borderId="13" xfId="0" applyFont="1" applyFill="1" applyBorder="1" applyAlignment="1">
      <alignment horizontal="center"/>
    </xf>
    <xf numFmtId="0" fontId="42" fillId="7" borderId="10" xfId="0" applyFont="1" applyFill="1" applyBorder="1" applyAlignment="1">
      <alignment horizontal="center"/>
    </xf>
    <xf numFmtId="0" fontId="42" fillId="7" borderId="14" xfId="0" applyFont="1" applyFill="1" applyBorder="1" applyAlignment="1">
      <alignment horizontal="center"/>
    </xf>
    <xf numFmtId="0" fontId="42" fillId="35" borderId="38" xfId="0" applyFont="1" applyFill="1" applyBorder="1" applyAlignment="1">
      <alignment horizontal="center"/>
    </xf>
    <xf numFmtId="0" fontId="42" fillId="35" borderId="39" xfId="0" applyFont="1" applyFill="1" applyBorder="1" applyAlignment="1">
      <alignment horizontal="center"/>
    </xf>
    <xf numFmtId="0" fontId="42" fillId="35" borderId="40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35" borderId="14" xfId="0" applyFont="1" applyFill="1" applyBorder="1" applyAlignment="1">
      <alignment horizontal="center"/>
    </xf>
    <xf numFmtId="0" fontId="42" fillId="35" borderId="36" xfId="0" applyFont="1" applyFill="1" applyBorder="1" applyAlignment="1">
      <alignment horizontal="center"/>
    </xf>
    <xf numFmtId="0" fontId="42" fillId="35" borderId="13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2" fillId="0" borderId="36" xfId="0" applyFont="1" applyFill="1" applyBorder="1" applyAlignment="1">
      <alignment horizontal="center"/>
    </xf>
    <xf numFmtId="0" fontId="42" fillId="7" borderId="46" xfId="0" applyFont="1" applyFill="1" applyBorder="1" applyAlignment="1">
      <alignment horizontal="center"/>
    </xf>
    <xf numFmtId="0" fontId="42" fillId="7" borderId="47" xfId="0" applyFont="1" applyFill="1" applyBorder="1" applyAlignment="1">
      <alignment horizontal="center"/>
    </xf>
    <xf numFmtId="0" fontId="42" fillId="35" borderId="37" xfId="0" applyFont="1" applyFill="1" applyBorder="1" applyAlignment="1">
      <alignment horizontal="center"/>
    </xf>
    <xf numFmtId="0" fontId="42" fillId="35" borderId="46" xfId="0" applyFont="1" applyFill="1" applyBorder="1" applyAlignment="1">
      <alignment horizontal="center"/>
    </xf>
    <xf numFmtId="0" fontId="42" fillId="35" borderId="47" xfId="0" applyFont="1" applyFill="1" applyBorder="1" applyAlignment="1">
      <alignment horizontal="center"/>
    </xf>
    <xf numFmtId="0" fontId="42" fillId="0" borderId="37" xfId="0" applyFont="1" applyFill="1" applyBorder="1" applyAlignment="1">
      <alignment horizontal="center"/>
    </xf>
    <xf numFmtId="0" fontId="42" fillId="0" borderId="46" xfId="0" applyFont="1" applyFill="1" applyBorder="1" applyAlignment="1">
      <alignment horizontal="center"/>
    </xf>
    <xf numFmtId="0" fontId="42" fillId="0" borderId="47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33" borderId="13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19" borderId="10" xfId="0" applyFont="1" applyFill="1" applyBorder="1" applyAlignment="1">
      <alignment horizontal="center"/>
    </xf>
    <xf numFmtId="0" fontId="42" fillId="19" borderId="14" xfId="0" applyFont="1" applyFill="1" applyBorder="1" applyAlignment="1">
      <alignment horizontal="center"/>
    </xf>
    <xf numFmtId="0" fontId="42" fillId="35" borderId="12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/>
    </xf>
    <xf numFmtId="0" fontId="42" fillId="35" borderId="15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 vertical="center"/>
    </xf>
    <xf numFmtId="0" fontId="42" fillId="35" borderId="30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0" fontId="42" fillId="7" borderId="48" xfId="0" applyFont="1" applyFill="1" applyBorder="1" applyAlignment="1">
      <alignment horizontal="center" vertical="center"/>
    </xf>
    <xf numFmtId="0" fontId="42" fillId="7" borderId="30" xfId="0" applyFont="1" applyFill="1" applyBorder="1" applyAlignment="1">
      <alignment horizontal="center" vertical="center"/>
    </xf>
    <xf numFmtId="0" fontId="42" fillId="7" borderId="35" xfId="0" applyFont="1" applyFill="1" applyBorder="1" applyAlignment="1">
      <alignment horizontal="center"/>
    </xf>
    <xf numFmtId="0" fontId="42" fillId="35" borderId="29" xfId="0" applyFont="1" applyFill="1" applyBorder="1" applyAlignment="1">
      <alignment horizontal="center" vertical="center"/>
    </xf>
    <xf numFmtId="0" fontId="42" fillId="35" borderId="35" xfId="0" applyFont="1" applyFill="1" applyBorder="1" applyAlignment="1">
      <alignment horizontal="center"/>
    </xf>
    <xf numFmtId="0" fontId="42" fillId="0" borderId="29" xfId="0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horizontal="center"/>
    </xf>
    <xf numFmtId="0" fontId="42" fillId="0" borderId="48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4" xfId="0" applyFont="1" applyFill="1" applyBorder="1" applyAlignment="1">
      <alignment horizontal="center"/>
    </xf>
    <xf numFmtId="0" fontId="42" fillId="35" borderId="10" xfId="0" applyFont="1" applyFill="1" applyBorder="1" applyAlignment="1">
      <alignment horizontal="center"/>
    </xf>
    <xf numFmtId="0" fontId="42" fillId="35" borderId="15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42" fillId="35" borderId="33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42" fillId="7" borderId="49" xfId="0" applyFont="1" applyFill="1" applyBorder="1" applyAlignment="1">
      <alignment horizontal="center" vertical="center"/>
    </xf>
    <xf numFmtId="0" fontId="42" fillId="7" borderId="33" xfId="0" applyFont="1" applyFill="1" applyBorder="1" applyAlignment="1">
      <alignment horizontal="center" vertical="center"/>
    </xf>
    <xf numFmtId="0" fontId="42" fillId="7" borderId="10" xfId="0" applyFont="1" applyFill="1" applyBorder="1" applyAlignment="1">
      <alignment horizontal="center"/>
    </xf>
    <xf numFmtId="0" fontId="42" fillId="7" borderId="15" xfId="0" applyFont="1" applyFill="1" applyBorder="1" applyAlignment="1">
      <alignment horizontal="center"/>
    </xf>
    <xf numFmtId="0" fontId="42" fillId="35" borderId="32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/>
    </xf>
    <xf numFmtId="0" fontId="42" fillId="0" borderId="49" xfId="0" applyFont="1" applyFill="1" applyBorder="1" applyAlignment="1">
      <alignment horizontal="center" vertical="center"/>
    </xf>
    <xf numFmtId="164" fontId="3" fillId="35" borderId="10" xfId="0" applyNumberFormat="1" applyFont="1" applyFill="1" applyBorder="1" applyAlignment="1" applyProtection="1">
      <alignment horizontal="right"/>
      <protection/>
    </xf>
    <xf numFmtId="164" fontId="3" fillId="35" borderId="15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Border="1" applyAlignment="1" applyProtection="1">
      <alignment horizontal="right"/>
      <protection/>
    </xf>
    <xf numFmtId="164" fontId="3" fillId="36" borderId="10" xfId="0" applyNumberFormat="1" applyFont="1" applyFill="1" applyBorder="1" applyAlignment="1" applyProtection="1">
      <alignment horizontal="right"/>
      <protection/>
    </xf>
    <xf numFmtId="164" fontId="2" fillId="36" borderId="10" xfId="0" applyNumberFormat="1" applyFont="1" applyFill="1" applyBorder="1" applyAlignment="1" applyProtection="1">
      <alignment horizontal="right"/>
      <protection/>
    </xf>
    <xf numFmtId="49" fontId="6" fillId="0" borderId="36" xfId="0" applyNumberFormat="1" applyFont="1" applyFill="1" applyBorder="1" applyAlignment="1">
      <alignment vertical="top" wrapText="1"/>
    </xf>
    <xf numFmtId="164" fontId="2" fillId="19" borderId="11" xfId="0" applyNumberFormat="1" applyFont="1" applyFill="1" applyBorder="1" applyAlignment="1">
      <alignment horizontal="right"/>
    </xf>
    <xf numFmtId="164" fontId="2" fillId="19" borderId="10" xfId="0" applyNumberFormat="1" applyFont="1" applyFill="1" applyBorder="1" applyAlignment="1">
      <alignment horizontal="right"/>
    </xf>
    <xf numFmtId="164" fontId="2" fillId="19" borderId="10" xfId="0" applyNumberFormat="1" applyFont="1" applyFill="1" applyBorder="1" applyAlignment="1" applyProtection="1">
      <alignment horizontal="right"/>
      <protection/>
    </xf>
    <xf numFmtId="164" fontId="2" fillId="19" borderId="15" xfId="0" applyNumberFormat="1" applyFont="1" applyFill="1" applyBorder="1" applyAlignment="1" applyProtection="1">
      <alignment horizontal="right"/>
      <protection/>
    </xf>
    <xf numFmtId="164" fontId="2" fillId="0" borderId="11" xfId="0" applyNumberFormat="1" applyFont="1" applyFill="1" applyBorder="1" applyAlignment="1">
      <alignment horizontal="right"/>
    </xf>
    <xf numFmtId="164" fontId="2" fillId="0" borderId="14" xfId="0" applyNumberFormat="1" applyFont="1" applyBorder="1" applyAlignment="1" applyProtection="1">
      <alignment horizontal="right"/>
      <protection/>
    </xf>
    <xf numFmtId="164" fontId="2" fillId="0" borderId="36" xfId="0" applyNumberFormat="1" applyFont="1" applyFill="1" applyBorder="1" applyAlignment="1">
      <alignment horizontal="right"/>
    </xf>
    <xf numFmtId="49" fontId="2" fillId="40" borderId="14" xfId="0" applyNumberFormat="1" applyFont="1" applyFill="1" applyBorder="1" applyAlignment="1">
      <alignment wrapText="1"/>
    </xf>
    <xf numFmtId="164" fontId="2" fillId="40" borderId="12" xfId="0" applyNumberFormat="1" applyFont="1" applyFill="1" applyBorder="1" applyAlignment="1">
      <alignment horizontal="right"/>
    </xf>
    <xf numFmtId="164" fontId="2" fillId="40" borderId="10" xfId="0" applyNumberFormat="1" applyFont="1" applyFill="1" applyBorder="1" applyAlignment="1">
      <alignment horizontal="right"/>
    </xf>
    <xf numFmtId="164" fontId="2" fillId="40" borderId="10" xfId="0" applyNumberFormat="1" applyFont="1" applyFill="1" applyBorder="1" applyAlignment="1" applyProtection="1">
      <alignment horizontal="right"/>
      <protection/>
    </xf>
    <xf numFmtId="164" fontId="2" fillId="40" borderId="15" xfId="0" applyNumberFormat="1" applyFont="1" applyFill="1" applyBorder="1" applyAlignment="1" applyProtection="1">
      <alignment horizontal="right"/>
      <protection/>
    </xf>
    <xf numFmtId="164" fontId="2" fillId="40" borderId="13" xfId="0" applyNumberFormat="1" applyFont="1" applyFill="1" applyBorder="1" applyAlignment="1" applyProtection="1">
      <alignment horizontal="right"/>
      <protection/>
    </xf>
    <xf numFmtId="164" fontId="2" fillId="40" borderId="14" xfId="0" applyNumberFormat="1" applyFont="1" applyFill="1" applyBorder="1" applyAlignment="1" applyProtection="1">
      <alignment horizontal="right"/>
      <protection/>
    </xf>
    <xf numFmtId="164" fontId="2" fillId="40" borderId="12" xfId="0" applyNumberFormat="1" applyFont="1" applyFill="1" applyBorder="1" applyAlignment="1" applyProtection="1">
      <alignment horizontal="right"/>
      <protection/>
    </xf>
    <xf numFmtId="164" fontId="2" fillId="40" borderId="13" xfId="0" applyNumberFormat="1" applyFont="1" applyFill="1" applyBorder="1" applyAlignment="1">
      <alignment horizontal="right"/>
    </xf>
    <xf numFmtId="164" fontId="3" fillId="40" borderId="10" xfId="0" applyNumberFormat="1" applyFont="1" applyFill="1" applyBorder="1" applyAlignment="1" applyProtection="1">
      <alignment horizontal="right"/>
      <protection/>
    </xf>
    <xf numFmtId="0" fontId="2" fillId="40" borderId="0" xfId="0" applyFont="1" applyFill="1" applyAlignment="1">
      <alignment/>
    </xf>
    <xf numFmtId="49" fontId="2" fillId="40" borderId="14" xfId="0" applyNumberFormat="1" applyFont="1" applyFill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164" fontId="2" fillId="36" borderId="14" xfId="0" applyNumberFormat="1" applyFont="1" applyFill="1" applyBorder="1" applyAlignment="1" applyProtection="1">
      <alignment horizontal="right"/>
      <protection/>
    </xf>
    <xf numFmtId="49" fontId="5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/>
    </xf>
    <xf numFmtId="49" fontId="2" fillId="37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64" fontId="2" fillId="35" borderId="11" xfId="0" applyNumberFormat="1" applyFont="1" applyFill="1" applyBorder="1" applyAlignment="1" applyProtection="1">
      <alignment horizontal="right"/>
      <protection/>
    </xf>
    <xf numFmtId="164" fontId="3" fillId="0" borderId="36" xfId="0" applyNumberFormat="1" applyFont="1" applyFill="1" applyBorder="1" applyAlignment="1">
      <alignment/>
    </xf>
    <xf numFmtId="164" fontId="3" fillId="19" borderId="15" xfId="0" applyNumberFormat="1" applyFont="1" applyFill="1" applyBorder="1" applyAlignment="1" applyProtection="1">
      <alignment horizontal="right"/>
      <protection/>
    </xf>
    <xf numFmtId="164" fontId="3" fillId="36" borderId="15" xfId="0" applyNumberFormat="1" applyFont="1" applyFill="1" applyBorder="1" applyAlignment="1" applyProtection="1">
      <alignment horizontal="right"/>
      <protection/>
    </xf>
    <xf numFmtId="49" fontId="5" fillId="0" borderId="50" xfId="0" applyNumberFormat="1" applyFont="1" applyBorder="1" applyAlignment="1">
      <alignment vertical="top" wrapText="1"/>
    </xf>
    <xf numFmtId="164" fontId="24" fillId="0" borderId="17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Alignment="1">
      <alignment horizontal="right" vertical="top"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2" fillId="0" borderId="26" xfId="0" applyFont="1" applyBorder="1" applyAlignment="1">
      <alignment/>
    </xf>
    <xf numFmtId="164" fontId="24" fillId="0" borderId="0" xfId="0" applyNumberFormat="1" applyFont="1" applyFill="1" applyAlignment="1">
      <alignment/>
    </xf>
    <xf numFmtId="164" fontId="42" fillId="0" borderId="0" xfId="0" applyNumberFormat="1" applyFont="1" applyFill="1" applyAlignment="1">
      <alignment/>
    </xf>
    <xf numFmtId="0" fontId="43" fillId="0" borderId="0" xfId="0" applyFont="1" applyAlignment="1">
      <alignment/>
    </xf>
    <xf numFmtId="0" fontId="8" fillId="41" borderId="51" xfId="0" applyFont="1" applyFill="1" applyBorder="1" applyAlignment="1">
      <alignment horizontal="center" wrapText="1"/>
    </xf>
    <xf numFmtId="0" fontId="8" fillId="41" borderId="52" xfId="0" applyFont="1" applyFill="1" applyBorder="1" applyAlignment="1">
      <alignment horizontal="center" wrapText="1"/>
    </xf>
    <xf numFmtId="0" fontId="8" fillId="41" borderId="43" xfId="0" applyFont="1" applyFill="1" applyBorder="1" applyAlignment="1">
      <alignment horizontal="center" wrapText="1"/>
    </xf>
    <xf numFmtId="0" fontId="8" fillId="41" borderId="53" xfId="0" applyFont="1" applyFill="1" applyBorder="1" applyAlignment="1">
      <alignment horizontal="center" wrapText="1"/>
    </xf>
    <xf numFmtId="0" fontId="8" fillId="0" borderId="52" xfId="0" applyFont="1" applyFill="1" applyBorder="1" applyAlignment="1">
      <alignment horizontal="center" wrapText="1"/>
    </xf>
    <xf numFmtId="0" fontId="8" fillId="0" borderId="51" xfId="0" applyFont="1" applyFill="1" applyBorder="1" applyAlignment="1">
      <alignment horizontal="center" wrapText="1"/>
    </xf>
    <xf numFmtId="0" fontId="8" fillId="0" borderId="52" xfId="0" applyFont="1" applyFill="1" applyBorder="1" applyAlignment="1">
      <alignment horizontal="center" wrapText="1"/>
    </xf>
    <xf numFmtId="0" fontId="8" fillId="0" borderId="42" xfId="0" applyFont="1" applyFill="1" applyBorder="1" applyAlignment="1">
      <alignment horizontal="center" wrapText="1"/>
    </xf>
    <xf numFmtId="0" fontId="8" fillId="0" borderId="54" xfId="0" applyFont="1" applyFill="1" applyBorder="1" applyAlignment="1">
      <alignment horizontal="center" wrapText="1"/>
    </xf>
    <xf numFmtId="0" fontId="0" fillId="38" borderId="4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4" borderId="3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4" borderId="57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38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4" borderId="33" xfId="0" applyFont="1" applyFill="1" applyBorder="1" applyAlignment="1">
      <alignment horizontal="center" wrapText="1"/>
    </xf>
    <xf numFmtId="0" fontId="0" fillId="38" borderId="36" xfId="0" applyFill="1" applyBorder="1" applyAlignment="1">
      <alignment horizontal="center" vertical="center" wrapText="1"/>
    </xf>
    <xf numFmtId="0" fontId="0" fillId="4" borderId="4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11" fillId="38" borderId="14" xfId="0" applyFont="1" applyFill="1" applyBorder="1" applyAlignment="1">
      <alignment/>
    </xf>
    <xf numFmtId="164" fontId="11" fillId="38" borderId="11" xfId="0" applyNumberFormat="1" applyFont="1" applyFill="1" applyBorder="1" applyAlignment="1">
      <alignment/>
    </xf>
    <xf numFmtId="164" fontId="11" fillId="38" borderId="10" xfId="0" applyNumberFormat="1" applyFont="1" applyFill="1" applyBorder="1" applyAlignment="1">
      <alignment/>
    </xf>
    <xf numFmtId="164" fontId="11" fillId="38" borderId="36" xfId="0" applyNumberFormat="1" applyFont="1" applyFill="1" applyBorder="1" applyAlignment="1">
      <alignment/>
    </xf>
    <xf numFmtId="164" fontId="11" fillId="38" borderId="14" xfId="0" applyNumberFormat="1" applyFont="1" applyFill="1" applyBorder="1" applyAlignment="1">
      <alignment/>
    </xf>
    <xf numFmtId="164" fontId="11" fillId="4" borderId="10" xfId="0" applyNumberFormat="1" applyFont="1" applyFill="1" applyBorder="1" applyAlignment="1">
      <alignment/>
    </xf>
    <xf numFmtId="164" fontId="11" fillId="4" borderId="35" xfId="0" applyNumberFormat="1" applyFont="1" applyFill="1" applyBorder="1" applyAlignment="1">
      <alignment/>
    </xf>
    <xf numFmtId="0" fontId="11" fillId="38" borderId="0" xfId="0" applyFont="1" applyFill="1" applyAlignment="1">
      <alignment/>
    </xf>
    <xf numFmtId="164" fontId="0" fillId="38" borderId="11" xfId="0" applyNumberFormat="1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4" borderId="10" xfId="0" applyNumberFormat="1" applyFont="1" applyFill="1" applyBorder="1" applyAlignment="1">
      <alignment/>
    </xf>
    <xf numFmtId="164" fontId="0" fillId="38" borderId="36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64" fontId="0" fillId="38" borderId="11" xfId="0" applyNumberFormat="1" applyFont="1" applyFill="1" applyBorder="1" applyAlignment="1">
      <alignment/>
    </xf>
    <xf numFmtId="164" fontId="0" fillId="4" borderId="35" xfId="0" applyNumberFormat="1" applyFont="1" applyFill="1" applyBorder="1" applyAlignment="1">
      <alignment/>
    </xf>
    <xf numFmtId="164" fontId="13" fillId="0" borderId="0" xfId="0" applyNumberFormat="1" applyFont="1" applyAlignment="1">
      <alignment/>
    </xf>
    <xf numFmtId="164" fontId="0" fillId="38" borderId="11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38" borderId="36" xfId="0" applyNumberFormat="1" applyFont="1" applyFill="1" applyBorder="1" applyAlignment="1">
      <alignment/>
    </xf>
    <xf numFmtId="164" fontId="0" fillId="38" borderId="11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0" fillId="0" borderId="13" xfId="0" applyNumberFormat="1" applyFont="1" applyFill="1" applyBorder="1" applyAlignment="1">
      <alignment vertical="top"/>
    </xf>
    <xf numFmtId="164" fontId="0" fillId="38" borderId="36" xfId="0" applyNumberFormat="1" applyFont="1" applyFill="1" applyBorder="1" applyAlignment="1">
      <alignment vertical="top"/>
    </xf>
    <xf numFmtId="164" fontId="13" fillId="0" borderId="0" xfId="0" applyNumberFormat="1" applyFont="1" applyFill="1" applyAlignment="1">
      <alignment/>
    </xf>
    <xf numFmtId="164" fontId="0" fillId="0" borderId="10" xfId="0" applyNumberFormat="1" applyFont="1" applyBorder="1" applyAlignment="1">
      <alignment vertical="top"/>
    </xf>
    <xf numFmtId="164" fontId="0" fillId="0" borderId="13" xfId="0" applyNumberFormat="1" applyFont="1" applyBorder="1" applyAlignment="1">
      <alignment vertical="top"/>
    </xf>
    <xf numFmtId="164" fontId="0" fillId="0" borderId="13" xfId="0" applyNumberFormat="1" applyFont="1" applyBorder="1" applyAlignment="1">
      <alignment/>
    </xf>
    <xf numFmtId="164" fontId="11" fillId="38" borderId="11" xfId="0" applyNumberFormat="1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1" fillId="0" borderId="14" xfId="0" applyNumberFormat="1" applyFont="1" applyFill="1" applyBorder="1" applyAlignment="1">
      <alignment/>
    </xf>
    <xf numFmtId="164" fontId="15" fillId="0" borderId="10" xfId="0" applyNumberFormat="1" applyFont="1" applyFill="1" applyBorder="1" applyAlignment="1">
      <alignment/>
    </xf>
    <xf numFmtId="164" fontId="15" fillId="0" borderId="0" xfId="0" applyNumberFormat="1" applyFont="1" applyAlignment="1">
      <alignment/>
    </xf>
    <xf numFmtId="164" fontId="13" fillId="38" borderId="11" xfId="0" applyNumberFormat="1" applyFont="1" applyFill="1" applyBorder="1" applyAlignment="1">
      <alignment vertical="top" wrapText="1"/>
    </xf>
    <xf numFmtId="164" fontId="13" fillId="0" borderId="10" xfId="0" applyNumberFormat="1" applyFont="1" applyBorder="1" applyAlignment="1">
      <alignment vertical="top" wrapText="1"/>
    </xf>
    <xf numFmtId="164" fontId="13" fillId="0" borderId="13" xfId="0" applyNumberFormat="1" applyFont="1" applyBorder="1" applyAlignment="1">
      <alignment vertical="top" wrapText="1"/>
    </xf>
    <xf numFmtId="164" fontId="13" fillId="38" borderId="36" xfId="0" applyNumberFormat="1" applyFont="1" applyFill="1" applyBorder="1" applyAlignment="1">
      <alignment vertical="top" wrapText="1"/>
    </xf>
    <xf numFmtId="164" fontId="13" fillId="0" borderId="10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 vertical="top" wrapText="1"/>
    </xf>
    <xf numFmtId="164" fontId="13" fillId="0" borderId="13" xfId="0" applyNumberFormat="1" applyFont="1" applyFill="1" applyBorder="1" applyAlignment="1">
      <alignment vertical="top" wrapText="1"/>
    </xf>
    <xf numFmtId="164" fontId="19" fillId="38" borderId="11" xfId="0" applyNumberFormat="1" applyFont="1" applyFill="1" applyBorder="1" applyAlignment="1">
      <alignment wrapText="1"/>
    </xf>
    <xf numFmtId="164" fontId="19" fillId="0" borderId="10" xfId="0" applyNumberFormat="1" applyFont="1" applyBorder="1" applyAlignment="1">
      <alignment wrapText="1"/>
    </xf>
    <xf numFmtId="164" fontId="19" fillId="0" borderId="13" xfId="0" applyNumberFormat="1" applyFont="1" applyBorder="1" applyAlignment="1">
      <alignment wrapText="1"/>
    </xf>
    <xf numFmtId="164" fontId="19" fillId="38" borderId="36" xfId="0" applyNumberFormat="1" applyFont="1" applyFill="1" applyBorder="1" applyAlignment="1">
      <alignment wrapText="1"/>
    </xf>
    <xf numFmtId="164" fontId="15" fillId="10" borderId="10" xfId="0" applyNumberFormat="1" applyFont="1" applyFill="1" applyBorder="1" applyAlignment="1">
      <alignment/>
    </xf>
    <xf numFmtId="164" fontId="0" fillId="38" borderId="11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164" fontId="0" fillId="42" borderId="10" xfId="0" applyNumberFormat="1" applyFont="1" applyFill="1" applyBorder="1" applyAlignment="1">
      <alignment/>
    </xf>
    <xf numFmtId="164" fontId="0" fillId="4" borderId="58" xfId="0" applyNumberFormat="1" applyFont="1" applyFill="1" applyBorder="1" applyAlignment="1">
      <alignment/>
    </xf>
    <xf numFmtId="0" fontId="11" fillId="38" borderId="17" xfId="0" applyFont="1" applyFill="1" applyBorder="1" applyAlignment="1">
      <alignment/>
    </xf>
    <xf numFmtId="0" fontId="11" fillId="38" borderId="23" xfId="0" applyFont="1" applyFill="1" applyBorder="1" applyAlignment="1">
      <alignment/>
    </xf>
    <xf numFmtId="164" fontId="11" fillId="38" borderId="59" xfId="0" applyNumberFormat="1" applyFont="1" applyFill="1" applyBorder="1" applyAlignment="1">
      <alignment/>
    </xf>
    <xf numFmtId="164" fontId="11" fillId="38" borderId="17" xfId="0" applyNumberFormat="1" applyFont="1" applyFill="1" applyBorder="1" applyAlignment="1">
      <alignment/>
    </xf>
    <xf numFmtId="164" fontId="11" fillId="4" borderId="17" xfId="0" applyNumberFormat="1" applyFont="1" applyFill="1" applyBorder="1" applyAlignment="1">
      <alignment/>
    </xf>
    <xf numFmtId="164" fontId="11" fillId="4" borderId="50" xfId="0" applyNumberFormat="1" applyFont="1" applyFill="1" applyBorder="1" applyAlignment="1">
      <alignment/>
    </xf>
    <xf numFmtId="164" fontId="11" fillId="38" borderId="60" xfId="0" applyNumberFormat="1" applyFont="1" applyFill="1" applyBorder="1" applyAlignment="1">
      <alignment/>
    </xf>
    <xf numFmtId="0" fontId="11" fillId="38" borderId="60" xfId="0" applyFont="1" applyFill="1" applyBorder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10" fillId="0" borderId="27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27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39" borderId="14" xfId="0" applyFont="1" applyFill="1" applyBorder="1" applyAlignment="1">
      <alignment horizontal="right"/>
    </xf>
    <xf numFmtId="0" fontId="44" fillId="39" borderId="14" xfId="0" applyFont="1" applyFill="1" applyBorder="1" applyAlignment="1">
      <alignment horizontal="right"/>
    </xf>
    <xf numFmtId="0" fontId="0" fillId="39" borderId="14" xfId="0" applyFont="1" applyFill="1" applyBorder="1" applyAlignment="1">
      <alignment horizontal="center"/>
    </xf>
    <xf numFmtId="0" fontId="8" fillId="16" borderId="14" xfId="0" applyFont="1" applyFill="1" applyBorder="1" applyAlignment="1">
      <alignment horizontal="right"/>
    </xf>
    <xf numFmtId="164" fontId="9" fillId="0" borderId="14" xfId="0" applyNumberFormat="1" applyFont="1" applyBorder="1" applyAlignment="1">
      <alignment horizontal="right"/>
    </xf>
    <xf numFmtId="164" fontId="8" fillId="18" borderId="14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 applyProtection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0"/>
  <sheetViews>
    <sheetView showZeros="0" zoomScale="70" zoomScaleNormal="70" zoomScaleSheetLayoutView="5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1" sqref="R1:CE16384"/>
    </sheetView>
  </sheetViews>
  <sheetFormatPr defaultColWidth="9.00390625" defaultRowHeight="12.75"/>
  <cols>
    <col min="1" max="1" width="67.875" style="101" customWidth="1"/>
    <col min="2" max="2" width="13.875" style="47" customWidth="1"/>
    <col min="3" max="3" width="13.875" style="1" customWidth="1"/>
    <col min="4" max="4" width="14.00390625" style="47" customWidth="1"/>
    <col min="5" max="5" width="10.75390625" style="47" customWidth="1"/>
    <col min="6" max="7" width="13.00390625" style="47" hidden="1" customWidth="1"/>
    <col min="8" max="8" width="14.00390625" style="47" hidden="1" customWidth="1"/>
    <col min="9" max="9" width="11.00390625" style="47" hidden="1" customWidth="1"/>
    <col min="10" max="11" width="11.375" style="47" customWidth="1"/>
    <col min="12" max="12" width="11.875" style="47" customWidth="1"/>
    <col min="13" max="13" width="11.25390625" style="47" customWidth="1"/>
    <col min="14" max="15" width="11.375" style="1" customWidth="1"/>
    <col min="16" max="16" width="12.25390625" style="1" customWidth="1"/>
    <col min="17" max="17" width="11.375" style="258" customWidth="1"/>
    <col min="18" max="19" width="11.375" style="1" hidden="1" customWidth="1"/>
    <col min="20" max="20" width="14.625" style="1" hidden="1" customWidth="1"/>
    <col min="21" max="21" width="11.00390625" style="1" hidden="1" customWidth="1"/>
    <col min="22" max="23" width="11.375" style="1" hidden="1" customWidth="1"/>
    <col min="24" max="24" width="12.125" style="1" hidden="1" customWidth="1"/>
    <col min="25" max="25" width="11.00390625" style="2" hidden="1" customWidth="1"/>
    <col min="26" max="27" width="11.375" style="47" hidden="1" customWidth="1"/>
    <col min="28" max="28" width="13.00390625" style="47" hidden="1" customWidth="1"/>
    <col min="29" max="29" width="11.00390625" style="47" hidden="1" customWidth="1"/>
    <col min="30" max="30" width="14.25390625" style="1" hidden="1" customWidth="1"/>
    <col min="31" max="31" width="11.375" style="1" hidden="1" customWidth="1"/>
    <col min="32" max="32" width="12.125" style="1" hidden="1" customWidth="1"/>
    <col min="33" max="35" width="11.375" style="1" hidden="1" customWidth="1"/>
    <col min="36" max="36" width="10.875" style="1" hidden="1" customWidth="1"/>
    <col min="37" max="38" width="11.375" style="1" hidden="1" customWidth="1"/>
    <col min="39" max="39" width="13.25390625" style="1" hidden="1" customWidth="1"/>
    <col min="40" max="40" width="12.25390625" style="1" hidden="1" customWidth="1"/>
    <col min="41" max="41" width="11.00390625" style="1" hidden="1" customWidth="1"/>
    <col min="42" max="42" width="13.00390625" style="1" hidden="1" customWidth="1"/>
    <col min="43" max="43" width="14.25390625" style="1" hidden="1" customWidth="1"/>
    <col min="44" max="44" width="13.375" style="1" hidden="1" customWidth="1"/>
    <col min="45" max="45" width="10.625" style="1" hidden="1" customWidth="1"/>
    <col min="46" max="47" width="12.875" style="47" hidden="1" customWidth="1"/>
    <col min="48" max="48" width="12.25390625" style="47" hidden="1" customWidth="1"/>
    <col min="49" max="49" width="11.00390625" style="102" hidden="1" customWidth="1"/>
    <col min="50" max="50" width="11.375" style="1" hidden="1" customWidth="1"/>
    <col min="51" max="51" width="11.875" style="1" hidden="1" customWidth="1"/>
    <col min="52" max="52" width="12.875" style="1" hidden="1" customWidth="1"/>
    <col min="53" max="53" width="12.625" style="1" hidden="1" customWidth="1"/>
    <col min="54" max="54" width="12.75390625" style="1" hidden="1" customWidth="1"/>
    <col min="55" max="55" width="11.375" style="1" hidden="1" customWidth="1"/>
    <col min="56" max="56" width="12.25390625" style="1" hidden="1" customWidth="1"/>
    <col min="57" max="57" width="11.00390625" style="1" hidden="1" customWidth="1"/>
    <col min="58" max="58" width="12.00390625" style="1" hidden="1" customWidth="1"/>
    <col min="59" max="59" width="12.75390625" style="1" hidden="1" customWidth="1"/>
    <col min="60" max="60" width="12.625" style="1" hidden="1" customWidth="1"/>
    <col min="61" max="61" width="10.375" style="1" hidden="1" customWidth="1"/>
    <col min="62" max="62" width="13.75390625" style="1" hidden="1" customWidth="1"/>
    <col min="63" max="63" width="17.00390625" style="47" hidden="1" customWidth="1"/>
    <col min="64" max="64" width="13.875" style="47" hidden="1" customWidth="1"/>
    <col min="65" max="65" width="13.125" style="47" hidden="1" customWidth="1"/>
    <col min="66" max="66" width="11.625" style="1" hidden="1" customWidth="1"/>
    <col min="67" max="67" width="18.125" style="1" hidden="1" customWidth="1"/>
    <col min="68" max="68" width="12.375" style="1" hidden="1" customWidth="1"/>
    <col min="69" max="69" width="12.00390625" style="1" hidden="1" customWidth="1"/>
    <col min="70" max="70" width="13.00390625" style="1" hidden="1" customWidth="1"/>
    <col min="71" max="71" width="14.75390625" style="1" hidden="1" customWidth="1"/>
    <col min="72" max="72" width="13.25390625" style="1" hidden="1" customWidth="1"/>
    <col min="73" max="77" width="12.875" style="1" hidden="1" customWidth="1"/>
    <col min="78" max="79" width="12.875" style="47" hidden="1" customWidth="1"/>
    <col min="80" max="82" width="0" style="47" hidden="1" customWidth="1"/>
    <col min="83" max="83" width="12.75390625" style="1" hidden="1" customWidth="1"/>
    <col min="84" max="16384" width="9.125" style="47" customWidth="1"/>
  </cols>
  <sheetData>
    <row r="1" spans="1:49" s="1" customFormat="1" ht="23.25" thickBot="1">
      <c r="A1" s="257" t="s">
        <v>120</v>
      </c>
      <c r="Q1" s="258"/>
      <c r="V1" s="2"/>
      <c r="W1" s="2"/>
      <c r="X1" s="2"/>
      <c r="Y1" s="2"/>
      <c r="AW1" s="2"/>
    </row>
    <row r="2" spans="1:77" s="4" customFormat="1" ht="21" customHeight="1">
      <c r="A2" s="227" t="s">
        <v>0</v>
      </c>
      <c r="B2" s="259" t="s">
        <v>104</v>
      </c>
      <c r="C2" s="260"/>
      <c r="D2" s="260"/>
      <c r="E2" s="261"/>
      <c r="F2" s="262" t="s">
        <v>1</v>
      </c>
      <c r="G2" s="263"/>
      <c r="H2" s="263"/>
      <c r="I2" s="264"/>
      <c r="J2" s="265" t="s">
        <v>2</v>
      </c>
      <c r="K2" s="266"/>
      <c r="L2" s="266"/>
      <c r="M2" s="267"/>
      <c r="N2" s="268" t="s">
        <v>3</v>
      </c>
      <c r="O2" s="269"/>
      <c r="P2" s="269"/>
      <c r="Q2" s="269"/>
      <c r="R2" s="269" t="s">
        <v>4</v>
      </c>
      <c r="S2" s="269"/>
      <c r="T2" s="269"/>
      <c r="U2" s="269"/>
      <c r="V2" s="269" t="s">
        <v>5</v>
      </c>
      <c r="W2" s="269"/>
      <c r="X2" s="269"/>
      <c r="Y2" s="269"/>
      <c r="Z2" s="270" t="s">
        <v>6</v>
      </c>
      <c r="AA2" s="271"/>
      <c r="AB2" s="271"/>
      <c r="AC2" s="272"/>
      <c r="AD2" s="273" t="s">
        <v>105</v>
      </c>
      <c r="AE2" s="274"/>
      <c r="AF2" s="274"/>
      <c r="AG2" s="268"/>
      <c r="AH2" s="273" t="s">
        <v>7</v>
      </c>
      <c r="AI2" s="274"/>
      <c r="AJ2" s="274"/>
      <c r="AK2" s="268"/>
      <c r="AL2" s="269" t="s">
        <v>8</v>
      </c>
      <c r="AM2" s="269"/>
      <c r="AN2" s="269"/>
      <c r="AO2" s="269"/>
      <c r="AP2" s="275" t="s">
        <v>9</v>
      </c>
      <c r="AQ2" s="275"/>
      <c r="AR2" s="275"/>
      <c r="AS2" s="276"/>
      <c r="AT2" s="277" t="s">
        <v>10</v>
      </c>
      <c r="AU2" s="278"/>
      <c r="AV2" s="278"/>
      <c r="AW2" s="279"/>
      <c r="AX2" s="280" t="s">
        <v>11</v>
      </c>
      <c r="AY2" s="281"/>
      <c r="AZ2" s="281"/>
      <c r="BA2" s="281"/>
      <c r="BB2" s="280" t="s">
        <v>12</v>
      </c>
      <c r="BC2" s="281"/>
      <c r="BD2" s="281"/>
      <c r="BE2" s="282"/>
      <c r="BF2" s="281" t="s">
        <v>13</v>
      </c>
      <c r="BG2" s="281"/>
      <c r="BH2" s="281"/>
      <c r="BI2" s="282"/>
      <c r="BJ2" s="278" t="s">
        <v>14</v>
      </c>
      <c r="BK2" s="278"/>
      <c r="BL2" s="278"/>
      <c r="BM2" s="279"/>
      <c r="BN2" s="280" t="s">
        <v>106</v>
      </c>
      <c r="BO2" s="281"/>
      <c r="BP2" s="281"/>
      <c r="BQ2" s="281"/>
      <c r="BR2" s="230" t="s">
        <v>107</v>
      </c>
      <c r="BS2" s="230"/>
      <c r="BT2" s="230"/>
      <c r="BU2" s="230"/>
      <c r="BV2" s="229" t="s">
        <v>15</v>
      </c>
      <c r="BW2" s="230"/>
      <c r="BX2" s="230"/>
      <c r="BY2" s="230"/>
    </row>
    <row r="3" spans="1:83" s="4" customFormat="1" ht="19.5" customHeight="1">
      <c r="A3" s="228"/>
      <c r="B3" s="283" t="s">
        <v>16</v>
      </c>
      <c r="C3" s="284" t="s">
        <v>17</v>
      </c>
      <c r="D3" s="285" t="s">
        <v>18</v>
      </c>
      <c r="E3" s="286"/>
      <c r="F3" s="287" t="s">
        <v>16</v>
      </c>
      <c r="G3" s="288" t="s">
        <v>17</v>
      </c>
      <c r="H3" s="289" t="s">
        <v>18</v>
      </c>
      <c r="I3" s="290"/>
      <c r="J3" s="291" t="s">
        <v>16</v>
      </c>
      <c r="K3" s="292" t="s">
        <v>17</v>
      </c>
      <c r="L3" s="293" t="s">
        <v>18</v>
      </c>
      <c r="M3" s="294"/>
      <c r="N3" s="295" t="s">
        <v>16</v>
      </c>
      <c r="O3" s="284" t="s">
        <v>17</v>
      </c>
      <c r="P3" s="269" t="s">
        <v>18</v>
      </c>
      <c r="Q3" s="269"/>
      <c r="R3" s="284" t="s">
        <v>16</v>
      </c>
      <c r="S3" s="284" t="s">
        <v>17</v>
      </c>
      <c r="T3" s="269" t="s">
        <v>18</v>
      </c>
      <c r="U3" s="269"/>
      <c r="V3" s="284" t="s">
        <v>16</v>
      </c>
      <c r="W3" s="284" t="s">
        <v>17</v>
      </c>
      <c r="X3" s="269" t="s">
        <v>18</v>
      </c>
      <c r="Y3" s="269"/>
      <c r="Z3" s="296" t="s">
        <v>16</v>
      </c>
      <c r="AA3" s="296" t="s">
        <v>17</v>
      </c>
      <c r="AB3" s="270" t="s">
        <v>18</v>
      </c>
      <c r="AC3" s="272"/>
      <c r="AD3" s="297" t="s">
        <v>16</v>
      </c>
      <c r="AE3" s="297" t="s">
        <v>17</v>
      </c>
      <c r="AF3" s="273" t="s">
        <v>18</v>
      </c>
      <c r="AG3" s="268"/>
      <c r="AH3" s="297" t="s">
        <v>16</v>
      </c>
      <c r="AI3" s="297" t="s">
        <v>17</v>
      </c>
      <c r="AJ3" s="273" t="s">
        <v>18</v>
      </c>
      <c r="AK3" s="268"/>
      <c r="AL3" s="284" t="s">
        <v>16</v>
      </c>
      <c r="AM3" s="284" t="s">
        <v>17</v>
      </c>
      <c r="AN3" s="269" t="s">
        <v>18</v>
      </c>
      <c r="AO3" s="269"/>
      <c r="AP3" s="298" t="s">
        <v>16</v>
      </c>
      <c r="AQ3" s="299" t="s">
        <v>17</v>
      </c>
      <c r="AR3" s="264" t="s">
        <v>18</v>
      </c>
      <c r="AS3" s="300"/>
      <c r="AT3" s="301" t="s">
        <v>16</v>
      </c>
      <c r="AU3" s="296" t="s">
        <v>17</v>
      </c>
      <c r="AV3" s="270" t="s">
        <v>18</v>
      </c>
      <c r="AW3" s="302"/>
      <c r="AX3" s="303" t="s">
        <v>16</v>
      </c>
      <c r="AY3" s="297" t="s">
        <v>17</v>
      </c>
      <c r="AZ3" s="273" t="s">
        <v>18</v>
      </c>
      <c r="BA3" s="274"/>
      <c r="BB3" s="303" t="s">
        <v>16</v>
      </c>
      <c r="BC3" s="297" t="s">
        <v>17</v>
      </c>
      <c r="BD3" s="273" t="s">
        <v>18</v>
      </c>
      <c r="BE3" s="304"/>
      <c r="BF3" s="305" t="s">
        <v>16</v>
      </c>
      <c r="BG3" s="297" t="s">
        <v>17</v>
      </c>
      <c r="BH3" s="273" t="s">
        <v>18</v>
      </c>
      <c r="BI3" s="304"/>
      <c r="BJ3" s="233" t="s">
        <v>16</v>
      </c>
      <c r="BK3" s="235" t="s">
        <v>17</v>
      </c>
      <c r="BL3" s="270" t="s">
        <v>18</v>
      </c>
      <c r="BM3" s="302"/>
      <c r="BN3" s="303" t="s">
        <v>16</v>
      </c>
      <c r="BO3" s="297" t="s">
        <v>17</v>
      </c>
      <c r="BP3" s="273" t="s">
        <v>18</v>
      </c>
      <c r="BQ3" s="274"/>
      <c r="BR3" s="232" t="s">
        <v>16</v>
      </c>
      <c r="BS3" s="232" t="s">
        <v>17</v>
      </c>
      <c r="BT3" s="230" t="s">
        <v>18</v>
      </c>
      <c r="BU3" s="230"/>
      <c r="BV3" s="231" t="s">
        <v>16</v>
      </c>
      <c r="BW3" s="232" t="s">
        <v>17</v>
      </c>
      <c r="BX3" s="230" t="s">
        <v>18</v>
      </c>
      <c r="BY3" s="230"/>
      <c r="CE3" s="297"/>
    </row>
    <row r="4" spans="1:83" s="4" customFormat="1" ht="16.5" customHeight="1">
      <c r="A4" s="228"/>
      <c r="B4" s="306"/>
      <c r="C4" s="307"/>
      <c r="D4" s="308" t="s">
        <v>19</v>
      </c>
      <c r="E4" s="309" t="s">
        <v>20</v>
      </c>
      <c r="F4" s="287"/>
      <c r="G4" s="288"/>
      <c r="H4" s="310" t="s">
        <v>19</v>
      </c>
      <c r="I4" s="311" t="s">
        <v>20</v>
      </c>
      <c r="J4" s="291"/>
      <c r="K4" s="292"/>
      <c r="L4" s="312" t="s">
        <v>19</v>
      </c>
      <c r="M4" s="313" t="s">
        <v>20</v>
      </c>
      <c r="N4" s="295"/>
      <c r="O4" s="284"/>
      <c r="P4" s="308" t="s">
        <v>19</v>
      </c>
      <c r="Q4" s="314" t="s">
        <v>20</v>
      </c>
      <c r="R4" s="284"/>
      <c r="S4" s="284"/>
      <c r="T4" s="308" t="s">
        <v>19</v>
      </c>
      <c r="U4" s="3" t="s">
        <v>20</v>
      </c>
      <c r="V4" s="284"/>
      <c r="W4" s="284"/>
      <c r="X4" s="308" t="s">
        <v>19</v>
      </c>
      <c r="Y4" s="3" t="s">
        <v>20</v>
      </c>
      <c r="Z4" s="315"/>
      <c r="AA4" s="315"/>
      <c r="AB4" s="312" t="s">
        <v>19</v>
      </c>
      <c r="AC4" s="312" t="s">
        <v>20</v>
      </c>
      <c r="AD4" s="316"/>
      <c r="AE4" s="316"/>
      <c r="AF4" s="308" t="s">
        <v>19</v>
      </c>
      <c r="AG4" s="308" t="s">
        <v>20</v>
      </c>
      <c r="AH4" s="316"/>
      <c r="AI4" s="316"/>
      <c r="AJ4" s="308" t="s">
        <v>19</v>
      </c>
      <c r="AK4" s="308" t="s">
        <v>20</v>
      </c>
      <c r="AL4" s="284"/>
      <c r="AM4" s="284"/>
      <c r="AN4" s="308" t="s">
        <v>19</v>
      </c>
      <c r="AO4" s="308" t="s">
        <v>20</v>
      </c>
      <c r="AP4" s="317"/>
      <c r="AQ4" s="318"/>
      <c r="AR4" s="319" t="s">
        <v>19</v>
      </c>
      <c r="AS4" s="320" t="s">
        <v>20</v>
      </c>
      <c r="AT4" s="321"/>
      <c r="AU4" s="315"/>
      <c r="AV4" s="312" t="s">
        <v>19</v>
      </c>
      <c r="AW4" s="313" t="s">
        <v>20</v>
      </c>
      <c r="AX4" s="322"/>
      <c r="AY4" s="316"/>
      <c r="AZ4" s="308" t="s">
        <v>19</v>
      </c>
      <c r="BA4" s="323" t="s">
        <v>20</v>
      </c>
      <c r="BB4" s="322"/>
      <c r="BC4" s="316"/>
      <c r="BD4" s="308" t="s">
        <v>19</v>
      </c>
      <c r="BE4" s="309" t="s">
        <v>20</v>
      </c>
      <c r="BF4" s="324"/>
      <c r="BG4" s="316"/>
      <c r="BH4" s="308" t="s">
        <v>19</v>
      </c>
      <c r="BI4" s="309" t="s">
        <v>20</v>
      </c>
      <c r="BJ4" s="234"/>
      <c r="BK4" s="236"/>
      <c r="BL4" s="312" t="s">
        <v>19</v>
      </c>
      <c r="BM4" s="313" t="s">
        <v>20</v>
      </c>
      <c r="BN4" s="322"/>
      <c r="BO4" s="316"/>
      <c r="BP4" s="308" t="s">
        <v>19</v>
      </c>
      <c r="BQ4" s="323" t="s">
        <v>20</v>
      </c>
      <c r="BR4" s="232"/>
      <c r="BS4" s="232"/>
      <c r="BT4" s="3" t="s">
        <v>19</v>
      </c>
      <c r="BU4" s="3" t="s">
        <v>20</v>
      </c>
      <c r="BV4" s="231"/>
      <c r="BW4" s="232"/>
      <c r="BX4" s="3" t="s">
        <v>19</v>
      </c>
      <c r="BY4" s="3" t="s">
        <v>20</v>
      </c>
      <c r="CE4" s="316"/>
    </row>
    <row r="5" spans="1:83" s="21" customFormat="1" ht="18.75">
      <c r="A5" s="5" t="s">
        <v>108</v>
      </c>
      <c r="B5" s="6">
        <f>B6+B7+B8+B12+B21+B24+B31+B33+B35+B38+B39</f>
        <v>416348.10000000003</v>
      </c>
      <c r="C5" s="7">
        <f>C6+C7+C8+C12+C21+C24+C31+C33+C35+C38+C39</f>
        <v>24462.399999999998</v>
      </c>
      <c r="D5" s="8">
        <f aca="true" t="shared" si="0" ref="D5:D39">C5-B5</f>
        <v>-391885.7</v>
      </c>
      <c r="E5" s="20">
        <f aca="true" t="shared" si="1" ref="E5:E38">C5/B5%</f>
        <v>5.875468147927178</v>
      </c>
      <c r="F5" s="9">
        <f aca="true" t="shared" si="2" ref="F5:G37">J5+Z5</f>
        <v>178828.40000000002</v>
      </c>
      <c r="G5" s="10">
        <f t="shared" si="2"/>
        <v>24462.399999999998</v>
      </c>
      <c r="H5" s="10">
        <f aca="true" t="shared" si="3" ref="H5:H37">G5-F5</f>
        <v>-154366.00000000003</v>
      </c>
      <c r="I5" s="11">
        <f aca="true" t="shared" si="4" ref="I5:I11">G5/F5%</f>
        <v>13.679258999129889</v>
      </c>
      <c r="J5" s="12">
        <f>J6+J7+J8+J12+J21+J24+J31+J33+J35+J38+J39</f>
        <v>79882.59999999998</v>
      </c>
      <c r="K5" s="12">
        <f>K6+K7+K8+K12+K21+K24+K31+K33+K35+K38+K39</f>
        <v>24462.399999999998</v>
      </c>
      <c r="L5" s="325">
        <f aca="true" t="shared" si="5" ref="L5:L37">K5-J5</f>
        <v>-55420.19999999998</v>
      </c>
      <c r="M5" s="326">
        <f aca="true" t="shared" si="6" ref="M5:M20">K5/J5%</f>
        <v>30.622939163222032</v>
      </c>
      <c r="N5" s="13">
        <f>N6+N7+N8+N12+N21+N24+N31+N33+N35+N38+N39</f>
        <v>22551.8</v>
      </c>
      <c r="O5" s="13">
        <f>O6+O7+O8+O12+O21+O24+O31+O33+O35+O38+O39</f>
        <v>24462.399999999998</v>
      </c>
      <c r="P5" s="7">
        <f aca="true" t="shared" si="7" ref="P5:P21">O5-N5</f>
        <v>1910.5999999999985</v>
      </c>
      <c r="Q5" s="7">
        <f aca="true" t="shared" si="8" ref="Q5:Q14">O5/N5%</f>
        <v>108.47205101144918</v>
      </c>
      <c r="R5" s="13">
        <f>R6+R7+R8+R12+R21+R24+R31+R33+R35+R38+R39</f>
        <v>25544.600000000002</v>
      </c>
      <c r="S5" s="13">
        <f>S6+S7+S8+S12+S21+S24+S31+S33+S35+S38+S39</f>
        <v>0</v>
      </c>
      <c r="T5" s="7">
        <f aca="true" t="shared" si="9" ref="T5:T38">S5-R5</f>
        <v>-25544.600000000002</v>
      </c>
      <c r="U5" s="7">
        <f>S5/R5%</f>
        <v>0</v>
      </c>
      <c r="V5" s="13">
        <f>V6+V7+V8+V12+V21+V24+V31+V33+V35+V38+V39</f>
        <v>31786.199999999997</v>
      </c>
      <c r="W5" s="13">
        <f>W6+W7+W8+W12+W21+W24+W31+W33+W35+W38+W39</f>
        <v>0</v>
      </c>
      <c r="X5" s="7">
        <f>SUM(X8,X6,X12,X24,X31,X38,X35)</f>
        <v>-27897.1</v>
      </c>
      <c r="Y5" s="7">
        <f aca="true" t="shared" si="10" ref="Y5:Y28">W5/V5%</f>
        <v>0</v>
      </c>
      <c r="Z5" s="12">
        <f>Z6+Z7+Z8+Z12+Z21+Z24+Z31+Z33+Z35+Z38+Z39</f>
        <v>98945.80000000003</v>
      </c>
      <c r="AA5" s="12">
        <f>AA6+AA7+AA8+AA12+AA21+AA24+AA31+AA33+AA35+AA38+AA39</f>
        <v>0</v>
      </c>
      <c r="AB5" s="325">
        <f>AA5-Z5</f>
        <v>-98945.80000000003</v>
      </c>
      <c r="AC5" s="325">
        <f>AA5/Z5%</f>
        <v>0</v>
      </c>
      <c r="AD5" s="13">
        <f>AD6+AD7+AD8+AD12+AD21+AD24+AD31+AD33+AD35+AD38+AD39</f>
        <v>32459.100000000002</v>
      </c>
      <c r="AE5" s="13">
        <f>AE6+AE7+AE8+AE12+AE21+AE24+AE31+AE33+AE35+AE38+AE39</f>
        <v>0</v>
      </c>
      <c r="AF5" s="7">
        <f>AE5-AD5</f>
        <v>-32459.100000000002</v>
      </c>
      <c r="AG5" s="7">
        <f>AE5/AD5%</f>
        <v>0</v>
      </c>
      <c r="AH5" s="13">
        <f>AH6+AH7+AH8+AH12+AH21+AH24+AH31+AH33+AH35+AH38+AH39</f>
        <v>30308.600000000002</v>
      </c>
      <c r="AI5" s="13">
        <f>AI6+AI7+AI8+AI12+AI21+AI24+AI31+AI33+AI35+AI38+AI39</f>
        <v>0</v>
      </c>
      <c r="AJ5" s="7">
        <f aca="true" t="shared" si="11" ref="AJ5:AJ38">AI5-AH5</f>
        <v>-30308.600000000002</v>
      </c>
      <c r="AK5" s="32">
        <f aca="true" t="shared" si="12" ref="AK5:AK28">AI5/AH5%</f>
        <v>0</v>
      </c>
      <c r="AL5" s="13">
        <f>AL6+AL7+AL8+AL12+AL21+AL24+AL31+AL33+AL35+AL38+AL39</f>
        <v>36178.100000000006</v>
      </c>
      <c r="AM5" s="13">
        <f>AM6+AM7+AM8+AM12+AM21+AM24+AM31+AM33+AM35+AM38+AM39</f>
        <v>0</v>
      </c>
      <c r="AN5" s="7">
        <f aca="true" t="shared" si="13" ref="AN5:AN38">AM5-AL5</f>
        <v>-36178.100000000006</v>
      </c>
      <c r="AO5" s="7">
        <f aca="true" t="shared" si="14" ref="AO5:AO28">AM5/AL5%</f>
        <v>0</v>
      </c>
      <c r="AP5" s="14">
        <f>J5+Z5+AT5</f>
        <v>289016.9</v>
      </c>
      <c r="AQ5" s="14">
        <f>K5+AA5+AU5</f>
        <v>24462.399999999998</v>
      </c>
      <c r="AR5" s="15">
        <f aca="true" t="shared" si="15" ref="AR5:AR37">AQ5-AP5</f>
        <v>-264554.5</v>
      </c>
      <c r="AS5" s="16">
        <f aca="true" t="shared" si="16" ref="AS5:AS11">AQ5/AP5%</f>
        <v>8.464003316069059</v>
      </c>
      <c r="AT5" s="12">
        <f>AT6+AT7+AT8+AT12+AT21+AT24+AT31+AT33+AT35+AT38+AT39</f>
        <v>110188.50000000001</v>
      </c>
      <c r="AU5" s="12">
        <f>AU6+AU7+AU8+AU12+AU21+AU24+AU31+AU33+AU35+AU38+AU39</f>
        <v>0</v>
      </c>
      <c r="AV5" s="325">
        <f>AU5-AT5</f>
        <v>-110188.50000000001</v>
      </c>
      <c r="AW5" s="17">
        <f aca="true" t="shared" si="17" ref="AW5:AW10">AU5/AT5%</f>
        <v>0</v>
      </c>
      <c r="AX5" s="13">
        <f>AX6+AX7+AX8+AX12+AX21+AX24+AX31+AX33+AX35+AX38+AX39</f>
        <v>39719.80000000001</v>
      </c>
      <c r="AY5" s="13">
        <f>AY6+AY7+AY8+AY12+AY21+AY24+AY31+AY33+AY35+AY38+AY39</f>
        <v>0</v>
      </c>
      <c r="AZ5" s="7">
        <f>AY5-AX5</f>
        <v>-39719.80000000001</v>
      </c>
      <c r="BA5" s="19">
        <f>AY5/AX5%</f>
        <v>0</v>
      </c>
      <c r="BB5" s="6">
        <f>BB6+BB7+BB8+BB12+BB21+BB24+BB31+BB33+BB35+BB38+BB39</f>
        <v>33036</v>
      </c>
      <c r="BC5" s="6">
        <f>BC6+BC7+BC8+BC12+BC21+BC24+BC31+BC33+BC35+BC38+BC39</f>
        <v>0</v>
      </c>
      <c r="BD5" s="7">
        <f aca="true" t="shared" si="18" ref="BD5:BD22">BC5-BB5</f>
        <v>-33036</v>
      </c>
      <c r="BE5" s="18">
        <f aca="true" t="shared" si="19" ref="BE5:BE11">BC5/BB5%</f>
        <v>0</v>
      </c>
      <c r="BF5" s="13">
        <f>BF6+BF7+BF8+BF12+BF21+BF24+BF31+BF33+BF35+BF38+BF39</f>
        <v>37432.700000000004</v>
      </c>
      <c r="BG5" s="13">
        <f>BG6+BG7+BG8+BG12+BG21+BG24+BG31+BG33+BG35+BG38+BG39</f>
        <v>0</v>
      </c>
      <c r="BH5" s="7">
        <f aca="true" t="shared" si="20" ref="BH5:BH22">BG5-BF5</f>
        <v>-37432.700000000004</v>
      </c>
      <c r="BI5" s="18">
        <f aca="true" t="shared" si="21" ref="BI5:BI11">BG5/BF5%</f>
        <v>0</v>
      </c>
      <c r="BJ5" s="12">
        <f>BJ6+BJ7+BJ8+BJ12+BJ21+BJ24+BJ31+BJ33+BJ35+BJ38+BJ39</f>
        <v>127331.2</v>
      </c>
      <c r="BK5" s="12">
        <f>BK6+BK7+BK8+BK12+BK21+BK24+BK31+BK33+BK35+BK38+BK39</f>
        <v>0</v>
      </c>
      <c r="BL5" s="12">
        <f>SUM(BL8,BL6,BL12,BL24,BL31,BL38,BL35)</f>
        <v>-119661.59999999999</v>
      </c>
      <c r="BM5" s="326">
        <f>BK5/BJ5%</f>
        <v>0</v>
      </c>
      <c r="BN5" s="13">
        <f>BN6+BN7+BN8+BN12+BN21+BN24+BN31+BN33+BN35+BN38+BN39</f>
        <v>40026.700000000004</v>
      </c>
      <c r="BO5" s="13">
        <f>BO6+BO7+BO8+BO12+BO21+BO24+BO31+BO33+BO35+BO38+BO39</f>
        <v>0</v>
      </c>
      <c r="BP5" s="7">
        <f aca="true" t="shared" si="22" ref="BP5:BP21">BO5-BN5</f>
        <v>-40026.700000000004</v>
      </c>
      <c r="BQ5" s="327">
        <f>BO5/BN5%</f>
        <v>0</v>
      </c>
      <c r="BR5" s="7">
        <f>BR6+BR7+BR8+BR12+BR21+BR24+BR31+BR33+BR35+BR38+BR39</f>
        <v>32915.7</v>
      </c>
      <c r="BS5" s="7">
        <f>BS6+BS7+BS8+BS12+BS21+BS24+BS31+BS33+BS35+BS38+BS39</f>
        <v>0</v>
      </c>
      <c r="BT5" s="7">
        <f aca="true" t="shared" si="23" ref="BT5:BT21">BS5-BR5</f>
        <v>-32915.7</v>
      </c>
      <c r="BU5" s="7">
        <f aca="true" t="shared" si="24" ref="BU5:BU12">BS5/BR5%</f>
        <v>0</v>
      </c>
      <c r="BV5" s="13">
        <f>BV6+BV7+BV8+BV12+BV21+BV24+BV31+BV33+BV35+BV38+BV39</f>
        <v>54388.799999999996</v>
      </c>
      <c r="BW5" s="13">
        <f>BW6+BW7+BW8+BW12+BW21+BW24+BW31+BW33+BW35+BW38+BW39</f>
        <v>0</v>
      </c>
      <c r="BX5" s="7">
        <f aca="true" t="shared" si="25" ref="BX5:BX21">BW5-BV5</f>
        <v>-54388.799999999996</v>
      </c>
      <c r="BY5" s="7">
        <f aca="true" t="shared" si="26" ref="BY5:BY20">BW5/BV5%</f>
        <v>0</v>
      </c>
      <c r="CE5" s="13">
        <f>CE6+CE7+CE8+CE12+CE21+CE24+CE31+CE33+CE35+CE38+CE39</f>
        <v>0</v>
      </c>
    </row>
    <row r="6" spans="1:83" s="21" customFormat="1" ht="18.75">
      <c r="A6" s="5" t="s">
        <v>21</v>
      </c>
      <c r="B6" s="22">
        <f>J6+Z6+AT6+BJ6</f>
        <v>294919.7</v>
      </c>
      <c r="C6" s="23">
        <f>K6+AA6+AU6+BK6</f>
        <v>13090.3</v>
      </c>
      <c r="D6" s="8">
        <f t="shared" si="0"/>
        <v>-281829.4</v>
      </c>
      <c r="E6" s="20">
        <f t="shared" si="1"/>
        <v>4.438598031938863</v>
      </c>
      <c r="F6" s="9">
        <f t="shared" si="2"/>
        <v>121995.40000000001</v>
      </c>
      <c r="G6" s="10">
        <f t="shared" si="2"/>
        <v>13090.3</v>
      </c>
      <c r="H6" s="10">
        <f t="shared" si="3"/>
        <v>-108905.1</v>
      </c>
      <c r="I6" s="11">
        <f t="shared" si="4"/>
        <v>10.73015867811409</v>
      </c>
      <c r="J6" s="24">
        <f>N6+R6+V6</f>
        <v>54535</v>
      </c>
      <c r="K6" s="325">
        <f>SUM(O6+S6+W6)</f>
        <v>13090.3</v>
      </c>
      <c r="L6" s="325">
        <f t="shared" si="5"/>
        <v>-41444.7</v>
      </c>
      <c r="M6" s="326">
        <f t="shared" si="6"/>
        <v>24.003484001100208</v>
      </c>
      <c r="N6" s="25">
        <v>11110</v>
      </c>
      <c r="O6" s="23">
        <v>13090.3</v>
      </c>
      <c r="P6" s="7">
        <f t="shared" si="7"/>
        <v>1980.2999999999993</v>
      </c>
      <c r="Q6" s="7">
        <f t="shared" si="8"/>
        <v>117.82448244824482</v>
      </c>
      <c r="R6" s="23">
        <v>20376.4</v>
      </c>
      <c r="S6" s="23"/>
      <c r="T6" s="7">
        <f t="shared" si="9"/>
        <v>-20376.4</v>
      </c>
      <c r="U6" s="7">
        <f>S6/R6%</f>
        <v>0</v>
      </c>
      <c r="V6" s="225">
        <v>23048.6</v>
      </c>
      <c r="W6" s="23"/>
      <c r="X6" s="7">
        <f aca="true" t="shared" si="27" ref="X6:X38">W6-V6</f>
        <v>-23048.6</v>
      </c>
      <c r="Y6" s="7">
        <f t="shared" si="10"/>
        <v>0</v>
      </c>
      <c r="Z6" s="325">
        <f>AD6+AH6+AL6</f>
        <v>67460.40000000001</v>
      </c>
      <c r="AA6" s="325">
        <f aca="true" t="shared" si="28" ref="AA6:AA39">SUM(AE6+AI6+AM6)</f>
        <v>0</v>
      </c>
      <c r="AB6" s="325">
        <f aca="true" t="shared" si="29" ref="AB6:AB39">AA6-Z6</f>
        <v>-67460.40000000001</v>
      </c>
      <c r="AC6" s="325">
        <f>AA6/Z6%</f>
        <v>0</v>
      </c>
      <c r="AD6" s="23">
        <v>18415.4</v>
      </c>
      <c r="AE6" s="23"/>
      <c r="AF6" s="7">
        <f aca="true" t="shared" si="30" ref="AF6:AF38">AE6-AD6</f>
        <v>-18415.4</v>
      </c>
      <c r="AG6" s="7">
        <f aca="true" t="shared" si="31" ref="AG6:AG12">AE6/AD6%</f>
        <v>0</v>
      </c>
      <c r="AH6" s="23">
        <v>21816.2</v>
      </c>
      <c r="AI6" s="23"/>
      <c r="AJ6" s="7">
        <f t="shared" si="11"/>
        <v>-21816.2</v>
      </c>
      <c r="AK6" s="32">
        <f t="shared" si="12"/>
        <v>0</v>
      </c>
      <c r="AL6" s="23">
        <v>27228.8</v>
      </c>
      <c r="AM6" s="23"/>
      <c r="AN6" s="7">
        <f t="shared" si="13"/>
        <v>-27228.8</v>
      </c>
      <c r="AO6" s="7">
        <f t="shared" si="14"/>
        <v>0</v>
      </c>
      <c r="AP6" s="14">
        <f>J6+Z6+AT6</f>
        <v>199046.2</v>
      </c>
      <c r="AQ6" s="15">
        <f aca="true" t="shared" si="32" ref="AQ6:AQ23">K6+AA6+AU6</f>
        <v>13090.3</v>
      </c>
      <c r="AR6" s="15">
        <f t="shared" si="15"/>
        <v>-185955.90000000002</v>
      </c>
      <c r="AS6" s="16">
        <f t="shared" si="16"/>
        <v>6.576513392368203</v>
      </c>
      <c r="AT6" s="24">
        <f aca="true" t="shared" si="33" ref="AT6:AT14">AX6+BB6+BF6</f>
        <v>77050.8</v>
      </c>
      <c r="AU6" s="325">
        <f aca="true" t="shared" si="34" ref="AU6:AU39">SUM(AY6+BC6+BG6)</f>
        <v>0</v>
      </c>
      <c r="AV6" s="325">
        <f>AU6-AT6</f>
        <v>-77050.8</v>
      </c>
      <c r="AW6" s="17">
        <f t="shared" si="17"/>
        <v>0</v>
      </c>
      <c r="AX6" s="22">
        <v>25034.8</v>
      </c>
      <c r="AY6" s="23"/>
      <c r="AZ6" s="7">
        <f>AY6-AX6</f>
        <v>-25034.8</v>
      </c>
      <c r="BA6" s="19">
        <f>AY6/AX6%</f>
        <v>0</v>
      </c>
      <c r="BB6" s="22">
        <v>24266.8</v>
      </c>
      <c r="BC6" s="23"/>
      <c r="BD6" s="7">
        <f t="shared" si="18"/>
        <v>-24266.8</v>
      </c>
      <c r="BE6" s="18">
        <f t="shared" si="19"/>
        <v>0</v>
      </c>
      <c r="BF6" s="25">
        <v>27749.2</v>
      </c>
      <c r="BG6" s="23"/>
      <c r="BH6" s="7">
        <f t="shared" si="20"/>
        <v>-27749.2</v>
      </c>
      <c r="BI6" s="18">
        <f t="shared" si="21"/>
        <v>0</v>
      </c>
      <c r="BJ6" s="12">
        <f aca="true" t="shared" si="35" ref="BJ6:BJ39">BN6+BR6+BV6</f>
        <v>95873.5</v>
      </c>
      <c r="BK6" s="12">
        <f aca="true" t="shared" si="36" ref="BK6:BK39">SUM(BO6+BS6+BW6)</f>
        <v>0</v>
      </c>
      <c r="BL6" s="325">
        <f aca="true" t="shared" si="37" ref="BL6:BL35">BK6-BJ6</f>
        <v>-95873.5</v>
      </c>
      <c r="BM6" s="326">
        <f aca="true" t="shared" si="38" ref="BM6:BM11">BK6/BJ6%</f>
        <v>0</v>
      </c>
      <c r="BN6" s="22">
        <v>26165.9</v>
      </c>
      <c r="BO6" s="23"/>
      <c r="BP6" s="7">
        <f t="shared" si="22"/>
        <v>-26165.9</v>
      </c>
      <c r="BQ6" s="19">
        <f aca="true" t="shared" si="39" ref="BQ6:BQ12">BO6/BN6%</f>
        <v>0</v>
      </c>
      <c r="BR6" s="23">
        <v>25421.6</v>
      </c>
      <c r="BS6" s="23"/>
      <c r="BT6" s="7">
        <f t="shared" si="23"/>
        <v>-25421.6</v>
      </c>
      <c r="BU6" s="7">
        <f t="shared" si="24"/>
        <v>0</v>
      </c>
      <c r="BV6" s="25">
        <v>44286</v>
      </c>
      <c r="BW6" s="23"/>
      <c r="BX6" s="7">
        <f t="shared" si="25"/>
        <v>-44286</v>
      </c>
      <c r="BY6" s="7">
        <f t="shared" si="26"/>
        <v>0</v>
      </c>
      <c r="CE6" s="23"/>
    </row>
    <row r="7" spans="1:83" s="21" customFormat="1" ht="18.75">
      <c r="A7" s="5" t="s">
        <v>22</v>
      </c>
      <c r="B7" s="22">
        <f>J7+Z7+AT7+BJ7</f>
        <v>29044.699999999997</v>
      </c>
      <c r="C7" s="23">
        <f>K7+AA7+AU7+BK7</f>
        <v>2674.5</v>
      </c>
      <c r="D7" s="8">
        <f>C7-B7</f>
        <v>-26370.199999999997</v>
      </c>
      <c r="E7" s="20">
        <f>C7/B7%</f>
        <v>9.20822043264348</v>
      </c>
      <c r="F7" s="9">
        <f>J7+Z7</f>
        <v>13064.5</v>
      </c>
      <c r="G7" s="10">
        <f>K7+AA7</f>
        <v>2674.5</v>
      </c>
      <c r="H7" s="10">
        <f>G7-F7</f>
        <v>-10390</v>
      </c>
      <c r="I7" s="11">
        <f>G7/F7%</f>
        <v>20.47150675494661</v>
      </c>
      <c r="J7" s="24">
        <f>N7+R7+V7</f>
        <v>5620</v>
      </c>
      <c r="K7" s="325">
        <f>O7+S7+W7</f>
        <v>2674.5</v>
      </c>
      <c r="L7" s="325">
        <f>K7-J7</f>
        <v>-2945.5</v>
      </c>
      <c r="M7" s="326">
        <f>K7/J7%</f>
        <v>47.588967971530245</v>
      </c>
      <c r="N7" s="25">
        <v>1730.9</v>
      </c>
      <c r="O7" s="23">
        <v>2674.5</v>
      </c>
      <c r="P7" s="7">
        <f>O7-N7</f>
        <v>943.5999999999999</v>
      </c>
      <c r="Q7" s="7">
        <f>O7/N7%</f>
        <v>154.5149922005893</v>
      </c>
      <c r="R7" s="23"/>
      <c r="S7" s="23"/>
      <c r="T7" s="7">
        <f>S7-R7</f>
        <v>0</v>
      </c>
      <c r="U7" s="7"/>
      <c r="V7" s="23">
        <v>3889.1</v>
      </c>
      <c r="W7" s="23"/>
      <c r="X7" s="7">
        <f>W7-V7</f>
        <v>-3889.1</v>
      </c>
      <c r="Y7" s="7">
        <f>W7/V7%</f>
        <v>0</v>
      </c>
      <c r="Z7" s="325">
        <f>AD7+AH7+AL7</f>
        <v>7444.5</v>
      </c>
      <c r="AA7" s="325">
        <f>SUM(AE7+AI7+AM7)</f>
        <v>0</v>
      </c>
      <c r="AB7" s="325">
        <f>AA7-Z7</f>
        <v>-7444.5</v>
      </c>
      <c r="AC7" s="325">
        <f>AA7/Z7%</f>
        <v>0</v>
      </c>
      <c r="AD7" s="23">
        <v>2295.5</v>
      </c>
      <c r="AE7" s="23"/>
      <c r="AF7" s="7">
        <f>AE7-AD7</f>
        <v>-2295.5</v>
      </c>
      <c r="AG7" s="7">
        <f>AE7/AD7%</f>
        <v>0</v>
      </c>
      <c r="AH7" s="23">
        <v>2710</v>
      </c>
      <c r="AI7" s="23"/>
      <c r="AJ7" s="7">
        <f>AI7-AH7</f>
        <v>-2710</v>
      </c>
      <c r="AK7" s="7">
        <f>AI7/AH7%</f>
        <v>0</v>
      </c>
      <c r="AL7" s="23">
        <v>2439</v>
      </c>
      <c r="AM7" s="23"/>
      <c r="AN7" s="7">
        <f>AM7-AL7</f>
        <v>-2439</v>
      </c>
      <c r="AO7" s="7">
        <f>AM7/AL7%</f>
        <v>0</v>
      </c>
      <c r="AP7" s="14">
        <f>J7+Z7+AT7</f>
        <v>21375.1</v>
      </c>
      <c r="AQ7" s="15">
        <f>K7+AA7+AU7</f>
        <v>2674.5</v>
      </c>
      <c r="AR7" s="15">
        <f>AQ7-AP7</f>
        <v>-18700.6</v>
      </c>
      <c r="AS7" s="16">
        <f>AQ7/AP7%</f>
        <v>12.512222165042504</v>
      </c>
      <c r="AT7" s="24">
        <f t="shared" si="33"/>
        <v>8310.6</v>
      </c>
      <c r="AU7" s="325">
        <f>SUM(AY7+BC7+BG7)</f>
        <v>0</v>
      </c>
      <c r="AV7" s="325">
        <f>AU7-AT7</f>
        <v>-8310.6</v>
      </c>
      <c r="AW7" s="326">
        <f>AU7/AT7%</f>
        <v>0</v>
      </c>
      <c r="AX7" s="22">
        <v>2599.7</v>
      </c>
      <c r="AY7" s="25"/>
      <c r="AZ7" s="7">
        <f>AY7-AX7</f>
        <v>-2599.7</v>
      </c>
      <c r="BA7" s="19">
        <f>AY7/AX7%</f>
        <v>0</v>
      </c>
      <c r="BB7" s="22">
        <v>2777.5</v>
      </c>
      <c r="BC7" s="25"/>
      <c r="BD7" s="7">
        <f>BC7-BB7</f>
        <v>-2777.5</v>
      </c>
      <c r="BE7" s="18">
        <f>BC7/BB7%</f>
        <v>0</v>
      </c>
      <c r="BF7" s="25">
        <v>2933.4</v>
      </c>
      <c r="BG7" s="23"/>
      <c r="BH7" s="7">
        <f>BG7-BF7</f>
        <v>-2933.4</v>
      </c>
      <c r="BI7" s="18">
        <f>BG7/BF7%</f>
        <v>0</v>
      </c>
      <c r="BJ7" s="26">
        <f>BN7+BR7+BV7</f>
        <v>7669.6</v>
      </c>
      <c r="BK7" s="325">
        <f>SUM(BO7+BS7+BW7)</f>
        <v>0</v>
      </c>
      <c r="BL7" s="325">
        <f>BK7-BJ7</f>
        <v>-7669.6</v>
      </c>
      <c r="BM7" s="326">
        <f>BK7/BJ7%</f>
        <v>0</v>
      </c>
      <c r="BN7" s="25">
        <v>2563.5</v>
      </c>
      <c r="BO7" s="23"/>
      <c r="BP7" s="7">
        <f>BO7-BN7</f>
        <v>-2563.5</v>
      </c>
      <c r="BQ7" s="19">
        <f>BO7/BN7%</f>
        <v>0</v>
      </c>
      <c r="BR7" s="23">
        <v>2339.2</v>
      </c>
      <c r="BS7" s="23"/>
      <c r="BT7" s="7">
        <f>BS7-BR7</f>
        <v>-2339.2</v>
      </c>
      <c r="BU7" s="7">
        <f t="shared" si="24"/>
        <v>0</v>
      </c>
      <c r="BV7" s="25">
        <v>2766.9</v>
      </c>
      <c r="BW7" s="23"/>
      <c r="BX7" s="7">
        <f>BW7-BV7</f>
        <v>-2766.9</v>
      </c>
      <c r="BY7" s="7">
        <f>BW7/BV7%</f>
        <v>0</v>
      </c>
      <c r="CE7" s="23"/>
    </row>
    <row r="8" spans="1:83" s="21" customFormat="1" ht="18.75">
      <c r="A8" s="5" t="s">
        <v>23</v>
      </c>
      <c r="B8" s="22">
        <f aca="true" t="shared" si="40" ref="B8:C20">J8+Z8+AT8+BJ8</f>
        <v>31308.4</v>
      </c>
      <c r="C8" s="23">
        <f t="shared" si="40"/>
        <v>5121.9</v>
      </c>
      <c r="D8" s="8">
        <f t="shared" si="0"/>
        <v>-26186.5</v>
      </c>
      <c r="E8" s="20">
        <f t="shared" si="1"/>
        <v>16.35950735265935</v>
      </c>
      <c r="F8" s="9">
        <f t="shared" si="2"/>
        <v>15095.2</v>
      </c>
      <c r="G8" s="10">
        <f t="shared" si="2"/>
        <v>5121.9</v>
      </c>
      <c r="H8" s="10">
        <f t="shared" si="3"/>
        <v>-9973.300000000001</v>
      </c>
      <c r="I8" s="11">
        <f t="shared" si="4"/>
        <v>33.93065345275319</v>
      </c>
      <c r="J8" s="27">
        <f>SUM(J9:J11)</f>
        <v>7134.9</v>
      </c>
      <c r="K8" s="325">
        <f>SUM(K9:K11)</f>
        <v>5121.9</v>
      </c>
      <c r="L8" s="325">
        <f t="shared" si="5"/>
        <v>-2013</v>
      </c>
      <c r="M8" s="326">
        <f t="shared" si="6"/>
        <v>71.78657023924653</v>
      </c>
      <c r="N8" s="23">
        <f>N9+N10+N11</f>
        <v>5678.400000000001</v>
      </c>
      <c r="O8" s="23">
        <f>O9+O10+O11</f>
        <v>5121.9</v>
      </c>
      <c r="P8" s="7">
        <f t="shared" si="7"/>
        <v>-556.5000000000009</v>
      </c>
      <c r="Q8" s="7">
        <f t="shared" si="8"/>
        <v>90.19970414201183</v>
      </c>
      <c r="R8" s="23">
        <f>SUM(R9:R11)</f>
        <v>584.9000000000001</v>
      </c>
      <c r="S8" s="23">
        <f>SUM(S9:S11)</f>
        <v>0</v>
      </c>
      <c r="T8" s="7">
        <f t="shared" si="9"/>
        <v>-584.9000000000001</v>
      </c>
      <c r="U8" s="7">
        <f aca="true" t="shared" si="41" ref="U8:U38">S8/R8%</f>
        <v>0</v>
      </c>
      <c r="V8" s="23">
        <f>SUM(V9:V11)</f>
        <v>871.5999999999999</v>
      </c>
      <c r="W8" s="23">
        <f>SUM(W9:W11)</f>
        <v>0</v>
      </c>
      <c r="X8" s="7">
        <f t="shared" si="27"/>
        <v>-871.5999999999999</v>
      </c>
      <c r="Y8" s="7">
        <f t="shared" si="10"/>
        <v>0</v>
      </c>
      <c r="Z8" s="325">
        <f aca="true" t="shared" si="42" ref="Z8:Z39">AD8+AH8+AL8</f>
        <v>7960.3</v>
      </c>
      <c r="AA8" s="325">
        <f t="shared" si="28"/>
        <v>0</v>
      </c>
      <c r="AB8" s="325">
        <f t="shared" si="29"/>
        <v>-7960.3</v>
      </c>
      <c r="AC8" s="325">
        <f>AA8/Z8%</f>
        <v>0</v>
      </c>
      <c r="AD8" s="23">
        <f aca="true" t="shared" si="43" ref="AD8:AM8">SUM(AD9:AD11)</f>
        <v>6411.900000000001</v>
      </c>
      <c r="AE8" s="23">
        <f t="shared" si="43"/>
        <v>0</v>
      </c>
      <c r="AF8" s="23">
        <f t="shared" si="43"/>
        <v>-6411.900000000001</v>
      </c>
      <c r="AG8" s="23">
        <f t="shared" si="43"/>
        <v>0</v>
      </c>
      <c r="AH8" s="23">
        <f t="shared" si="43"/>
        <v>984.4</v>
      </c>
      <c r="AI8" s="23">
        <f t="shared" si="43"/>
        <v>0</v>
      </c>
      <c r="AJ8" s="23">
        <f t="shared" si="43"/>
        <v>-984.4</v>
      </c>
      <c r="AK8" s="328" t="s">
        <v>109</v>
      </c>
      <c r="AL8" s="23">
        <f t="shared" si="43"/>
        <v>564</v>
      </c>
      <c r="AM8" s="23">
        <f t="shared" si="43"/>
        <v>0</v>
      </c>
      <c r="AN8" s="7">
        <f t="shared" si="13"/>
        <v>-564</v>
      </c>
      <c r="AO8" s="7">
        <f t="shared" si="14"/>
        <v>0</v>
      </c>
      <c r="AP8" s="14">
        <f>J8+Z8+AT8</f>
        <v>22960.9</v>
      </c>
      <c r="AQ8" s="15">
        <f t="shared" si="32"/>
        <v>5121.9</v>
      </c>
      <c r="AR8" s="15">
        <f t="shared" si="15"/>
        <v>-17839</v>
      </c>
      <c r="AS8" s="16">
        <f t="shared" si="16"/>
        <v>22.30705242390324</v>
      </c>
      <c r="AT8" s="24">
        <f t="shared" si="33"/>
        <v>7865.700000000001</v>
      </c>
      <c r="AU8" s="24">
        <f>AY8+BC8+BG8</f>
        <v>0</v>
      </c>
      <c r="AV8" s="325">
        <f aca="true" t="shared" si="44" ref="AV8:AV39">AU8-AT8</f>
        <v>-7865.700000000001</v>
      </c>
      <c r="AW8" s="17">
        <f t="shared" si="17"/>
        <v>0</v>
      </c>
      <c r="AX8" s="22">
        <f>SUM(AX9:AX11)</f>
        <v>6111.400000000001</v>
      </c>
      <c r="AY8" s="25">
        <f>SUM(AY9:AY11)</f>
        <v>0</v>
      </c>
      <c r="AZ8" s="25">
        <f>SUM(AZ9:AZ11)</f>
        <v>-6111.400000000001</v>
      </c>
      <c r="BA8" s="19">
        <f aca="true" t="shared" si="45" ref="BA8:BA38">AY8/AX8%</f>
        <v>0</v>
      </c>
      <c r="BB8" s="22">
        <f>SUM(BB9:BB11)</f>
        <v>945.6</v>
      </c>
      <c r="BC8" s="25">
        <f>SUM(BC9:BC11)</f>
        <v>0</v>
      </c>
      <c r="BD8" s="25">
        <f>SUM(BD9:BD11)</f>
        <v>-945.6</v>
      </c>
      <c r="BE8" s="18">
        <f t="shared" si="19"/>
        <v>0</v>
      </c>
      <c r="BF8" s="25">
        <f>SUM(BF9:BF11)</f>
        <v>808.6999999999999</v>
      </c>
      <c r="BG8" s="25">
        <f>SUM(BG9:BG11)</f>
        <v>0</v>
      </c>
      <c r="BH8" s="7">
        <f t="shared" si="20"/>
        <v>-808.6999999999999</v>
      </c>
      <c r="BI8" s="18">
        <f t="shared" si="21"/>
        <v>0</v>
      </c>
      <c r="BJ8" s="26">
        <f t="shared" si="35"/>
        <v>8347.5</v>
      </c>
      <c r="BK8" s="325">
        <f t="shared" si="36"/>
        <v>0</v>
      </c>
      <c r="BL8" s="325">
        <f t="shared" si="37"/>
        <v>-8347.5</v>
      </c>
      <c r="BM8" s="326">
        <f t="shared" si="38"/>
        <v>0</v>
      </c>
      <c r="BN8" s="25">
        <f>SUM(BN9:BN11)</f>
        <v>5971.8</v>
      </c>
      <c r="BO8" s="25">
        <f>SUM(BO9:BO11)</f>
        <v>0</v>
      </c>
      <c r="BP8" s="7">
        <f t="shared" si="22"/>
        <v>-5971.8</v>
      </c>
      <c r="BQ8" s="44">
        <f t="shared" si="39"/>
        <v>0</v>
      </c>
      <c r="BR8" s="23">
        <f>SUM(BR9:BR11)</f>
        <v>566.8</v>
      </c>
      <c r="BS8" s="23">
        <f>SUM(BS9:BS11)</f>
        <v>0</v>
      </c>
      <c r="BT8" s="7">
        <f t="shared" si="23"/>
        <v>-566.8</v>
      </c>
      <c r="BU8" s="7">
        <f t="shared" si="24"/>
        <v>0</v>
      </c>
      <c r="BV8" s="25">
        <f>SUM(BV9:BV11)</f>
        <v>1808.9</v>
      </c>
      <c r="BW8" s="23">
        <f>SUM(BW9:BW11)</f>
        <v>0</v>
      </c>
      <c r="BX8" s="7">
        <f t="shared" si="25"/>
        <v>-1808.9</v>
      </c>
      <c r="BY8" s="7">
        <f t="shared" si="26"/>
        <v>0</v>
      </c>
      <c r="CE8" s="25">
        <f>SUM(CE9:CE11)</f>
        <v>0</v>
      </c>
    </row>
    <row r="9" spans="1:83" ht="40.5" customHeight="1">
      <c r="A9" s="46" t="s">
        <v>25</v>
      </c>
      <c r="B9" s="30">
        <f t="shared" si="40"/>
        <v>29093.9</v>
      </c>
      <c r="C9" s="31">
        <f t="shared" si="40"/>
        <v>4774.9</v>
      </c>
      <c r="D9" s="33">
        <f t="shared" si="0"/>
        <v>-24319</v>
      </c>
      <c r="E9" s="222">
        <f t="shared" si="1"/>
        <v>16.412031388022918</v>
      </c>
      <c r="F9" s="34">
        <f t="shared" si="2"/>
        <v>13736.8</v>
      </c>
      <c r="G9" s="35">
        <f t="shared" si="2"/>
        <v>4774.9</v>
      </c>
      <c r="H9" s="35">
        <f t="shared" si="3"/>
        <v>-8961.9</v>
      </c>
      <c r="I9" s="36">
        <f t="shared" si="4"/>
        <v>34.759914972919454</v>
      </c>
      <c r="J9" s="37">
        <f aca="true" t="shared" si="46" ref="J9:J39">N9+R9+V9</f>
        <v>6560.5</v>
      </c>
      <c r="K9" s="38">
        <f aca="true" t="shared" si="47" ref="K9:K39">SUM(O9+S9+W9)</f>
        <v>4774.9</v>
      </c>
      <c r="L9" s="38">
        <f t="shared" si="5"/>
        <v>-1785.6000000000004</v>
      </c>
      <c r="M9" s="43">
        <f t="shared" si="6"/>
        <v>72.78256230470238</v>
      </c>
      <c r="N9" s="39">
        <v>5479</v>
      </c>
      <c r="O9" s="31">
        <v>4774.9</v>
      </c>
      <c r="P9" s="32">
        <f t="shared" si="7"/>
        <v>-704.1000000000004</v>
      </c>
      <c r="Q9" s="32">
        <f t="shared" si="8"/>
        <v>87.14911480197115</v>
      </c>
      <c r="R9" s="31">
        <v>508.2</v>
      </c>
      <c r="S9" s="31"/>
      <c r="T9" s="32">
        <f t="shared" si="9"/>
        <v>-508.2</v>
      </c>
      <c r="U9" s="7">
        <f t="shared" si="41"/>
        <v>0</v>
      </c>
      <c r="V9" s="31">
        <v>573.3</v>
      </c>
      <c r="W9" s="31"/>
      <c r="X9" s="32">
        <f t="shared" si="27"/>
        <v>-573.3</v>
      </c>
      <c r="Y9" s="32">
        <f t="shared" si="10"/>
        <v>0</v>
      </c>
      <c r="Z9" s="38">
        <f t="shared" si="42"/>
        <v>7176.3</v>
      </c>
      <c r="AA9" s="38">
        <f t="shared" si="28"/>
        <v>0</v>
      </c>
      <c r="AB9" s="38">
        <f t="shared" si="29"/>
        <v>-7176.3</v>
      </c>
      <c r="AC9" s="38">
        <f>AA9/Z9%</f>
        <v>0</v>
      </c>
      <c r="AD9" s="31">
        <v>5684.8</v>
      </c>
      <c r="AE9" s="31"/>
      <c r="AF9" s="32">
        <f t="shared" si="30"/>
        <v>-5684.8</v>
      </c>
      <c r="AG9" s="32">
        <f t="shared" si="31"/>
        <v>0</v>
      </c>
      <c r="AH9" s="31">
        <v>949.9</v>
      </c>
      <c r="AI9" s="31"/>
      <c r="AJ9" s="32">
        <f t="shared" si="11"/>
        <v>-949.9</v>
      </c>
      <c r="AK9" s="329" t="s">
        <v>109</v>
      </c>
      <c r="AL9" s="31">
        <v>541.6</v>
      </c>
      <c r="AM9" s="31"/>
      <c r="AN9" s="32">
        <f t="shared" si="13"/>
        <v>-541.6</v>
      </c>
      <c r="AO9" s="32">
        <f t="shared" si="14"/>
        <v>0</v>
      </c>
      <c r="AP9" s="40">
        <f aca="true" t="shared" si="48" ref="AP9:AQ32">J9+Z9+AT9</f>
        <v>21416.8</v>
      </c>
      <c r="AQ9" s="41">
        <f t="shared" si="32"/>
        <v>4774.9</v>
      </c>
      <c r="AR9" s="41">
        <f t="shared" si="15"/>
        <v>-16641.9</v>
      </c>
      <c r="AS9" s="42">
        <f t="shared" si="16"/>
        <v>22.295114116021065</v>
      </c>
      <c r="AT9" s="37">
        <f t="shared" si="33"/>
        <v>7680</v>
      </c>
      <c r="AU9" s="38">
        <f t="shared" si="34"/>
        <v>0</v>
      </c>
      <c r="AV9" s="38">
        <f t="shared" si="44"/>
        <v>-7680</v>
      </c>
      <c r="AW9" s="43">
        <f t="shared" si="17"/>
        <v>0</v>
      </c>
      <c r="AX9" s="30">
        <v>5957.5</v>
      </c>
      <c r="AY9" s="31"/>
      <c r="AZ9" s="32">
        <f aca="true" t="shared" si="49" ref="AZ9:AZ38">AY9-AX9</f>
        <v>-5957.5</v>
      </c>
      <c r="BA9" s="44">
        <f t="shared" si="45"/>
        <v>0</v>
      </c>
      <c r="BB9" s="30">
        <v>920.6</v>
      </c>
      <c r="BC9" s="31"/>
      <c r="BD9" s="32">
        <f t="shared" si="18"/>
        <v>-920.6</v>
      </c>
      <c r="BE9" s="28">
        <f t="shared" si="19"/>
        <v>0</v>
      </c>
      <c r="BF9" s="39">
        <v>801.9</v>
      </c>
      <c r="BG9" s="31"/>
      <c r="BH9" s="32">
        <f t="shared" si="20"/>
        <v>-801.9</v>
      </c>
      <c r="BI9" s="28">
        <f t="shared" si="21"/>
        <v>0</v>
      </c>
      <c r="BJ9" s="45">
        <f t="shared" si="35"/>
        <v>7677.1</v>
      </c>
      <c r="BK9" s="38">
        <f t="shared" si="36"/>
        <v>0</v>
      </c>
      <c r="BL9" s="38">
        <f t="shared" si="37"/>
        <v>-7677.1</v>
      </c>
      <c r="BM9" s="43">
        <f t="shared" si="38"/>
        <v>0</v>
      </c>
      <c r="BN9" s="30">
        <v>5958.6</v>
      </c>
      <c r="BO9" s="31"/>
      <c r="BP9" s="7">
        <f t="shared" si="22"/>
        <v>-5958.6</v>
      </c>
      <c r="BQ9" s="44">
        <f t="shared" si="39"/>
        <v>0</v>
      </c>
      <c r="BR9" s="31">
        <v>532.3</v>
      </c>
      <c r="BS9" s="31"/>
      <c r="BT9" s="32">
        <f t="shared" si="23"/>
        <v>-532.3</v>
      </c>
      <c r="BU9" s="32">
        <f t="shared" si="24"/>
        <v>0</v>
      </c>
      <c r="BV9" s="39">
        <v>1186.2</v>
      </c>
      <c r="BW9" s="31"/>
      <c r="BX9" s="32">
        <f t="shared" si="25"/>
        <v>-1186.2</v>
      </c>
      <c r="BY9" s="32">
        <f t="shared" si="26"/>
        <v>0</v>
      </c>
      <c r="CE9" s="31"/>
    </row>
    <row r="10" spans="1:83" ht="24.75" customHeight="1">
      <c r="A10" s="48" t="s">
        <v>26</v>
      </c>
      <c r="B10" s="30">
        <f t="shared" si="40"/>
        <v>1102.5</v>
      </c>
      <c r="C10" s="31">
        <f t="shared" si="40"/>
        <v>133.5</v>
      </c>
      <c r="D10" s="33">
        <f t="shared" si="0"/>
        <v>-969</v>
      </c>
      <c r="E10" s="222">
        <f t="shared" si="1"/>
        <v>12.108843537414966</v>
      </c>
      <c r="F10" s="34">
        <f t="shared" si="2"/>
        <v>985.2</v>
      </c>
      <c r="G10" s="35">
        <f t="shared" si="2"/>
        <v>133.5</v>
      </c>
      <c r="H10" s="35">
        <f t="shared" si="3"/>
        <v>-851.7</v>
      </c>
      <c r="I10" s="36">
        <f t="shared" si="4"/>
        <v>13.550548112058465</v>
      </c>
      <c r="J10" s="37">
        <f t="shared" si="46"/>
        <v>222</v>
      </c>
      <c r="K10" s="38">
        <f t="shared" si="47"/>
        <v>133.5</v>
      </c>
      <c r="L10" s="38">
        <f t="shared" si="5"/>
        <v>-88.5</v>
      </c>
      <c r="M10" s="43">
        <f t="shared" si="6"/>
        <v>60.13513513513513</v>
      </c>
      <c r="N10" s="39">
        <v>1.1</v>
      </c>
      <c r="O10" s="31">
        <v>133.5</v>
      </c>
      <c r="P10" s="32">
        <f t="shared" si="7"/>
        <v>132.4</v>
      </c>
      <c r="Q10" s="32" t="s">
        <v>27</v>
      </c>
      <c r="R10" s="31">
        <v>51.5</v>
      </c>
      <c r="S10" s="31"/>
      <c r="T10" s="32">
        <f t="shared" si="9"/>
        <v>-51.5</v>
      </c>
      <c r="U10" s="7">
        <f t="shared" si="41"/>
        <v>0</v>
      </c>
      <c r="V10" s="31">
        <v>169.4</v>
      </c>
      <c r="W10" s="31"/>
      <c r="X10" s="32">
        <f t="shared" si="27"/>
        <v>-169.4</v>
      </c>
      <c r="Y10" s="32">
        <f t="shared" si="10"/>
        <v>0</v>
      </c>
      <c r="Z10" s="38">
        <f t="shared" si="42"/>
        <v>763.2</v>
      </c>
      <c r="AA10" s="38">
        <f t="shared" si="28"/>
        <v>0</v>
      </c>
      <c r="AB10" s="38">
        <f t="shared" si="29"/>
        <v>-763.2</v>
      </c>
      <c r="AC10" s="325" t="s">
        <v>109</v>
      </c>
      <c r="AD10" s="31">
        <v>727.1</v>
      </c>
      <c r="AE10" s="31"/>
      <c r="AF10" s="32">
        <f t="shared" si="30"/>
        <v>-727.1</v>
      </c>
      <c r="AG10" s="32">
        <f t="shared" si="31"/>
        <v>0</v>
      </c>
      <c r="AH10" s="31">
        <v>34.5</v>
      </c>
      <c r="AI10" s="31"/>
      <c r="AJ10" s="32">
        <f t="shared" si="11"/>
        <v>-34.5</v>
      </c>
      <c r="AK10" s="329" t="s">
        <v>109</v>
      </c>
      <c r="AL10" s="31">
        <v>1.6</v>
      </c>
      <c r="AM10" s="31"/>
      <c r="AN10" s="32">
        <f t="shared" si="13"/>
        <v>-1.6</v>
      </c>
      <c r="AO10" s="32">
        <f t="shared" si="14"/>
        <v>0</v>
      </c>
      <c r="AP10" s="40">
        <f t="shared" si="48"/>
        <v>1057.8</v>
      </c>
      <c r="AQ10" s="41">
        <f t="shared" si="32"/>
        <v>133.5</v>
      </c>
      <c r="AR10" s="41">
        <f t="shared" si="15"/>
        <v>-924.3</v>
      </c>
      <c r="AS10" s="42">
        <f t="shared" si="16"/>
        <v>12.620533182076008</v>
      </c>
      <c r="AT10" s="37">
        <f t="shared" si="33"/>
        <v>72.6</v>
      </c>
      <c r="AU10" s="38">
        <f t="shared" si="34"/>
        <v>0</v>
      </c>
      <c r="AV10" s="38">
        <f t="shared" si="44"/>
        <v>-72.6</v>
      </c>
      <c r="AW10" s="43">
        <f t="shared" si="17"/>
        <v>0</v>
      </c>
      <c r="AX10" s="30">
        <v>54.1</v>
      </c>
      <c r="AY10" s="31"/>
      <c r="AZ10" s="32">
        <f t="shared" si="49"/>
        <v>-54.1</v>
      </c>
      <c r="BA10" s="44">
        <f t="shared" si="45"/>
        <v>0</v>
      </c>
      <c r="BB10" s="30">
        <v>18.5</v>
      </c>
      <c r="BC10" s="31"/>
      <c r="BD10" s="32">
        <f t="shared" si="18"/>
        <v>-18.5</v>
      </c>
      <c r="BE10" s="28">
        <f t="shared" si="19"/>
        <v>0</v>
      </c>
      <c r="BF10" s="39">
        <v>0</v>
      </c>
      <c r="BG10" s="31"/>
      <c r="BH10" s="32">
        <f t="shared" si="20"/>
        <v>0</v>
      </c>
      <c r="BI10" s="28" t="e">
        <f t="shared" si="21"/>
        <v>#DIV/0!</v>
      </c>
      <c r="BJ10" s="45">
        <f t="shared" si="35"/>
        <v>44.699999999999996</v>
      </c>
      <c r="BK10" s="38">
        <f t="shared" si="36"/>
        <v>0</v>
      </c>
      <c r="BL10" s="38">
        <f t="shared" si="37"/>
        <v>-44.699999999999996</v>
      </c>
      <c r="BM10" s="43" t="s">
        <v>27</v>
      </c>
      <c r="BN10" s="30">
        <v>13.2</v>
      </c>
      <c r="BO10" s="31"/>
      <c r="BP10" s="7">
        <f t="shared" si="22"/>
        <v>-13.2</v>
      </c>
      <c r="BQ10" s="44" t="s">
        <v>27</v>
      </c>
      <c r="BR10" s="31">
        <v>29.4</v>
      </c>
      <c r="BS10" s="31"/>
      <c r="BT10" s="7">
        <f t="shared" si="23"/>
        <v>-29.4</v>
      </c>
      <c r="BU10" s="32" t="s">
        <v>27</v>
      </c>
      <c r="BV10" s="39">
        <v>2.1</v>
      </c>
      <c r="BW10" s="31"/>
      <c r="BX10" s="32">
        <f t="shared" si="25"/>
        <v>-2.1</v>
      </c>
      <c r="BY10" s="32">
        <f t="shared" si="26"/>
        <v>0</v>
      </c>
      <c r="CE10" s="31"/>
    </row>
    <row r="11" spans="1:83" ht="39.75" customHeight="1">
      <c r="A11" s="29" t="s">
        <v>28</v>
      </c>
      <c r="B11" s="30">
        <f t="shared" si="40"/>
        <v>1112</v>
      </c>
      <c r="C11" s="31">
        <f t="shared" si="40"/>
        <v>213.5</v>
      </c>
      <c r="D11" s="33">
        <f t="shared" si="0"/>
        <v>-898.5</v>
      </c>
      <c r="E11" s="222">
        <f t="shared" si="1"/>
        <v>19.199640287769785</v>
      </c>
      <c r="F11" s="34">
        <f t="shared" si="2"/>
        <v>373.2</v>
      </c>
      <c r="G11" s="35">
        <f t="shared" si="2"/>
        <v>213.5</v>
      </c>
      <c r="H11" s="35">
        <f t="shared" si="3"/>
        <v>-159.7</v>
      </c>
      <c r="I11" s="36">
        <f t="shared" si="4"/>
        <v>57.20793140407289</v>
      </c>
      <c r="J11" s="37">
        <f t="shared" si="46"/>
        <v>352.4</v>
      </c>
      <c r="K11" s="38">
        <f t="shared" si="47"/>
        <v>213.5</v>
      </c>
      <c r="L11" s="38">
        <f t="shared" si="5"/>
        <v>-138.89999999999998</v>
      </c>
      <c r="M11" s="43">
        <f t="shared" si="6"/>
        <v>60.584562996594784</v>
      </c>
      <c r="N11" s="39">
        <v>198.3</v>
      </c>
      <c r="O11" s="31">
        <v>213.5</v>
      </c>
      <c r="P11" s="32">
        <f t="shared" si="7"/>
        <v>15.199999999999989</v>
      </c>
      <c r="Q11" s="32">
        <f t="shared" si="8"/>
        <v>107.66515380736257</v>
      </c>
      <c r="R11" s="31">
        <v>25.2</v>
      </c>
      <c r="S11" s="31"/>
      <c r="T11" s="32">
        <f t="shared" si="9"/>
        <v>-25.2</v>
      </c>
      <c r="U11" s="7">
        <f t="shared" si="41"/>
        <v>0</v>
      </c>
      <c r="V11" s="31">
        <v>128.9</v>
      </c>
      <c r="W11" s="31"/>
      <c r="X11" s="32">
        <f t="shared" si="27"/>
        <v>-128.9</v>
      </c>
      <c r="Y11" s="32"/>
      <c r="Z11" s="38">
        <f t="shared" si="42"/>
        <v>20.8</v>
      </c>
      <c r="AA11" s="38">
        <f t="shared" si="28"/>
        <v>0</v>
      </c>
      <c r="AB11" s="38">
        <f t="shared" si="29"/>
        <v>-20.8</v>
      </c>
      <c r="AC11" s="38"/>
      <c r="AD11" s="31"/>
      <c r="AE11" s="31"/>
      <c r="AF11" s="32">
        <f t="shared" si="30"/>
        <v>0</v>
      </c>
      <c r="AG11" s="32"/>
      <c r="AH11" s="31"/>
      <c r="AI11" s="31"/>
      <c r="AJ11" s="32">
        <f t="shared" si="11"/>
        <v>0</v>
      </c>
      <c r="AK11" s="32"/>
      <c r="AL11" s="31">
        <v>20.8</v>
      </c>
      <c r="AM11" s="31"/>
      <c r="AN11" s="32">
        <f t="shared" si="13"/>
        <v>-20.8</v>
      </c>
      <c r="AO11" s="32">
        <f t="shared" si="14"/>
        <v>0</v>
      </c>
      <c r="AP11" s="40">
        <f t="shared" si="48"/>
        <v>486.29999999999995</v>
      </c>
      <c r="AQ11" s="41">
        <f t="shared" si="32"/>
        <v>213.5</v>
      </c>
      <c r="AR11" s="41">
        <f t="shared" si="15"/>
        <v>-272.79999999999995</v>
      </c>
      <c r="AS11" s="42">
        <f t="shared" si="16"/>
        <v>43.902940571663585</v>
      </c>
      <c r="AT11" s="37">
        <f t="shared" si="33"/>
        <v>113.1</v>
      </c>
      <c r="AU11" s="38">
        <f>SUM(AY11+BC11+BG11)</f>
        <v>0</v>
      </c>
      <c r="AV11" s="38">
        <f>AU11-AT11</f>
        <v>-113.1</v>
      </c>
      <c r="AW11" s="43">
        <f>AU11/AT11%</f>
        <v>0</v>
      </c>
      <c r="AX11" s="30">
        <v>99.8</v>
      </c>
      <c r="AY11" s="31"/>
      <c r="AZ11" s="32">
        <f t="shared" si="49"/>
        <v>-99.8</v>
      </c>
      <c r="BA11" s="44">
        <f t="shared" si="45"/>
        <v>0</v>
      </c>
      <c r="BB11" s="30">
        <v>6.5</v>
      </c>
      <c r="BC11" s="31"/>
      <c r="BD11" s="32">
        <f t="shared" si="18"/>
        <v>-6.5</v>
      </c>
      <c r="BE11" s="28">
        <f t="shared" si="19"/>
        <v>0</v>
      </c>
      <c r="BF11" s="39">
        <v>6.8</v>
      </c>
      <c r="BG11" s="31"/>
      <c r="BH11" s="32">
        <f t="shared" si="20"/>
        <v>-6.8</v>
      </c>
      <c r="BI11" s="28">
        <f t="shared" si="21"/>
        <v>0</v>
      </c>
      <c r="BJ11" s="45">
        <f t="shared" si="35"/>
        <v>625.7</v>
      </c>
      <c r="BK11" s="38">
        <f t="shared" si="36"/>
        <v>0</v>
      </c>
      <c r="BL11" s="38">
        <f t="shared" si="37"/>
        <v>-625.7</v>
      </c>
      <c r="BM11" s="43">
        <f t="shared" si="38"/>
        <v>0</v>
      </c>
      <c r="BN11" s="30">
        <v>0</v>
      </c>
      <c r="BO11" s="31"/>
      <c r="BP11" s="7">
        <f t="shared" si="22"/>
        <v>0</v>
      </c>
      <c r="BQ11" s="44" t="e">
        <f t="shared" si="39"/>
        <v>#DIV/0!</v>
      </c>
      <c r="BR11" s="31">
        <v>5.1</v>
      </c>
      <c r="BS11" s="31"/>
      <c r="BT11" s="32">
        <f t="shared" si="23"/>
        <v>-5.1</v>
      </c>
      <c r="BU11" s="32">
        <f t="shared" si="24"/>
        <v>0</v>
      </c>
      <c r="BV11" s="39">
        <v>620.6</v>
      </c>
      <c r="BW11" s="31"/>
      <c r="BX11" s="32">
        <f t="shared" si="25"/>
        <v>-620.6</v>
      </c>
      <c r="BY11" s="32">
        <f t="shared" si="26"/>
        <v>0</v>
      </c>
      <c r="CE11" s="31"/>
    </row>
    <row r="12" spans="1:83" s="21" customFormat="1" ht="18.75">
      <c r="A12" s="5" t="s">
        <v>29</v>
      </c>
      <c r="B12" s="22">
        <f>J12+Z12+AT12+BJ12</f>
        <v>17533.5</v>
      </c>
      <c r="C12" s="23">
        <f>K12+AA12+AU12+BK12</f>
        <v>769.7</v>
      </c>
      <c r="D12" s="8">
        <f t="shared" si="0"/>
        <v>-16763.8</v>
      </c>
      <c r="E12" s="20">
        <f t="shared" si="1"/>
        <v>4.389882225454131</v>
      </c>
      <c r="F12" s="9">
        <f t="shared" si="2"/>
        <v>8560</v>
      </c>
      <c r="G12" s="10">
        <f t="shared" si="2"/>
        <v>769.7</v>
      </c>
      <c r="H12" s="10">
        <f t="shared" si="3"/>
        <v>-7790.3</v>
      </c>
      <c r="I12" s="11">
        <f>G12/F12%</f>
        <v>8.991822429906543</v>
      </c>
      <c r="J12" s="24">
        <f t="shared" si="46"/>
        <v>3557.2</v>
      </c>
      <c r="K12" s="325">
        <f t="shared" si="47"/>
        <v>769.7</v>
      </c>
      <c r="L12" s="325">
        <f t="shared" si="5"/>
        <v>-2787.5</v>
      </c>
      <c r="M12" s="326">
        <f t="shared" si="6"/>
        <v>21.637805015180483</v>
      </c>
      <c r="N12" s="25">
        <f>N13+N20+N14</f>
        <v>778.3</v>
      </c>
      <c r="O12" s="25">
        <f>O13+O20+O14</f>
        <v>769.7</v>
      </c>
      <c r="P12" s="7">
        <f t="shared" si="7"/>
        <v>-8.599999999999909</v>
      </c>
      <c r="Q12" s="7">
        <f t="shared" si="8"/>
        <v>98.8950276243094</v>
      </c>
      <c r="R12" s="25">
        <f>R13+R20+R14</f>
        <v>1728.9</v>
      </c>
      <c r="S12" s="25">
        <f>S13+S20+S14</f>
        <v>0</v>
      </c>
      <c r="T12" s="7">
        <f t="shared" si="9"/>
        <v>-1728.9</v>
      </c>
      <c r="U12" s="7">
        <f t="shared" si="41"/>
        <v>0</v>
      </c>
      <c r="V12" s="25">
        <f>V13+V20+V14</f>
        <v>1050</v>
      </c>
      <c r="W12" s="25">
        <f>W13+W20+W14</f>
        <v>0</v>
      </c>
      <c r="X12" s="7">
        <f t="shared" si="27"/>
        <v>-1050</v>
      </c>
      <c r="Y12" s="7">
        <f>W12/V12%</f>
        <v>0</v>
      </c>
      <c r="Z12" s="325">
        <f t="shared" si="42"/>
        <v>5002.8</v>
      </c>
      <c r="AA12" s="325">
        <f t="shared" si="28"/>
        <v>0</v>
      </c>
      <c r="AB12" s="325">
        <f t="shared" si="29"/>
        <v>-5002.8</v>
      </c>
      <c r="AC12" s="325">
        <f>AA12/Z12%</f>
        <v>0</v>
      </c>
      <c r="AD12" s="25">
        <f>AD13+AD20+AD14</f>
        <v>1566</v>
      </c>
      <c r="AE12" s="25">
        <f>AE13+AE20+AE14</f>
        <v>0</v>
      </c>
      <c r="AF12" s="7">
        <f t="shared" si="30"/>
        <v>-1566</v>
      </c>
      <c r="AG12" s="7">
        <f t="shared" si="31"/>
        <v>0</v>
      </c>
      <c r="AH12" s="25">
        <f>AH13+AH20+AH14</f>
        <v>1586.8</v>
      </c>
      <c r="AI12" s="25">
        <f>AI13+AI20+AI14</f>
        <v>0</v>
      </c>
      <c r="AJ12" s="7">
        <f t="shared" si="11"/>
        <v>-1586.8</v>
      </c>
      <c r="AK12" s="7">
        <f t="shared" si="12"/>
        <v>0</v>
      </c>
      <c r="AL12" s="25">
        <f>AL13+AL20+AL14</f>
        <v>1850</v>
      </c>
      <c r="AM12" s="25">
        <f>AM13+AM20+AM14</f>
        <v>0</v>
      </c>
      <c r="AN12" s="7">
        <f t="shared" si="13"/>
        <v>-1850</v>
      </c>
      <c r="AO12" s="7">
        <f t="shared" si="14"/>
        <v>0</v>
      </c>
      <c r="AP12" s="14">
        <f t="shared" si="48"/>
        <v>13324.5</v>
      </c>
      <c r="AQ12" s="15">
        <f t="shared" si="32"/>
        <v>769.7</v>
      </c>
      <c r="AR12" s="15">
        <f t="shared" si="15"/>
        <v>-12554.8</v>
      </c>
      <c r="AS12" s="16">
        <f>AQ12/AP12%</f>
        <v>5.776576982250742</v>
      </c>
      <c r="AT12" s="24">
        <f t="shared" si="33"/>
        <v>4764.5</v>
      </c>
      <c r="AU12" s="325">
        <f t="shared" si="34"/>
        <v>0</v>
      </c>
      <c r="AV12" s="325">
        <f t="shared" si="44"/>
        <v>-4764.5</v>
      </c>
      <c r="AW12" s="17">
        <f>AU12/AT12%</f>
        <v>0</v>
      </c>
      <c r="AX12" s="25">
        <f>AX13+AX20+AX14</f>
        <v>1760.8</v>
      </c>
      <c r="AY12" s="25">
        <f>AY13+AY20+AY14</f>
        <v>0</v>
      </c>
      <c r="AZ12" s="7">
        <f t="shared" si="49"/>
        <v>-1760.8</v>
      </c>
      <c r="BA12" s="19">
        <f>AY12/AX12%</f>
        <v>0</v>
      </c>
      <c r="BB12" s="22">
        <f>BB13+BB20+BB14</f>
        <v>1469.7</v>
      </c>
      <c r="BC12" s="25">
        <f>BC13+BC20+BC14</f>
        <v>0</v>
      </c>
      <c r="BD12" s="7">
        <f t="shared" si="18"/>
        <v>-1469.7</v>
      </c>
      <c r="BE12" s="18">
        <f>BC12/BB12%</f>
        <v>0</v>
      </c>
      <c r="BF12" s="25">
        <f>BF13+BF20+BF14</f>
        <v>1534</v>
      </c>
      <c r="BG12" s="25">
        <f>BG13+BG20+BG14</f>
        <v>0</v>
      </c>
      <c r="BH12" s="7">
        <f t="shared" si="20"/>
        <v>-1534</v>
      </c>
      <c r="BI12" s="7">
        <f>BG12/BF12%</f>
        <v>0</v>
      </c>
      <c r="BJ12" s="26">
        <f t="shared" si="35"/>
        <v>4209</v>
      </c>
      <c r="BK12" s="325">
        <f t="shared" si="36"/>
        <v>0</v>
      </c>
      <c r="BL12" s="325">
        <f t="shared" si="37"/>
        <v>-4209</v>
      </c>
      <c r="BM12" s="326">
        <f>BK12/BJ12%</f>
        <v>0</v>
      </c>
      <c r="BN12" s="25">
        <f>BN13+BN20+BN14</f>
        <v>1420.9</v>
      </c>
      <c r="BO12" s="25">
        <f>BO13+BO20+BO14</f>
        <v>0</v>
      </c>
      <c r="BP12" s="7">
        <f t="shared" si="22"/>
        <v>-1420.9</v>
      </c>
      <c r="BQ12" s="19">
        <f t="shared" si="39"/>
        <v>0</v>
      </c>
      <c r="BR12" s="23">
        <f>BR13+BR20+BR14</f>
        <v>1545.9</v>
      </c>
      <c r="BS12" s="23">
        <f>BS13+BS20+BS14</f>
        <v>0</v>
      </c>
      <c r="BT12" s="7">
        <f t="shared" si="23"/>
        <v>-1545.9</v>
      </c>
      <c r="BU12" s="7">
        <f t="shared" si="24"/>
        <v>0</v>
      </c>
      <c r="BV12" s="25">
        <f>BV13+BV20+BV14</f>
        <v>1242.2</v>
      </c>
      <c r="BW12" s="25">
        <f>BW13+BW20+BW14</f>
        <v>0</v>
      </c>
      <c r="BX12" s="7">
        <f t="shared" si="25"/>
        <v>-1242.2</v>
      </c>
      <c r="BY12" s="7">
        <f t="shared" si="26"/>
        <v>0</v>
      </c>
      <c r="CE12" s="25">
        <f>CE13+CE20+CE14</f>
        <v>0</v>
      </c>
    </row>
    <row r="13" spans="1:83" ht="41.25" customHeight="1">
      <c r="A13" s="46" t="s">
        <v>110</v>
      </c>
      <c r="B13" s="30">
        <f t="shared" si="40"/>
        <v>9522</v>
      </c>
      <c r="C13" s="31">
        <f>K13+AA13+AU13+BK13</f>
        <v>559.5</v>
      </c>
      <c r="D13" s="33">
        <f t="shared" si="0"/>
        <v>-8962.5</v>
      </c>
      <c r="E13" s="222">
        <f t="shared" si="1"/>
        <v>5.875866414618778</v>
      </c>
      <c r="F13" s="34">
        <f t="shared" si="2"/>
        <v>4541.299999999999</v>
      </c>
      <c r="G13" s="35">
        <f t="shared" si="2"/>
        <v>559.5</v>
      </c>
      <c r="H13" s="35">
        <f t="shared" si="3"/>
        <v>-3981.7999999999993</v>
      </c>
      <c r="I13" s="36">
        <f>G13/F13%</f>
        <v>12.320260718296526</v>
      </c>
      <c r="J13" s="37">
        <f t="shared" si="46"/>
        <v>1849.1</v>
      </c>
      <c r="K13" s="38">
        <f t="shared" si="47"/>
        <v>559.5</v>
      </c>
      <c r="L13" s="38">
        <f t="shared" si="5"/>
        <v>-1289.6</v>
      </c>
      <c r="M13" s="43">
        <f t="shared" si="6"/>
        <v>30.2579633335136</v>
      </c>
      <c r="N13" s="39">
        <v>456</v>
      </c>
      <c r="O13" s="31">
        <v>559.5</v>
      </c>
      <c r="P13" s="32">
        <f t="shared" si="7"/>
        <v>103.5</v>
      </c>
      <c r="Q13" s="32">
        <f t="shared" si="8"/>
        <v>122.69736842105264</v>
      </c>
      <c r="R13" s="31">
        <v>805.7</v>
      </c>
      <c r="S13" s="31"/>
      <c r="T13" s="32">
        <f t="shared" si="9"/>
        <v>-805.7</v>
      </c>
      <c r="U13" s="7">
        <f t="shared" si="41"/>
        <v>0</v>
      </c>
      <c r="V13" s="31">
        <v>587.4</v>
      </c>
      <c r="W13" s="31"/>
      <c r="X13" s="32">
        <f t="shared" si="27"/>
        <v>-587.4</v>
      </c>
      <c r="Y13" s="32">
        <f t="shared" si="10"/>
        <v>0</v>
      </c>
      <c r="Z13" s="38">
        <f t="shared" si="42"/>
        <v>2692.2</v>
      </c>
      <c r="AA13" s="38">
        <f t="shared" si="28"/>
        <v>0</v>
      </c>
      <c r="AB13" s="38">
        <f t="shared" si="29"/>
        <v>-2692.2</v>
      </c>
      <c r="AC13" s="38">
        <f>AA13/Z13%</f>
        <v>0</v>
      </c>
      <c r="AD13" s="31">
        <v>965.7</v>
      </c>
      <c r="AE13" s="31"/>
      <c r="AF13" s="32">
        <f t="shared" si="30"/>
        <v>-965.7</v>
      </c>
      <c r="AG13" s="32">
        <f>AE13/AD13%</f>
        <v>0</v>
      </c>
      <c r="AH13" s="31">
        <v>793.3</v>
      </c>
      <c r="AI13" s="31"/>
      <c r="AJ13" s="32">
        <f t="shared" si="11"/>
        <v>-793.3</v>
      </c>
      <c r="AK13" s="32">
        <f t="shared" si="12"/>
        <v>0</v>
      </c>
      <c r="AL13" s="31">
        <v>933.2</v>
      </c>
      <c r="AM13" s="31"/>
      <c r="AN13" s="32">
        <f t="shared" si="13"/>
        <v>-933.2</v>
      </c>
      <c r="AO13" s="32">
        <f t="shared" si="14"/>
        <v>0</v>
      </c>
      <c r="AP13" s="40">
        <f t="shared" si="48"/>
        <v>7399.599999999999</v>
      </c>
      <c r="AQ13" s="41">
        <f t="shared" si="32"/>
        <v>559.5</v>
      </c>
      <c r="AR13" s="41">
        <f t="shared" si="15"/>
        <v>-6840.099999999999</v>
      </c>
      <c r="AS13" s="42">
        <f>AQ13/AP13%</f>
        <v>7.561219525379751</v>
      </c>
      <c r="AT13" s="37">
        <f t="shared" si="33"/>
        <v>2858.3</v>
      </c>
      <c r="AU13" s="38">
        <f t="shared" si="34"/>
        <v>0</v>
      </c>
      <c r="AV13" s="38">
        <f t="shared" si="44"/>
        <v>-2858.3</v>
      </c>
      <c r="AW13" s="43">
        <f>AU13/AT13%</f>
        <v>0</v>
      </c>
      <c r="AX13" s="30">
        <v>941.8</v>
      </c>
      <c r="AY13" s="31"/>
      <c r="AZ13" s="32">
        <f t="shared" si="49"/>
        <v>-941.8</v>
      </c>
      <c r="BA13" s="44">
        <f t="shared" si="45"/>
        <v>0</v>
      </c>
      <c r="BB13" s="30">
        <v>898.2</v>
      </c>
      <c r="BC13" s="31"/>
      <c r="BD13" s="32">
        <f t="shared" si="18"/>
        <v>-898.2</v>
      </c>
      <c r="BE13" s="28">
        <f>BC13/BB13%</f>
        <v>0</v>
      </c>
      <c r="BF13" s="39">
        <v>1018.3</v>
      </c>
      <c r="BG13" s="31"/>
      <c r="BH13" s="32">
        <f t="shared" si="20"/>
        <v>-1018.3</v>
      </c>
      <c r="BI13" s="28">
        <f aca="true" t="shared" si="50" ref="BI13:BI20">BG13/BF13%</f>
        <v>0</v>
      </c>
      <c r="BJ13" s="45">
        <f t="shared" si="35"/>
        <v>2122.3999999999996</v>
      </c>
      <c r="BK13" s="38">
        <f t="shared" si="36"/>
        <v>0</v>
      </c>
      <c r="BL13" s="38">
        <f t="shared" si="37"/>
        <v>-2122.3999999999996</v>
      </c>
      <c r="BM13" s="43">
        <f>BK13/BJ13%</f>
        <v>0</v>
      </c>
      <c r="BN13" s="30">
        <v>720.3</v>
      </c>
      <c r="BO13" s="31"/>
      <c r="BP13" s="7">
        <f t="shared" si="22"/>
        <v>-720.3</v>
      </c>
      <c r="BQ13" s="44">
        <f>BO13/BN13%</f>
        <v>0</v>
      </c>
      <c r="BR13" s="31">
        <v>744.9</v>
      </c>
      <c r="BS13" s="31"/>
      <c r="BT13" s="32">
        <f t="shared" si="23"/>
        <v>-744.9</v>
      </c>
      <c r="BU13" s="32">
        <f>BS13/BR13%</f>
        <v>0</v>
      </c>
      <c r="BV13" s="39">
        <v>657.2</v>
      </c>
      <c r="BW13" s="31"/>
      <c r="BX13" s="32">
        <f t="shared" si="25"/>
        <v>-657.2</v>
      </c>
      <c r="BY13" s="32">
        <f t="shared" si="26"/>
        <v>0</v>
      </c>
      <c r="CE13" s="31"/>
    </row>
    <row r="14" spans="1:83" ht="60.75" customHeight="1">
      <c r="A14" s="330" t="s">
        <v>111</v>
      </c>
      <c r="B14" s="30">
        <f t="shared" si="40"/>
        <v>7662.4</v>
      </c>
      <c r="C14" s="31">
        <f>K14+AA14+AU14+BK14</f>
        <v>185.2</v>
      </c>
      <c r="D14" s="33">
        <f>C14-B14</f>
        <v>-7477.2</v>
      </c>
      <c r="E14" s="222"/>
      <c r="F14" s="331">
        <f>SUM(F15:F19)</f>
        <v>0</v>
      </c>
      <c r="G14" s="332">
        <f>SUM(G15:G19)</f>
        <v>0</v>
      </c>
      <c r="H14" s="333">
        <f t="shared" si="3"/>
        <v>0</v>
      </c>
      <c r="I14" s="334" t="e">
        <f>G14/F14%</f>
        <v>#DIV/0!</v>
      </c>
      <c r="J14" s="37">
        <f t="shared" si="46"/>
        <v>1653.1</v>
      </c>
      <c r="K14" s="38">
        <f t="shared" si="47"/>
        <v>185.2</v>
      </c>
      <c r="L14" s="38">
        <f t="shared" si="5"/>
        <v>-1467.8999999999999</v>
      </c>
      <c r="M14" s="43">
        <f t="shared" si="6"/>
        <v>11.203193999153106</v>
      </c>
      <c r="N14" s="335">
        <v>307.3</v>
      </c>
      <c r="O14" s="31">
        <v>185.2</v>
      </c>
      <c r="P14" s="33">
        <f t="shared" si="7"/>
        <v>-122.10000000000002</v>
      </c>
      <c r="Q14" s="222">
        <f t="shared" si="8"/>
        <v>60.26684022128213</v>
      </c>
      <c r="R14" s="335">
        <v>903.2</v>
      </c>
      <c r="S14" s="31"/>
      <c r="T14" s="33">
        <f t="shared" si="9"/>
        <v>-903.2</v>
      </c>
      <c r="U14" s="7">
        <f t="shared" si="41"/>
        <v>0</v>
      </c>
      <c r="V14" s="335">
        <v>442.6</v>
      </c>
      <c r="W14" s="31"/>
      <c r="X14" s="33">
        <f t="shared" si="27"/>
        <v>-442.6</v>
      </c>
      <c r="Y14" s="222">
        <f t="shared" si="10"/>
        <v>0</v>
      </c>
      <c r="Z14" s="38">
        <f t="shared" si="42"/>
        <v>2205.6</v>
      </c>
      <c r="AA14" s="38">
        <f t="shared" si="28"/>
        <v>0</v>
      </c>
      <c r="AB14" s="38">
        <f t="shared" si="29"/>
        <v>-2205.6</v>
      </c>
      <c r="AC14" s="38">
        <f>AA14/Z14%</f>
        <v>0</v>
      </c>
      <c r="AD14" s="335">
        <v>565.3</v>
      </c>
      <c r="AE14" s="31"/>
      <c r="AF14" s="33">
        <f t="shared" si="30"/>
        <v>-565.3</v>
      </c>
      <c r="AG14" s="222">
        <f>AE14/AD14%</f>
        <v>0</v>
      </c>
      <c r="AH14" s="335">
        <v>758.5</v>
      </c>
      <c r="AI14" s="31"/>
      <c r="AJ14" s="33">
        <f t="shared" si="11"/>
        <v>-758.5</v>
      </c>
      <c r="AK14" s="222">
        <f t="shared" si="12"/>
        <v>0</v>
      </c>
      <c r="AL14" s="335">
        <v>881.8</v>
      </c>
      <c r="AM14" s="31"/>
      <c r="AN14" s="33">
        <f t="shared" si="13"/>
        <v>-881.8</v>
      </c>
      <c r="AO14" s="222">
        <f t="shared" si="14"/>
        <v>0</v>
      </c>
      <c r="AP14" s="40">
        <f t="shared" si="48"/>
        <v>5664.9</v>
      </c>
      <c r="AQ14" s="41">
        <f t="shared" si="32"/>
        <v>185.2</v>
      </c>
      <c r="AR14" s="41">
        <f t="shared" si="15"/>
        <v>-5479.7</v>
      </c>
      <c r="AS14" s="42">
        <f>AQ14/AP14%</f>
        <v>3.269254532295363</v>
      </c>
      <c r="AT14" s="37">
        <f t="shared" si="33"/>
        <v>1806.2</v>
      </c>
      <c r="AU14" s="38">
        <f t="shared" si="34"/>
        <v>0</v>
      </c>
      <c r="AV14" s="38">
        <f t="shared" si="44"/>
        <v>-1806.2</v>
      </c>
      <c r="AW14" s="43">
        <f>AU14/AT14%</f>
        <v>0</v>
      </c>
      <c r="AX14" s="335">
        <v>779</v>
      </c>
      <c r="AY14" s="31"/>
      <c r="AZ14" s="33">
        <f t="shared" si="49"/>
        <v>-779</v>
      </c>
      <c r="BA14" s="336">
        <f t="shared" si="45"/>
        <v>0</v>
      </c>
      <c r="BB14" s="335">
        <v>541.5</v>
      </c>
      <c r="BC14" s="31"/>
      <c r="BD14" s="33">
        <f t="shared" si="18"/>
        <v>-541.5</v>
      </c>
      <c r="BE14" s="222">
        <f>BC14/BB14%</f>
        <v>0</v>
      </c>
      <c r="BF14" s="337">
        <v>485.7</v>
      </c>
      <c r="BG14" s="31"/>
      <c r="BH14" s="33">
        <f t="shared" si="20"/>
        <v>-485.7</v>
      </c>
      <c r="BI14" s="222">
        <f t="shared" si="50"/>
        <v>0</v>
      </c>
      <c r="BJ14" s="45">
        <f t="shared" si="35"/>
        <v>1997.5</v>
      </c>
      <c r="BK14" s="38">
        <f t="shared" si="36"/>
        <v>0</v>
      </c>
      <c r="BL14" s="38">
        <f t="shared" si="37"/>
        <v>-1997.5</v>
      </c>
      <c r="BM14" s="43">
        <f>BK14/BJ14%</f>
        <v>0</v>
      </c>
      <c r="BN14" s="335">
        <v>670.6</v>
      </c>
      <c r="BO14" s="31"/>
      <c r="BP14" s="33">
        <f t="shared" si="22"/>
        <v>-670.6</v>
      </c>
      <c r="BQ14" s="336">
        <f>BO14/BN14%</f>
        <v>0</v>
      </c>
      <c r="BR14" s="31">
        <v>771</v>
      </c>
      <c r="BS14" s="31"/>
      <c r="BT14" s="33">
        <f t="shared" si="23"/>
        <v>-771</v>
      </c>
      <c r="BU14" s="33">
        <f>BS14/BR14%</f>
        <v>0</v>
      </c>
      <c r="BV14" s="337">
        <v>555.9</v>
      </c>
      <c r="BW14" s="31"/>
      <c r="BX14" s="33">
        <f t="shared" si="25"/>
        <v>-555.9</v>
      </c>
      <c r="BY14" s="222">
        <f t="shared" si="26"/>
        <v>0</v>
      </c>
      <c r="CE14" s="31"/>
    </row>
    <row r="15" spans="1:83" ht="15.75" customHeight="1" hidden="1">
      <c r="A15" s="338" t="s">
        <v>112</v>
      </c>
      <c r="B15" s="339">
        <f t="shared" si="40"/>
        <v>0</v>
      </c>
      <c r="C15" s="340">
        <f t="shared" si="40"/>
        <v>0</v>
      </c>
      <c r="D15" s="341">
        <f t="shared" si="0"/>
        <v>0</v>
      </c>
      <c r="E15" s="342" t="e">
        <f t="shared" si="1"/>
        <v>#DIV/0!</v>
      </c>
      <c r="F15" s="343">
        <f t="shared" si="2"/>
        <v>0</v>
      </c>
      <c r="G15" s="341">
        <f t="shared" si="2"/>
        <v>0</v>
      </c>
      <c r="H15" s="341">
        <f t="shared" si="3"/>
        <v>0</v>
      </c>
      <c r="I15" s="344" t="e">
        <f>G15/F15%</f>
        <v>#DIV/0!</v>
      </c>
      <c r="J15" s="345">
        <f t="shared" si="46"/>
        <v>0</v>
      </c>
      <c r="K15" s="341">
        <f t="shared" si="47"/>
        <v>0</v>
      </c>
      <c r="L15" s="341">
        <f t="shared" si="5"/>
        <v>0</v>
      </c>
      <c r="M15" s="342" t="e">
        <f t="shared" si="6"/>
        <v>#DIV/0!</v>
      </c>
      <c r="N15" s="346"/>
      <c r="O15" s="340"/>
      <c r="P15" s="341"/>
      <c r="Q15" s="341"/>
      <c r="R15" s="340"/>
      <c r="S15" s="340"/>
      <c r="T15" s="341"/>
      <c r="U15" s="7" t="e">
        <f t="shared" si="41"/>
        <v>#DIV/0!</v>
      </c>
      <c r="V15" s="340"/>
      <c r="W15" s="340"/>
      <c r="X15" s="341">
        <f t="shared" si="27"/>
        <v>0</v>
      </c>
      <c r="Y15" s="341" t="e">
        <f t="shared" si="10"/>
        <v>#DIV/0!</v>
      </c>
      <c r="Z15" s="341">
        <f t="shared" si="42"/>
        <v>0</v>
      </c>
      <c r="AA15" s="341">
        <f t="shared" si="28"/>
        <v>0</v>
      </c>
      <c r="AB15" s="341">
        <f t="shared" si="29"/>
        <v>0</v>
      </c>
      <c r="AC15" s="341" t="e">
        <f>AA15/Z15%</f>
        <v>#DIV/0!</v>
      </c>
      <c r="AD15" s="340"/>
      <c r="AE15" s="340"/>
      <c r="AF15" s="341">
        <f t="shared" si="30"/>
        <v>0</v>
      </c>
      <c r="AG15" s="341"/>
      <c r="AH15" s="340"/>
      <c r="AI15" s="340"/>
      <c r="AJ15" s="341"/>
      <c r="AK15" s="341"/>
      <c r="AL15" s="340"/>
      <c r="AM15" s="340"/>
      <c r="AN15" s="341">
        <f t="shared" si="13"/>
        <v>0</v>
      </c>
      <c r="AO15" s="341" t="e">
        <f t="shared" si="14"/>
        <v>#DIV/0!</v>
      </c>
      <c r="AP15" s="343">
        <f t="shared" si="48"/>
        <v>0</v>
      </c>
      <c r="AQ15" s="341">
        <f t="shared" si="32"/>
        <v>0</v>
      </c>
      <c r="AR15" s="341">
        <f t="shared" si="15"/>
        <v>0</v>
      </c>
      <c r="AS15" s="342" t="e">
        <f>AQ15/AP15%</f>
        <v>#DIV/0!</v>
      </c>
      <c r="AT15" s="345">
        <f>AX15+BB15+BF15</f>
        <v>0</v>
      </c>
      <c r="AU15" s="341">
        <f t="shared" si="34"/>
        <v>0</v>
      </c>
      <c r="AV15" s="341">
        <f t="shared" si="44"/>
        <v>0</v>
      </c>
      <c r="AW15" s="342" t="e">
        <f>AU15/AT15%</f>
        <v>#DIV/0!</v>
      </c>
      <c r="AX15" s="339"/>
      <c r="AY15" s="340"/>
      <c r="AZ15" s="341"/>
      <c r="BA15" s="344"/>
      <c r="BB15" s="339"/>
      <c r="BC15" s="340"/>
      <c r="BD15" s="341"/>
      <c r="BE15" s="342"/>
      <c r="BF15" s="346"/>
      <c r="BG15" s="340"/>
      <c r="BH15" s="341">
        <f t="shared" si="20"/>
        <v>0</v>
      </c>
      <c r="BI15" s="342" t="e">
        <f t="shared" si="50"/>
        <v>#DIV/0!</v>
      </c>
      <c r="BJ15" s="343">
        <f t="shared" si="35"/>
        <v>0</v>
      </c>
      <c r="BK15" s="341"/>
      <c r="BL15" s="341"/>
      <c r="BM15" s="342"/>
      <c r="BN15" s="339"/>
      <c r="BO15" s="340"/>
      <c r="BP15" s="347"/>
      <c r="BQ15" s="344"/>
      <c r="BR15" s="340"/>
      <c r="BS15" s="340"/>
      <c r="BT15" s="341"/>
      <c r="BU15" s="341"/>
      <c r="BV15" s="346"/>
      <c r="BW15" s="340"/>
      <c r="BX15" s="341">
        <f t="shared" si="25"/>
        <v>0</v>
      </c>
      <c r="BY15" s="341" t="e">
        <f t="shared" si="26"/>
        <v>#DIV/0!</v>
      </c>
      <c r="BZ15" s="348"/>
      <c r="CE15" s="340"/>
    </row>
    <row r="16" spans="1:83" ht="15.75" customHeight="1" hidden="1">
      <c r="A16" s="338" t="s">
        <v>113</v>
      </c>
      <c r="B16" s="339"/>
      <c r="C16" s="340">
        <f t="shared" si="40"/>
        <v>0</v>
      </c>
      <c r="D16" s="341">
        <f>C16-B16</f>
        <v>0</v>
      </c>
      <c r="E16" s="342"/>
      <c r="F16" s="343">
        <f t="shared" si="2"/>
        <v>0</v>
      </c>
      <c r="G16" s="341">
        <f t="shared" si="2"/>
        <v>0</v>
      </c>
      <c r="H16" s="341">
        <f t="shared" si="3"/>
        <v>0</v>
      </c>
      <c r="I16" s="344"/>
      <c r="J16" s="345"/>
      <c r="K16" s="341">
        <f t="shared" si="47"/>
        <v>0</v>
      </c>
      <c r="L16" s="341">
        <f t="shared" si="5"/>
        <v>0</v>
      </c>
      <c r="M16" s="342"/>
      <c r="N16" s="346"/>
      <c r="O16" s="340"/>
      <c r="P16" s="341"/>
      <c r="Q16" s="341"/>
      <c r="R16" s="340"/>
      <c r="S16" s="340"/>
      <c r="T16" s="341"/>
      <c r="U16" s="7" t="e">
        <f t="shared" si="41"/>
        <v>#DIV/0!</v>
      </c>
      <c r="V16" s="340"/>
      <c r="W16" s="340"/>
      <c r="X16" s="341"/>
      <c r="Y16" s="341"/>
      <c r="Z16" s="341"/>
      <c r="AA16" s="341">
        <f t="shared" si="28"/>
        <v>0</v>
      </c>
      <c r="AB16" s="341">
        <f t="shared" si="29"/>
        <v>0</v>
      </c>
      <c r="AC16" s="341"/>
      <c r="AD16" s="340"/>
      <c r="AE16" s="340"/>
      <c r="AF16" s="341">
        <f t="shared" si="30"/>
        <v>0</v>
      </c>
      <c r="AG16" s="341"/>
      <c r="AH16" s="340"/>
      <c r="AI16" s="340"/>
      <c r="AJ16" s="341"/>
      <c r="AK16" s="341"/>
      <c r="AL16" s="340"/>
      <c r="AM16" s="340"/>
      <c r="AN16" s="341"/>
      <c r="AO16" s="341"/>
      <c r="AP16" s="343">
        <f t="shared" si="48"/>
        <v>0</v>
      </c>
      <c r="AQ16" s="341">
        <f t="shared" si="32"/>
        <v>0</v>
      </c>
      <c r="AR16" s="341">
        <f t="shared" si="15"/>
        <v>0</v>
      </c>
      <c r="AS16" s="342"/>
      <c r="AT16" s="345">
        <f>AX16+BB16+BF16</f>
        <v>0</v>
      </c>
      <c r="AU16" s="341">
        <f t="shared" si="34"/>
        <v>0</v>
      </c>
      <c r="AV16" s="341">
        <f t="shared" si="44"/>
        <v>0</v>
      </c>
      <c r="AW16" s="342"/>
      <c r="AX16" s="339"/>
      <c r="AY16" s="340"/>
      <c r="AZ16" s="341"/>
      <c r="BA16" s="344"/>
      <c r="BB16" s="339"/>
      <c r="BC16" s="340"/>
      <c r="BD16" s="341"/>
      <c r="BE16" s="342"/>
      <c r="BF16" s="346"/>
      <c r="BG16" s="340"/>
      <c r="BH16" s="341"/>
      <c r="BI16" s="342"/>
      <c r="BJ16" s="343"/>
      <c r="BK16" s="341"/>
      <c r="BL16" s="341"/>
      <c r="BM16" s="342"/>
      <c r="BN16" s="339"/>
      <c r="BO16" s="340"/>
      <c r="BP16" s="347"/>
      <c r="BQ16" s="344"/>
      <c r="BR16" s="340"/>
      <c r="BS16" s="340"/>
      <c r="BT16" s="341"/>
      <c r="BU16" s="341"/>
      <c r="BV16" s="346"/>
      <c r="BW16" s="340"/>
      <c r="BX16" s="341"/>
      <c r="BY16" s="341"/>
      <c r="BZ16" s="348"/>
      <c r="CE16" s="340"/>
    </row>
    <row r="17" spans="1:83" ht="15.75" customHeight="1" hidden="1">
      <c r="A17" s="349" t="s">
        <v>114</v>
      </c>
      <c r="B17" s="339">
        <f t="shared" si="40"/>
        <v>0</v>
      </c>
      <c r="C17" s="340">
        <f t="shared" si="40"/>
        <v>0</v>
      </c>
      <c r="D17" s="341">
        <f t="shared" si="0"/>
        <v>0</v>
      </c>
      <c r="E17" s="342" t="e">
        <f t="shared" si="1"/>
        <v>#DIV/0!</v>
      </c>
      <c r="F17" s="343">
        <f t="shared" si="2"/>
        <v>0</v>
      </c>
      <c r="G17" s="341">
        <f t="shared" si="2"/>
        <v>0</v>
      </c>
      <c r="H17" s="341">
        <f t="shared" si="3"/>
        <v>0</v>
      </c>
      <c r="I17" s="344" t="e">
        <f>G17/F17%</f>
        <v>#DIV/0!</v>
      </c>
      <c r="J17" s="345">
        <f t="shared" si="46"/>
        <v>0</v>
      </c>
      <c r="K17" s="341">
        <f t="shared" si="47"/>
        <v>0</v>
      </c>
      <c r="L17" s="341">
        <f t="shared" si="5"/>
        <v>0</v>
      </c>
      <c r="M17" s="342" t="e">
        <f t="shared" si="6"/>
        <v>#DIV/0!</v>
      </c>
      <c r="N17" s="346"/>
      <c r="O17" s="340"/>
      <c r="P17" s="341"/>
      <c r="Q17" s="341"/>
      <c r="R17" s="340"/>
      <c r="S17" s="340"/>
      <c r="T17" s="341"/>
      <c r="U17" s="7" t="e">
        <f t="shared" si="41"/>
        <v>#DIV/0!</v>
      </c>
      <c r="V17" s="340"/>
      <c r="W17" s="340"/>
      <c r="X17" s="341">
        <f t="shared" si="27"/>
        <v>0</v>
      </c>
      <c r="Y17" s="341" t="e">
        <f>W17/V17%</f>
        <v>#DIV/0!</v>
      </c>
      <c r="Z17" s="341">
        <f t="shared" si="42"/>
        <v>0</v>
      </c>
      <c r="AA17" s="341">
        <f t="shared" si="28"/>
        <v>0</v>
      </c>
      <c r="AB17" s="341">
        <f t="shared" si="29"/>
        <v>0</v>
      </c>
      <c r="AC17" s="341" t="e">
        <f>AA17/Z17%</f>
        <v>#DIV/0!</v>
      </c>
      <c r="AD17" s="340"/>
      <c r="AE17" s="340"/>
      <c r="AF17" s="341">
        <f t="shared" si="30"/>
        <v>0</v>
      </c>
      <c r="AG17" s="341"/>
      <c r="AH17" s="340"/>
      <c r="AI17" s="340"/>
      <c r="AJ17" s="341"/>
      <c r="AK17" s="341"/>
      <c r="AL17" s="340"/>
      <c r="AM17" s="340"/>
      <c r="AN17" s="341">
        <f t="shared" si="13"/>
        <v>0</v>
      </c>
      <c r="AO17" s="341" t="e">
        <f t="shared" si="14"/>
        <v>#DIV/0!</v>
      </c>
      <c r="AP17" s="343">
        <f t="shared" si="48"/>
        <v>0</v>
      </c>
      <c r="AQ17" s="341">
        <f t="shared" si="32"/>
        <v>0</v>
      </c>
      <c r="AR17" s="341">
        <f t="shared" si="15"/>
        <v>0</v>
      </c>
      <c r="AS17" s="342" t="e">
        <f>AQ17/AP17%</f>
        <v>#DIV/0!</v>
      </c>
      <c r="AT17" s="345">
        <f>AX17+BB17+BF17</f>
        <v>0</v>
      </c>
      <c r="AU17" s="341">
        <f t="shared" si="34"/>
        <v>0</v>
      </c>
      <c r="AV17" s="341">
        <f t="shared" si="44"/>
        <v>0</v>
      </c>
      <c r="AW17" s="342" t="e">
        <f>AU17/AT17%</f>
        <v>#DIV/0!</v>
      </c>
      <c r="AX17" s="339"/>
      <c r="AY17" s="340"/>
      <c r="AZ17" s="341"/>
      <c r="BA17" s="344"/>
      <c r="BB17" s="339"/>
      <c r="BC17" s="340"/>
      <c r="BD17" s="341"/>
      <c r="BE17" s="342"/>
      <c r="BF17" s="346"/>
      <c r="BG17" s="340"/>
      <c r="BH17" s="341">
        <f t="shared" si="20"/>
        <v>0</v>
      </c>
      <c r="BI17" s="342" t="e">
        <f t="shared" si="50"/>
        <v>#DIV/0!</v>
      </c>
      <c r="BJ17" s="343">
        <f t="shared" si="35"/>
        <v>0</v>
      </c>
      <c r="BK17" s="341"/>
      <c r="BL17" s="341"/>
      <c r="BM17" s="342"/>
      <c r="BN17" s="339"/>
      <c r="BO17" s="340"/>
      <c r="BP17" s="347"/>
      <c r="BQ17" s="344"/>
      <c r="BR17" s="340"/>
      <c r="BS17" s="340"/>
      <c r="BT17" s="341"/>
      <c r="BU17" s="341"/>
      <c r="BV17" s="346"/>
      <c r="BW17" s="340"/>
      <c r="BX17" s="341">
        <f t="shared" si="25"/>
        <v>0</v>
      </c>
      <c r="BY17" s="341" t="e">
        <f t="shared" si="26"/>
        <v>#DIV/0!</v>
      </c>
      <c r="BZ17" s="348"/>
      <c r="CE17" s="340"/>
    </row>
    <row r="18" spans="1:83" ht="15.75" customHeight="1" hidden="1">
      <c r="A18" s="349" t="s">
        <v>115</v>
      </c>
      <c r="B18" s="339"/>
      <c r="C18" s="340"/>
      <c r="D18" s="341"/>
      <c r="E18" s="342"/>
      <c r="F18" s="343">
        <f t="shared" si="2"/>
        <v>0</v>
      </c>
      <c r="G18" s="341">
        <f t="shared" si="2"/>
        <v>0</v>
      </c>
      <c r="H18" s="341">
        <f t="shared" si="3"/>
        <v>0</v>
      </c>
      <c r="I18" s="344" t="e">
        <f>G18/F18%</f>
        <v>#DIV/0!</v>
      </c>
      <c r="J18" s="345"/>
      <c r="K18" s="341"/>
      <c r="L18" s="341"/>
      <c r="M18" s="342"/>
      <c r="N18" s="346"/>
      <c r="O18" s="340"/>
      <c r="P18" s="341"/>
      <c r="Q18" s="341"/>
      <c r="R18" s="340"/>
      <c r="S18" s="340"/>
      <c r="T18" s="341"/>
      <c r="U18" s="7" t="e">
        <f t="shared" si="41"/>
        <v>#DIV/0!</v>
      </c>
      <c r="V18" s="340"/>
      <c r="W18" s="340"/>
      <c r="X18" s="341"/>
      <c r="Y18" s="341"/>
      <c r="Z18" s="341"/>
      <c r="AA18" s="341">
        <f t="shared" si="28"/>
        <v>0</v>
      </c>
      <c r="AB18" s="341">
        <f t="shared" si="29"/>
        <v>0</v>
      </c>
      <c r="AC18" s="341" t="e">
        <f>AA18/Z18%</f>
        <v>#DIV/0!</v>
      </c>
      <c r="AD18" s="340"/>
      <c r="AE18" s="340"/>
      <c r="AF18" s="341">
        <f t="shared" si="30"/>
        <v>0</v>
      </c>
      <c r="AG18" s="341"/>
      <c r="AH18" s="340"/>
      <c r="AI18" s="340"/>
      <c r="AJ18" s="341"/>
      <c r="AK18" s="341"/>
      <c r="AL18" s="340"/>
      <c r="AM18" s="340"/>
      <c r="AN18" s="341"/>
      <c r="AO18" s="341"/>
      <c r="AP18" s="343">
        <f t="shared" si="48"/>
        <v>0</v>
      </c>
      <c r="AQ18" s="341">
        <f t="shared" si="32"/>
        <v>0</v>
      </c>
      <c r="AR18" s="341">
        <f t="shared" si="15"/>
        <v>0</v>
      </c>
      <c r="AS18" s="342" t="e">
        <f>AQ18/AP18%</f>
        <v>#DIV/0!</v>
      </c>
      <c r="AT18" s="345"/>
      <c r="AU18" s="341">
        <f t="shared" si="34"/>
        <v>0</v>
      </c>
      <c r="AV18" s="341">
        <f t="shared" si="44"/>
        <v>0</v>
      </c>
      <c r="AW18" s="342" t="e">
        <f>AU18/AT18%</f>
        <v>#DIV/0!</v>
      </c>
      <c r="AX18" s="339"/>
      <c r="AY18" s="340"/>
      <c r="AZ18" s="341"/>
      <c r="BA18" s="344"/>
      <c r="BB18" s="339"/>
      <c r="BC18" s="340"/>
      <c r="BD18" s="341"/>
      <c r="BE18" s="342"/>
      <c r="BF18" s="346"/>
      <c r="BG18" s="340"/>
      <c r="BH18" s="341"/>
      <c r="BI18" s="342"/>
      <c r="BJ18" s="343"/>
      <c r="BK18" s="341"/>
      <c r="BL18" s="341"/>
      <c r="BM18" s="342"/>
      <c r="BN18" s="339"/>
      <c r="BO18" s="340"/>
      <c r="BP18" s="347"/>
      <c r="BQ18" s="344"/>
      <c r="BR18" s="340"/>
      <c r="BS18" s="340"/>
      <c r="BT18" s="341"/>
      <c r="BU18" s="341"/>
      <c r="BV18" s="346"/>
      <c r="BW18" s="340"/>
      <c r="BX18" s="341"/>
      <c r="BY18" s="341"/>
      <c r="BZ18" s="348"/>
      <c r="CE18" s="340"/>
    </row>
    <row r="19" spans="1:83" ht="15.75" customHeight="1" hidden="1">
      <c r="A19" s="349" t="s">
        <v>116</v>
      </c>
      <c r="B19" s="339">
        <f t="shared" si="40"/>
        <v>0</v>
      </c>
      <c r="C19" s="340">
        <f t="shared" si="40"/>
        <v>0</v>
      </c>
      <c r="D19" s="341">
        <f t="shared" si="0"/>
        <v>0</v>
      </c>
      <c r="E19" s="342" t="e">
        <f t="shared" si="1"/>
        <v>#DIV/0!</v>
      </c>
      <c r="F19" s="343">
        <f t="shared" si="2"/>
        <v>0</v>
      </c>
      <c r="G19" s="341">
        <f t="shared" si="2"/>
        <v>0</v>
      </c>
      <c r="H19" s="341">
        <f t="shared" si="3"/>
        <v>0</v>
      </c>
      <c r="I19" s="344" t="e">
        <f>G19/F19%</f>
        <v>#DIV/0!</v>
      </c>
      <c r="J19" s="345">
        <f t="shared" si="46"/>
        <v>0</v>
      </c>
      <c r="K19" s="341">
        <f t="shared" si="47"/>
        <v>0</v>
      </c>
      <c r="L19" s="341">
        <f t="shared" si="5"/>
        <v>0</v>
      </c>
      <c r="M19" s="342" t="e">
        <f t="shared" si="6"/>
        <v>#DIV/0!</v>
      </c>
      <c r="N19" s="346"/>
      <c r="O19" s="340"/>
      <c r="P19" s="341"/>
      <c r="Q19" s="341"/>
      <c r="R19" s="340"/>
      <c r="S19" s="340"/>
      <c r="T19" s="341"/>
      <c r="U19" s="7" t="e">
        <f t="shared" si="41"/>
        <v>#DIV/0!</v>
      </c>
      <c r="V19" s="340"/>
      <c r="W19" s="340"/>
      <c r="X19" s="341">
        <f t="shared" si="27"/>
        <v>0</v>
      </c>
      <c r="Y19" s="341" t="e">
        <f t="shared" si="10"/>
        <v>#DIV/0!</v>
      </c>
      <c r="Z19" s="341">
        <f t="shared" si="42"/>
        <v>0</v>
      </c>
      <c r="AA19" s="341">
        <f t="shared" si="28"/>
        <v>0</v>
      </c>
      <c r="AB19" s="341">
        <f t="shared" si="29"/>
        <v>0</v>
      </c>
      <c r="AC19" s="341" t="e">
        <f>AA19/Z19%</f>
        <v>#DIV/0!</v>
      </c>
      <c r="AD19" s="340"/>
      <c r="AE19" s="340"/>
      <c r="AF19" s="341">
        <f t="shared" si="30"/>
        <v>0</v>
      </c>
      <c r="AG19" s="341"/>
      <c r="AH19" s="340"/>
      <c r="AI19" s="340"/>
      <c r="AJ19" s="341"/>
      <c r="AK19" s="341"/>
      <c r="AL19" s="340"/>
      <c r="AM19" s="340"/>
      <c r="AN19" s="341">
        <f t="shared" si="13"/>
        <v>0</v>
      </c>
      <c r="AO19" s="341" t="e">
        <f t="shared" si="14"/>
        <v>#DIV/0!</v>
      </c>
      <c r="AP19" s="343">
        <f t="shared" si="48"/>
        <v>0</v>
      </c>
      <c r="AQ19" s="341">
        <f t="shared" si="32"/>
        <v>0</v>
      </c>
      <c r="AR19" s="341">
        <f t="shared" si="15"/>
        <v>0</v>
      </c>
      <c r="AS19" s="342" t="e">
        <f>AQ19/AP19%</f>
        <v>#DIV/0!</v>
      </c>
      <c r="AT19" s="345">
        <f aca="true" t="shared" si="51" ref="AT19:AT39">AX19+BB19+BF19</f>
        <v>0</v>
      </c>
      <c r="AU19" s="341">
        <f t="shared" si="34"/>
        <v>0</v>
      </c>
      <c r="AV19" s="341">
        <f t="shared" si="44"/>
        <v>0</v>
      </c>
      <c r="AW19" s="342" t="e">
        <f>AU19/AT19%</f>
        <v>#DIV/0!</v>
      </c>
      <c r="AX19" s="339"/>
      <c r="AY19" s="340"/>
      <c r="AZ19" s="341"/>
      <c r="BA19" s="344"/>
      <c r="BB19" s="339"/>
      <c r="BC19" s="340"/>
      <c r="BD19" s="341"/>
      <c r="BE19" s="342"/>
      <c r="BF19" s="346"/>
      <c r="BG19" s="340"/>
      <c r="BH19" s="341">
        <f t="shared" si="20"/>
        <v>0</v>
      </c>
      <c r="BI19" s="342" t="e">
        <f t="shared" si="50"/>
        <v>#DIV/0!</v>
      </c>
      <c r="BJ19" s="343">
        <f t="shared" si="35"/>
        <v>0</v>
      </c>
      <c r="BK19" s="341"/>
      <c r="BL19" s="341"/>
      <c r="BM19" s="342"/>
      <c r="BN19" s="339"/>
      <c r="BO19" s="340"/>
      <c r="BP19" s="347"/>
      <c r="BQ19" s="344"/>
      <c r="BR19" s="340"/>
      <c r="BS19" s="340"/>
      <c r="BT19" s="341"/>
      <c r="BU19" s="341"/>
      <c r="BV19" s="346"/>
      <c r="BW19" s="340"/>
      <c r="BX19" s="341">
        <f t="shared" si="25"/>
        <v>0</v>
      </c>
      <c r="BY19" s="341" t="e">
        <f t="shared" si="26"/>
        <v>#DIV/0!</v>
      </c>
      <c r="BZ19" s="348"/>
      <c r="CE19" s="340"/>
    </row>
    <row r="20" spans="1:83" ht="39.75" customHeight="1">
      <c r="A20" s="350" t="s">
        <v>30</v>
      </c>
      <c r="B20" s="30">
        <f t="shared" si="40"/>
        <v>349.1</v>
      </c>
      <c r="C20" s="31">
        <f>K20+AA20+AU20+BK20</f>
        <v>25</v>
      </c>
      <c r="D20" s="33">
        <f t="shared" si="0"/>
        <v>-324.1</v>
      </c>
      <c r="E20" s="222">
        <f t="shared" si="1"/>
        <v>7.161271841879118</v>
      </c>
      <c r="F20" s="34">
        <f t="shared" si="2"/>
        <v>160</v>
      </c>
      <c r="G20" s="35">
        <f t="shared" si="2"/>
        <v>25</v>
      </c>
      <c r="H20" s="35">
        <f t="shared" si="3"/>
        <v>-135</v>
      </c>
      <c r="I20" s="36">
        <f>G20/F20%</f>
        <v>15.625</v>
      </c>
      <c r="J20" s="37">
        <f t="shared" si="46"/>
        <v>55</v>
      </c>
      <c r="K20" s="38">
        <f t="shared" si="47"/>
        <v>25</v>
      </c>
      <c r="L20" s="38">
        <f t="shared" si="5"/>
        <v>-30</v>
      </c>
      <c r="M20" s="43">
        <f t="shared" si="6"/>
        <v>45.45454545454545</v>
      </c>
      <c r="N20" s="39">
        <v>15</v>
      </c>
      <c r="O20" s="31">
        <v>25</v>
      </c>
      <c r="P20" s="32">
        <f t="shared" si="7"/>
        <v>10</v>
      </c>
      <c r="Q20" s="32" t="s">
        <v>27</v>
      </c>
      <c r="R20" s="31">
        <v>20</v>
      </c>
      <c r="S20" s="31"/>
      <c r="T20" s="32">
        <f t="shared" si="9"/>
        <v>-20</v>
      </c>
      <c r="U20" s="7">
        <f t="shared" si="41"/>
        <v>0</v>
      </c>
      <c r="V20" s="31">
        <v>20</v>
      </c>
      <c r="W20" s="31"/>
      <c r="X20" s="32">
        <f t="shared" si="27"/>
        <v>-20</v>
      </c>
      <c r="Y20" s="32">
        <f t="shared" si="10"/>
        <v>0</v>
      </c>
      <c r="Z20" s="38">
        <f t="shared" si="42"/>
        <v>105</v>
      </c>
      <c r="AA20" s="38">
        <f t="shared" si="28"/>
        <v>0</v>
      </c>
      <c r="AB20" s="38">
        <f t="shared" si="29"/>
        <v>-105</v>
      </c>
      <c r="AC20" s="38">
        <f>AA20/Z20%</f>
        <v>0</v>
      </c>
      <c r="AD20" s="31">
        <v>35</v>
      </c>
      <c r="AE20" s="31"/>
      <c r="AF20" s="32">
        <f t="shared" si="30"/>
        <v>-35</v>
      </c>
      <c r="AG20" s="32">
        <f>AE20/AD20%</f>
        <v>0</v>
      </c>
      <c r="AH20" s="31">
        <v>35</v>
      </c>
      <c r="AI20" s="31"/>
      <c r="AJ20" s="32">
        <f t="shared" si="11"/>
        <v>-35</v>
      </c>
      <c r="AK20" s="32">
        <f t="shared" si="12"/>
        <v>0</v>
      </c>
      <c r="AL20" s="31">
        <v>35</v>
      </c>
      <c r="AM20" s="31"/>
      <c r="AN20" s="32">
        <f t="shared" si="13"/>
        <v>-35</v>
      </c>
      <c r="AO20" s="32">
        <f t="shared" si="14"/>
        <v>0</v>
      </c>
      <c r="AP20" s="40">
        <f t="shared" si="48"/>
        <v>260</v>
      </c>
      <c r="AQ20" s="41">
        <f t="shared" si="32"/>
        <v>25</v>
      </c>
      <c r="AR20" s="41">
        <f t="shared" si="15"/>
        <v>-235</v>
      </c>
      <c r="AS20" s="42">
        <f>AQ20/AP20%</f>
        <v>9.615384615384615</v>
      </c>
      <c r="AT20" s="37">
        <f t="shared" si="51"/>
        <v>100</v>
      </c>
      <c r="AU20" s="38">
        <f t="shared" si="34"/>
        <v>0</v>
      </c>
      <c r="AV20" s="38">
        <f t="shared" si="44"/>
        <v>-100</v>
      </c>
      <c r="AW20" s="43">
        <f>AU20/AT20%</f>
        <v>0</v>
      </c>
      <c r="AX20" s="30">
        <v>40</v>
      </c>
      <c r="AY20" s="31"/>
      <c r="AZ20" s="32">
        <f t="shared" si="49"/>
        <v>-40</v>
      </c>
      <c r="BA20" s="44">
        <f t="shared" si="45"/>
        <v>0</v>
      </c>
      <c r="BB20" s="30">
        <v>30</v>
      </c>
      <c r="BC20" s="31"/>
      <c r="BD20" s="32">
        <f t="shared" si="18"/>
        <v>-30</v>
      </c>
      <c r="BE20" s="28">
        <f>BC20/BB20%</f>
        <v>0</v>
      </c>
      <c r="BF20" s="39">
        <v>30</v>
      </c>
      <c r="BG20" s="31"/>
      <c r="BH20" s="32">
        <f t="shared" si="20"/>
        <v>-30</v>
      </c>
      <c r="BI20" s="28">
        <f t="shared" si="50"/>
        <v>0</v>
      </c>
      <c r="BJ20" s="45">
        <f t="shared" si="35"/>
        <v>89.1</v>
      </c>
      <c r="BK20" s="38">
        <f t="shared" si="36"/>
        <v>0</v>
      </c>
      <c r="BL20" s="38">
        <f t="shared" si="37"/>
        <v>-89.1</v>
      </c>
      <c r="BM20" s="43">
        <f>BK20/BJ20%</f>
        <v>0</v>
      </c>
      <c r="BN20" s="30">
        <v>30</v>
      </c>
      <c r="BO20" s="31"/>
      <c r="BP20" s="7">
        <f t="shared" si="22"/>
        <v>-30</v>
      </c>
      <c r="BQ20" s="351" t="s">
        <v>27</v>
      </c>
      <c r="BR20" s="31">
        <v>30</v>
      </c>
      <c r="BS20" s="31"/>
      <c r="BT20" s="32">
        <f t="shared" si="23"/>
        <v>-30</v>
      </c>
      <c r="BU20" s="32" t="s">
        <v>27</v>
      </c>
      <c r="BV20" s="39">
        <v>29.1</v>
      </c>
      <c r="BW20" s="31"/>
      <c r="BX20" s="32">
        <f t="shared" si="25"/>
        <v>-29.1</v>
      </c>
      <c r="BY20" s="32">
        <f t="shared" si="26"/>
        <v>0</v>
      </c>
      <c r="CE20" s="31"/>
    </row>
    <row r="21" spans="1:83" ht="15.75" customHeight="1" hidden="1">
      <c r="A21" s="352" t="s">
        <v>31</v>
      </c>
      <c r="B21" s="22">
        <f>SUM(B22:B23)</f>
        <v>0</v>
      </c>
      <c r="C21" s="23">
        <f>SUM(C22:C23)</f>
        <v>0</v>
      </c>
      <c r="D21" s="8">
        <f t="shared" si="0"/>
        <v>0</v>
      </c>
      <c r="E21" s="222"/>
      <c r="F21" s="34">
        <f t="shared" si="2"/>
        <v>0</v>
      </c>
      <c r="G21" s="35">
        <f t="shared" si="2"/>
        <v>0</v>
      </c>
      <c r="H21" s="35">
        <f t="shared" si="3"/>
        <v>0</v>
      </c>
      <c r="I21" s="36"/>
      <c r="J21" s="24">
        <f t="shared" si="46"/>
        <v>0</v>
      </c>
      <c r="K21" s="325">
        <f t="shared" si="47"/>
        <v>0</v>
      </c>
      <c r="L21" s="325">
        <f t="shared" si="5"/>
        <v>0</v>
      </c>
      <c r="M21" s="326"/>
      <c r="N21" s="25">
        <f>SUM(N22:N23)</f>
        <v>0</v>
      </c>
      <c r="O21" s="23">
        <f>SUM(O22:O23)</f>
        <v>0</v>
      </c>
      <c r="P21" s="7">
        <f t="shared" si="7"/>
        <v>0</v>
      </c>
      <c r="Q21" s="32"/>
      <c r="R21" s="23">
        <f>SUM(R22:R23)</f>
        <v>0</v>
      </c>
      <c r="S21" s="23">
        <f>SUM(S22:S23)</f>
        <v>0</v>
      </c>
      <c r="T21" s="32">
        <f t="shared" si="9"/>
        <v>0</v>
      </c>
      <c r="U21" s="7" t="e">
        <f t="shared" si="41"/>
        <v>#DIV/0!</v>
      </c>
      <c r="V21" s="23">
        <f>SUM(V22:V23)</f>
        <v>0</v>
      </c>
      <c r="W21" s="23">
        <f>SUM(W22:W23)</f>
        <v>0</v>
      </c>
      <c r="X21" s="32">
        <f t="shared" si="27"/>
        <v>0</v>
      </c>
      <c r="Y21" s="32" t="e">
        <f t="shared" si="10"/>
        <v>#DIV/0!</v>
      </c>
      <c r="Z21" s="325">
        <f t="shared" si="42"/>
        <v>0</v>
      </c>
      <c r="AA21" s="325">
        <f t="shared" si="28"/>
        <v>0</v>
      </c>
      <c r="AB21" s="325">
        <f t="shared" si="29"/>
        <v>0</v>
      </c>
      <c r="AC21" s="325"/>
      <c r="AD21" s="23">
        <f>SUM(AD22:AD23)</f>
        <v>0</v>
      </c>
      <c r="AE21" s="23">
        <f>SUM(AE22:AE23)</f>
        <v>0</v>
      </c>
      <c r="AF21" s="32">
        <f t="shared" si="30"/>
        <v>0</v>
      </c>
      <c r="AG21" s="32"/>
      <c r="AH21" s="23">
        <f>SUM(AH22:AH23)</f>
        <v>0</v>
      </c>
      <c r="AI21" s="23">
        <f>SUM(AI22:AI23)</f>
        <v>0</v>
      </c>
      <c r="AJ21" s="7">
        <f t="shared" si="11"/>
        <v>0</v>
      </c>
      <c r="AK21" s="7" t="e">
        <f t="shared" si="12"/>
        <v>#DIV/0!</v>
      </c>
      <c r="AL21" s="23">
        <f>SUM(AL22:AL23)</f>
        <v>0</v>
      </c>
      <c r="AM21" s="23">
        <f>SUM(AM22:AM23)</f>
        <v>0</v>
      </c>
      <c r="AN21" s="32">
        <f t="shared" si="13"/>
        <v>0</v>
      </c>
      <c r="AO21" s="32" t="e">
        <f t="shared" si="14"/>
        <v>#DIV/0!</v>
      </c>
      <c r="AP21" s="14">
        <f t="shared" si="48"/>
        <v>0</v>
      </c>
      <c r="AQ21" s="15">
        <f t="shared" si="32"/>
        <v>0</v>
      </c>
      <c r="AR21" s="15">
        <f t="shared" si="15"/>
        <v>0</v>
      </c>
      <c r="AS21" s="16"/>
      <c r="AT21" s="37">
        <f t="shared" si="51"/>
        <v>0</v>
      </c>
      <c r="AU21" s="26">
        <f>AY21+BC21+BG21</f>
        <v>0</v>
      </c>
      <c r="AV21" s="325">
        <f t="shared" si="44"/>
        <v>0</v>
      </c>
      <c r="AW21" s="17"/>
      <c r="AX21" s="22">
        <f>SUM(AX22:AX23)</f>
        <v>0</v>
      </c>
      <c r="AY21" s="23">
        <f>SUM(AY22:AY23)</f>
        <v>0</v>
      </c>
      <c r="AZ21" s="32">
        <f t="shared" si="49"/>
        <v>0</v>
      </c>
      <c r="BA21" s="44" t="e">
        <f t="shared" si="45"/>
        <v>#DIV/0!</v>
      </c>
      <c r="BB21" s="22">
        <f>SUM(BB22:BB23)</f>
        <v>0</v>
      </c>
      <c r="BC21" s="23">
        <f>SUM(BC22:BC23)</f>
        <v>0</v>
      </c>
      <c r="BD21" s="7">
        <f t="shared" si="18"/>
        <v>0</v>
      </c>
      <c r="BE21" s="28"/>
      <c r="BF21" s="25">
        <f>SUM(BF22:BF23)</f>
        <v>0</v>
      </c>
      <c r="BG21" s="23">
        <f>SUM(BG22:BG23)</f>
        <v>0</v>
      </c>
      <c r="BH21" s="7">
        <f t="shared" si="20"/>
        <v>0</v>
      </c>
      <c r="BI21" s="28"/>
      <c r="BJ21" s="26">
        <f t="shared" si="35"/>
        <v>0</v>
      </c>
      <c r="BK21" s="325">
        <f t="shared" si="36"/>
        <v>0</v>
      </c>
      <c r="BL21" s="325">
        <f t="shared" si="37"/>
        <v>0</v>
      </c>
      <c r="BM21" s="326"/>
      <c r="BN21" s="22">
        <f>SUM(BN22:BN23)</f>
        <v>0</v>
      </c>
      <c r="BO21" s="23">
        <f>SUM(BO22:BO23)</f>
        <v>0</v>
      </c>
      <c r="BP21" s="7">
        <f t="shared" si="22"/>
        <v>0</v>
      </c>
      <c r="BQ21" s="44"/>
      <c r="BR21" s="23">
        <f>SUM(BR22:BR23)</f>
        <v>0</v>
      </c>
      <c r="BS21" s="23">
        <f>SUM(BS22:BS23)</f>
        <v>0</v>
      </c>
      <c r="BT21" s="7">
        <f t="shared" si="23"/>
        <v>0</v>
      </c>
      <c r="BU21" s="32"/>
      <c r="BV21" s="25">
        <f>SUM(BV22:BV23)</f>
        <v>0</v>
      </c>
      <c r="BW21" s="23">
        <f>SUM(BW22:BW23)</f>
        <v>0</v>
      </c>
      <c r="BX21" s="7">
        <f t="shared" si="25"/>
        <v>0</v>
      </c>
      <c r="BY21" s="32"/>
      <c r="CE21" s="23">
        <f>SUM(CE22:CE23)</f>
        <v>0</v>
      </c>
    </row>
    <row r="22" spans="1:83" ht="15.75" customHeight="1" hidden="1">
      <c r="A22" s="350" t="s">
        <v>32</v>
      </c>
      <c r="B22" s="30"/>
      <c r="C22" s="31"/>
      <c r="D22" s="33">
        <f t="shared" si="0"/>
        <v>0</v>
      </c>
      <c r="E22" s="222"/>
      <c r="F22" s="34">
        <f t="shared" si="2"/>
        <v>0</v>
      </c>
      <c r="G22" s="35">
        <f t="shared" si="2"/>
        <v>0</v>
      </c>
      <c r="H22" s="35">
        <f t="shared" si="3"/>
        <v>0</v>
      </c>
      <c r="I22" s="36"/>
      <c r="J22" s="37">
        <f t="shared" si="46"/>
        <v>0</v>
      </c>
      <c r="K22" s="38">
        <f t="shared" si="47"/>
        <v>0</v>
      </c>
      <c r="L22" s="38">
        <f t="shared" si="5"/>
        <v>0</v>
      </c>
      <c r="M22" s="43"/>
      <c r="N22" s="39"/>
      <c r="O22" s="31"/>
      <c r="P22" s="32">
        <f>O22-N22</f>
        <v>0</v>
      </c>
      <c r="Q22" s="32"/>
      <c r="R22" s="31"/>
      <c r="S22" s="31"/>
      <c r="T22" s="32">
        <f t="shared" si="9"/>
        <v>0</v>
      </c>
      <c r="U22" s="7" t="e">
        <f t="shared" si="41"/>
        <v>#DIV/0!</v>
      </c>
      <c r="V22" s="31"/>
      <c r="W22" s="31"/>
      <c r="X22" s="32">
        <f t="shared" si="27"/>
        <v>0</v>
      </c>
      <c r="Y22" s="32" t="e">
        <f t="shared" si="10"/>
        <v>#DIV/0!</v>
      </c>
      <c r="Z22" s="38">
        <f t="shared" si="42"/>
        <v>0</v>
      </c>
      <c r="AA22" s="38">
        <f t="shared" si="28"/>
        <v>0</v>
      </c>
      <c r="AB22" s="38">
        <f t="shared" si="29"/>
        <v>0</v>
      </c>
      <c r="AC22" s="38"/>
      <c r="AD22" s="31"/>
      <c r="AE22" s="31"/>
      <c r="AF22" s="32">
        <f t="shared" si="30"/>
        <v>0</v>
      </c>
      <c r="AG22" s="32"/>
      <c r="AH22" s="31"/>
      <c r="AI22" s="31"/>
      <c r="AJ22" s="7">
        <f t="shared" si="11"/>
        <v>0</v>
      </c>
      <c r="AK22" s="7" t="e">
        <f t="shared" si="12"/>
        <v>#DIV/0!</v>
      </c>
      <c r="AL22" s="31"/>
      <c r="AM22" s="31"/>
      <c r="AN22" s="32">
        <f t="shared" si="13"/>
        <v>0</v>
      </c>
      <c r="AO22" s="32" t="e">
        <f t="shared" si="14"/>
        <v>#DIV/0!</v>
      </c>
      <c r="AP22" s="40">
        <f t="shared" si="48"/>
        <v>0</v>
      </c>
      <c r="AQ22" s="41">
        <f t="shared" si="32"/>
        <v>0</v>
      </c>
      <c r="AR22" s="41">
        <f t="shared" si="15"/>
        <v>0</v>
      </c>
      <c r="AS22" s="42"/>
      <c r="AT22" s="37">
        <f t="shared" si="51"/>
        <v>0</v>
      </c>
      <c r="AU22" s="38">
        <f t="shared" si="34"/>
        <v>0</v>
      </c>
      <c r="AV22" s="38">
        <f t="shared" si="44"/>
        <v>0</v>
      </c>
      <c r="AW22" s="43"/>
      <c r="AX22" s="30"/>
      <c r="AY22" s="31"/>
      <c r="AZ22" s="32">
        <f t="shared" si="49"/>
        <v>0</v>
      </c>
      <c r="BA22" s="44" t="e">
        <f t="shared" si="45"/>
        <v>#DIV/0!</v>
      </c>
      <c r="BB22" s="30"/>
      <c r="BC22" s="31">
        <v>0</v>
      </c>
      <c r="BD22" s="32">
        <f t="shared" si="18"/>
        <v>0</v>
      </c>
      <c r="BE22" s="28"/>
      <c r="BF22" s="39"/>
      <c r="BG22" s="31"/>
      <c r="BH22" s="32">
        <f t="shared" si="20"/>
        <v>0</v>
      </c>
      <c r="BI22" s="28" t="e">
        <f>BG22/BF22%</f>
        <v>#DIV/0!</v>
      </c>
      <c r="BJ22" s="45">
        <f t="shared" si="35"/>
        <v>0</v>
      </c>
      <c r="BK22" s="38">
        <f t="shared" si="36"/>
        <v>0</v>
      </c>
      <c r="BL22" s="38">
        <f t="shared" si="37"/>
        <v>0</v>
      </c>
      <c r="BM22" s="43"/>
      <c r="BN22" s="30"/>
      <c r="BO22" s="31"/>
      <c r="BP22" s="32">
        <f>BO22-BN22</f>
        <v>0</v>
      </c>
      <c r="BQ22" s="44"/>
      <c r="BR22" s="31"/>
      <c r="BS22" s="31"/>
      <c r="BT22" s="32">
        <f>BS22-BR22</f>
        <v>0</v>
      </c>
      <c r="BU22" s="32"/>
      <c r="BV22" s="39"/>
      <c r="BW22" s="31"/>
      <c r="BX22" s="32">
        <f>BW22-BV22</f>
        <v>0</v>
      </c>
      <c r="BY22" s="32"/>
      <c r="CE22" s="31"/>
    </row>
    <row r="23" spans="1:83" ht="15.75" customHeight="1" hidden="1">
      <c r="A23" s="353" t="s">
        <v>33</v>
      </c>
      <c r="B23" s="30"/>
      <c r="C23" s="31"/>
      <c r="D23" s="33">
        <f t="shared" si="0"/>
        <v>0</v>
      </c>
      <c r="E23" s="222"/>
      <c r="F23" s="34">
        <f t="shared" si="2"/>
        <v>0</v>
      </c>
      <c r="G23" s="35">
        <f t="shared" si="2"/>
        <v>0</v>
      </c>
      <c r="H23" s="35">
        <f t="shared" si="3"/>
        <v>0</v>
      </c>
      <c r="I23" s="36"/>
      <c r="J23" s="37">
        <f t="shared" si="46"/>
        <v>0</v>
      </c>
      <c r="K23" s="38">
        <f t="shared" si="47"/>
        <v>0</v>
      </c>
      <c r="L23" s="38">
        <f t="shared" si="5"/>
        <v>0</v>
      </c>
      <c r="M23" s="43"/>
      <c r="N23" s="39"/>
      <c r="O23" s="31"/>
      <c r="P23" s="32"/>
      <c r="Q23" s="32"/>
      <c r="R23" s="31"/>
      <c r="S23" s="31"/>
      <c r="T23" s="32">
        <f t="shared" si="9"/>
        <v>0</v>
      </c>
      <c r="U23" s="7" t="e">
        <f t="shared" si="41"/>
        <v>#DIV/0!</v>
      </c>
      <c r="V23" s="31"/>
      <c r="W23" s="31"/>
      <c r="X23" s="32">
        <f t="shared" si="27"/>
        <v>0</v>
      </c>
      <c r="Y23" s="32" t="e">
        <f t="shared" si="10"/>
        <v>#DIV/0!</v>
      </c>
      <c r="Z23" s="38">
        <f t="shared" si="42"/>
        <v>0</v>
      </c>
      <c r="AA23" s="38">
        <f t="shared" si="28"/>
        <v>0</v>
      </c>
      <c r="AB23" s="38">
        <f t="shared" si="29"/>
        <v>0</v>
      </c>
      <c r="AC23" s="38"/>
      <c r="AD23" s="31"/>
      <c r="AE23" s="31"/>
      <c r="AF23" s="32">
        <f t="shared" si="30"/>
        <v>0</v>
      </c>
      <c r="AG23" s="32"/>
      <c r="AH23" s="31"/>
      <c r="AI23" s="31"/>
      <c r="AJ23" s="7">
        <f t="shared" si="11"/>
        <v>0</v>
      </c>
      <c r="AK23" s="7" t="e">
        <f t="shared" si="12"/>
        <v>#DIV/0!</v>
      </c>
      <c r="AL23" s="31"/>
      <c r="AM23" s="31"/>
      <c r="AN23" s="32">
        <f t="shared" si="13"/>
        <v>0</v>
      </c>
      <c r="AO23" s="32" t="e">
        <f t="shared" si="14"/>
        <v>#DIV/0!</v>
      </c>
      <c r="AP23" s="40">
        <f t="shared" si="48"/>
        <v>0</v>
      </c>
      <c r="AQ23" s="41">
        <f t="shared" si="32"/>
        <v>0</v>
      </c>
      <c r="AR23" s="41">
        <f t="shared" si="15"/>
        <v>0</v>
      </c>
      <c r="AS23" s="42"/>
      <c r="AT23" s="37">
        <f t="shared" si="51"/>
        <v>0</v>
      </c>
      <c r="AU23" s="38">
        <f t="shared" si="34"/>
        <v>0</v>
      </c>
      <c r="AV23" s="38">
        <f t="shared" si="44"/>
        <v>0</v>
      </c>
      <c r="AW23" s="43"/>
      <c r="AX23" s="30"/>
      <c r="AY23" s="31"/>
      <c r="AZ23" s="32">
        <f t="shared" si="49"/>
        <v>0</v>
      </c>
      <c r="BA23" s="44" t="e">
        <f t="shared" si="45"/>
        <v>#DIV/0!</v>
      </c>
      <c r="BB23" s="30"/>
      <c r="BC23" s="31"/>
      <c r="BD23" s="32"/>
      <c r="BE23" s="28"/>
      <c r="BF23" s="39"/>
      <c r="BG23" s="31"/>
      <c r="BH23" s="32"/>
      <c r="BI23" s="28"/>
      <c r="BJ23" s="45">
        <f t="shared" si="35"/>
        <v>0</v>
      </c>
      <c r="BK23" s="38">
        <f t="shared" si="36"/>
        <v>0</v>
      </c>
      <c r="BL23" s="38">
        <f t="shared" si="37"/>
        <v>0</v>
      </c>
      <c r="BM23" s="43"/>
      <c r="BN23" s="30"/>
      <c r="BO23" s="31"/>
      <c r="BP23" s="32"/>
      <c r="BQ23" s="44"/>
      <c r="BR23" s="31"/>
      <c r="BS23" s="31"/>
      <c r="BT23" s="32"/>
      <c r="BU23" s="32"/>
      <c r="BV23" s="39"/>
      <c r="BW23" s="31"/>
      <c r="BX23" s="32"/>
      <c r="BY23" s="32"/>
      <c r="CE23" s="31"/>
    </row>
    <row r="24" spans="1:83" s="21" customFormat="1" ht="48" customHeight="1">
      <c r="A24" s="352" t="s">
        <v>34</v>
      </c>
      <c r="B24" s="22">
        <f>B25+B27+B28+B29+B30+B26</f>
        <v>30501.799999999996</v>
      </c>
      <c r="C24" s="23">
        <f>C25+C27+C28+C29+C30+C26</f>
        <v>1545.1999999999998</v>
      </c>
      <c r="D24" s="8">
        <f t="shared" si="0"/>
        <v>-28956.599999999995</v>
      </c>
      <c r="E24" s="20">
        <f t="shared" si="1"/>
        <v>5.0659305352471</v>
      </c>
      <c r="F24" s="9">
        <f t="shared" si="2"/>
        <v>13251.5</v>
      </c>
      <c r="G24" s="10">
        <f t="shared" si="2"/>
        <v>1545.1999999999998</v>
      </c>
      <c r="H24" s="10">
        <f t="shared" si="3"/>
        <v>-11706.3</v>
      </c>
      <c r="I24" s="11">
        <f>G24/F24%</f>
        <v>11.66056672829491</v>
      </c>
      <c r="J24" s="24">
        <f t="shared" si="46"/>
        <v>5790.9</v>
      </c>
      <c r="K24" s="325">
        <f>SUM(O24+S24+W24)</f>
        <v>1545.1999999999998</v>
      </c>
      <c r="L24" s="325">
        <f t="shared" si="5"/>
        <v>-4245.7</v>
      </c>
      <c r="M24" s="326">
        <f>K24/J24%</f>
        <v>26.683244400697642</v>
      </c>
      <c r="N24" s="25">
        <f>N25+N27+N28+N29+N30</f>
        <v>1869.5</v>
      </c>
      <c r="O24" s="23">
        <f>O25+O27+O28+O29+O30</f>
        <v>1545.1999999999998</v>
      </c>
      <c r="P24" s="7">
        <f aca="true" t="shared" si="52" ref="P24:P38">O24-N24</f>
        <v>-324.3000000000002</v>
      </c>
      <c r="Q24" s="7">
        <f>O24/N24%</f>
        <v>82.65311580636532</v>
      </c>
      <c r="R24" s="23">
        <f>R25+R27+R28+R29+R30</f>
        <v>1869.5</v>
      </c>
      <c r="S24" s="23">
        <f>S25+S27+S28+S29+S30</f>
        <v>0</v>
      </c>
      <c r="T24" s="7">
        <f t="shared" si="9"/>
        <v>-1869.5</v>
      </c>
      <c r="U24" s="7">
        <f t="shared" si="41"/>
        <v>0</v>
      </c>
      <c r="V24" s="23">
        <f>V25+V27+V28+V29+V30</f>
        <v>2051.9</v>
      </c>
      <c r="W24" s="23">
        <f>W25+W27+W28+W29+W30</f>
        <v>0</v>
      </c>
      <c r="X24" s="7">
        <f t="shared" si="27"/>
        <v>-2051.9</v>
      </c>
      <c r="Y24" s="7">
        <f t="shared" si="10"/>
        <v>0</v>
      </c>
      <c r="Z24" s="325">
        <f t="shared" si="42"/>
        <v>7460.6</v>
      </c>
      <c r="AA24" s="325">
        <f t="shared" si="28"/>
        <v>0</v>
      </c>
      <c r="AB24" s="325">
        <f t="shared" si="29"/>
        <v>-7460.6</v>
      </c>
      <c r="AC24" s="325">
        <f>AA24/Z24%</f>
        <v>0</v>
      </c>
      <c r="AD24" s="23">
        <f>AD25+AD27+AD28+AD29+AD30</f>
        <v>2219.5</v>
      </c>
      <c r="AE24" s="23">
        <f>AE25+AE27+AE28+AE29+AE30</f>
        <v>0</v>
      </c>
      <c r="AF24" s="7">
        <f t="shared" si="30"/>
        <v>-2219.5</v>
      </c>
      <c r="AG24" s="7">
        <f aca="true" t="shared" si="53" ref="AG24:AG35">AE24/AD24%</f>
        <v>0</v>
      </c>
      <c r="AH24" s="23">
        <f>AH25+AH27+AH28+AH29+AH30</f>
        <v>2219.5</v>
      </c>
      <c r="AI24" s="23">
        <f>AI25+AI27+AI28+AI29+AI30</f>
        <v>0</v>
      </c>
      <c r="AJ24" s="7">
        <f t="shared" si="11"/>
        <v>-2219.5</v>
      </c>
      <c r="AK24" s="7">
        <f t="shared" si="12"/>
        <v>0</v>
      </c>
      <c r="AL24" s="23">
        <f>AL25+AL27+AL28+AL29+AL30</f>
        <v>3021.6</v>
      </c>
      <c r="AM24" s="23">
        <f>AM25+AM27+AM28+AM29+AM30</f>
        <v>0</v>
      </c>
      <c r="AN24" s="7">
        <f t="shared" si="13"/>
        <v>-3021.6</v>
      </c>
      <c r="AO24" s="7">
        <f t="shared" si="14"/>
        <v>0</v>
      </c>
      <c r="AP24" s="14">
        <f t="shared" si="48"/>
        <v>22110.1</v>
      </c>
      <c r="AQ24" s="15">
        <f t="shared" si="48"/>
        <v>1545.1999999999998</v>
      </c>
      <c r="AR24" s="15">
        <f t="shared" si="15"/>
        <v>-20564.899999999998</v>
      </c>
      <c r="AS24" s="16">
        <f>AQ24/AP24%</f>
        <v>6.988661290541426</v>
      </c>
      <c r="AT24" s="24">
        <f t="shared" si="51"/>
        <v>8858.6</v>
      </c>
      <c r="AU24" s="325">
        <f>SUM(AY24+BC24+BG24)</f>
        <v>0</v>
      </c>
      <c r="AV24" s="325">
        <f t="shared" si="44"/>
        <v>-8858.6</v>
      </c>
      <c r="AW24" s="17">
        <f>AU24/AT24%</f>
        <v>0</v>
      </c>
      <c r="AX24" s="22">
        <f>AX25+AX27+AX28+AX29+AX30</f>
        <v>2619.5</v>
      </c>
      <c r="AY24" s="23">
        <f>AY25+AY27+AY28+AY29+AY30</f>
        <v>0</v>
      </c>
      <c r="AZ24" s="7">
        <f t="shared" si="49"/>
        <v>-2619.5</v>
      </c>
      <c r="BA24" s="19">
        <f t="shared" si="45"/>
        <v>0</v>
      </c>
      <c r="BB24" s="22">
        <f>BB25+BB27+BB28+BB29+BB30</f>
        <v>2619.5</v>
      </c>
      <c r="BC24" s="23">
        <f>BC25+BC27+BC28+BC29+BC30</f>
        <v>0</v>
      </c>
      <c r="BD24" s="7">
        <f>BC24-BB24</f>
        <v>-2619.5</v>
      </c>
      <c r="BE24" s="18">
        <f>BC24/BB24%</f>
        <v>0</v>
      </c>
      <c r="BF24" s="25">
        <f>BF25+BF27+BF28+BF29+BF30</f>
        <v>3619.6</v>
      </c>
      <c r="BG24" s="25">
        <f>BG25+BG27+BG28+BG29+BG30</f>
        <v>0</v>
      </c>
      <c r="BH24" s="7">
        <f>BG24-BF24</f>
        <v>-3619.6</v>
      </c>
      <c r="BI24" s="18">
        <f>BG24/BF24%</f>
        <v>0</v>
      </c>
      <c r="BJ24" s="26">
        <f t="shared" si="35"/>
        <v>8391.7</v>
      </c>
      <c r="BK24" s="325">
        <f t="shared" si="36"/>
        <v>0</v>
      </c>
      <c r="BL24" s="325">
        <f t="shared" si="37"/>
        <v>-8391.7</v>
      </c>
      <c r="BM24" s="326">
        <f>BK24/BJ24%</f>
        <v>0</v>
      </c>
      <c r="BN24" s="25">
        <f>BN25+BN27+BN28+BN29+BN30</f>
        <v>2469.5</v>
      </c>
      <c r="BO24" s="25">
        <f>BO25+BO27+BO28+BO29+BO30+BO26</f>
        <v>0</v>
      </c>
      <c r="BP24" s="7">
        <f>BO24-BN24</f>
        <v>-2469.5</v>
      </c>
      <c r="BQ24" s="44">
        <f>BO24/BN24%</f>
        <v>0</v>
      </c>
      <c r="BR24" s="23">
        <f>BR25+BR27+BR28+BR29+BR30+BR26</f>
        <v>2419.5</v>
      </c>
      <c r="BS24" s="23">
        <f>BS25+BS27+BS28+BS29+BS30+BS26</f>
        <v>0</v>
      </c>
      <c r="BT24" s="7">
        <f>BS24-BR24</f>
        <v>-2419.5</v>
      </c>
      <c r="BU24" s="7">
        <f>BS24/BR24%</f>
        <v>0</v>
      </c>
      <c r="BV24" s="25">
        <f>BV25+BV27+BV28+BV29+BV30</f>
        <v>3502.7</v>
      </c>
      <c r="BW24" s="25">
        <f>BW25+BW27+BW28+BW29+BW30</f>
        <v>0</v>
      </c>
      <c r="BX24" s="7">
        <f>BW24-BV24</f>
        <v>-3502.7</v>
      </c>
      <c r="BY24" s="7">
        <f>BW24/BV24%</f>
        <v>0</v>
      </c>
      <c r="CE24" s="25">
        <f>CE25+CE27+CE28+CE29+CE30</f>
        <v>0</v>
      </c>
    </row>
    <row r="25" spans="1:83" ht="15.75" customHeight="1" hidden="1">
      <c r="A25" s="354" t="s">
        <v>35</v>
      </c>
      <c r="B25" s="52"/>
      <c r="C25" s="53"/>
      <c r="D25" s="33">
        <f t="shared" si="0"/>
        <v>0</v>
      </c>
      <c r="E25" s="222"/>
      <c r="F25" s="34">
        <f t="shared" si="2"/>
        <v>0</v>
      </c>
      <c r="G25" s="35">
        <f t="shared" si="2"/>
        <v>0</v>
      </c>
      <c r="H25" s="35">
        <f t="shared" si="3"/>
        <v>0</v>
      </c>
      <c r="I25" s="36"/>
      <c r="J25" s="37">
        <f t="shared" si="46"/>
        <v>0</v>
      </c>
      <c r="K25" s="38">
        <f t="shared" si="47"/>
        <v>0</v>
      </c>
      <c r="L25" s="38">
        <f t="shared" si="5"/>
        <v>0</v>
      </c>
      <c r="M25" s="43"/>
      <c r="N25" s="54"/>
      <c r="O25" s="53"/>
      <c r="P25" s="7">
        <f t="shared" si="52"/>
        <v>0</v>
      </c>
      <c r="Q25" s="7"/>
      <c r="R25" s="53"/>
      <c r="S25" s="53"/>
      <c r="T25" s="32">
        <f t="shared" si="9"/>
        <v>0</v>
      </c>
      <c r="U25" s="7" t="e">
        <f t="shared" si="41"/>
        <v>#DIV/0!</v>
      </c>
      <c r="V25" s="53"/>
      <c r="W25" s="53"/>
      <c r="X25" s="32">
        <f t="shared" si="27"/>
        <v>0</v>
      </c>
      <c r="Y25" s="32" t="e">
        <f t="shared" si="10"/>
        <v>#DIV/0!</v>
      </c>
      <c r="Z25" s="38">
        <f t="shared" si="42"/>
        <v>0</v>
      </c>
      <c r="AA25" s="38">
        <f t="shared" si="28"/>
        <v>0</v>
      </c>
      <c r="AB25" s="38">
        <f t="shared" si="29"/>
        <v>0</v>
      </c>
      <c r="AC25" s="38"/>
      <c r="AD25" s="53"/>
      <c r="AE25" s="53"/>
      <c r="AF25" s="7">
        <f t="shared" si="30"/>
        <v>0</v>
      </c>
      <c r="AG25" s="7" t="e">
        <f t="shared" si="53"/>
        <v>#DIV/0!</v>
      </c>
      <c r="AH25" s="53"/>
      <c r="AI25" s="53"/>
      <c r="AJ25" s="7">
        <f t="shared" si="11"/>
        <v>0</v>
      </c>
      <c r="AK25" s="7" t="e">
        <f t="shared" si="12"/>
        <v>#DIV/0!</v>
      </c>
      <c r="AL25" s="53"/>
      <c r="AM25" s="53"/>
      <c r="AN25" s="32">
        <f t="shared" si="13"/>
        <v>0</v>
      </c>
      <c r="AO25" s="32" t="e">
        <f t="shared" si="14"/>
        <v>#DIV/0!</v>
      </c>
      <c r="AP25" s="14">
        <f t="shared" si="48"/>
        <v>0</v>
      </c>
      <c r="AQ25" s="41">
        <f t="shared" si="48"/>
        <v>0</v>
      </c>
      <c r="AR25" s="41">
        <f t="shared" si="15"/>
        <v>0</v>
      </c>
      <c r="AS25" s="42"/>
      <c r="AT25" s="37">
        <f t="shared" si="51"/>
        <v>0</v>
      </c>
      <c r="AU25" s="38">
        <f t="shared" si="34"/>
        <v>0</v>
      </c>
      <c r="AV25" s="38">
        <f t="shared" si="44"/>
        <v>0</v>
      </c>
      <c r="AW25" s="43"/>
      <c r="AX25" s="52"/>
      <c r="AY25" s="53"/>
      <c r="AZ25" s="32">
        <f t="shared" si="49"/>
        <v>0</v>
      </c>
      <c r="BA25" s="44" t="e">
        <f t="shared" si="45"/>
        <v>#DIV/0!</v>
      </c>
      <c r="BB25" s="52"/>
      <c r="BC25" s="53"/>
      <c r="BD25" s="32"/>
      <c r="BE25" s="28"/>
      <c r="BF25" s="54"/>
      <c r="BG25" s="53"/>
      <c r="BH25" s="32"/>
      <c r="BI25" s="18"/>
      <c r="BJ25" s="26">
        <f t="shared" si="35"/>
        <v>0</v>
      </c>
      <c r="BK25" s="38">
        <f t="shared" si="36"/>
        <v>0</v>
      </c>
      <c r="BL25" s="38">
        <f t="shared" si="37"/>
        <v>0</v>
      </c>
      <c r="BM25" s="43"/>
      <c r="BN25" s="52"/>
      <c r="BO25" s="53"/>
      <c r="BP25" s="32"/>
      <c r="BQ25" s="44"/>
      <c r="BR25" s="53"/>
      <c r="BS25" s="53"/>
      <c r="BT25" s="32"/>
      <c r="BU25" s="7"/>
      <c r="BV25" s="54"/>
      <c r="BW25" s="53"/>
      <c r="BX25" s="32"/>
      <c r="BY25" s="7" t="e">
        <f>BW25/BV25%</f>
        <v>#DIV/0!</v>
      </c>
      <c r="CE25" s="53"/>
    </row>
    <row r="26" spans="1:83" ht="37.5" customHeight="1">
      <c r="A26" s="354" t="s">
        <v>117</v>
      </c>
      <c r="B26" s="30">
        <f aca="true" t="shared" si="54" ref="B26:C30">J26+Z26+AT26+BJ26</f>
        <v>0</v>
      </c>
      <c r="C26" s="31">
        <f t="shared" si="54"/>
        <v>0</v>
      </c>
      <c r="D26" s="33"/>
      <c r="E26" s="222"/>
      <c r="F26" s="34"/>
      <c r="G26" s="35"/>
      <c r="H26" s="35"/>
      <c r="I26" s="36"/>
      <c r="J26" s="37"/>
      <c r="K26" s="38"/>
      <c r="L26" s="38"/>
      <c r="M26" s="43"/>
      <c r="N26" s="54"/>
      <c r="O26" s="53"/>
      <c r="P26" s="7"/>
      <c r="Q26" s="7"/>
      <c r="R26" s="53"/>
      <c r="S26" s="53"/>
      <c r="T26" s="32"/>
      <c r="U26" s="7"/>
      <c r="V26" s="53"/>
      <c r="W26" s="53"/>
      <c r="X26" s="32"/>
      <c r="Y26" s="32"/>
      <c r="Z26" s="38"/>
      <c r="AA26" s="38"/>
      <c r="AB26" s="38"/>
      <c r="AC26" s="38"/>
      <c r="AD26" s="53"/>
      <c r="AE26" s="53"/>
      <c r="AF26" s="7"/>
      <c r="AG26" s="7"/>
      <c r="AH26" s="53"/>
      <c r="AI26" s="53"/>
      <c r="AJ26" s="7"/>
      <c r="AK26" s="7"/>
      <c r="AL26" s="53"/>
      <c r="AM26" s="53"/>
      <c r="AN26" s="32"/>
      <c r="AO26" s="32"/>
      <c r="AP26" s="14"/>
      <c r="AQ26" s="41"/>
      <c r="AR26" s="41"/>
      <c r="AS26" s="42"/>
      <c r="AT26" s="37"/>
      <c r="AU26" s="38"/>
      <c r="AV26" s="38"/>
      <c r="AW26" s="43"/>
      <c r="AX26" s="52"/>
      <c r="AY26" s="53"/>
      <c r="AZ26" s="32"/>
      <c r="BA26" s="44"/>
      <c r="BB26" s="52"/>
      <c r="BC26" s="53"/>
      <c r="BD26" s="32"/>
      <c r="BE26" s="28"/>
      <c r="BF26" s="54"/>
      <c r="BG26" s="53"/>
      <c r="BH26" s="32"/>
      <c r="BI26" s="18"/>
      <c r="BJ26" s="45">
        <f t="shared" si="35"/>
        <v>0</v>
      </c>
      <c r="BK26" s="38">
        <f t="shared" si="36"/>
        <v>0</v>
      </c>
      <c r="BL26" s="38"/>
      <c r="BM26" s="43"/>
      <c r="BN26" s="52"/>
      <c r="BO26" s="53"/>
      <c r="BP26" s="32"/>
      <c r="BQ26" s="44"/>
      <c r="BR26" s="53"/>
      <c r="BS26" s="53"/>
      <c r="BT26" s="32"/>
      <c r="BU26" s="7"/>
      <c r="BV26" s="54"/>
      <c r="BW26" s="53"/>
      <c r="BX26" s="32"/>
      <c r="BY26" s="7"/>
      <c r="CE26" s="53"/>
    </row>
    <row r="27" spans="1:83" s="56" customFormat="1" ht="23.25" customHeight="1">
      <c r="A27" s="354" t="s">
        <v>36</v>
      </c>
      <c r="B27" s="30">
        <f t="shared" si="54"/>
        <v>21734.1</v>
      </c>
      <c r="C27" s="31">
        <f t="shared" si="54"/>
        <v>1001.7</v>
      </c>
      <c r="D27" s="55">
        <f t="shared" si="0"/>
        <v>-20732.399999999998</v>
      </c>
      <c r="E27" s="222">
        <f t="shared" si="1"/>
        <v>4.608886496335253</v>
      </c>
      <c r="F27" s="34">
        <f t="shared" si="2"/>
        <v>8800</v>
      </c>
      <c r="G27" s="35">
        <f t="shared" si="2"/>
        <v>1001.7</v>
      </c>
      <c r="H27" s="35">
        <f t="shared" si="3"/>
        <v>-7798.3</v>
      </c>
      <c r="I27" s="36">
        <f aca="true" t="shared" si="55" ref="I27:I34">G27/F27%</f>
        <v>11.382954545454545</v>
      </c>
      <c r="J27" s="37">
        <f t="shared" si="46"/>
        <v>3500</v>
      </c>
      <c r="K27" s="38">
        <f t="shared" si="47"/>
        <v>1001.7</v>
      </c>
      <c r="L27" s="38">
        <f t="shared" si="5"/>
        <v>-2498.3</v>
      </c>
      <c r="M27" s="43">
        <f aca="true" t="shared" si="56" ref="M27:M38">K27/J27%</f>
        <v>28.62</v>
      </c>
      <c r="N27" s="39">
        <v>1150</v>
      </c>
      <c r="O27" s="31">
        <v>1001.7</v>
      </c>
      <c r="P27" s="32">
        <f t="shared" si="52"/>
        <v>-148.29999999999995</v>
      </c>
      <c r="Q27" s="32">
        <f>O27/N27%</f>
        <v>87.10434782608696</v>
      </c>
      <c r="R27" s="31">
        <v>1150</v>
      </c>
      <c r="S27" s="31"/>
      <c r="T27" s="32">
        <f t="shared" si="9"/>
        <v>-1150</v>
      </c>
      <c r="U27" s="7">
        <f t="shared" si="41"/>
        <v>0</v>
      </c>
      <c r="V27" s="31">
        <v>1200</v>
      </c>
      <c r="W27" s="31"/>
      <c r="X27" s="32">
        <f t="shared" si="27"/>
        <v>-1200</v>
      </c>
      <c r="Y27" s="32">
        <f t="shared" si="10"/>
        <v>0</v>
      </c>
      <c r="Z27" s="38">
        <f t="shared" si="42"/>
        <v>5300</v>
      </c>
      <c r="AA27" s="38">
        <f t="shared" si="28"/>
        <v>0</v>
      </c>
      <c r="AB27" s="38">
        <f t="shared" si="29"/>
        <v>-5300</v>
      </c>
      <c r="AC27" s="38">
        <f>AA27/Z27%</f>
        <v>0</v>
      </c>
      <c r="AD27" s="31">
        <v>1500</v>
      </c>
      <c r="AE27" s="31"/>
      <c r="AF27" s="32">
        <f t="shared" si="30"/>
        <v>-1500</v>
      </c>
      <c r="AG27" s="32">
        <f t="shared" si="53"/>
        <v>0</v>
      </c>
      <c r="AH27" s="31">
        <v>1500</v>
      </c>
      <c r="AI27" s="31"/>
      <c r="AJ27" s="32">
        <f t="shared" si="11"/>
        <v>-1500</v>
      </c>
      <c r="AK27" s="32">
        <f t="shared" si="12"/>
        <v>0</v>
      </c>
      <c r="AL27" s="31">
        <v>2300</v>
      </c>
      <c r="AM27" s="31"/>
      <c r="AN27" s="32">
        <f t="shared" si="13"/>
        <v>-2300</v>
      </c>
      <c r="AO27" s="32">
        <f t="shared" si="14"/>
        <v>0</v>
      </c>
      <c r="AP27" s="40">
        <f t="shared" si="48"/>
        <v>15500</v>
      </c>
      <c r="AQ27" s="41">
        <f t="shared" si="48"/>
        <v>1001.7</v>
      </c>
      <c r="AR27" s="41">
        <f t="shared" si="15"/>
        <v>-14498.3</v>
      </c>
      <c r="AS27" s="42">
        <f aca="true" t="shared" si="57" ref="AS27:AS38">AQ27/AP27%</f>
        <v>6.462580645161291</v>
      </c>
      <c r="AT27" s="37">
        <f t="shared" si="51"/>
        <v>6700</v>
      </c>
      <c r="AU27" s="38">
        <f t="shared" si="34"/>
        <v>0</v>
      </c>
      <c r="AV27" s="38">
        <f t="shared" si="44"/>
        <v>-6700</v>
      </c>
      <c r="AW27" s="43">
        <f>AU27/AT27%</f>
        <v>0</v>
      </c>
      <c r="AX27" s="30">
        <v>1900</v>
      </c>
      <c r="AY27" s="31"/>
      <c r="AZ27" s="32">
        <f t="shared" si="49"/>
        <v>-1900</v>
      </c>
      <c r="BA27" s="44">
        <f t="shared" si="45"/>
        <v>0</v>
      </c>
      <c r="BB27" s="30">
        <v>1900</v>
      </c>
      <c r="BC27" s="31"/>
      <c r="BD27" s="32">
        <f>BC27-BB27</f>
        <v>-1900</v>
      </c>
      <c r="BE27" s="28">
        <f>BC27/BB27%</f>
        <v>0</v>
      </c>
      <c r="BF27" s="39">
        <v>2900</v>
      </c>
      <c r="BG27" s="31"/>
      <c r="BH27" s="32">
        <f>BG27-BF27</f>
        <v>-2900</v>
      </c>
      <c r="BI27" s="28">
        <f>BG27/BF27%</f>
        <v>0</v>
      </c>
      <c r="BJ27" s="45">
        <f t="shared" si="35"/>
        <v>6234.1</v>
      </c>
      <c r="BK27" s="38">
        <f t="shared" si="36"/>
        <v>0</v>
      </c>
      <c r="BL27" s="38">
        <f t="shared" si="37"/>
        <v>-6234.1</v>
      </c>
      <c r="BM27" s="43">
        <f>BK27/BJ27%</f>
        <v>0</v>
      </c>
      <c r="BN27" s="30">
        <v>1750</v>
      </c>
      <c r="BO27" s="31"/>
      <c r="BP27" s="7">
        <f>BO27-BN27</f>
        <v>-1750</v>
      </c>
      <c r="BQ27" s="44">
        <f>BO27/BN27%</f>
        <v>0</v>
      </c>
      <c r="BR27" s="31">
        <v>1700</v>
      </c>
      <c r="BS27" s="31"/>
      <c r="BT27" s="32">
        <f>BS27-BR27</f>
        <v>-1700</v>
      </c>
      <c r="BU27" s="32">
        <f>BS27/BR27%</f>
        <v>0</v>
      </c>
      <c r="BV27" s="39">
        <v>2784.1</v>
      </c>
      <c r="BW27" s="31"/>
      <c r="BX27" s="32">
        <f>BW27-BV27</f>
        <v>-2784.1</v>
      </c>
      <c r="BY27" s="7">
        <f>BW27/BV27%</f>
        <v>0</v>
      </c>
      <c r="CE27" s="31"/>
    </row>
    <row r="28" spans="1:83" s="1" customFormat="1" ht="22.5" customHeight="1">
      <c r="A28" s="350" t="s">
        <v>37</v>
      </c>
      <c r="B28" s="30">
        <f>J28+Z28+AT28+BJ28</f>
        <v>8402.6</v>
      </c>
      <c r="C28" s="31">
        <f t="shared" si="54"/>
        <v>528.4</v>
      </c>
      <c r="D28" s="32">
        <f t="shared" si="0"/>
        <v>-7874.200000000001</v>
      </c>
      <c r="E28" s="222">
        <f t="shared" si="1"/>
        <v>6.288529740794515</v>
      </c>
      <c r="F28" s="34">
        <f t="shared" si="2"/>
        <v>4204</v>
      </c>
      <c r="G28" s="35">
        <f t="shared" si="2"/>
        <v>528.4</v>
      </c>
      <c r="H28" s="35">
        <f t="shared" si="3"/>
        <v>-3675.6</v>
      </c>
      <c r="I28" s="36">
        <f t="shared" si="55"/>
        <v>12.568981921979066</v>
      </c>
      <c r="J28" s="37">
        <f t="shared" si="46"/>
        <v>2102</v>
      </c>
      <c r="K28" s="38">
        <f t="shared" si="47"/>
        <v>528.4</v>
      </c>
      <c r="L28" s="38">
        <f t="shared" si="5"/>
        <v>-1573.6</v>
      </c>
      <c r="M28" s="43">
        <f t="shared" si="56"/>
        <v>25.137963843958133</v>
      </c>
      <c r="N28" s="57">
        <v>700</v>
      </c>
      <c r="O28" s="58">
        <v>528.4</v>
      </c>
      <c r="P28" s="32">
        <f t="shared" si="52"/>
        <v>-171.60000000000002</v>
      </c>
      <c r="Q28" s="32">
        <f>O28/N28%</f>
        <v>75.48571428571428</v>
      </c>
      <c r="R28" s="58">
        <v>700</v>
      </c>
      <c r="S28" s="58"/>
      <c r="T28" s="32">
        <f t="shared" si="9"/>
        <v>-700</v>
      </c>
      <c r="U28" s="7">
        <f t="shared" si="41"/>
        <v>0</v>
      </c>
      <c r="V28" s="58">
        <v>702</v>
      </c>
      <c r="W28" s="58"/>
      <c r="X28" s="32">
        <f t="shared" si="27"/>
        <v>-702</v>
      </c>
      <c r="Y28" s="32">
        <f t="shared" si="10"/>
        <v>0</v>
      </c>
      <c r="Z28" s="38">
        <f t="shared" si="42"/>
        <v>2102</v>
      </c>
      <c r="AA28" s="38">
        <f t="shared" si="28"/>
        <v>0</v>
      </c>
      <c r="AB28" s="38">
        <f t="shared" si="29"/>
        <v>-2102</v>
      </c>
      <c r="AC28" s="38">
        <f>AA28/Z28%</f>
        <v>0</v>
      </c>
      <c r="AD28" s="58">
        <v>700</v>
      </c>
      <c r="AE28" s="58"/>
      <c r="AF28" s="32">
        <f t="shared" si="30"/>
        <v>-700</v>
      </c>
      <c r="AG28" s="32">
        <f t="shared" si="53"/>
        <v>0</v>
      </c>
      <c r="AH28" s="58">
        <v>700</v>
      </c>
      <c r="AI28" s="58"/>
      <c r="AJ28" s="32">
        <f t="shared" si="11"/>
        <v>-700</v>
      </c>
      <c r="AK28" s="32">
        <f t="shared" si="12"/>
        <v>0</v>
      </c>
      <c r="AL28" s="58">
        <v>702</v>
      </c>
      <c r="AM28" s="58"/>
      <c r="AN28" s="32">
        <f t="shared" si="13"/>
        <v>-702</v>
      </c>
      <c r="AO28" s="32">
        <f t="shared" si="14"/>
        <v>0</v>
      </c>
      <c r="AP28" s="40">
        <f t="shared" si="48"/>
        <v>6304</v>
      </c>
      <c r="AQ28" s="41">
        <f t="shared" si="48"/>
        <v>528.4</v>
      </c>
      <c r="AR28" s="41">
        <f t="shared" si="15"/>
        <v>-5775.6</v>
      </c>
      <c r="AS28" s="42">
        <f t="shared" si="57"/>
        <v>8.381979695431472</v>
      </c>
      <c r="AT28" s="37">
        <f t="shared" si="51"/>
        <v>2100</v>
      </c>
      <c r="AU28" s="38">
        <f t="shared" si="34"/>
        <v>0</v>
      </c>
      <c r="AV28" s="38">
        <f t="shared" si="44"/>
        <v>-2100</v>
      </c>
      <c r="AW28" s="43">
        <f>AU28/AT28%</f>
        <v>0</v>
      </c>
      <c r="AX28" s="59">
        <v>700</v>
      </c>
      <c r="AY28" s="58"/>
      <c r="AZ28" s="32">
        <f t="shared" si="49"/>
        <v>-700</v>
      </c>
      <c r="BA28" s="44">
        <f t="shared" si="45"/>
        <v>0</v>
      </c>
      <c r="BB28" s="59">
        <v>700</v>
      </c>
      <c r="BC28" s="58"/>
      <c r="BD28" s="32">
        <f>BC28-BB28</f>
        <v>-700</v>
      </c>
      <c r="BE28" s="28">
        <f>BC28/BB28%</f>
        <v>0</v>
      </c>
      <c r="BF28" s="57">
        <v>700</v>
      </c>
      <c r="BG28" s="58"/>
      <c r="BH28" s="32">
        <f>BG28-BF28</f>
        <v>-700</v>
      </c>
      <c r="BI28" s="28">
        <f>BG28/BF28%</f>
        <v>0</v>
      </c>
      <c r="BJ28" s="45">
        <f t="shared" si="35"/>
        <v>2098.6</v>
      </c>
      <c r="BK28" s="38">
        <f t="shared" si="36"/>
        <v>0</v>
      </c>
      <c r="BL28" s="38">
        <f t="shared" si="37"/>
        <v>-2098.6</v>
      </c>
      <c r="BM28" s="43">
        <f>BK28/BJ28%</f>
        <v>0</v>
      </c>
      <c r="BN28" s="59">
        <v>700</v>
      </c>
      <c r="BO28" s="58"/>
      <c r="BP28" s="7">
        <f>BO28-BN28</f>
        <v>-700</v>
      </c>
      <c r="BQ28" s="44">
        <f>BO28/BN28%</f>
        <v>0</v>
      </c>
      <c r="BR28" s="58">
        <v>700</v>
      </c>
      <c r="BS28" s="58"/>
      <c r="BT28" s="32">
        <f>BS28-BR28</f>
        <v>-700</v>
      </c>
      <c r="BU28" s="32">
        <f>BS28/BR28%</f>
        <v>0</v>
      </c>
      <c r="BV28" s="57">
        <v>698.6</v>
      </c>
      <c r="BW28" s="58"/>
      <c r="BX28" s="32">
        <f>BW28-BV28</f>
        <v>-698.6</v>
      </c>
      <c r="BY28" s="32">
        <f>BW28/BV28%</f>
        <v>0</v>
      </c>
      <c r="CE28" s="58"/>
    </row>
    <row r="29" spans="1:83" ht="38.25" customHeight="1">
      <c r="A29" s="350" t="s">
        <v>38</v>
      </c>
      <c r="B29" s="30">
        <f t="shared" si="54"/>
        <v>130.3</v>
      </c>
      <c r="C29" s="31">
        <f t="shared" si="54"/>
        <v>0</v>
      </c>
      <c r="D29" s="33">
        <f t="shared" si="0"/>
        <v>-130.3</v>
      </c>
      <c r="E29" s="222"/>
      <c r="F29" s="34">
        <f t="shared" si="2"/>
        <v>130.3</v>
      </c>
      <c r="G29" s="35">
        <f t="shared" si="2"/>
        <v>0</v>
      </c>
      <c r="H29" s="35">
        <f t="shared" si="3"/>
        <v>-130.3</v>
      </c>
      <c r="I29" s="36">
        <f>G29/F29%</f>
        <v>0</v>
      </c>
      <c r="J29" s="37">
        <f t="shared" si="46"/>
        <v>130.3</v>
      </c>
      <c r="K29" s="38">
        <f t="shared" si="47"/>
        <v>0</v>
      </c>
      <c r="L29" s="38">
        <f t="shared" si="5"/>
        <v>-130.3</v>
      </c>
      <c r="M29" s="43">
        <f t="shared" si="56"/>
        <v>0</v>
      </c>
      <c r="N29" s="57"/>
      <c r="O29" s="58"/>
      <c r="P29" s="32">
        <f t="shared" si="52"/>
        <v>0</v>
      </c>
      <c r="Q29" s="32"/>
      <c r="R29" s="58"/>
      <c r="S29" s="58"/>
      <c r="T29" s="32">
        <f t="shared" si="9"/>
        <v>0</v>
      </c>
      <c r="U29" s="7"/>
      <c r="V29" s="58">
        <v>130.3</v>
      </c>
      <c r="W29" s="58"/>
      <c r="X29" s="32">
        <f t="shared" si="27"/>
        <v>-130.3</v>
      </c>
      <c r="Y29" s="32"/>
      <c r="Z29" s="38">
        <f t="shared" si="42"/>
        <v>0</v>
      </c>
      <c r="AA29" s="38">
        <f t="shared" si="28"/>
        <v>0</v>
      </c>
      <c r="AB29" s="38">
        <f t="shared" si="29"/>
        <v>0</v>
      </c>
      <c r="AC29" s="38"/>
      <c r="AD29" s="58"/>
      <c r="AE29" s="58"/>
      <c r="AF29" s="32">
        <f t="shared" si="30"/>
        <v>0</v>
      </c>
      <c r="AG29" s="32"/>
      <c r="AH29" s="58"/>
      <c r="AI29" s="58"/>
      <c r="AJ29" s="32">
        <f t="shared" si="11"/>
        <v>0</v>
      </c>
      <c r="AK29" s="32"/>
      <c r="AL29" s="58"/>
      <c r="AM29" s="58"/>
      <c r="AN29" s="32">
        <f t="shared" si="13"/>
        <v>0</v>
      </c>
      <c r="AO29" s="32"/>
      <c r="AP29" s="40">
        <f t="shared" si="48"/>
        <v>130.3</v>
      </c>
      <c r="AQ29" s="41">
        <f t="shared" si="48"/>
        <v>0</v>
      </c>
      <c r="AR29" s="41">
        <f t="shared" si="15"/>
        <v>-130.3</v>
      </c>
      <c r="AS29" s="42">
        <f t="shared" si="57"/>
        <v>0</v>
      </c>
      <c r="AT29" s="37">
        <f t="shared" si="51"/>
        <v>0</v>
      </c>
      <c r="AU29" s="38">
        <f t="shared" si="34"/>
        <v>0</v>
      </c>
      <c r="AV29" s="38">
        <f t="shared" si="44"/>
        <v>0</v>
      </c>
      <c r="AW29" s="43"/>
      <c r="AX29" s="59"/>
      <c r="AY29" s="58"/>
      <c r="AZ29" s="32">
        <f t="shared" si="49"/>
        <v>0</v>
      </c>
      <c r="BA29" s="44"/>
      <c r="BB29" s="59"/>
      <c r="BC29" s="58"/>
      <c r="BD29" s="32">
        <f>BC29-BB29</f>
        <v>0</v>
      </c>
      <c r="BE29" s="28"/>
      <c r="BF29" s="57"/>
      <c r="BG29" s="58"/>
      <c r="BH29" s="32">
        <f>BG29-BF29</f>
        <v>0</v>
      </c>
      <c r="BI29" s="28"/>
      <c r="BJ29" s="45">
        <f t="shared" si="35"/>
        <v>0</v>
      </c>
      <c r="BK29" s="38">
        <f t="shared" si="36"/>
        <v>0</v>
      </c>
      <c r="BL29" s="38">
        <f t="shared" si="37"/>
        <v>0</v>
      </c>
      <c r="BM29" s="43"/>
      <c r="BN29" s="59"/>
      <c r="BO29" s="58"/>
      <c r="BP29" s="7">
        <f>BO29-BN29</f>
        <v>0</v>
      </c>
      <c r="BQ29" s="44"/>
      <c r="BR29" s="58"/>
      <c r="BS29" s="58"/>
      <c r="BT29" s="32">
        <f>BS29-BR29</f>
        <v>0</v>
      </c>
      <c r="BU29" s="32"/>
      <c r="BV29" s="57"/>
      <c r="BW29" s="58"/>
      <c r="BX29" s="32">
        <f>BW29-BV29</f>
        <v>0</v>
      </c>
      <c r="BY29" s="32"/>
      <c r="CE29" s="58"/>
    </row>
    <row r="30" spans="1:83" ht="57" customHeight="1">
      <c r="A30" s="355" t="s">
        <v>118</v>
      </c>
      <c r="B30" s="30">
        <f t="shared" si="54"/>
        <v>234.8</v>
      </c>
      <c r="C30" s="31">
        <f>K30+AA30+AU30+BK30</f>
        <v>15.1</v>
      </c>
      <c r="D30" s="33">
        <f t="shared" si="0"/>
        <v>-219.70000000000002</v>
      </c>
      <c r="E30" s="222">
        <f t="shared" si="1"/>
        <v>6.431005110732538</v>
      </c>
      <c r="F30" s="34">
        <f t="shared" si="2"/>
        <v>117.2</v>
      </c>
      <c r="G30" s="35">
        <f t="shared" si="2"/>
        <v>15.1</v>
      </c>
      <c r="H30" s="35">
        <f t="shared" si="3"/>
        <v>-102.10000000000001</v>
      </c>
      <c r="I30" s="36">
        <f t="shared" si="55"/>
        <v>12.8839590443686</v>
      </c>
      <c r="J30" s="356">
        <f t="shared" si="46"/>
        <v>58.6</v>
      </c>
      <c r="K30" s="38">
        <f>O30+S30+W30</f>
        <v>15.1</v>
      </c>
      <c r="L30" s="38">
        <f t="shared" si="5"/>
        <v>-43.5</v>
      </c>
      <c r="M30" s="43">
        <f t="shared" si="56"/>
        <v>25.7679180887372</v>
      </c>
      <c r="N30" s="57">
        <v>19.5</v>
      </c>
      <c r="O30" s="58">
        <v>15.1</v>
      </c>
      <c r="P30" s="32">
        <f t="shared" si="52"/>
        <v>-4.4</v>
      </c>
      <c r="Q30" s="32">
        <f>O30/N30%</f>
        <v>77.43589743589743</v>
      </c>
      <c r="R30" s="58">
        <v>19.5</v>
      </c>
      <c r="S30" s="58"/>
      <c r="T30" s="32">
        <f>S30-R30</f>
        <v>-19.5</v>
      </c>
      <c r="U30" s="7">
        <f t="shared" si="41"/>
        <v>0</v>
      </c>
      <c r="V30" s="58">
        <v>19.6</v>
      </c>
      <c r="W30" s="58"/>
      <c r="X30" s="32"/>
      <c r="Y30" s="32"/>
      <c r="Z30" s="38">
        <f t="shared" si="42"/>
        <v>58.6</v>
      </c>
      <c r="AA30" s="38">
        <f t="shared" si="28"/>
        <v>0</v>
      </c>
      <c r="AB30" s="38">
        <f t="shared" si="29"/>
        <v>-58.6</v>
      </c>
      <c r="AC30" s="38">
        <f>AA30/Z30%</f>
        <v>0</v>
      </c>
      <c r="AD30" s="58">
        <v>19.5</v>
      </c>
      <c r="AE30" s="58"/>
      <c r="AF30" s="32"/>
      <c r="AG30" s="32"/>
      <c r="AH30" s="58">
        <v>19.5</v>
      </c>
      <c r="AI30" s="58"/>
      <c r="AJ30" s="32">
        <f t="shared" si="11"/>
        <v>-19.5</v>
      </c>
      <c r="AK30" s="329" t="s">
        <v>109</v>
      </c>
      <c r="AL30" s="58">
        <v>19.6</v>
      </c>
      <c r="AM30" s="58"/>
      <c r="AN30" s="32"/>
      <c r="AO30" s="32"/>
      <c r="AP30" s="40">
        <f t="shared" si="48"/>
        <v>175.8</v>
      </c>
      <c r="AQ30" s="41"/>
      <c r="AR30" s="41"/>
      <c r="AS30" s="42"/>
      <c r="AT30" s="356">
        <f t="shared" si="51"/>
        <v>58.6</v>
      </c>
      <c r="AU30" s="38">
        <f>AY30+BC30+BG30</f>
        <v>0</v>
      </c>
      <c r="AV30" s="38">
        <f t="shared" si="44"/>
        <v>-58.6</v>
      </c>
      <c r="AW30" s="43">
        <f>AU30/AT30%</f>
        <v>0</v>
      </c>
      <c r="AX30" s="59">
        <v>19.5</v>
      </c>
      <c r="AY30" s="58"/>
      <c r="AZ30" s="32">
        <f>AY30-AX30</f>
        <v>-19.5</v>
      </c>
      <c r="BA30" s="44">
        <f>AY30/AX30%</f>
        <v>0</v>
      </c>
      <c r="BB30" s="59">
        <v>19.5</v>
      </c>
      <c r="BC30" s="58"/>
      <c r="BD30" s="32"/>
      <c r="BE30" s="28"/>
      <c r="BF30" s="57">
        <v>19.6</v>
      </c>
      <c r="BG30" s="57"/>
      <c r="BH30" s="32">
        <f>BG30-BF30</f>
        <v>-19.6</v>
      </c>
      <c r="BI30" s="28">
        <f>BG30/BF30%</f>
        <v>0</v>
      </c>
      <c r="BJ30" s="45">
        <f t="shared" si="35"/>
        <v>59</v>
      </c>
      <c r="BK30" s="38">
        <f t="shared" si="36"/>
        <v>0</v>
      </c>
      <c r="BL30" s="38"/>
      <c r="BM30" s="43"/>
      <c r="BN30" s="59">
        <v>19.5</v>
      </c>
      <c r="BO30" s="57"/>
      <c r="BP30" s="7"/>
      <c r="BQ30" s="44"/>
      <c r="BR30" s="58">
        <v>19.5</v>
      </c>
      <c r="BS30" s="58"/>
      <c r="BT30" s="32"/>
      <c r="BU30" s="32">
        <f>BS30/BR30%</f>
        <v>0</v>
      </c>
      <c r="BV30" s="57">
        <v>20</v>
      </c>
      <c r="BW30" s="58"/>
      <c r="BX30" s="32"/>
      <c r="BY30" s="32"/>
      <c r="CE30" s="57"/>
    </row>
    <row r="31" spans="1:83" s="21" customFormat="1" ht="38.25" customHeight="1">
      <c r="A31" s="51" t="s">
        <v>39</v>
      </c>
      <c r="B31" s="60">
        <f>B32</f>
        <v>3708.0999999999995</v>
      </c>
      <c r="C31" s="61">
        <f>C32</f>
        <v>31.6</v>
      </c>
      <c r="D31" s="8">
        <f t="shared" si="0"/>
        <v>-3676.4999999999995</v>
      </c>
      <c r="E31" s="222">
        <f t="shared" si="1"/>
        <v>0.8521884523071116</v>
      </c>
      <c r="F31" s="9">
        <f t="shared" si="2"/>
        <v>1983.9999999999998</v>
      </c>
      <c r="G31" s="10">
        <f t="shared" si="2"/>
        <v>31.6</v>
      </c>
      <c r="H31" s="10">
        <f t="shared" si="3"/>
        <v>-1952.3999999999999</v>
      </c>
      <c r="I31" s="11">
        <f t="shared" si="55"/>
        <v>1.5927419354838714</v>
      </c>
      <c r="J31" s="24">
        <f t="shared" si="46"/>
        <v>1101.3999999999999</v>
      </c>
      <c r="K31" s="325">
        <f t="shared" si="47"/>
        <v>31.6</v>
      </c>
      <c r="L31" s="325">
        <f t="shared" si="5"/>
        <v>-1069.8</v>
      </c>
      <c r="M31" s="326">
        <f t="shared" si="56"/>
        <v>2.8690757218086076</v>
      </c>
      <c r="N31" s="62">
        <f>N32</f>
        <v>816.3</v>
      </c>
      <c r="O31" s="61">
        <f>O32</f>
        <v>31.6</v>
      </c>
      <c r="P31" s="7">
        <f t="shared" si="52"/>
        <v>-784.6999999999999</v>
      </c>
      <c r="Q31" s="7">
        <f aca="true" t="shared" si="58" ref="Q31:Q38">O31/N31%</f>
        <v>3.8711258115888767</v>
      </c>
      <c r="R31" s="61">
        <f>R32</f>
        <v>237.1</v>
      </c>
      <c r="S31" s="61">
        <f>S32</f>
        <v>0</v>
      </c>
      <c r="T31" s="7">
        <f t="shared" si="9"/>
        <v>-237.1</v>
      </c>
      <c r="U31" s="7">
        <f t="shared" si="41"/>
        <v>0</v>
      </c>
      <c r="V31" s="61">
        <f>V32</f>
        <v>48</v>
      </c>
      <c r="W31" s="61">
        <f>W32</f>
        <v>0</v>
      </c>
      <c r="X31" s="7">
        <f t="shared" si="27"/>
        <v>-48</v>
      </c>
      <c r="Y31" s="7" t="s">
        <v>119</v>
      </c>
      <c r="Z31" s="325">
        <f t="shared" si="42"/>
        <v>882.5999999999999</v>
      </c>
      <c r="AA31" s="325">
        <f t="shared" si="28"/>
        <v>0</v>
      </c>
      <c r="AB31" s="325">
        <f t="shared" si="29"/>
        <v>-882.5999999999999</v>
      </c>
      <c r="AC31" s="325">
        <f aca="true" t="shared" si="59" ref="AC31:AC38">AA31/Z31%</f>
        <v>0</v>
      </c>
      <c r="AD31" s="61">
        <f>AD32</f>
        <v>801.8</v>
      </c>
      <c r="AE31" s="61">
        <f>AE32</f>
        <v>0</v>
      </c>
      <c r="AF31" s="32">
        <f t="shared" si="30"/>
        <v>-801.8</v>
      </c>
      <c r="AG31" s="32">
        <f t="shared" si="53"/>
        <v>0</v>
      </c>
      <c r="AH31" s="61">
        <f>AH32</f>
        <v>46.4</v>
      </c>
      <c r="AI31" s="61">
        <f>AI32</f>
        <v>0</v>
      </c>
      <c r="AJ31" s="32">
        <f t="shared" si="11"/>
        <v>-46.4</v>
      </c>
      <c r="AK31" s="32"/>
      <c r="AL31" s="61">
        <f>AL32</f>
        <v>34.4</v>
      </c>
      <c r="AM31" s="61">
        <f>AM32</f>
        <v>0</v>
      </c>
      <c r="AN31" s="7">
        <f t="shared" si="13"/>
        <v>-34.4</v>
      </c>
      <c r="AO31" s="7"/>
      <c r="AP31" s="14">
        <f t="shared" si="48"/>
        <v>2847.5999999999995</v>
      </c>
      <c r="AQ31" s="15">
        <f t="shared" si="48"/>
        <v>31.6</v>
      </c>
      <c r="AR31" s="15">
        <f t="shared" si="15"/>
        <v>-2815.9999999999995</v>
      </c>
      <c r="AS31" s="16">
        <f t="shared" si="57"/>
        <v>1.109706419440933</v>
      </c>
      <c r="AT31" s="24">
        <f t="shared" si="51"/>
        <v>863.5999999999999</v>
      </c>
      <c r="AU31" s="325">
        <f t="shared" si="34"/>
        <v>0</v>
      </c>
      <c r="AV31" s="325">
        <f t="shared" si="44"/>
        <v>-863.5999999999999</v>
      </c>
      <c r="AW31" s="43"/>
      <c r="AX31" s="60">
        <f>AX32</f>
        <v>852.3</v>
      </c>
      <c r="AY31" s="61">
        <f>AY32</f>
        <v>0</v>
      </c>
      <c r="AZ31" s="7">
        <f t="shared" si="49"/>
        <v>-852.3</v>
      </c>
      <c r="BA31" s="44"/>
      <c r="BB31" s="60">
        <f>BB32</f>
        <v>3.5</v>
      </c>
      <c r="BC31" s="61">
        <f>BC32</f>
        <v>0</v>
      </c>
      <c r="BD31" s="7">
        <f aca="true" t="shared" si="60" ref="BD31:BD37">BC31-BB31</f>
        <v>-3.5</v>
      </c>
      <c r="BE31" s="18"/>
      <c r="BF31" s="357">
        <f>BF32</f>
        <v>7.8</v>
      </c>
      <c r="BG31" s="61">
        <f>BG32</f>
        <v>0</v>
      </c>
      <c r="BH31" s="61">
        <f>BH32</f>
        <v>-7.8</v>
      </c>
      <c r="BI31" s="18"/>
      <c r="BJ31" s="26">
        <f t="shared" si="35"/>
        <v>860.5000000000001</v>
      </c>
      <c r="BK31" s="325">
        <f t="shared" si="36"/>
        <v>0</v>
      </c>
      <c r="BL31" s="325">
        <f t="shared" si="37"/>
        <v>-860.5000000000001</v>
      </c>
      <c r="BM31" s="326"/>
      <c r="BN31" s="60">
        <f>BN32</f>
        <v>839.1</v>
      </c>
      <c r="BO31" s="60">
        <f>BO32</f>
        <v>0</v>
      </c>
      <c r="BP31" s="7">
        <f>BO31-BN31</f>
        <v>-839.1</v>
      </c>
      <c r="BQ31" s="44"/>
      <c r="BR31" s="61">
        <f>BR32</f>
        <v>9.7</v>
      </c>
      <c r="BS31" s="61">
        <f>BS32</f>
        <v>0</v>
      </c>
      <c r="BT31" s="61">
        <f>BT32</f>
        <v>-9.7</v>
      </c>
      <c r="BU31" s="32"/>
      <c r="BV31" s="62">
        <f>BV32</f>
        <v>11.7</v>
      </c>
      <c r="BW31" s="61">
        <f>BW32</f>
        <v>0</v>
      </c>
      <c r="BX31" s="32">
        <f>BW31-BV31</f>
        <v>-11.7</v>
      </c>
      <c r="BY31" s="32"/>
      <c r="CE31" s="61">
        <f>CE32</f>
        <v>0</v>
      </c>
    </row>
    <row r="32" spans="1:83" ht="40.5" customHeight="1">
      <c r="A32" s="50" t="s">
        <v>40</v>
      </c>
      <c r="B32" s="30">
        <f>J32+Z32+AT32+BJ32</f>
        <v>3708.0999999999995</v>
      </c>
      <c r="C32" s="31">
        <f>K32+AA32+AU32+BK32</f>
        <v>31.6</v>
      </c>
      <c r="D32" s="33">
        <f t="shared" si="0"/>
        <v>-3676.4999999999995</v>
      </c>
      <c r="E32" s="222">
        <f t="shared" si="1"/>
        <v>0.8521884523071116</v>
      </c>
      <c r="F32" s="34">
        <f t="shared" si="2"/>
        <v>1983.9999999999998</v>
      </c>
      <c r="G32" s="35">
        <f t="shared" si="2"/>
        <v>31.6</v>
      </c>
      <c r="H32" s="35">
        <f t="shared" si="3"/>
        <v>-1952.3999999999999</v>
      </c>
      <c r="I32" s="36">
        <f t="shared" si="55"/>
        <v>1.5927419354838714</v>
      </c>
      <c r="J32" s="37">
        <f t="shared" si="46"/>
        <v>1101.3999999999999</v>
      </c>
      <c r="K32" s="38">
        <f t="shared" si="47"/>
        <v>31.6</v>
      </c>
      <c r="L32" s="38">
        <f t="shared" si="5"/>
        <v>-1069.8</v>
      </c>
      <c r="M32" s="43">
        <f t="shared" si="56"/>
        <v>2.8690757218086076</v>
      </c>
      <c r="N32" s="57">
        <v>816.3</v>
      </c>
      <c r="O32" s="58">
        <v>31.6</v>
      </c>
      <c r="P32" s="32">
        <f t="shared" si="52"/>
        <v>-784.6999999999999</v>
      </c>
      <c r="Q32" s="32">
        <f t="shared" si="58"/>
        <v>3.8711258115888767</v>
      </c>
      <c r="R32" s="58">
        <v>237.1</v>
      </c>
      <c r="S32" s="58"/>
      <c r="T32" s="32">
        <f t="shared" si="9"/>
        <v>-237.1</v>
      </c>
      <c r="U32" s="7">
        <f t="shared" si="41"/>
        <v>0</v>
      </c>
      <c r="V32" s="58">
        <v>48</v>
      </c>
      <c r="W32" s="58"/>
      <c r="X32" s="32">
        <f t="shared" si="27"/>
        <v>-48</v>
      </c>
      <c r="Y32" s="7" t="s">
        <v>119</v>
      </c>
      <c r="Z32" s="38">
        <f t="shared" si="42"/>
        <v>882.5999999999999</v>
      </c>
      <c r="AA32" s="38">
        <f t="shared" si="28"/>
        <v>0</v>
      </c>
      <c r="AB32" s="38">
        <f t="shared" si="29"/>
        <v>-882.5999999999999</v>
      </c>
      <c r="AC32" s="38">
        <f t="shared" si="59"/>
        <v>0</v>
      </c>
      <c r="AD32" s="58">
        <v>801.8</v>
      </c>
      <c r="AE32" s="58"/>
      <c r="AF32" s="32">
        <f t="shared" si="30"/>
        <v>-801.8</v>
      </c>
      <c r="AG32" s="32">
        <f t="shared" si="53"/>
        <v>0</v>
      </c>
      <c r="AH32" s="58">
        <v>46.4</v>
      </c>
      <c r="AI32" s="58"/>
      <c r="AJ32" s="32">
        <f t="shared" si="11"/>
        <v>-46.4</v>
      </c>
      <c r="AK32" s="32"/>
      <c r="AL32" s="58">
        <v>34.4</v>
      </c>
      <c r="AM32" s="58"/>
      <c r="AN32" s="32">
        <f t="shared" si="13"/>
        <v>-34.4</v>
      </c>
      <c r="AO32" s="32"/>
      <c r="AP32" s="40">
        <f t="shared" si="48"/>
        <v>2847.5999999999995</v>
      </c>
      <c r="AQ32" s="41">
        <f t="shared" si="48"/>
        <v>31.6</v>
      </c>
      <c r="AR32" s="41">
        <f t="shared" si="15"/>
        <v>-2815.9999999999995</v>
      </c>
      <c r="AS32" s="42">
        <f t="shared" si="57"/>
        <v>1.109706419440933</v>
      </c>
      <c r="AT32" s="37">
        <f t="shared" si="51"/>
        <v>863.5999999999999</v>
      </c>
      <c r="AU32" s="38">
        <f t="shared" si="34"/>
        <v>0</v>
      </c>
      <c r="AV32" s="38">
        <f t="shared" si="44"/>
        <v>-863.5999999999999</v>
      </c>
      <c r="AW32" s="43"/>
      <c r="AX32" s="59">
        <v>852.3</v>
      </c>
      <c r="AY32" s="58"/>
      <c r="AZ32" s="32">
        <f t="shared" si="49"/>
        <v>-852.3</v>
      </c>
      <c r="BA32" s="44"/>
      <c r="BB32" s="59">
        <v>3.5</v>
      </c>
      <c r="BC32" s="58"/>
      <c r="BD32" s="32">
        <f t="shared" si="60"/>
        <v>-3.5</v>
      </c>
      <c r="BE32" s="28"/>
      <c r="BF32" s="57">
        <v>7.8</v>
      </c>
      <c r="BG32" s="58"/>
      <c r="BH32" s="32">
        <f aca="true" t="shared" si="61" ref="BH32:BH37">BG32-BF32</f>
        <v>-7.8</v>
      </c>
      <c r="BI32" s="28"/>
      <c r="BJ32" s="45">
        <f>BN32+BR32+BV32</f>
        <v>860.5000000000001</v>
      </c>
      <c r="BK32" s="38">
        <f>SUM(BO32+BS32+BW32)</f>
        <v>0</v>
      </c>
      <c r="BL32" s="38">
        <f t="shared" si="37"/>
        <v>-860.5000000000001</v>
      </c>
      <c r="BM32" s="43"/>
      <c r="BN32" s="59">
        <v>839.1</v>
      </c>
      <c r="BO32" s="58"/>
      <c r="BP32" s="7">
        <f>BO32-BN32</f>
        <v>-839.1</v>
      </c>
      <c r="BQ32" s="44"/>
      <c r="BR32" s="58">
        <v>9.7</v>
      </c>
      <c r="BS32" s="58"/>
      <c r="BT32" s="32">
        <f aca="true" t="shared" si="62" ref="BT32:BT38">BS32-BR32</f>
        <v>-9.7</v>
      </c>
      <c r="BU32" s="32"/>
      <c r="BV32" s="57">
        <v>11.7</v>
      </c>
      <c r="BW32" s="58"/>
      <c r="BX32" s="32">
        <f>BW32-BV32</f>
        <v>-11.7</v>
      </c>
      <c r="BY32" s="32"/>
      <c r="CE32" s="58"/>
    </row>
    <row r="33" spans="1:83" s="21" customFormat="1" ht="33" customHeight="1">
      <c r="A33" s="51" t="s">
        <v>41</v>
      </c>
      <c r="B33" s="60">
        <f>B34</f>
        <v>0</v>
      </c>
      <c r="C33" s="62">
        <f>C34</f>
        <v>0</v>
      </c>
      <c r="D33" s="8">
        <f t="shared" si="0"/>
        <v>0</v>
      </c>
      <c r="E33" s="222"/>
      <c r="F33" s="9">
        <f t="shared" si="2"/>
        <v>0</v>
      </c>
      <c r="G33" s="10">
        <f t="shared" si="2"/>
        <v>0</v>
      </c>
      <c r="H33" s="10">
        <f t="shared" si="3"/>
        <v>0</v>
      </c>
      <c r="I33" s="11"/>
      <c r="J33" s="24">
        <f t="shared" si="46"/>
        <v>0</v>
      </c>
      <c r="K33" s="325">
        <f t="shared" si="47"/>
        <v>0</v>
      </c>
      <c r="L33" s="325">
        <f t="shared" si="5"/>
        <v>0</v>
      </c>
      <c r="M33" s="43"/>
      <c r="N33" s="62">
        <f>N34</f>
        <v>0</v>
      </c>
      <c r="O33" s="62">
        <f>O34</f>
        <v>0</v>
      </c>
      <c r="P33" s="32">
        <f t="shared" si="52"/>
        <v>0</v>
      </c>
      <c r="Q33" s="32"/>
      <c r="R33" s="62">
        <f>R34</f>
        <v>0</v>
      </c>
      <c r="S33" s="62">
        <f>S34</f>
        <v>0</v>
      </c>
      <c r="T33" s="7">
        <f t="shared" si="9"/>
        <v>0</v>
      </c>
      <c r="U33" s="7"/>
      <c r="V33" s="62">
        <f>V34</f>
        <v>0</v>
      </c>
      <c r="W33" s="62">
        <f>W34</f>
        <v>0</v>
      </c>
      <c r="X33" s="32">
        <f t="shared" si="27"/>
        <v>0</v>
      </c>
      <c r="Y33" s="32"/>
      <c r="Z33" s="325">
        <f t="shared" si="42"/>
        <v>0</v>
      </c>
      <c r="AA33" s="325">
        <f t="shared" si="28"/>
        <v>0</v>
      </c>
      <c r="AB33" s="325">
        <f t="shared" si="29"/>
        <v>0</v>
      </c>
      <c r="AC33" s="325" t="s">
        <v>109</v>
      </c>
      <c r="AD33" s="62">
        <f>AD34</f>
        <v>0</v>
      </c>
      <c r="AE33" s="62">
        <f>AE34</f>
        <v>0</v>
      </c>
      <c r="AF33" s="7">
        <f t="shared" si="30"/>
        <v>0</v>
      </c>
      <c r="AG33" s="32"/>
      <c r="AH33" s="62">
        <f>AH34</f>
        <v>0</v>
      </c>
      <c r="AI33" s="62">
        <f>AI34</f>
        <v>0</v>
      </c>
      <c r="AJ33" s="7">
        <f t="shared" si="11"/>
        <v>0</v>
      </c>
      <c r="AK33" s="32"/>
      <c r="AL33" s="61">
        <f>AL34</f>
        <v>0</v>
      </c>
      <c r="AM33" s="61">
        <f>AM34</f>
        <v>0</v>
      </c>
      <c r="AN33" s="7">
        <f t="shared" si="13"/>
        <v>0</v>
      </c>
      <c r="AO33" s="7"/>
      <c r="AP33" s="14">
        <f>J33+Z33+AT33</f>
        <v>0</v>
      </c>
      <c r="AQ33" s="63">
        <f>AQ34</f>
        <v>0</v>
      </c>
      <c r="AR33" s="15">
        <f t="shared" si="15"/>
        <v>0</v>
      </c>
      <c r="AS33" s="16" t="e">
        <f t="shared" si="57"/>
        <v>#DIV/0!</v>
      </c>
      <c r="AT33" s="24">
        <f t="shared" si="51"/>
        <v>0</v>
      </c>
      <c r="AU33" s="325">
        <f t="shared" si="34"/>
        <v>0</v>
      </c>
      <c r="AV33" s="325">
        <f t="shared" si="44"/>
        <v>0</v>
      </c>
      <c r="AW33" s="43" t="e">
        <f>AU33/AT33%</f>
        <v>#DIV/0!</v>
      </c>
      <c r="AX33" s="60">
        <f>AX34</f>
        <v>0</v>
      </c>
      <c r="AY33" s="62">
        <f>AY34</f>
        <v>0</v>
      </c>
      <c r="AZ33" s="7">
        <f t="shared" si="49"/>
        <v>0</v>
      </c>
      <c r="BA33" s="19" t="e">
        <f>AY33/AX33%</f>
        <v>#DIV/0!</v>
      </c>
      <c r="BB33" s="60">
        <f>BB34</f>
        <v>0</v>
      </c>
      <c r="BC33" s="62">
        <f>BC34</f>
        <v>0</v>
      </c>
      <c r="BD33" s="32">
        <f t="shared" si="60"/>
        <v>0</v>
      </c>
      <c r="BE33" s="28"/>
      <c r="BF33" s="62">
        <f>BF34</f>
        <v>0</v>
      </c>
      <c r="BG33" s="62">
        <f>BG34</f>
        <v>0</v>
      </c>
      <c r="BH33" s="32">
        <f t="shared" si="61"/>
        <v>0</v>
      </c>
      <c r="BI33" s="28"/>
      <c r="BJ33" s="26">
        <f t="shared" si="35"/>
        <v>0</v>
      </c>
      <c r="BK33" s="325">
        <f t="shared" si="36"/>
        <v>0</v>
      </c>
      <c r="BL33" s="325">
        <f t="shared" si="37"/>
        <v>0</v>
      </c>
      <c r="BM33" s="326"/>
      <c r="BN33" s="62">
        <f>BN34</f>
        <v>0</v>
      </c>
      <c r="BO33" s="62">
        <f>BO34</f>
        <v>0</v>
      </c>
      <c r="BP33" s="7">
        <f aca="true" t="shared" si="63" ref="BP33:BP39">BO33-BN33</f>
        <v>0</v>
      </c>
      <c r="BQ33" s="44"/>
      <c r="BR33" s="61">
        <f>BR34</f>
        <v>0</v>
      </c>
      <c r="BS33" s="61">
        <f>BS34</f>
        <v>0</v>
      </c>
      <c r="BT33" s="7">
        <f t="shared" si="62"/>
        <v>0</v>
      </c>
      <c r="BU33" s="32" t="e">
        <f>BS33/BR33%</f>
        <v>#DIV/0!</v>
      </c>
      <c r="BV33" s="62">
        <f>BV34</f>
        <v>0</v>
      </c>
      <c r="BW33" s="61">
        <f>BW34</f>
        <v>0</v>
      </c>
      <c r="BX33" s="7">
        <f aca="true" t="shared" si="64" ref="BX33:BX39">BW33-BV33</f>
        <v>0</v>
      </c>
      <c r="BY33" s="7"/>
      <c r="CE33" s="62">
        <f>CE34</f>
        <v>0</v>
      </c>
    </row>
    <row r="34" spans="1:83" ht="40.5" customHeight="1">
      <c r="A34" s="64" t="s">
        <v>42</v>
      </c>
      <c r="B34" s="30">
        <f>J34+Z34+AT34+BJ34</f>
        <v>0</v>
      </c>
      <c r="C34" s="31">
        <f>K34+AA34+AU34+BK34</f>
        <v>0</v>
      </c>
      <c r="D34" s="33">
        <f t="shared" si="0"/>
        <v>0</v>
      </c>
      <c r="E34" s="222"/>
      <c r="F34" s="34">
        <f t="shared" si="2"/>
        <v>0</v>
      </c>
      <c r="G34" s="35">
        <f t="shared" si="2"/>
        <v>0</v>
      </c>
      <c r="H34" s="35">
        <f t="shared" si="3"/>
        <v>0</v>
      </c>
      <c r="I34" s="36"/>
      <c r="J34" s="37">
        <f t="shared" si="46"/>
        <v>0</v>
      </c>
      <c r="K34" s="38">
        <f t="shared" si="47"/>
        <v>0</v>
      </c>
      <c r="L34" s="38">
        <f t="shared" si="5"/>
        <v>0</v>
      </c>
      <c r="M34" s="43"/>
      <c r="N34" s="57"/>
      <c r="O34" s="58"/>
      <c r="P34" s="32">
        <f t="shared" si="52"/>
        <v>0</v>
      </c>
      <c r="Q34" s="32"/>
      <c r="R34" s="58"/>
      <c r="S34" s="58"/>
      <c r="T34" s="32">
        <f t="shared" si="9"/>
        <v>0</v>
      </c>
      <c r="U34" s="7"/>
      <c r="V34" s="58"/>
      <c r="W34" s="58"/>
      <c r="X34" s="32">
        <f t="shared" si="27"/>
        <v>0</v>
      </c>
      <c r="Y34" s="32"/>
      <c r="Z34" s="38">
        <f t="shared" si="42"/>
        <v>0</v>
      </c>
      <c r="AA34" s="38">
        <f t="shared" si="28"/>
        <v>0</v>
      </c>
      <c r="AB34" s="38">
        <f t="shared" si="29"/>
        <v>0</v>
      </c>
      <c r="AC34" s="38" t="s">
        <v>109</v>
      </c>
      <c r="AD34" s="58"/>
      <c r="AE34" s="58"/>
      <c r="AF34" s="32">
        <f t="shared" si="30"/>
        <v>0</v>
      </c>
      <c r="AG34" s="32"/>
      <c r="AH34" s="58"/>
      <c r="AI34" s="58"/>
      <c r="AJ34" s="32">
        <f t="shared" si="11"/>
        <v>0</v>
      </c>
      <c r="AK34" s="32"/>
      <c r="AL34" s="58"/>
      <c r="AM34" s="58"/>
      <c r="AN34" s="32">
        <f t="shared" si="13"/>
        <v>0</v>
      </c>
      <c r="AO34" s="32"/>
      <c r="AP34" s="14">
        <f>J34+Z34+AT34</f>
        <v>0</v>
      </c>
      <c r="AQ34" s="41">
        <f aca="true" t="shared" si="65" ref="AP34:AQ39">K34+AA34+AU34</f>
        <v>0</v>
      </c>
      <c r="AR34" s="41">
        <f t="shared" si="15"/>
        <v>0</v>
      </c>
      <c r="AS34" s="42" t="e">
        <f t="shared" si="57"/>
        <v>#DIV/0!</v>
      </c>
      <c r="AT34" s="37">
        <f t="shared" si="51"/>
        <v>0</v>
      </c>
      <c r="AU34" s="38">
        <f t="shared" si="34"/>
        <v>0</v>
      </c>
      <c r="AV34" s="38">
        <f t="shared" si="44"/>
        <v>0</v>
      </c>
      <c r="AW34" s="43" t="e">
        <f>AU34/AT34%</f>
        <v>#DIV/0!</v>
      </c>
      <c r="AX34" s="59"/>
      <c r="AY34" s="58"/>
      <c r="AZ34" s="32">
        <f t="shared" si="49"/>
        <v>0</v>
      </c>
      <c r="BA34" s="44" t="e">
        <f>AY34/AX34%</f>
        <v>#DIV/0!</v>
      </c>
      <c r="BB34" s="59"/>
      <c r="BC34" s="58"/>
      <c r="BD34" s="32">
        <f t="shared" si="60"/>
        <v>0</v>
      </c>
      <c r="BE34" s="28"/>
      <c r="BF34" s="57"/>
      <c r="BG34" s="58"/>
      <c r="BH34" s="32">
        <f t="shared" si="61"/>
        <v>0</v>
      </c>
      <c r="BI34" s="28"/>
      <c r="BJ34" s="45">
        <f t="shared" si="35"/>
        <v>0</v>
      </c>
      <c r="BK34" s="38">
        <f t="shared" si="36"/>
        <v>0</v>
      </c>
      <c r="BL34" s="38">
        <f t="shared" si="37"/>
        <v>0</v>
      </c>
      <c r="BM34" s="43"/>
      <c r="BN34" s="59"/>
      <c r="BO34" s="58"/>
      <c r="BP34" s="7">
        <f t="shared" si="63"/>
        <v>0</v>
      </c>
      <c r="BQ34" s="44"/>
      <c r="BR34" s="58"/>
      <c r="BS34" s="58"/>
      <c r="BT34" s="7">
        <f t="shared" si="62"/>
        <v>0</v>
      </c>
      <c r="BU34" s="32" t="e">
        <f>BS34/BR34%</f>
        <v>#DIV/0!</v>
      </c>
      <c r="BV34" s="57"/>
      <c r="BW34" s="58"/>
      <c r="BX34" s="32">
        <f t="shared" si="64"/>
        <v>0</v>
      </c>
      <c r="BY34" s="32"/>
      <c r="CE34" s="58"/>
    </row>
    <row r="35" spans="1:83" s="66" customFormat="1" ht="33.75" customHeight="1">
      <c r="A35" s="65" t="s">
        <v>43</v>
      </c>
      <c r="B35" s="60">
        <f>B37+B36</f>
        <v>3000</v>
      </c>
      <c r="C35" s="62">
        <f>C37+C36</f>
        <v>974.3000000000001</v>
      </c>
      <c r="D35" s="7">
        <f t="shared" si="0"/>
        <v>-2025.6999999999998</v>
      </c>
      <c r="E35" s="222">
        <f t="shared" si="1"/>
        <v>32.47666666666667</v>
      </c>
      <c r="F35" s="9">
        <f t="shared" si="2"/>
        <v>1500</v>
      </c>
      <c r="G35" s="10">
        <f t="shared" si="2"/>
        <v>974.3000000000001</v>
      </c>
      <c r="H35" s="10">
        <f t="shared" si="3"/>
        <v>-525.6999999999999</v>
      </c>
      <c r="I35" s="358" t="s">
        <v>27</v>
      </c>
      <c r="J35" s="24">
        <f t="shared" si="46"/>
        <v>750</v>
      </c>
      <c r="K35" s="325">
        <f t="shared" si="47"/>
        <v>974.3000000000001</v>
      </c>
      <c r="L35" s="325">
        <f t="shared" si="5"/>
        <v>224.30000000000007</v>
      </c>
      <c r="M35" s="326">
        <f t="shared" si="56"/>
        <v>129.90666666666667</v>
      </c>
      <c r="N35" s="62">
        <f>N37+N36</f>
        <v>230</v>
      </c>
      <c r="O35" s="62">
        <f>O37+O36</f>
        <v>974.3000000000001</v>
      </c>
      <c r="P35" s="7">
        <f t="shared" si="52"/>
        <v>744.3000000000001</v>
      </c>
      <c r="Q35" s="7">
        <f t="shared" si="58"/>
        <v>423.608695652174</v>
      </c>
      <c r="R35" s="62">
        <f>R37+R36</f>
        <v>230</v>
      </c>
      <c r="S35" s="62">
        <f>S37+S36</f>
        <v>0</v>
      </c>
      <c r="T35" s="7">
        <f t="shared" si="9"/>
        <v>-230</v>
      </c>
      <c r="U35" s="7">
        <f t="shared" si="41"/>
        <v>0</v>
      </c>
      <c r="V35" s="62">
        <f>V37+V36</f>
        <v>290</v>
      </c>
      <c r="W35" s="62">
        <f>W37+W36</f>
        <v>0</v>
      </c>
      <c r="X35" s="7">
        <f t="shared" si="27"/>
        <v>-290</v>
      </c>
      <c r="Y35" s="7" t="s">
        <v>119</v>
      </c>
      <c r="Z35" s="325">
        <f t="shared" si="42"/>
        <v>750</v>
      </c>
      <c r="AA35" s="325">
        <f t="shared" si="28"/>
        <v>0</v>
      </c>
      <c r="AB35" s="325">
        <f t="shared" si="29"/>
        <v>-750</v>
      </c>
      <c r="AC35" s="325" t="s">
        <v>109</v>
      </c>
      <c r="AD35" s="62">
        <f>AD37+AD36</f>
        <v>230</v>
      </c>
      <c r="AE35" s="62">
        <f>AE37+AE36</f>
        <v>0</v>
      </c>
      <c r="AF35" s="7">
        <f t="shared" si="30"/>
        <v>-230</v>
      </c>
      <c r="AG35" s="32">
        <f t="shared" si="53"/>
        <v>0</v>
      </c>
      <c r="AH35" s="62">
        <f>AH37+AH36</f>
        <v>230</v>
      </c>
      <c r="AI35" s="62">
        <f>AI37+AI36</f>
        <v>0</v>
      </c>
      <c r="AJ35" s="7">
        <f t="shared" si="11"/>
        <v>-230</v>
      </c>
      <c r="AK35" s="329" t="s">
        <v>109</v>
      </c>
      <c r="AL35" s="61">
        <f>AL37+AL36</f>
        <v>290</v>
      </c>
      <c r="AM35" s="61">
        <f>AM37+AM36</f>
        <v>0</v>
      </c>
      <c r="AN35" s="7">
        <f t="shared" si="13"/>
        <v>-290</v>
      </c>
      <c r="AO35" s="7">
        <f>AM35/AL35%</f>
        <v>0</v>
      </c>
      <c r="AP35" s="14">
        <f t="shared" si="65"/>
        <v>2250</v>
      </c>
      <c r="AQ35" s="15">
        <f t="shared" si="65"/>
        <v>974.3000000000001</v>
      </c>
      <c r="AR35" s="15">
        <f t="shared" si="15"/>
        <v>-1275.6999999999998</v>
      </c>
      <c r="AS35" s="16" t="s">
        <v>27</v>
      </c>
      <c r="AT35" s="24">
        <f t="shared" si="51"/>
        <v>750</v>
      </c>
      <c r="AU35" s="325">
        <f t="shared" si="34"/>
        <v>0</v>
      </c>
      <c r="AV35" s="325">
        <f t="shared" si="44"/>
        <v>-750</v>
      </c>
      <c r="AW35" s="17">
        <f>AU35/AT35%</f>
        <v>0</v>
      </c>
      <c r="AX35" s="60">
        <f>AX37+AX36</f>
        <v>230</v>
      </c>
      <c r="AY35" s="62">
        <f>AY37+AY36</f>
        <v>0</v>
      </c>
      <c r="AZ35" s="7">
        <f t="shared" si="49"/>
        <v>-230</v>
      </c>
      <c r="BA35" s="19">
        <f t="shared" si="45"/>
        <v>0</v>
      </c>
      <c r="BB35" s="60">
        <f>BB37+BB36</f>
        <v>230</v>
      </c>
      <c r="BC35" s="62">
        <f>BC37+BC36</f>
        <v>0</v>
      </c>
      <c r="BD35" s="7">
        <f t="shared" si="60"/>
        <v>-230</v>
      </c>
      <c r="BE35" s="18" t="s">
        <v>27</v>
      </c>
      <c r="BF35" s="62">
        <f>BF37+BF36</f>
        <v>290</v>
      </c>
      <c r="BG35" s="62">
        <f>BG37+BG36</f>
        <v>0</v>
      </c>
      <c r="BH35" s="7">
        <f t="shared" si="61"/>
        <v>-290</v>
      </c>
      <c r="BI35" s="359" t="s">
        <v>27</v>
      </c>
      <c r="BJ35" s="26">
        <f t="shared" si="35"/>
        <v>750</v>
      </c>
      <c r="BK35" s="325">
        <f t="shared" si="36"/>
        <v>0</v>
      </c>
      <c r="BL35" s="325">
        <f t="shared" si="37"/>
        <v>-750</v>
      </c>
      <c r="BM35" s="43" t="s">
        <v>27</v>
      </c>
      <c r="BN35" s="62">
        <f>BN37+BN36</f>
        <v>230</v>
      </c>
      <c r="BO35" s="62">
        <f>BO37+BO36</f>
        <v>0</v>
      </c>
      <c r="BP35" s="7">
        <f t="shared" si="63"/>
        <v>-230</v>
      </c>
      <c r="BQ35" s="44" t="s">
        <v>27</v>
      </c>
      <c r="BR35" s="61">
        <f>BR37+BR36</f>
        <v>230</v>
      </c>
      <c r="BS35" s="61">
        <f>BS37+BS36</f>
        <v>0</v>
      </c>
      <c r="BT35" s="7">
        <f t="shared" si="62"/>
        <v>-230</v>
      </c>
      <c r="BU35" s="32" t="s">
        <v>27</v>
      </c>
      <c r="BV35" s="62">
        <f>BV37+BV36</f>
        <v>290</v>
      </c>
      <c r="BW35" s="61">
        <f>BW37+BW36</f>
        <v>0</v>
      </c>
      <c r="BX35" s="7">
        <f t="shared" si="64"/>
        <v>-290</v>
      </c>
      <c r="BY35" s="32" t="s">
        <v>27</v>
      </c>
      <c r="CE35" s="62">
        <f>CE37+CE36</f>
        <v>0</v>
      </c>
    </row>
    <row r="36" spans="1:83" s="1" customFormat="1" ht="22.5" customHeight="1">
      <c r="A36" s="46" t="s">
        <v>44</v>
      </c>
      <c r="B36" s="30">
        <f aca="true" t="shared" si="66" ref="B36:C39">J36+Z36+AT36+BJ36</f>
        <v>0</v>
      </c>
      <c r="C36" s="31">
        <f t="shared" si="66"/>
        <v>42.7</v>
      </c>
      <c r="D36" s="32">
        <f t="shared" si="0"/>
        <v>42.7</v>
      </c>
      <c r="E36" s="222"/>
      <c r="F36" s="34">
        <f t="shared" si="2"/>
        <v>0</v>
      </c>
      <c r="G36" s="35">
        <f t="shared" si="2"/>
        <v>42.7</v>
      </c>
      <c r="H36" s="35">
        <f t="shared" si="3"/>
        <v>42.7</v>
      </c>
      <c r="I36" s="36"/>
      <c r="J36" s="37">
        <f t="shared" si="46"/>
        <v>0</v>
      </c>
      <c r="K36" s="38">
        <f t="shared" si="47"/>
        <v>42.7</v>
      </c>
      <c r="L36" s="38">
        <f t="shared" si="5"/>
        <v>42.7</v>
      </c>
      <c r="M36" s="43"/>
      <c r="N36" s="57"/>
      <c r="O36" s="58">
        <v>42.7</v>
      </c>
      <c r="P36" s="32">
        <f t="shared" si="52"/>
        <v>42.7</v>
      </c>
      <c r="Q36" s="7"/>
      <c r="R36" s="58"/>
      <c r="S36" s="58"/>
      <c r="T36" s="32">
        <f t="shared" si="9"/>
        <v>0</v>
      </c>
      <c r="U36" s="7"/>
      <c r="V36" s="58"/>
      <c r="W36" s="58"/>
      <c r="X36" s="32">
        <f t="shared" si="27"/>
        <v>0</v>
      </c>
      <c r="Y36" s="7" t="s">
        <v>119</v>
      </c>
      <c r="Z36" s="38">
        <f t="shared" si="42"/>
        <v>0</v>
      </c>
      <c r="AA36" s="38">
        <f t="shared" si="28"/>
        <v>0</v>
      </c>
      <c r="AB36" s="38">
        <f t="shared" si="29"/>
        <v>0</v>
      </c>
      <c r="AC36" s="38" t="e">
        <f t="shared" si="59"/>
        <v>#DIV/0!</v>
      </c>
      <c r="AD36" s="58"/>
      <c r="AE36" s="58"/>
      <c r="AF36" s="32">
        <f t="shared" si="30"/>
        <v>0</v>
      </c>
      <c r="AG36" s="32"/>
      <c r="AH36" s="58"/>
      <c r="AI36" s="58"/>
      <c r="AJ36" s="32">
        <f t="shared" si="11"/>
        <v>0</v>
      </c>
      <c r="AK36" s="329" t="s">
        <v>109</v>
      </c>
      <c r="AL36" s="58"/>
      <c r="AM36" s="58"/>
      <c r="AN36" s="32">
        <f t="shared" si="13"/>
        <v>0</v>
      </c>
      <c r="AO36" s="32" t="e">
        <f>AM36/AL36%</f>
        <v>#DIV/0!</v>
      </c>
      <c r="AP36" s="40">
        <f t="shared" si="65"/>
        <v>0</v>
      </c>
      <c r="AQ36" s="41">
        <f t="shared" si="65"/>
        <v>42.7</v>
      </c>
      <c r="AR36" s="41">
        <f t="shared" si="15"/>
        <v>42.7</v>
      </c>
      <c r="AS36" s="42" t="s">
        <v>27</v>
      </c>
      <c r="AT36" s="37">
        <f t="shared" si="51"/>
        <v>0</v>
      </c>
      <c r="AU36" s="38">
        <f t="shared" si="34"/>
        <v>0</v>
      </c>
      <c r="AV36" s="38">
        <f t="shared" si="44"/>
        <v>0</v>
      </c>
      <c r="AW36" s="67" t="s">
        <v>27</v>
      </c>
      <c r="AX36" s="59"/>
      <c r="AY36" s="58"/>
      <c r="AZ36" s="32">
        <f t="shared" si="49"/>
        <v>0</v>
      </c>
      <c r="BA36" s="44" t="e">
        <f t="shared" si="45"/>
        <v>#DIV/0!</v>
      </c>
      <c r="BB36" s="59"/>
      <c r="BC36" s="58"/>
      <c r="BD36" s="32">
        <f t="shared" si="60"/>
        <v>0</v>
      </c>
      <c r="BE36" s="28" t="s">
        <v>27</v>
      </c>
      <c r="BF36" s="57"/>
      <c r="BG36" s="58"/>
      <c r="BH36" s="32">
        <f t="shared" si="61"/>
        <v>0</v>
      </c>
      <c r="BI36" s="49" t="s">
        <v>27</v>
      </c>
      <c r="BJ36" s="45">
        <f t="shared" si="35"/>
        <v>0</v>
      </c>
      <c r="BK36" s="38">
        <f t="shared" si="36"/>
        <v>0</v>
      </c>
      <c r="BL36" s="38">
        <f>BK36-BJ36</f>
        <v>0</v>
      </c>
      <c r="BM36" s="43" t="s">
        <v>27</v>
      </c>
      <c r="BN36" s="59"/>
      <c r="BO36" s="58"/>
      <c r="BP36" s="7">
        <f t="shared" si="63"/>
        <v>0</v>
      </c>
      <c r="BQ36" s="44" t="s">
        <v>27</v>
      </c>
      <c r="BR36" s="58"/>
      <c r="BS36" s="58"/>
      <c r="BT36" s="32">
        <f t="shared" si="62"/>
        <v>0</v>
      </c>
      <c r="BU36" s="32" t="s">
        <v>27</v>
      </c>
      <c r="BV36" s="57"/>
      <c r="BW36" s="58"/>
      <c r="BX36" s="32">
        <f t="shared" si="64"/>
        <v>0</v>
      </c>
      <c r="BY36" s="32" t="e">
        <f>BW36/BV36%</f>
        <v>#DIV/0!</v>
      </c>
      <c r="CE36" s="58"/>
    </row>
    <row r="37" spans="1:83" ht="21.75" customHeight="1">
      <c r="A37" s="64" t="s">
        <v>45</v>
      </c>
      <c r="B37" s="30">
        <f t="shared" si="66"/>
        <v>3000</v>
      </c>
      <c r="C37" s="31">
        <f t="shared" si="66"/>
        <v>931.6</v>
      </c>
      <c r="D37" s="33">
        <f t="shared" si="0"/>
        <v>-2068.4</v>
      </c>
      <c r="E37" s="222">
        <f t="shared" si="1"/>
        <v>31.053333333333335</v>
      </c>
      <c r="F37" s="34">
        <f t="shared" si="2"/>
        <v>1500</v>
      </c>
      <c r="G37" s="35">
        <f t="shared" si="2"/>
        <v>931.6</v>
      </c>
      <c r="H37" s="35">
        <f t="shared" si="3"/>
        <v>-568.4</v>
      </c>
      <c r="I37" s="36"/>
      <c r="J37" s="37">
        <f t="shared" si="46"/>
        <v>750</v>
      </c>
      <c r="K37" s="38">
        <f t="shared" si="47"/>
        <v>931.6</v>
      </c>
      <c r="L37" s="38">
        <f t="shared" si="5"/>
        <v>181.60000000000002</v>
      </c>
      <c r="M37" s="43">
        <f t="shared" si="56"/>
        <v>124.21333333333334</v>
      </c>
      <c r="N37" s="57">
        <v>230</v>
      </c>
      <c r="O37" s="58">
        <v>931.6</v>
      </c>
      <c r="P37" s="7">
        <f t="shared" si="52"/>
        <v>701.6</v>
      </c>
      <c r="Q37" s="32" t="s">
        <v>27</v>
      </c>
      <c r="R37" s="58">
        <v>230</v>
      </c>
      <c r="S37" s="58"/>
      <c r="T37" s="32">
        <f t="shared" si="9"/>
        <v>-230</v>
      </c>
      <c r="U37" s="7">
        <f t="shared" si="41"/>
        <v>0</v>
      </c>
      <c r="V37" s="58">
        <v>290</v>
      </c>
      <c r="W37" s="58"/>
      <c r="X37" s="32">
        <f t="shared" si="27"/>
        <v>-290</v>
      </c>
      <c r="Y37" s="32"/>
      <c r="Z37" s="38">
        <f t="shared" si="42"/>
        <v>750</v>
      </c>
      <c r="AA37" s="325">
        <f t="shared" si="28"/>
        <v>0</v>
      </c>
      <c r="AB37" s="38">
        <f t="shared" si="29"/>
        <v>-750</v>
      </c>
      <c r="AC37" s="38"/>
      <c r="AD37" s="58">
        <v>230</v>
      </c>
      <c r="AE37" s="58"/>
      <c r="AF37" s="32">
        <f t="shared" si="30"/>
        <v>-230</v>
      </c>
      <c r="AG37" s="32"/>
      <c r="AH37" s="58">
        <v>230</v>
      </c>
      <c r="AI37" s="58"/>
      <c r="AJ37" s="32">
        <f t="shared" si="11"/>
        <v>-230</v>
      </c>
      <c r="AK37" s="32"/>
      <c r="AL37" s="58">
        <v>290</v>
      </c>
      <c r="AM37" s="58"/>
      <c r="AN37" s="32">
        <f t="shared" si="13"/>
        <v>-290</v>
      </c>
      <c r="AO37" s="32"/>
      <c r="AP37" s="40">
        <f t="shared" si="65"/>
        <v>2250</v>
      </c>
      <c r="AQ37" s="41">
        <f t="shared" si="65"/>
        <v>931.6</v>
      </c>
      <c r="AR37" s="41">
        <f t="shared" si="15"/>
        <v>-1318.4</v>
      </c>
      <c r="AS37" s="42"/>
      <c r="AT37" s="37">
        <f t="shared" si="51"/>
        <v>750</v>
      </c>
      <c r="AU37" s="38">
        <f t="shared" si="34"/>
        <v>0</v>
      </c>
      <c r="AV37" s="38">
        <f t="shared" si="44"/>
        <v>-750</v>
      </c>
      <c r="AW37" s="67"/>
      <c r="AX37" s="59">
        <v>230</v>
      </c>
      <c r="AY37" s="58"/>
      <c r="AZ37" s="32">
        <f t="shared" si="49"/>
        <v>-230</v>
      </c>
      <c r="BA37" s="44"/>
      <c r="BB37" s="59">
        <v>230</v>
      </c>
      <c r="BC37" s="58"/>
      <c r="BD37" s="32">
        <f t="shared" si="60"/>
        <v>-230</v>
      </c>
      <c r="BE37" s="28"/>
      <c r="BF37" s="57">
        <v>290</v>
      </c>
      <c r="BG37" s="58"/>
      <c r="BH37" s="32">
        <f t="shared" si="61"/>
        <v>-290</v>
      </c>
      <c r="BI37" s="28"/>
      <c r="BJ37" s="45">
        <f t="shared" si="35"/>
        <v>750</v>
      </c>
      <c r="BK37" s="38">
        <f t="shared" si="36"/>
        <v>0</v>
      </c>
      <c r="BL37" s="38">
        <f>BK37-BJ37</f>
        <v>-750</v>
      </c>
      <c r="BM37" s="43"/>
      <c r="BN37" s="59">
        <v>230</v>
      </c>
      <c r="BO37" s="58"/>
      <c r="BP37" s="7">
        <f t="shared" si="63"/>
        <v>-230</v>
      </c>
      <c r="BQ37" s="44"/>
      <c r="BR37" s="58">
        <v>230</v>
      </c>
      <c r="BS37" s="58"/>
      <c r="BT37" s="32">
        <f t="shared" si="62"/>
        <v>-230</v>
      </c>
      <c r="BU37" s="32"/>
      <c r="BV37" s="57">
        <v>290</v>
      </c>
      <c r="BW37" s="58"/>
      <c r="BX37" s="32">
        <f t="shared" si="64"/>
        <v>-290</v>
      </c>
      <c r="BY37" s="32"/>
      <c r="CE37" s="58"/>
    </row>
    <row r="38" spans="1:83" s="21" customFormat="1" ht="37.5" customHeight="1" thickBot="1">
      <c r="A38" s="65" t="s">
        <v>46</v>
      </c>
      <c r="B38" s="68">
        <f t="shared" si="66"/>
        <v>6331.9</v>
      </c>
      <c r="C38" s="69">
        <f t="shared" si="66"/>
        <v>254.9</v>
      </c>
      <c r="D38" s="70">
        <f t="shared" si="0"/>
        <v>-6077</v>
      </c>
      <c r="E38" s="222">
        <f t="shared" si="1"/>
        <v>4.025647909790111</v>
      </c>
      <c r="F38" s="9">
        <f>J38+Z38</f>
        <v>3377.7999999999997</v>
      </c>
      <c r="G38" s="10">
        <f>K38+AA38</f>
        <v>254.9</v>
      </c>
      <c r="H38" s="10">
        <f>G38-F38</f>
        <v>-3122.8999999999996</v>
      </c>
      <c r="I38" s="11">
        <f>G38/F38%</f>
        <v>7.546331932026764</v>
      </c>
      <c r="J38" s="24">
        <f t="shared" si="46"/>
        <v>1393.1999999999998</v>
      </c>
      <c r="K38" s="325">
        <f t="shared" si="47"/>
        <v>254.9</v>
      </c>
      <c r="L38" s="325">
        <f>K38-J38</f>
        <v>-1138.2999999999997</v>
      </c>
      <c r="M38" s="326">
        <f t="shared" si="56"/>
        <v>18.296009187482056</v>
      </c>
      <c r="N38" s="62">
        <v>338.4</v>
      </c>
      <c r="O38" s="61">
        <v>254.9</v>
      </c>
      <c r="P38" s="7">
        <f t="shared" si="52"/>
        <v>-83.49999999999997</v>
      </c>
      <c r="Q38" s="7">
        <f t="shared" si="58"/>
        <v>75.32505910165484</v>
      </c>
      <c r="R38" s="61">
        <v>517.8</v>
      </c>
      <c r="S38" s="61"/>
      <c r="T38" s="7">
        <f t="shared" si="9"/>
        <v>-517.8</v>
      </c>
      <c r="U38" s="7">
        <f t="shared" si="41"/>
        <v>0</v>
      </c>
      <c r="V38" s="61">
        <v>537</v>
      </c>
      <c r="W38" s="61"/>
      <c r="X38" s="7">
        <f t="shared" si="27"/>
        <v>-537</v>
      </c>
      <c r="Y38" s="7">
        <f>W38/V38%</f>
        <v>0</v>
      </c>
      <c r="Z38" s="325">
        <f t="shared" si="42"/>
        <v>1984.6</v>
      </c>
      <c r="AA38" s="325">
        <f t="shared" si="28"/>
        <v>0</v>
      </c>
      <c r="AB38" s="325">
        <f t="shared" si="29"/>
        <v>-1984.6</v>
      </c>
      <c r="AC38" s="325">
        <f t="shared" si="59"/>
        <v>0</v>
      </c>
      <c r="AD38" s="61">
        <v>519</v>
      </c>
      <c r="AE38" s="61"/>
      <c r="AF38" s="7">
        <f t="shared" si="30"/>
        <v>-519</v>
      </c>
      <c r="AG38" s="7">
        <f>AE38/AD38%</f>
        <v>0</v>
      </c>
      <c r="AH38" s="61">
        <v>715.3</v>
      </c>
      <c r="AI38" s="61"/>
      <c r="AJ38" s="7">
        <f t="shared" si="11"/>
        <v>-715.3</v>
      </c>
      <c r="AK38" s="7">
        <f>AI38/AH38%</f>
        <v>0</v>
      </c>
      <c r="AL38" s="61">
        <v>750.3</v>
      </c>
      <c r="AM38" s="61"/>
      <c r="AN38" s="7">
        <f t="shared" si="13"/>
        <v>-750.3</v>
      </c>
      <c r="AO38" s="7">
        <f>AM38/AL38%</f>
        <v>0</v>
      </c>
      <c r="AP38" s="14">
        <f t="shared" si="65"/>
        <v>5102.5</v>
      </c>
      <c r="AQ38" s="15">
        <f>K38+AA38+AU38</f>
        <v>254.9</v>
      </c>
      <c r="AR38" s="15">
        <f>AQ38-AP38</f>
        <v>-4847.6</v>
      </c>
      <c r="AS38" s="16">
        <f t="shared" si="57"/>
        <v>4.995590396864283</v>
      </c>
      <c r="AT38" s="24">
        <f t="shared" si="51"/>
        <v>1724.7</v>
      </c>
      <c r="AU38" s="325">
        <f t="shared" si="34"/>
        <v>0</v>
      </c>
      <c r="AV38" s="325">
        <f t="shared" si="44"/>
        <v>-1724.7</v>
      </c>
      <c r="AW38" s="17">
        <f>AU38/AT38%</f>
        <v>0</v>
      </c>
      <c r="AX38" s="60">
        <v>511.3</v>
      </c>
      <c r="AY38" s="61"/>
      <c r="AZ38" s="7">
        <f t="shared" si="49"/>
        <v>-511.3</v>
      </c>
      <c r="BA38" s="19">
        <f t="shared" si="45"/>
        <v>0</v>
      </c>
      <c r="BB38" s="71">
        <v>723.4</v>
      </c>
      <c r="BC38" s="72"/>
      <c r="BD38" s="85">
        <f>BC38-BB38</f>
        <v>-723.4</v>
      </c>
      <c r="BE38" s="74">
        <f>BC38/BB38%</f>
        <v>0</v>
      </c>
      <c r="BF38" s="84">
        <v>490</v>
      </c>
      <c r="BG38" s="72"/>
      <c r="BH38" s="73">
        <f>BG38-BF38</f>
        <v>-490</v>
      </c>
      <c r="BI38" s="74">
        <f>BG38/BF38%</f>
        <v>0</v>
      </c>
      <c r="BJ38" s="26">
        <f t="shared" si="35"/>
        <v>1229.4</v>
      </c>
      <c r="BK38" s="325">
        <f t="shared" si="36"/>
        <v>0</v>
      </c>
      <c r="BL38" s="325">
        <f>BK38-BJ38</f>
        <v>-1229.4</v>
      </c>
      <c r="BM38" s="326">
        <f>BK38/BJ38%</f>
        <v>0</v>
      </c>
      <c r="BN38" s="60">
        <v>366</v>
      </c>
      <c r="BO38" s="61"/>
      <c r="BP38" s="7">
        <f t="shared" si="63"/>
        <v>-366</v>
      </c>
      <c r="BQ38" s="44">
        <f>BO38/BN38%</f>
        <v>0</v>
      </c>
      <c r="BR38" s="61">
        <v>383</v>
      </c>
      <c r="BS38" s="61"/>
      <c r="BT38" s="7">
        <f t="shared" si="62"/>
        <v>-383</v>
      </c>
      <c r="BU38" s="32" t="s">
        <v>27</v>
      </c>
      <c r="BV38" s="62">
        <v>480.4</v>
      </c>
      <c r="BW38" s="61"/>
      <c r="BX38" s="7">
        <f t="shared" si="64"/>
        <v>-480.4</v>
      </c>
      <c r="BY38" s="7">
        <f>BW38/BV38%</f>
        <v>0</v>
      </c>
      <c r="CE38" s="72"/>
    </row>
    <row r="39" spans="1:83" s="100" customFormat="1" ht="24" customHeight="1" thickBot="1">
      <c r="A39" s="360" t="s">
        <v>47</v>
      </c>
      <c r="B39" s="75">
        <f t="shared" si="66"/>
        <v>0</v>
      </c>
      <c r="C39" s="76">
        <f t="shared" si="66"/>
        <v>0</v>
      </c>
      <c r="D39" s="77">
        <f t="shared" si="0"/>
        <v>0</v>
      </c>
      <c r="E39" s="78"/>
      <c r="F39" s="79">
        <f>J39+Z39</f>
        <v>0</v>
      </c>
      <c r="G39" s="80">
        <f>K39+AA39</f>
        <v>0</v>
      </c>
      <c r="H39" s="80">
        <f>G39-F39</f>
        <v>0</v>
      </c>
      <c r="I39" s="81"/>
      <c r="J39" s="82">
        <f t="shared" si="46"/>
        <v>0</v>
      </c>
      <c r="K39" s="83">
        <f t="shared" si="47"/>
        <v>0</v>
      </c>
      <c r="L39" s="83">
        <f>K39-J39</f>
        <v>0</v>
      </c>
      <c r="M39" s="99"/>
      <c r="N39" s="84"/>
      <c r="O39" s="72"/>
      <c r="P39" s="85">
        <f>O39-N39</f>
        <v>0</v>
      </c>
      <c r="Q39" s="361"/>
      <c r="R39" s="72"/>
      <c r="S39" s="72"/>
      <c r="T39" s="85">
        <f>S39-R39</f>
        <v>0</v>
      </c>
      <c r="U39" s="7"/>
      <c r="V39" s="72"/>
      <c r="W39" s="72"/>
      <c r="X39" s="73">
        <f>W39-V39</f>
        <v>0</v>
      </c>
      <c r="Y39" s="73"/>
      <c r="Z39" s="83">
        <f t="shared" si="42"/>
        <v>0</v>
      </c>
      <c r="AA39" s="83">
        <f t="shared" si="28"/>
        <v>0</v>
      </c>
      <c r="AB39" s="83">
        <f t="shared" si="29"/>
        <v>0</v>
      </c>
      <c r="AC39" s="83"/>
      <c r="AD39" s="72"/>
      <c r="AE39" s="72"/>
      <c r="AF39" s="85">
        <f>AE39-AD39</f>
        <v>0</v>
      </c>
      <c r="AG39" s="73"/>
      <c r="AH39" s="72"/>
      <c r="AI39" s="72"/>
      <c r="AJ39" s="85">
        <f>AI39-AH39</f>
        <v>0</v>
      </c>
      <c r="AK39" s="73"/>
      <c r="AL39" s="61"/>
      <c r="AM39" s="61"/>
      <c r="AN39" s="7">
        <f>AM39-AL39</f>
        <v>0</v>
      </c>
      <c r="AO39" s="32"/>
      <c r="AP39" s="86">
        <f t="shared" si="65"/>
        <v>0</v>
      </c>
      <c r="AQ39" s="87">
        <f>K39+AA39+AU39</f>
        <v>0</v>
      </c>
      <c r="AR39" s="87">
        <f>AQ39-AP39</f>
        <v>0</v>
      </c>
      <c r="AS39" s="88"/>
      <c r="AT39" s="89">
        <f t="shared" si="51"/>
        <v>0</v>
      </c>
      <c r="AU39" s="90">
        <f t="shared" si="34"/>
        <v>0</v>
      </c>
      <c r="AV39" s="90">
        <f t="shared" si="44"/>
        <v>0</v>
      </c>
      <c r="AW39" s="91"/>
      <c r="AX39" s="92"/>
      <c r="AY39" s="93"/>
      <c r="AZ39" s="94">
        <f>AY39-AX39</f>
        <v>0</v>
      </c>
      <c r="BA39" s="95"/>
      <c r="BB39" s="92"/>
      <c r="BC39" s="93"/>
      <c r="BD39" s="94">
        <f>BC39-BB39</f>
        <v>0</v>
      </c>
      <c r="BE39" s="96"/>
      <c r="BF39" s="71"/>
      <c r="BG39" s="93"/>
      <c r="BH39" s="85">
        <f>BG39-BF39</f>
        <v>0</v>
      </c>
      <c r="BI39" s="97"/>
      <c r="BJ39" s="98">
        <f t="shared" si="35"/>
        <v>0</v>
      </c>
      <c r="BK39" s="83">
        <f t="shared" si="36"/>
        <v>0</v>
      </c>
      <c r="BL39" s="83">
        <f>BK39-BJ39</f>
        <v>0</v>
      </c>
      <c r="BM39" s="99"/>
      <c r="BN39" s="71"/>
      <c r="BO39" s="72"/>
      <c r="BP39" s="85">
        <f t="shared" si="63"/>
        <v>0</v>
      </c>
      <c r="BQ39" s="44"/>
      <c r="BR39" s="61"/>
      <c r="BS39" s="61"/>
      <c r="BT39" s="7">
        <f>BS39-BR39</f>
        <v>0</v>
      </c>
      <c r="BU39" s="7"/>
      <c r="BV39" s="62"/>
      <c r="BW39" s="61"/>
      <c r="BX39" s="7">
        <f t="shared" si="64"/>
        <v>0</v>
      </c>
      <c r="BY39" s="32"/>
      <c r="CE39" s="93"/>
    </row>
    <row r="40" spans="1:83" ht="20.25">
      <c r="A40" s="362"/>
      <c r="B40" s="363"/>
      <c r="C40" s="364"/>
      <c r="D40" s="363"/>
      <c r="E40" s="363"/>
      <c r="F40" s="363"/>
      <c r="G40" s="363"/>
      <c r="H40" s="363"/>
      <c r="I40" s="363"/>
      <c r="J40" s="363"/>
      <c r="K40" s="363"/>
      <c r="L40" s="363"/>
      <c r="M40" s="365"/>
      <c r="N40" s="366"/>
      <c r="O40" s="366"/>
      <c r="P40" s="366"/>
      <c r="Q40" s="367"/>
      <c r="R40" s="366"/>
      <c r="S40" s="366"/>
      <c r="T40" s="366"/>
      <c r="U40" s="368"/>
      <c r="V40" s="366"/>
      <c r="W40" s="366" t="s">
        <v>108</v>
      </c>
      <c r="X40" s="366"/>
      <c r="Y40" s="369"/>
      <c r="Z40" s="363"/>
      <c r="AA40" s="363"/>
      <c r="AB40" s="363"/>
      <c r="AC40" s="363"/>
      <c r="AD40" s="364"/>
      <c r="AE40" s="364"/>
      <c r="AF40" s="364"/>
      <c r="AG40" s="364"/>
      <c r="AH40" s="364"/>
      <c r="AI40" s="364"/>
      <c r="AJ40" s="364"/>
      <c r="AK40" s="364"/>
      <c r="AL40" s="364"/>
      <c r="AM40" s="364"/>
      <c r="AN40" s="364"/>
      <c r="AO40" s="364"/>
      <c r="AP40" s="364"/>
      <c r="AQ40" s="364"/>
      <c r="AR40" s="364"/>
      <c r="AS40" s="364"/>
      <c r="AT40" s="363"/>
      <c r="AU40" s="363"/>
      <c r="AV40" s="363"/>
      <c r="AW40" s="370"/>
      <c r="AX40" s="364"/>
      <c r="AY40" s="364"/>
      <c r="AZ40" s="364"/>
      <c r="BA40" s="364"/>
      <c r="BB40" s="364"/>
      <c r="BC40" s="364" t="s">
        <v>108</v>
      </c>
      <c r="BD40" s="364"/>
      <c r="BE40" s="364"/>
      <c r="BF40" s="364"/>
      <c r="BG40" s="364"/>
      <c r="BH40" s="364"/>
      <c r="BI40" s="364"/>
      <c r="BJ40" s="364"/>
      <c r="BK40" s="363"/>
      <c r="BL40" s="363"/>
      <c r="BM40" s="363"/>
      <c r="BN40" s="364"/>
      <c r="BO40" s="364"/>
      <c r="BP40" s="364"/>
      <c r="BQ40" s="364"/>
      <c r="CE40" s="364"/>
    </row>
    <row r="41" spans="2:83" ht="20.25">
      <c r="B41" s="363"/>
      <c r="C41" s="364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4"/>
      <c r="O41" s="364"/>
      <c r="P41" s="364"/>
      <c r="R41" s="364"/>
      <c r="S41" s="364"/>
      <c r="T41" s="364"/>
      <c r="V41" s="364"/>
      <c r="W41" s="364"/>
      <c r="X41" s="364"/>
      <c r="Z41" s="363"/>
      <c r="AA41" s="363"/>
      <c r="AB41" s="363"/>
      <c r="AC41" s="363"/>
      <c r="AD41" s="364"/>
      <c r="AE41" s="364"/>
      <c r="AF41" s="364"/>
      <c r="AG41" s="364"/>
      <c r="AH41" s="364"/>
      <c r="AI41" s="364"/>
      <c r="AJ41" s="364"/>
      <c r="AK41" s="364"/>
      <c r="AL41" s="364"/>
      <c r="AM41" s="364"/>
      <c r="AN41" s="364"/>
      <c r="AO41" s="364"/>
      <c r="AP41" s="364"/>
      <c r="AQ41" s="364"/>
      <c r="AR41" s="364"/>
      <c r="AS41" s="364"/>
      <c r="AT41" s="363"/>
      <c r="AU41" s="363"/>
      <c r="AV41" s="363"/>
      <c r="AW41" s="370"/>
      <c r="AX41" s="364"/>
      <c r="AY41" s="364"/>
      <c r="AZ41" s="364"/>
      <c r="BA41" s="364"/>
      <c r="BB41" s="364"/>
      <c r="BC41" s="364"/>
      <c r="BD41" s="364"/>
      <c r="BE41" s="364"/>
      <c r="BF41" s="364"/>
      <c r="BG41" s="364"/>
      <c r="BH41" s="364"/>
      <c r="BI41" s="364"/>
      <c r="BJ41" s="364"/>
      <c r="BK41" s="363"/>
      <c r="BL41" s="363"/>
      <c r="BM41" s="363"/>
      <c r="BN41" s="364"/>
      <c r="BO41" s="364"/>
      <c r="BP41" s="364"/>
      <c r="BQ41" s="364"/>
      <c r="CE41" s="364"/>
    </row>
    <row r="42" spans="2:83" ht="20.25">
      <c r="B42" s="363"/>
      <c r="C42" s="371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4"/>
      <c r="O42" s="364"/>
      <c r="P42" s="364"/>
      <c r="R42" s="364"/>
      <c r="S42" s="364"/>
      <c r="T42" s="364"/>
      <c r="V42" s="364"/>
      <c r="W42" s="364"/>
      <c r="X42" s="364"/>
      <c r="Z42" s="363"/>
      <c r="AA42" s="363"/>
      <c r="AB42" s="363"/>
      <c r="AC42" s="363"/>
      <c r="AD42" s="364"/>
      <c r="AE42" s="372"/>
      <c r="AF42" s="364"/>
      <c r="AG42" s="364"/>
      <c r="AH42" s="364"/>
      <c r="AI42" s="364"/>
      <c r="AJ42" s="364"/>
      <c r="AK42" s="364"/>
      <c r="AL42" s="364"/>
      <c r="AM42" s="364"/>
      <c r="AN42" s="364"/>
      <c r="AO42" s="364"/>
      <c r="AP42" s="364"/>
      <c r="AQ42" s="364"/>
      <c r="AR42" s="364"/>
      <c r="AS42" s="364"/>
      <c r="AT42" s="363"/>
      <c r="AU42" s="363"/>
      <c r="AV42" s="363"/>
      <c r="AW42" s="370"/>
      <c r="AX42" s="364"/>
      <c r="AY42" s="364"/>
      <c r="AZ42" s="364"/>
      <c r="BA42" s="364"/>
      <c r="BB42" s="364"/>
      <c r="BC42" s="364"/>
      <c r="BD42" s="364"/>
      <c r="BE42" s="364"/>
      <c r="BF42" s="364"/>
      <c r="BG42" s="364"/>
      <c r="BH42" s="364"/>
      <c r="BI42" s="364"/>
      <c r="BJ42" s="364"/>
      <c r="BK42" s="363"/>
      <c r="BL42" s="363"/>
      <c r="BM42" s="363"/>
      <c r="BN42" s="364"/>
      <c r="BO42" s="364"/>
      <c r="BP42" s="364"/>
      <c r="BQ42" s="364"/>
      <c r="CE42" s="364"/>
    </row>
    <row r="43" spans="2:83" ht="20.25">
      <c r="B43" s="363"/>
      <c r="C43" s="371"/>
      <c r="D43" s="363"/>
      <c r="E43" s="363"/>
      <c r="F43" s="363"/>
      <c r="G43" s="363"/>
      <c r="H43" s="363"/>
      <c r="I43" s="363"/>
      <c r="J43" s="363"/>
      <c r="K43" s="363"/>
      <c r="L43" s="363"/>
      <c r="M43" s="363"/>
      <c r="N43" s="364"/>
      <c r="O43" s="364"/>
      <c r="P43" s="364"/>
      <c r="R43" s="364"/>
      <c r="S43" s="364"/>
      <c r="T43" s="364"/>
      <c r="V43" s="364"/>
      <c r="W43" s="364"/>
      <c r="X43" s="364"/>
      <c r="Z43" s="363"/>
      <c r="AA43" s="363"/>
      <c r="AB43" s="363"/>
      <c r="AC43" s="363"/>
      <c r="AD43" s="364"/>
      <c r="AE43" s="372"/>
      <c r="AF43" s="364"/>
      <c r="AG43" s="364"/>
      <c r="AH43" s="364"/>
      <c r="AI43" s="364"/>
      <c r="AJ43" s="364"/>
      <c r="AK43" s="364"/>
      <c r="AL43" s="364"/>
      <c r="AM43" s="364"/>
      <c r="AN43" s="364"/>
      <c r="AO43" s="364"/>
      <c r="AP43" s="364"/>
      <c r="AQ43" s="364"/>
      <c r="AR43" s="364"/>
      <c r="AS43" s="364"/>
      <c r="AT43" s="363"/>
      <c r="AU43" s="363"/>
      <c r="AV43" s="363"/>
      <c r="AW43" s="370"/>
      <c r="AX43" s="364"/>
      <c r="AY43" s="364"/>
      <c r="AZ43" s="364"/>
      <c r="BA43" s="364"/>
      <c r="BB43" s="364"/>
      <c r="BC43" s="364"/>
      <c r="BD43" s="364"/>
      <c r="BE43" s="364"/>
      <c r="BF43" s="364"/>
      <c r="BG43" s="364"/>
      <c r="BH43" s="364"/>
      <c r="BI43" s="364"/>
      <c r="BJ43" s="364"/>
      <c r="BK43" s="363"/>
      <c r="BL43" s="363"/>
      <c r="BM43" s="363"/>
      <c r="BN43" s="364"/>
      <c r="BO43" s="364"/>
      <c r="BP43" s="364"/>
      <c r="BQ43" s="364"/>
      <c r="CE43" s="364"/>
    </row>
    <row r="44" spans="2:83" ht="20.25">
      <c r="B44" s="363"/>
      <c r="C44" s="371"/>
      <c r="D44" s="363"/>
      <c r="E44" s="363"/>
      <c r="F44" s="363"/>
      <c r="G44" s="363"/>
      <c r="H44" s="363"/>
      <c r="I44" s="363"/>
      <c r="J44" s="363"/>
      <c r="K44" s="363"/>
      <c r="L44" s="363"/>
      <c r="M44" s="363"/>
      <c r="N44" s="364"/>
      <c r="O44" s="364"/>
      <c r="P44" s="364"/>
      <c r="R44" s="364"/>
      <c r="S44" s="364"/>
      <c r="T44" s="364"/>
      <c r="V44" s="364"/>
      <c r="W44" s="364"/>
      <c r="X44" s="364"/>
      <c r="Z44" s="363"/>
      <c r="AA44" s="363"/>
      <c r="AB44" s="363"/>
      <c r="AC44" s="363"/>
      <c r="AD44" s="364"/>
      <c r="AE44" s="372"/>
      <c r="AF44" s="364"/>
      <c r="AG44" s="364"/>
      <c r="AH44" s="364"/>
      <c r="AI44" s="364"/>
      <c r="AJ44" s="364"/>
      <c r="AK44" s="364"/>
      <c r="AL44" s="364"/>
      <c r="AM44" s="364"/>
      <c r="AN44" s="364"/>
      <c r="AO44" s="364"/>
      <c r="AP44" s="364"/>
      <c r="AQ44" s="364"/>
      <c r="AR44" s="364"/>
      <c r="AS44" s="364"/>
      <c r="AT44" s="363"/>
      <c r="AU44" s="363"/>
      <c r="AV44" s="363"/>
      <c r="AW44" s="370"/>
      <c r="AX44" s="364"/>
      <c r="AY44" s="364"/>
      <c r="AZ44" s="364"/>
      <c r="BA44" s="364"/>
      <c r="BB44" s="364"/>
      <c r="BC44" s="364"/>
      <c r="BD44" s="364"/>
      <c r="BE44" s="364"/>
      <c r="BF44" s="364"/>
      <c r="BG44" s="364"/>
      <c r="BH44" s="364"/>
      <c r="BI44" s="364"/>
      <c r="BJ44" s="364"/>
      <c r="BK44" s="363"/>
      <c r="BL44" s="363"/>
      <c r="BM44" s="363"/>
      <c r="BN44" s="364"/>
      <c r="BO44" s="364"/>
      <c r="BP44" s="364"/>
      <c r="BQ44" s="364"/>
      <c r="CE44" s="364"/>
    </row>
    <row r="45" spans="2:83" ht="20.25">
      <c r="B45" s="363"/>
      <c r="C45" s="364"/>
      <c r="D45" s="363"/>
      <c r="E45" s="363"/>
      <c r="F45" s="363"/>
      <c r="G45" s="363"/>
      <c r="H45" s="363"/>
      <c r="I45" s="363"/>
      <c r="J45" s="363"/>
      <c r="K45" s="363"/>
      <c r="L45" s="363"/>
      <c r="M45" s="363"/>
      <c r="N45" s="364"/>
      <c r="O45" s="364"/>
      <c r="P45" s="364"/>
      <c r="R45" s="364"/>
      <c r="S45" s="364"/>
      <c r="T45" s="364"/>
      <c r="V45" s="364"/>
      <c r="W45" s="364"/>
      <c r="X45" s="364"/>
      <c r="Z45" s="363"/>
      <c r="AA45" s="363"/>
      <c r="AB45" s="363"/>
      <c r="AC45" s="363"/>
      <c r="AD45" s="364"/>
      <c r="AE45" s="364"/>
      <c r="AF45" s="364"/>
      <c r="AG45" s="364"/>
      <c r="AH45" s="364"/>
      <c r="AI45" s="364"/>
      <c r="AJ45" s="364"/>
      <c r="AK45" s="364"/>
      <c r="AL45" s="364"/>
      <c r="AM45" s="364"/>
      <c r="AN45" s="364"/>
      <c r="AO45" s="364"/>
      <c r="AP45" s="364"/>
      <c r="AQ45" s="364"/>
      <c r="AR45" s="364"/>
      <c r="AS45" s="364"/>
      <c r="AT45" s="363"/>
      <c r="AU45" s="363"/>
      <c r="AV45" s="363"/>
      <c r="AW45" s="370"/>
      <c r="AX45" s="364"/>
      <c r="AY45" s="364"/>
      <c r="AZ45" s="364"/>
      <c r="BA45" s="364"/>
      <c r="BB45" s="364"/>
      <c r="BC45" s="364"/>
      <c r="BD45" s="364"/>
      <c r="BE45" s="364"/>
      <c r="BF45" s="364"/>
      <c r="BG45" s="364"/>
      <c r="BH45" s="364"/>
      <c r="BI45" s="364"/>
      <c r="BJ45" s="364"/>
      <c r="BK45" s="363"/>
      <c r="BL45" s="363"/>
      <c r="BM45" s="363"/>
      <c r="BN45" s="364"/>
      <c r="BO45" s="364"/>
      <c r="BP45" s="364"/>
      <c r="BQ45" s="364"/>
      <c r="CE45" s="364"/>
    </row>
    <row r="46" spans="2:83" ht="20.25">
      <c r="B46" s="363"/>
      <c r="C46" s="364"/>
      <c r="D46" s="363"/>
      <c r="E46" s="363"/>
      <c r="F46" s="363"/>
      <c r="G46" s="363"/>
      <c r="H46" s="363"/>
      <c r="I46" s="363"/>
      <c r="J46" s="363"/>
      <c r="K46" s="363"/>
      <c r="L46" s="363"/>
      <c r="M46" s="363"/>
      <c r="N46" s="364"/>
      <c r="O46" s="364"/>
      <c r="P46" s="364"/>
      <c r="R46" s="364"/>
      <c r="S46" s="364"/>
      <c r="T46" s="364"/>
      <c r="V46" s="364"/>
      <c r="W46" s="364"/>
      <c r="X46" s="364"/>
      <c r="Z46" s="363"/>
      <c r="AA46" s="363"/>
      <c r="AB46" s="363"/>
      <c r="AC46" s="363"/>
      <c r="AD46" s="364"/>
      <c r="AE46" s="364"/>
      <c r="AF46" s="364"/>
      <c r="AG46" s="364"/>
      <c r="AH46" s="364"/>
      <c r="AI46" s="364"/>
      <c r="AJ46" s="364"/>
      <c r="AK46" s="364"/>
      <c r="AL46" s="364"/>
      <c r="AM46" s="364"/>
      <c r="AN46" s="364"/>
      <c r="AO46" s="364"/>
      <c r="AP46" s="364"/>
      <c r="AQ46" s="364"/>
      <c r="AR46" s="364"/>
      <c r="AS46" s="364"/>
      <c r="AT46" s="363"/>
      <c r="AU46" s="363"/>
      <c r="AV46" s="363"/>
      <c r="AW46" s="370"/>
      <c r="AX46" s="364"/>
      <c r="AY46" s="364"/>
      <c r="AZ46" s="364"/>
      <c r="BA46" s="364"/>
      <c r="BB46" s="364"/>
      <c r="BC46" s="364"/>
      <c r="BD46" s="364"/>
      <c r="BE46" s="364"/>
      <c r="BF46" s="364"/>
      <c r="BG46" s="364"/>
      <c r="BH46" s="364"/>
      <c r="BI46" s="364"/>
      <c r="BJ46" s="364"/>
      <c r="BK46" s="363"/>
      <c r="BL46" s="363"/>
      <c r="BM46" s="363"/>
      <c r="BN46" s="364"/>
      <c r="BO46" s="364"/>
      <c r="BP46" s="364"/>
      <c r="BQ46" s="364"/>
      <c r="CE46" s="364"/>
    </row>
    <row r="47" spans="2:83" ht="20.25">
      <c r="B47" s="363"/>
      <c r="C47" s="364"/>
      <c r="D47" s="363"/>
      <c r="E47" s="363"/>
      <c r="F47" s="363"/>
      <c r="G47" s="363"/>
      <c r="H47" s="363"/>
      <c r="I47" s="363"/>
      <c r="J47" s="363"/>
      <c r="K47" s="363"/>
      <c r="L47" s="363"/>
      <c r="M47" s="363"/>
      <c r="N47" s="364"/>
      <c r="O47" s="364"/>
      <c r="P47" s="364"/>
      <c r="R47" s="364"/>
      <c r="S47" s="364"/>
      <c r="T47" s="364"/>
      <c r="V47" s="364"/>
      <c r="W47" s="364"/>
      <c r="X47" s="364"/>
      <c r="Z47" s="363"/>
      <c r="AA47" s="363"/>
      <c r="AB47" s="363"/>
      <c r="AC47" s="363"/>
      <c r="AD47" s="364"/>
      <c r="AE47" s="364"/>
      <c r="AF47" s="364"/>
      <c r="AG47" s="364"/>
      <c r="AH47" s="364"/>
      <c r="AI47" s="364"/>
      <c r="AJ47" s="364"/>
      <c r="AK47" s="364"/>
      <c r="AL47" s="364"/>
      <c r="AM47" s="364"/>
      <c r="AN47" s="364"/>
      <c r="AO47" s="364"/>
      <c r="AP47" s="364"/>
      <c r="AQ47" s="364"/>
      <c r="AR47" s="364"/>
      <c r="AS47" s="364"/>
      <c r="AT47" s="363"/>
      <c r="AU47" s="363"/>
      <c r="AV47" s="363"/>
      <c r="AW47" s="370"/>
      <c r="AX47" s="364"/>
      <c r="AY47" s="364"/>
      <c r="AZ47" s="364"/>
      <c r="BA47" s="364"/>
      <c r="BB47" s="364"/>
      <c r="BC47" s="364"/>
      <c r="BD47" s="364"/>
      <c r="BE47" s="364"/>
      <c r="BF47" s="364"/>
      <c r="BG47" s="364"/>
      <c r="BH47" s="364"/>
      <c r="BI47" s="364"/>
      <c r="BJ47" s="364"/>
      <c r="BK47" s="363"/>
      <c r="BL47" s="363"/>
      <c r="BM47" s="363"/>
      <c r="BN47" s="364"/>
      <c r="BO47" s="364"/>
      <c r="BP47" s="364"/>
      <c r="BQ47" s="364"/>
      <c r="CE47" s="364"/>
    </row>
    <row r="48" spans="2:83" ht="20.25">
      <c r="B48" s="363"/>
      <c r="C48" s="364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4"/>
      <c r="O48" s="364"/>
      <c r="P48" s="364"/>
      <c r="R48" s="364"/>
      <c r="S48" s="364"/>
      <c r="T48" s="364"/>
      <c r="V48" s="364"/>
      <c r="W48" s="364"/>
      <c r="X48" s="364"/>
      <c r="Z48" s="363"/>
      <c r="AA48" s="363"/>
      <c r="AB48" s="363"/>
      <c r="AC48" s="363"/>
      <c r="AD48" s="364"/>
      <c r="AE48" s="364"/>
      <c r="AF48" s="364"/>
      <c r="AG48" s="364"/>
      <c r="AH48" s="364"/>
      <c r="AI48" s="364"/>
      <c r="AJ48" s="364"/>
      <c r="AK48" s="364"/>
      <c r="AL48" s="364"/>
      <c r="AM48" s="364"/>
      <c r="AN48" s="364"/>
      <c r="AO48" s="364"/>
      <c r="AP48" s="364"/>
      <c r="AQ48" s="364"/>
      <c r="AR48" s="364"/>
      <c r="AS48" s="364"/>
      <c r="AT48" s="363"/>
      <c r="AU48" s="363"/>
      <c r="AV48" s="363"/>
      <c r="AW48" s="370"/>
      <c r="AX48" s="364"/>
      <c r="AY48" s="364"/>
      <c r="AZ48" s="364"/>
      <c r="BA48" s="364"/>
      <c r="BB48" s="364"/>
      <c r="BC48" s="364"/>
      <c r="BD48" s="364"/>
      <c r="BE48" s="364"/>
      <c r="BF48" s="364"/>
      <c r="BG48" s="364"/>
      <c r="BH48" s="364"/>
      <c r="BI48" s="364"/>
      <c r="BJ48" s="364"/>
      <c r="BK48" s="363"/>
      <c r="BL48" s="363"/>
      <c r="BM48" s="363"/>
      <c r="BN48" s="364"/>
      <c r="BO48" s="364"/>
      <c r="BP48" s="364"/>
      <c r="BQ48" s="364"/>
      <c r="CE48" s="364"/>
    </row>
    <row r="49" spans="2:83" ht="20.25">
      <c r="B49" s="363"/>
      <c r="C49" s="364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4"/>
      <c r="O49" s="364"/>
      <c r="P49" s="364"/>
      <c r="R49" s="364"/>
      <c r="S49" s="364"/>
      <c r="T49" s="364"/>
      <c r="V49" s="364"/>
      <c r="W49" s="364"/>
      <c r="X49" s="364"/>
      <c r="Z49" s="363"/>
      <c r="AA49" s="363"/>
      <c r="AB49" s="363"/>
      <c r="AC49" s="363"/>
      <c r="AD49" s="364"/>
      <c r="AE49" s="364"/>
      <c r="AF49" s="364"/>
      <c r="AG49" s="364"/>
      <c r="AH49" s="364"/>
      <c r="AI49" s="364"/>
      <c r="AJ49" s="364"/>
      <c r="AK49" s="364"/>
      <c r="AL49" s="364"/>
      <c r="AM49" s="364"/>
      <c r="AN49" s="364"/>
      <c r="AO49" s="364"/>
      <c r="AP49" s="364"/>
      <c r="AQ49" s="364"/>
      <c r="AR49" s="364"/>
      <c r="AS49" s="364"/>
      <c r="AT49" s="363"/>
      <c r="AU49" s="363"/>
      <c r="AV49" s="363"/>
      <c r="AW49" s="370"/>
      <c r="AX49" s="364"/>
      <c r="AY49" s="364"/>
      <c r="AZ49" s="364"/>
      <c r="BA49" s="364"/>
      <c r="BB49" s="364"/>
      <c r="BC49" s="364"/>
      <c r="BD49" s="364"/>
      <c r="BE49" s="364"/>
      <c r="BF49" s="364"/>
      <c r="BG49" s="364"/>
      <c r="BH49" s="364"/>
      <c r="BI49" s="364"/>
      <c r="BJ49" s="364"/>
      <c r="BK49" s="363"/>
      <c r="BL49" s="363"/>
      <c r="BM49" s="363"/>
      <c r="BN49" s="364"/>
      <c r="BO49" s="364"/>
      <c r="BP49" s="364"/>
      <c r="BQ49" s="364"/>
      <c r="CE49" s="364"/>
    </row>
    <row r="50" spans="2:83" ht="20.25">
      <c r="B50" s="363"/>
      <c r="C50" s="364"/>
      <c r="D50" s="363"/>
      <c r="E50" s="363"/>
      <c r="F50" s="363"/>
      <c r="G50" s="363"/>
      <c r="H50" s="363"/>
      <c r="I50" s="363"/>
      <c r="J50" s="363"/>
      <c r="K50" s="363"/>
      <c r="L50" s="363"/>
      <c r="M50" s="363"/>
      <c r="N50" s="364"/>
      <c r="O50" s="364"/>
      <c r="P50" s="364"/>
      <c r="R50" s="364"/>
      <c r="S50" s="364"/>
      <c r="T50" s="364"/>
      <c r="V50" s="364"/>
      <c r="W50" s="364"/>
      <c r="X50" s="364"/>
      <c r="Z50" s="363"/>
      <c r="AA50" s="363"/>
      <c r="AB50" s="363"/>
      <c r="AC50" s="363"/>
      <c r="AD50" s="364"/>
      <c r="AE50" s="364"/>
      <c r="AF50" s="364"/>
      <c r="AG50" s="364"/>
      <c r="AH50" s="364"/>
      <c r="AI50" s="364"/>
      <c r="AJ50" s="364"/>
      <c r="AK50" s="364"/>
      <c r="AL50" s="364"/>
      <c r="AM50" s="364"/>
      <c r="AN50" s="364"/>
      <c r="AO50" s="364"/>
      <c r="AP50" s="364"/>
      <c r="AQ50" s="364"/>
      <c r="AR50" s="364"/>
      <c r="AS50" s="364"/>
      <c r="AT50" s="363"/>
      <c r="AU50" s="363"/>
      <c r="AV50" s="363"/>
      <c r="AW50" s="370"/>
      <c r="AX50" s="364"/>
      <c r="AY50" s="364"/>
      <c r="AZ50" s="364"/>
      <c r="BA50" s="364"/>
      <c r="BB50" s="364"/>
      <c r="BC50" s="364"/>
      <c r="BD50" s="364"/>
      <c r="BE50" s="364"/>
      <c r="BF50" s="364"/>
      <c r="BG50" s="364"/>
      <c r="BH50" s="364"/>
      <c r="BI50" s="364"/>
      <c r="BJ50" s="364"/>
      <c r="BK50" s="363"/>
      <c r="BL50" s="363"/>
      <c r="BM50" s="363"/>
      <c r="BN50" s="364"/>
      <c r="BO50" s="364"/>
      <c r="BP50" s="364"/>
      <c r="BQ50" s="364"/>
      <c r="CE50" s="364"/>
    </row>
    <row r="51" spans="2:83" ht="20.25">
      <c r="B51" s="363"/>
      <c r="C51" s="364"/>
      <c r="D51" s="363"/>
      <c r="E51" s="363"/>
      <c r="F51" s="363"/>
      <c r="G51" s="363"/>
      <c r="H51" s="363"/>
      <c r="I51" s="363"/>
      <c r="J51" s="363"/>
      <c r="K51" s="363"/>
      <c r="L51" s="363"/>
      <c r="M51" s="363"/>
      <c r="N51" s="364"/>
      <c r="O51" s="364"/>
      <c r="P51" s="364"/>
      <c r="R51" s="364"/>
      <c r="S51" s="364"/>
      <c r="T51" s="364"/>
      <c r="V51" s="364"/>
      <c r="W51" s="364"/>
      <c r="X51" s="364"/>
      <c r="Z51" s="363"/>
      <c r="AA51" s="363"/>
      <c r="AB51" s="363"/>
      <c r="AC51" s="363"/>
      <c r="AD51" s="364"/>
      <c r="AE51" s="364"/>
      <c r="AF51" s="364"/>
      <c r="AG51" s="364"/>
      <c r="AH51" s="364"/>
      <c r="AI51" s="364"/>
      <c r="AJ51" s="364"/>
      <c r="AK51" s="364"/>
      <c r="AL51" s="364"/>
      <c r="AM51" s="364"/>
      <c r="AN51" s="364"/>
      <c r="AO51" s="364"/>
      <c r="AP51" s="364"/>
      <c r="AQ51" s="364"/>
      <c r="AR51" s="364"/>
      <c r="AS51" s="364"/>
      <c r="AT51" s="363"/>
      <c r="AU51" s="363"/>
      <c r="AV51" s="363"/>
      <c r="AW51" s="370"/>
      <c r="AX51" s="364"/>
      <c r="AY51" s="364"/>
      <c r="AZ51" s="364"/>
      <c r="BA51" s="364"/>
      <c r="BB51" s="364"/>
      <c r="BC51" s="364"/>
      <c r="BD51" s="364"/>
      <c r="BE51" s="364"/>
      <c r="BF51" s="364"/>
      <c r="BG51" s="364"/>
      <c r="BH51" s="364"/>
      <c r="BI51" s="364"/>
      <c r="BJ51" s="364"/>
      <c r="BK51" s="363"/>
      <c r="BL51" s="363"/>
      <c r="BM51" s="363"/>
      <c r="BN51" s="364"/>
      <c r="BO51" s="364"/>
      <c r="BP51" s="364"/>
      <c r="BQ51" s="364"/>
      <c r="CE51" s="364"/>
    </row>
    <row r="52" spans="2:83" ht="20.25">
      <c r="B52" s="363"/>
      <c r="C52" s="364"/>
      <c r="D52" s="363"/>
      <c r="E52" s="363"/>
      <c r="F52" s="363"/>
      <c r="G52" s="363"/>
      <c r="H52" s="363"/>
      <c r="I52" s="363"/>
      <c r="J52" s="363"/>
      <c r="K52" s="363"/>
      <c r="L52" s="363"/>
      <c r="M52" s="363"/>
      <c r="N52" s="364"/>
      <c r="O52" s="364"/>
      <c r="P52" s="364"/>
      <c r="R52" s="364"/>
      <c r="S52" s="364"/>
      <c r="T52" s="364"/>
      <c r="V52" s="364"/>
      <c r="W52" s="364"/>
      <c r="X52" s="364"/>
      <c r="Z52" s="363"/>
      <c r="AA52" s="363"/>
      <c r="AB52" s="363"/>
      <c r="AC52" s="363"/>
      <c r="AD52" s="364"/>
      <c r="AE52" s="364"/>
      <c r="AF52" s="364"/>
      <c r="AG52" s="364"/>
      <c r="AH52" s="364"/>
      <c r="AI52" s="364"/>
      <c r="AJ52" s="364"/>
      <c r="AK52" s="364"/>
      <c r="AL52" s="364"/>
      <c r="AM52" s="364"/>
      <c r="AN52" s="364"/>
      <c r="AO52" s="364"/>
      <c r="AP52" s="364"/>
      <c r="AQ52" s="364"/>
      <c r="AR52" s="364"/>
      <c r="AS52" s="364"/>
      <c r="AT52" s="363"/>
      <c r="AU52" s="363"/>
      <c r="AV52" s="363"/>
      <c r="AW52" s="370"/>
      <c r="AX52" s="364"/>
      <c r="AY52" s="364"/>
      <c r="AZ52" s="364"/>
      <c r="BA52" s="364"/>
      <c r="BB52" s="364"/>
      <c r="BC52" s="364"/>
      <c r="BD52" s="364"/>
      <c r="BE52" s="364"/>
      <c r="BF52" s="364"/>
      <c r="BG52" s="364"/>
      <c r="BH52" s="364"/>
      <c r="BI52" s="364"/>
      <c r="BJ52" s="364"/>
      <c r="BK52" s="363"/>
      <c r="BL52" s="363"/>
      <c r="BM52" s="363"/>
      <c r="BN52" s="364"/>
      <c r="BO52" s="364"/>
      <c r="BP52" s="364"/>
      <c r="BQ52" s="364"/>
      <c r="CE52" s="364"/>
    </row>
    <row r="53" spans="2:83" ht="20.25">
      <c r="B53" s="363"/>
      <c r="C53" s="364"/>
      <c r="D53" s="363"/>
      <c r="E53" s="363"/>
      <c r="F53" s="363"/>
      <c r="G53" s="363"/>
      <c r="H53" s="363"/>
      <c r="I53" s="363"/>
      <c r="J53" s="363"/>
      <c r="K53" s="363"/>
      <c r="L53" s="363"/>
      <c r="M53" s="363"/>
      <c r="N53" s="364"/>
      <c r="O53" s="364"/>
      <c r="P53" s="364"/>
      <c r="R53" s="364"/>
      <c r="S53" s="364"/>
      <c r="T53" s="364"/>
      <c r="V53" s="364"/>
      <c r="W53" s="364"/>
      <c r="X53" s="364"/>
      <c r="Z53" s="363"/>
      <c r="AA53" s="363"/>
      <c r="AB53" s="363"/>
      <c r="AC53" s="363"/>
      <c r="AD53" s="364"/>
      <c r="AE53" s="364"/>
      <c r="AF53" s="364"/>
      <c r="AG53" s="364"/>
      <c r="AH53" s="364"/>
      <c r="AI53" s="364"/>
      <c r="AJ53" s="364"/>
      <c r="AK53" s="364"/>
      <c r="AL53" s="364"/>
      <c r="AM53" s="364"/>
      <c r="AN53" s="364"/>
      <c r="AO53" s="364"/>
      <c r="AP53" s="364"/>
      <c r="AQ53" s="364"/>
      <c r="AR53" s="364"/>
      <c r="AS53" s="364"/>
      <c r="AT53" s="363"/>
      <c r="AU53" s="363"/>
      <c r="AV53" s="363"/>
      <c r="AW53" s="370"/>
      <c r="AX53" s="364"/>
      <c r="AY53" s="364"/>
      <c r="AZ53" s="364"/>
      <c r="BA53" s="364"/>
      <c r="BB53" s="364"/>
      <c r="BC53" s="364"/>
      <c r="BD53" s="364"/>
      <c r="BE53" s="364"/>
      <c r="BF53" s="364"/>
      <c r="BG53" s="364"/>
      <c r="BH53" s="364"/>
      <c r="BI53" s="364"/>
      <c r="BJ53" s="364"/>
      <c r="BK53" s="363"/>
      <c r="BL53" s="363"/>
      <c r="BM53" s="363"/>
      <c r="BN53" s="364"/>
      <c r="BO53" s="364"/>
      <c r="BP53" s="364"/>
      <c r="BQ53" s="364"/>
      <c r="CE53" s="364"/>
    </row>
    <row r="54" spans="1:83" s="1" customFormat="1" ht="20.25">
      <c r="A54" s="101"/>
      <c r="B54" s="363"/>
      <c r="C54" s="364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4"/>
      <c r="O54" s="364"/>
      <c r="P54" s="364"/>
      <c r="Q54" s="258"/>
      <c r="R54" s="364"/>
      <c r="S54" s="364"/>
      <c r="T54" s="364"/>
      <c r="V54" s="364"/>
      <c r="W54" s="364"/>
      <c r="X54" s="364"/>
      <c r="Y54" s="2"/>
      <c r="Z54" s="363"/>
      <c r="AA54" s="363"/>
      <c r="AB54" s="363"/>
      <c r="AC54" s="363"/>
      <c r="AD54" s="364"/>
      <c r="AE54" s="364"/>
      <c r="AF54" s="364"/>
      <c r="AG54" s="364"/>
      <c r="AH54" s="364"/>
      <c r="AI54" s="364"/>
      <c r="AJ54" s="364"/>
      <c r="AK54" s="364"/>
      <c r="AL54" s="364"/>
      <c r="AM54" s="364"/>
      <c r="AN54" s="364"/>
      <c r="AO54" s="364"/>
      <c r="AP54" s="364"/>
      <c r="AQ54" s="364"/>
      <c r="AR54" s="364"/>
      <c r="AS54" s="364"/>
      <c r="AT54" s="363"/>
      <c r="AU54" s="363"/>
      <c r="AV54" s="363"/>
      <c r="AW54" s="370"/>
      <c r="AX54" s="364"/>
      <c r="AY54" s="364"/>
      <c r="AZ54" s="364"/>
      <c r="BA54" s="364"/>
      <c r="BB54" s="364"/>
      <c r="BC54" s="364"/>
      <c r="BD54" s="364"/>
      <c r="BE54" s="364"/>
      <c r="BF54" s="364"/>
      <c r="BG54" s="364"/>
      <c r="BH54" s="364"/>
      <c r="BI54" s="364"/>
      <c r="BJ54" s="364"/>
      <c r="BK54" s="363"/>
      <c r="BL54" s="363"/>
      <c r="BM54" s="363"/>
      <c r="BN54" s="364"/>
      <c r="BO54" s="364"/>
      <c r="BP54" s="364"/>
      <c r="BQ54" s="364"/>
      <c r="CE54" s="364"/>
    </row>
    <row r="55" spans="1:83" s="1" customFormat="1" ht="20.25">
      <c r="A55" s="101"/>
      <c r="B55" s="363"/>
      <c r="C55" s="364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4"/>
      <c r="O55" s="364"/>
      <c r="P55" s="364"/>
      <c r="Q55" s="258"/>
      <c r="R55" s="364"/>
      <c r="S55" s="364"/>
      <c r="T55" s="364"/>
      <c r="V55" s="364"/>
      <c r="W55" s="364"/>
      <c r="X55" s="364"/>
      <c r="Y55" s="2"/>
      <c r="Z55" s="363"/>
      <c r="AA55" s="363"/>
      <c r="AB55" s="363"/>
      <c r="AC55" s="363"/>
      <c r="AD55" s="364"/>
      <c r="AE55" s="364"/>
      <c r="AF55" s="364"/>
      <c r="AG55" s="364"/>
      <c r="AH55" s="364"/>
      <c r="AI55" s="364"/>
      <c r="AJ55" s="364"/>
      <c r="AK55" s="364"/>
      <c r="AL55" s="364"/>
      <c r="AM55" s="364"/>
      <c r="AN55" s="364"/>
      <c r="AO55" s="364"/>
      <c r="AP55" s="364"/>
      <c r="AQ55" s="364"/>
      <c r="AR55" s="364"/>
      <c r="AS55" s="364"/>
      <c r="AT55" s="363"/>
      <c r="AU55" s="363"/>
      <c r="AV55" s="363"/>
      <c r="AW55" s="370"/>
      <c r="AX55" s="364"/>
      <c r="AY55" s="364"/>
      <c r="AZ55" s="364"/>
      <c r="BA55" s="364"/>
      <c r="BB55" s="364"/>
      <c r="BC55" s="364"/>
      <c r="BD55" s="364"/>
      <c r="BE55" s="364"/>
      <c r="BF55" s="364"/>
      <c r="BG55" s="364"/>
      <c r="BH55" s="364"/>
      <c r="BI55" s="364"/>
      <c r="BJ55" s="364"/>
      <c r="BK55" s="363"/>
      <c r="BL55" s="363"/>
      <c r="BM55" s="363"/>
      <c r="BN55" s="364"/>
      <c r="BO55" s="364"/>
      <c r="BP55" s="364"/>
      <c r="BQ55" s="364"/>
      <c r="CE55" s="364"/>
    </row>
    <row r="56" spans="1:83" s="1" customFormat="1" ht="20.25">
      <c r="A56" s="101"/>
      <c r="B56" s="363"/>
      <c r="C56" s="364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4"/>
      <c r="O56" s="364"/>
      <c r="P56" s="364"/>
      <c r="Q56" s="258"/>
      <c r="R56" s="364"/>
      <c r="S56" s="364"/>
      <c r="T56" s="364"/>
      <c r="V56" s="364"/>
      <c r="W56" s="364"/>
      <c r="X56" s="364"/>
      <c r="Y56" s="2"/>
      <c r="Z56" s="363"/>
      <c r="AA56" s="363"/>
      <c r="AB56" s="363"/>
      <c r="AC56" s="363"/>
      <c r="AD56" s="364"/>
      <c r="AE56" s="364"/>
      <c r="AF56" s="364"/>
      <c r="AG56" s="364"/>
      <c r="AH56" s="364"/>
      <c r="AI56" s="364"/>
      <c r="AJ56" s="364"/>
      <c r="AK56" s="364"/>
      <c r="AL56" s="364"/>
      <c r="AM56" s="364"/>
      <c r="AN56" s="364"/>
      <c r="AO56" s="364"/>
      <c r="AP56" s="364"/>
      <c r="AQ56" s="364"/>
      <c r="AR56" s="364"/>
      <c r="AS56" s="364"/>
      <c r="AT56" s="363"/>
      <c r="AU56" s="363"/>
      <c r="AV56" s="363"/>
      <c r="AW56" s="370"/>
      <c r="AX56" s="364"/>
      <c r="AY56" s="364"/>
      <c r="AZ56" s="364"/>
      <c r="BA56" s="364"/>
      <c r="BB56" s="364"/>
      <c r="BC56" s="364"/>
      <c r="BD56" s="364"/>
      <c r="BE56" s="364"/>
      <c r="BF56" s="364"/>
      <c r="BG56" s="364"/>
      <c r="BH56" s="364"/>
      <c r="BI56" s="364"/>
      <c r="BJ56" s="364"/>
      <c r="BK56" s="363"/>
      <c r="BL56" s="363"/>
      <c r="BM56" s="363"/>
      <c r="BN56" s="364"/>
      <c r="BO56" s="364"/>
      <c r="BP56" s="364"/>
      <c r="BQ56" s="364"/>
      <c r="CE56" s="364"/>
    </row>
    <row r="57" spans="1:83" s="1" customFormat="1" ht="20.25">
      <c r="A57" s="101"/>
      <c r="B57" s="363"/>
      <c r="C57" s="364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4"/>
      <c r="O57" s="364"/>
      <c r="P57" s="364"/>
      <c r="Q57" s="258"/>
      <c r="R57" s="364"/>
      <c r="S57" s="364"/>
      <c r="T57" s="364"/>
      <c r="V57" s="364"/>
      <c r="W57" s="364"/>
      <c r="X57" s="364"/>
      <c r="Y57" s="2"/>
      <c r="Z57" s="363"/>
      <c r="AA57" s="363"/>
      <c r="AB57" s="363"/>
      <c r="AC57" s="363"/>
      <c r="AD57" s="364"/>
      <c r="AE57" s="364"/>
      <c r="AF57" s="364"/>
      <c r="AG57" s="364"/>
      <c r="AH57" s="364"/>
      <c r="AI57" s="364"/>
      <c r="AJ57" s="364"/>
      <c r="AK57" s="364"/>
      <c r="AL57" s="364"/>
      <c r="AM57" s="364"/>
      <c r="AN57" s="364"/>
      <c r="AO57" s="364"/>
      <c r="AP57" s="364"/>
      <c r="AQ57" s="364"/>
      <c r="AR57" s="364"/>
      <c r="AS57" s="364"/>
      <c r="AT57" s="363"/>
      <c r="AU57" s="363"/>
      <c r="AV57" s="363"/>
      <c r="AW57" s="370"/>
      <c r="AX57" s="364"/>
      <c r="AY57" s="364"/>
      <c r="AZ57" s="364"/>
      <c r="BA57" s="364"/>
      <c r="BB57" s="364"/>
      <c r="BC57" s="364"/>
      <c r="BD57" s="364"/>
      <c r="BE57" s="364"/>
      <c r="BF57" s="364"/>
      <c r="BG57" s="364"/>
      <c r="BH57" s="364"/>
      <c r="BI57" s="364"/>
      <c r="BJ57" s="364"/>
      <c r="BK57" s="363"/>
      <c r="BL57" s="363"/>
      <c r="BM57" s="363"/>
      <c r="BN57" s="364"/>
      <c r="BO57" s="364"/>
      <c r="BP57" s="364"/>
      <c r="BQ57" s="364"/>
      <c r="CE57" s="364"/>
    </row>
    <row r="58" spans="1:83" s="1" customFormat="1" ht="20.25">
      <c r="A58" s="101"/>
      <c r="B58" s="363"/>
      <c r="C58" s="364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4"/>
      <c r="O58" s="364"/>
      <c r="P58" s="364"/>
      <c r="Q58" s="258"/>
      <c r="R58" s="364"/>
      <c r="S58" s="364"/>
      <c r="T58" s="364"/>
      <c r="V58" s="364"/>
      <c r="W58" s="364"/>
      <c r="X58" s="364"/>
      <c r="Y58" s="2"/>
      <c r="Z58" s="363"/>
      <c r="AA58" s="363"/>
      <c r="AB58" s="363"/>
      <c r="AC58" s="363"/>
      <c r="AD58" s="364"/>
      <c r="AE58" s="364"/>
      <c r="AF58" s="364"/>
      <c r="AG58" s="364"/>
      <c r="AH58" s="364"/>
      <c r="AI58" s="364"/>
      <c r="AJ58" s="364"/>
      <c r="AK58" s="364"/>
      <c r="AL58" s="364"/>
      <c r="AM58" s="364"/>
      <c r="AN58" s="364"/>
      <c r="AO58" s="364"/>
      <c r="AP58" s="364"/>
      <c r="AQ58" s="364"/>
      <c r="AR58" s="364"/>
      <c r="AS58" s="364"/>
      <c r="AT58" s="363"/>
      <c r="AU58" s="363"/>
      <c r="AV58" s="363"/>
      <c r="AW58" s="370"/>
      <c r="AX58" s="364"/>
      <c r="AY58" s="364"/>
      <c r="AZ58" s="364"/>
      <c r="BA58" s="364"/>
      <c r="BB58" s="364"/>
      <c r="BC58" s="364"/>
      <c r="BD58" s="364"/>
      <c r="BE58" s="364"/>
      <c r="BF58" s="364"/>
      <c r="BG58" s="364"/>
      <c r="BH58" s="364"/>
      <c r="BI58" s="364"/>
      <c r="BJ58" s="364"/>
      <c r="BK58" s="363"/>
      <c r="BL58" s="363"/>
      <c r="BM58" s="363"/>
      <c r="BN58" s="364"/>
      <c r="BO58" s="364"/>
      <c r="BP58" s="364"/>
      <c r="BQ58" s="364"/>
      <c r="CE58" s="364"/>
    </row>
    <row r="59" spans="1:83" s="1" customFormat="1" ht="20.25">
      <c r="A59" s="101"/>
      <c r="B59" s="363"/>
      <c r="C59" s="364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4"/>
      <c r="O59" s="364"/>
      <c r="P59" s="364"/>
      <c r="Q59" s="258"/>
      <c r="R59" s="364"/>
      <c r="S59" s="364"/>
      <c r="T59" s="364"/>
      <c r="V59" s="364"/>
      <c r="W59" s="364"/>
      <c r="X59" s="364"/>
      <c r="Y59" s="2"/>
      <c r="Z59" s="363"/>
      <c r="AA59" s="363"/>
      <c r="AB59" s="363"/>
      <c r="AC59" s="363"/>
      <c r="AD59" s="364"/>
      <c r="AE59" s="364"/>
      <c r="AF59" s="364"/>
      <c r="AG59" s="364"/>
      <c r="AH59" s="364"/>
      <c r="AI59" s="364"/>
      <c r="AJ59" s="364"/>
      <c r="AK59" s="364"/>
      <c r="AL59" s="364"/>
      <c r="AM59" s="364"/>
      <c r="AN59" s="364"/>
      <c r="AO59" s="364"/>
      <c r="AP59" s="364"/>
      <c r="AQ59" s="364"/>
      <c r="AR59" s="364"/>
      <c r="AS59" s="364"/>
      <c r="AT59" s="363"/>
      <c r="AU59" s="363"/>
      <c r="AV59" s="363"/>
      <c r="AW59" s="370"/>
      <c r="AX59" s="364"/>
      <c r="AY59" s="364"/>
      <c r="AZ59" s="364"/>
      <c r="BA59" s="364"/>
      <c r="BB59" s="364"/>
      <c r="BC59" s="364"/>
      <c r="BD59" s="364"/>
      <c r="BE59" s="364"/>
      <c r="BF59" s="364"/>
      <c r="BG59" s="364"/>
      <c r="BH59" s="364"/>
      <c r="BI59" s="364"/>
      <c r="BJ59" s="364"/>
      <c r="BK59" s="363"/>
      <c r="BL59" s="363"/>
      <c r="BM59" s="363"/>
      <c r="BN59" s="364"/>
      <c r="BO59" s="364"/>
      <c r="BP59" s="364"/>
      <c r="BQ59" s="364"/>
      <c r="CE59" s="364"/>
    </row>
    <row r="60" spans="1:83" s="1" customFormat="1" ht="20.25">
      <c r="A60" s="101"/>
      <c r="B60" s="363"/>
      <c r="C60" s="364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4"/>
      <c r="O60" s="364"/>
      <c r="P60" s="364"/>
      <c r="Q60" s="258"/>
      <c r="R60" s="364"/>
      <c r="S60" s="364"/>
      <c r="T60" s="364"/>
      <c r="V60" s="364"/>
      <c r="W60" s="364"/>
      <c r="X60" s="364"/>
      <c r="Y60" s="2"/>
      <c r="Z60" s="363"/>
      <c r="AA60" s="363"/>
      <c r="AB60" s="363"/>
      <c r="AC60" s="363"/>
      <c r="AD60" s="364"/>
      <c r="AE60" s="364"/>
      <c r="AF60" s="364"/>
      <c r="AG60" s="364"/>
      <c r="AH60" s="364"/>
      <c r="AI60" s="364"/>
      <c r="AJ60" s="364"/>
      <c r="AK60" s="364"/>
      <c r="AL60" s="364"/>
      <c r="AM60" s="364"/>
      <c r="AN60" s="364"/>
      <c r="AO60" s="364"/>
      <c r="AP60" s="364"/>
      <c r="AQ60" s="364"/>
      <c r="AR60" s="364"/>
      <c r="AS60" s="364"/>
      <c r="AT60" s="363"/>
      <c r="AU60" s="363"/>
      <c r="AV60" s="363"/>
      <c r="AW60" s="370"/>
      <c r="AX60" s="364"/>
      <c r="AY60" s="364"/>
      <c r="AZ60" s="364"/>
      <c r="BA60" s="364"/>
      <c r="BB60" s="364"/>
      <c r="BC60" s="364"/>
      <c r="BD60" s="364"/>
      <c r="BE60" s="364"/>
      <c r="BF60" s="364"/>
      <c r="BG60" s="364"/>
      <c r="BH60" s="364"/>
      <c r="BI60" s="364"/>
      <c r="BJ60" s="364"/>
      <c r="BK60" s="363"/>
      <c r="BL60" s="363"/>
      <c r="BM60" s="363"/>
      <c r="BN60" s="364"/>
      <c r="BO60" s="364"/>
      <c r="BP60" s="364"/>
      <c r="BQ60" s="364"/>
      <c r="CE60" s="364"/>
    </row>
  </sheetData>
  <sheetProtection/>
  <mergeCells count="78">
    <mergeCell ref="BW3:BW4"/>
    <mergeCell ref="BX3:BY3"/>
    <mergeCell ref="CE3:CE4"/>
    <mergeCell ref="BO3:BO4"/>
    <mergeCell ref="BP3:BQ3"/>
    <mergeCell ref="BR3:BR4"/>
    <mergeCell ref="BS3:BS4"/>
    <mergeCell ref="BT3:BU3"/>
    <mergeCell ref="BV3:BV4"/>
    <mergeCell ref="AM3:AM4"/>
    <mergeCell ref="AN3:AO3"/>
    <mergeCell ref="AP3:AP4"/>
    <mergeCell ref="AQ3:AQ4"/>
    <mergeCell ref="AR3:AS3"/>
    <mergeCell ref="AT3:AT4"/>
    <mergeCell ref="BR2:BU2"/>
    <mergeCell ref="BV2:BY2"/>
    <mergeCell ref="B3:B4"/>
    <mergeCell ref="C3:C4"/>
    <mergeCell ref="D3:E3"/>
    <mergeCell ref="F3:F4"/>
    <mergeCell ref="G3:G4"/>
    <mergeCell ref="H3:I3"/>
    <mergeCell ref="J3:J4"/>
    <mergeCell ref="K3:K4"/>
    <mergeCell ref="AT2:AW2"/>
    <mergeCell ref="AX2:BA2"/>
    <mergeCell ref="BB2:BE2"/>
    <mergeCell ref="BF2:BI2"/>
    <mergeCell ref="BJ2:BM2"/>
    <mergeCell ref="BN2:BQ2"/>
    <mergeCell ref="V2:Y2"/>
    <mergeCell ref="Z2:AC2"/>
    <mergeCell ref="AD2:AG2"/>
    <mergeCell ref="AH2:AK2"/>
    <mergeCell ref="AL2:AO2"/>
    <mergeCell ref="AP2:AS2"/>
    <mergeCell ref="A2:A4"/>
    <mergeCell ref="B2:E2"/>
    <mergeCell ref="F2:I2"/>
    <mergeCell ref="J2:M2"/>
    <mergeCell ref="N2:Q2"/>
    <mergeCell ref="R2:U2"/>
    <mergeCell ref="L3:M3"/>
    <mergeCell ref="N3:N4"/>
    <mergeCell ref="O3:O4"/>
    <mergeCell ref="P3:Q3"/>
    <mergeCell ref="BN3:BN4"/>
    <mergeCell ref="BF3:BF4"/>
    <mergeCell ref="BG3:BG4"/>
    <mergeCell ref="BH3:BI3"/>
    <mergeCell ref="BJ3:BJ4"/>
    <mergeCell ref="AX3:AX4"/>
    <mergeCell ref="AY3:AY4"/>
    <mergeCell ref="AZ3:BA3"/>
    <mergeCell ref="BB3:BB4"/>
    <mergeCell ref="AU3:AU4"/>
    <mergeCell ref="AV3:AW3"/>
    <mergeCell ref="AH3:AH4"/>
    <mergeCell ref="AI3:AI4"/>
    <mergeCell ref="AJ3:AK3"/>
    <mergeCell ref="AL3:AL4"/>
    <mergeCell ref="Z3:Z4"/>
    <mergeCell ref="AA3:AA4"/>
    <mergeCell ref="AB3:AC3"/>
    <mergeCell ref="AD3:AD4"/>
    <mergeCell ref="R3:R4"/>
    <mergeCell ref="S3:S4"/>
    <mergeCell ref="T3:U3"/>
    <mergeCell ref="V3:V4"/>
    <mergeCell ref="BC3:BC4"/>
    <mergeCell ref="BD3:BE3"/>
    <mergeCell ref="BK3:BK4"/>
    <mergeCell ref="BL3:BM3"/>
    <mergeCell ref="W3:W4"/>
    <mergeCell ref="X3:Y3"/>
    <mergeCell ref="AE3:AE4"/>
    <mergeCell ref="AF3:AG3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5"/>
  <sheetViews>
    <sheetView showZeros="0" zoomScalePageLayoutView="0" workbookViewId="0" topLeftCell="A2">
      <pane xSplit="2" ySplit="1" topLeftCell="C3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A2" sqref="A1:IV16384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bestFit="1" customWidth="1"/>
    <col min="6" max="6" width="11.00390625" style="0" customWidth="1"/>
    <col min="7" max="7" width="10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bestFit="1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75390625" style="0" customWidth="1"/>
    <col min="19" max="19" width="9.25390625" style="0" bestFit="1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bestFit="1" customWidth="1"/>
    <col min="31" max="31" width="9.25390625" style="0" bestFit="1" customWidth="1"/>
    <col min="32" max="32" width="9.375" style="0" customWidth="1"/>
    <col min="33" max="33" width="9.00390625" style="0" customWidth="1"/>
    <col min="34" max="34" width="9.375" style="0" customWidth="1"/>
    <col min="35" max="35" width="8.75390625" style="0" customWidth="1"/>
    <col min="36" max="36" width="11.2539062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bestFit="1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12.125" style="0" customWidth="1"/>
    <col min="53" max="53" width="9.25390625" style="0" bestFit="1" customWidth="1"/>
    <col min="54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59" width="9.25390625" style="0" bestFit="1" customWidth="1"/>
    <col min="60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5" width="9.25390625" style="0" bestFit="1" customWidth="1"/>
    <col min="66" max="67" width="9.25390625" style="0" customWidth="1"/>
    <col min="68" max="68" width="10.375" style="0" customWidth="1"/>
    <col min="69" max="69" width="10.00390625" style="0" customWidth="1"/>
    <col min="70" max="70" width="10.375" style="0" bestFit="1" customWidth="1"/>
    <col min="71" max="71" width="9.25390625" style="0" bestFit="1" customWidth="1"/>
    <col min="72" max="72" width="8.875" style="0" customWidth="1"/>
    <col min="73" max="73" width="8.625" style="0" customWidth="1"/>
    <col min="74" max="74" width="10.375" style="0" customWidth="1"/>
    <col min="75" max="75" width="10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ht="15.75" hidden="1">
      <c r="A1" t="s">
        <v>48</v>
      </c>
    </row>
    <row r="2" spans="2:80" ht="18">
      <c r="B2" s="103"/>
      <c r="C2" s="104"/>
      <c r="D2" s="104" t="s">
        <v>121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373"/>
      <c r="W2" s="105"/>
      <c r="X2" s="105"/>
      <c r="Y2" s="105"/>
      <c r="Z2" s="104"/>
      <c r="AA2" s="104"/>
      <c r="AF2" s="104"/>
      <c r="AG2" s="104"/>
      <c r="AL2" s="104"/>
      <c r="AM2" s="104"/>
      <c r="AR2" s="104"/>
      <c r="AS2" s="104"/>
      <c r="AX2" s="104"/>
      <c r="AY2" s="104"/>
      <c r="BD2" s="104"/>
      <c r="BE2" s="104"/>
      <c r="BJ2" s="104"/>
      <c r="BK2" s="104"/>
      <c r="BP2" s="104"/>
      <c r="BQ2" s="104"/>
      <c r="BV2" s="104"/>
      <c r="BW2" s="104"/>
      <c r="CB2" s="104"/>
    </row>
    <row r="3" spans="4:80" ht="15.75">
      <c r="D3" s="237" t="s">
        <v>122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107"/>
      <c r="S3" s="107"/>
      <c r="T3" s="107"/>
      <c r="U3" s="106"/>
      <c r="Z3" s="107"/>
      <c r="AA3" s="106"/>
      <c r="AF3" s="107"/>
      <c r="AG3" s="106"/>
      <c r="AL3" s="107"/>
      <c r="AM3" s="106"/>
      <c r="AR3" s="107"/>
      <c r="AS3" s="106"/>
      <c r="AX3" s="107"/>
      <c r="AY3" s="106"/>
      <c r="BD3" s="107"/>
      <c r="BE3" s="106"/>
      <c r="BJ3" s="107"/>
      <c r="BK3" s="106"/>
      <c r="BP3" s="107"/>
      <c r="BQ3" s="106"/>
      <c r="BV3" s="107"/>
      <c r="BW3" s="106"/>
      <c r="CB3" s="107"/>
    </row>
    <row r="4" spans="1:80" s="109" customFormat="1" ht="12.75" customHeight="1">
      <c r="A4" s="108" t="s">
        <v>123</v>
      </c>
      <c r="B4" s="108"/>
      <c r="F4" s="110"/>
      <c r="G4" s="110"/>
      <c r="H4" s="110"/>
      <c r="J4" s="110"/>
      <c r="L4" s="110"/>
      <c r="M4" s="110"/>
      <c r="N4" s="110"/>
      <c r="P4" s="110"/>
      <c r="R4" s="110"/>
      <c r="S4" s="110"/>
      <c r="T4" s="110"/>
      <c r="V4" s="110"/>
      <c r="X4" s="110"/>
      <c r="Y4" s="110"/>
      <c r="Z4" s="110"/>
      <c r="AB4" s="110"/>
      <c r="AD4" s="110"/>
      <c r="AE4" s="110"/>
      <c r="AF4" s="110"/>
      <c r="AH4" s="110"/>
      <c r="AJ4" s="110"/>
      <c r="AK4" s="110"/>
      <c r="AL4" s="110"/>
      <c r="AN4" s="110"/>
      <c r="AP4" s="110"/>
      <c r="AQ4" s="110"/>
      <c r="AR4" s="110"/>
      <c r="AT4" s="110"/>
      <c r="AV4" s="110"/>
      <c r="AW4" s="110"/>
      <c r="AX4" s="110"/>
      <c r="AZ4" s="110"/>
      <c r="BB4" s="110"/>
      <c r="BC4" s="110"/>
      <c r="BD4" s="110"/>
      <c r="BF4" s="111"/>
      <c r="BG4" s="111"/>
      <c r="BH4" s="111"/>
      <c r="BI4" s="111"/>
      <c r="BJ4" s="110"/>
      <c r="BL4" s="110"/>
      <c r="BN4" s="110"/>
      <c r="BO4" s="110"/>
      <c r="BP4" s="110"/>
      <c r="BR4" s="110"/>
      <c r="BT4" s="110"/>
      <c r="BU4" s="110"/>
      <c r="BV4" s="110"/>
      <c r="BX4" s="110"/>
      <c r="CB4" s="110"/>
    </row>
    <row r="5" spans="1:80" s="109" customFormat="1" ht="12.75" customHeight="1" thickBot="1">
      <c r="A5" s="112"/>
      <c r="B5" s="108"/>
      <c r="F5" s="110"/>
      <c r="G5" s="110"/>
      <c r="H5" s="110"/>
      <c r="J5" s="110"/>
      <c r="L5" s="110"/>
      <c r="M5" s="110"/>
      <c r="N5" s="110"/>
      <c r="P5" s="110"/>
      <c r="R5" s="110"/>
      <c r="S5" s="110"/>
      <c r="T5" s="110"/>
      <c r="V5" s="110"/>
      <c r="X5" s="110"/>
      <c r="Y5" s="110"/>
      <c r="Z5" s="110"/>
      <c r="AB5" s="110"/>
      <c r="AD5" s="110"/>
      <c r="AE5" s="110"/>
      <c r="AF5" s="110"/>
      <c r="AH5" s="110"/>
      <c r="AJ5" s="110"/>
      <c r="AK5" s="110"/>
      <c r="AL5" s="110"/>
      <c r="AN5" s="110"/>
      <c r="AP5" s="110"/>
      <c r="AQ5" s="110"/>
      <c r="AR5" s="110"/>
      <c r="AT5" s="110"/>
      <c r="AV5" s="110"/>
      <c r="AW5" s="110"/>
      <c r="AX5" s="110"/>
      <c r="AZ5" s="110"/>
      <c r="BB5" s="110"/>
      <c r="BC5" s="110"/>
      <c r="BD5" s="110"/>
      <c r="BF5" s="111"/>
      <c r="BG5" s="111"/>
      <c r="BH5" s="111"/>
      <c r="BI5" s="111"/>
      <c r="BJ5" s="110"/>
      <c r="BL5" s="110"/>
      <c r="BN5" s="110"/>
      <c r="BO5" s="110"/>
      <c r="BP5" s="110"/>
      <c r="BR5" s="110"/>
      <c r="BT5" s="110"/>
      <c r="BU5" s="110"/>
      <c r="BV5" s="110"/>
      <c r="BX5" s="110"/>
      <c r="CB5" s="110"/>
    </row>
    <row r="6" spans="1:80" s="115" customFormat="1" ht="15" customHeight="1" thickBot="1">
      <c r="A6" s="113" t="s">
        <v>0</v>
      </c>
      <c r="B6" s="114"/>
      <c r="C6" s="374" t="s">
        <v>49</v>
      </c>
      <c r="D6" s="375"/>
      <c r="E6" s="375"/>
      <c r="F6" s="375"/>
      <c r="G6" s="375"/>
      <c r="H6" s="376"/>
      <c r="I6" s="374" t="s">
        <v>50</v>
      </c>
      <c r="J6" s="375"/>
      <c r="K6" s="375"/>
      <c r="L6" s="375"/>
      <c r="M6" s="377"/>
      <c r="N6" s="378"/>
      <c r="O6" s="374" t="s">
        <v>51</v>
      </c>
      <c r="P6" s="375"/>
      <c r="Q6" s="375"/>
      <c r="R6" s="375"/>
      <c r="S6" s="377"/>
      <c r="T6" s="378"/>
      <c r="U6" s="374" t="s">
        <v>52</v>
      </c>
      <c r="V6" s="375"/>
      <c r="W6" s="375"/>
      <c r="X6" s="375"/>
      <c r="Y6" s="377"/>
      <c r="Z6" s="378"/>
      <c r="AA6" s="374" t="s">
        <v>53</v>
      </c>
      <c r="AB6" s="375"/>
      <c r="AC6" s="375"/>
      <c r="AD6" s="375"/>
      <c r="AE6" s="377"/>
      <c r="AF6" s="378"/>
      <c r="AG6" s="374" t="s">
        <v>54</v>
      </c>
      <c r="AH6" s="375"/>
      <c r="AI6" s="375"/>
      <c r="AJ6" s="375"/>
      <c r="AK6" s="377"/>
      <c r="AL6" s="378"/>
      <c r="AM6" s="374" t="s">
        <v>55</v>
      </c>
      <c r="AN6" s="375"/>
      <c r="AO6" s="375"/>
      <c r="AP6" s="375"/>
      <c r="AQ6" s="377"/>
      <c r="AR6" s="378"/>
      <c r="AS6" s="374" t="s">
        <v>56</v>
      </c>
      <c r="AT6" s="375"/>
      <c r="AU6" s="375"/>
      <c r="AV6" s="375"/>
      <c r="AW6" s="377"/>
      <c r="AX6" s="378"/>
      <c r="AY6" s="374" t="s">
        <v>57</v>
      </c>
      <c r="AZ6" s="375"/>
      <c r="BA6" s="375"/>
      <c r="BB6" s="375"/>
      <c r="BC6" s="377"/>
      <c r="BD6" s="378"/>
      <c r="BE6" s="374" t="s">
        <v>58</v>
      </c>
      <c r="BF6" s="375"/>
      <c r="BG6" s="375"/>
      <c r="BH6" s="375"/>
      <c r="BI6" s="377"/>
      <c r="BJ6" s="378"/>
      <c r="BK6" s="374" t="s">
        <v>59</v>
      </c>
      <c r="BL6" s="375"/>
      <c r="BM6" s="375"/>
      <c r="BN6" s="375"/>
      <c r="BO6" s="377"/>
      <c r="BP6" s="378"/>
      <c r="BQ6" s="374" t="s">
        <v>60</v>
      </c>
      <c r="BR6" s="375"/>
      <c r="BS6" s="375"/>
      <c r="BT6" s="375"/>
      <c r="BU6" s="377"/>
      <c r="BV6" s="378"/>
      <c r="BW6" s="379" t="s">
        <v>61</v>
      </c>
      <c r="BX6" s="380"/>
      <c r="BY6" s="380"/>
      <c r="BZ6" s="381"/>
      <c r="CA6" s="381"/>
      <c r="CB6" s="382"/>
    </row>
    <row r="7" spans="1:80" s="118" customFormat="1" ht="15" customHeight="1">
      <c r="A7" s="116"/>
      <c r="B7" s="117"/>
      <c r="C7" s="383" t="s">
        <v>124</v>
      </c>
      <c r="D7" s="384" t="s">
        <v>125</v>
      </c>
      <c r="E7" s="385"/>
      <c r="F7" s="386" t="s">
        <v>126</v>
      </c>
      <c r="G7" s="387"/>
      <c r="H7" s="388" t="s">
        <v>127</v>
      </c>
      <c r="I7" s="383" t="s">
        <v>124</v>
      </c>
      <c r="J7" s="384" t="s">
        <v>125</v>
      </c>
      <c r="K7" s="385"/>
      <c r="L7" s="386" t="s">
        <v>126</v>
      </c>
      <c r="M7" s="387"/>
      <c r="N7" s="388" t="s">
        <v>127</v>
      </c>
      <c r="O7" s="383" t="s">
        <v>124</v>
      </c>
      <c r="P7" s="384" t="s">
        <v>125</v>
      </c>
      <c r="Q7" s="385"/>
      <c r="R7" s="386" t="s">
        <v>126</v>
      </c>
      <c r="S7" s="387"/>
      <c r="T7" s="388" t="s">
        <v>127</v>
      </c>
      <c r="U7" s="383" t="s">
        <v>124</v>
      </c>
      <c r="V7" s="384" t="s">
        <v>125</v>
      </c>
      <c r="W7" s="385"/>
      <c r="X7" s="386" t="s">
        <v>126</v>
      </c>
      <c r="Y7" s="387"/>
      <c r="Z7" s="388" t="s">
        <v>127</v>
      </c>
      <c r="AA7" s="383" t="s">
        <v>128</v>
      </c>
      <c r="AB7" s="384" t="s">
        <v>129</v>
      </c>
      <c r="AC7" s="385"/>
      <c r="AD7" s="386" t="s">
        <v>126</v>
      </c>
      <c r="AE7" s="387"/>
      <c r="AF7" s="388" t="s">
        <v>127</v>
      </c>
      <c r="AG7" s="383" t="s">
        <v>128</v>
      </c>
      <c r="AH7" s="384" t="s">
        <v>129</v>
      </c>
      <c r="AI7" s="385"/>
      <c r="AJ7" s="386" t="s">
        <v>126</v>
      </c>
      <c r="AK7" s="387"/>
      <c r="AL7" s="388" t="s">
        <v>127</v>
      </c>
      <c r="AM7" s="383" t="s">
        <v>128</v>
      </c>
      <c r="AN7" s="384" t="s">
        <v>129</v>
      </c>
      <c r="AO7" s="385"/>
      <c r="AP7" s="386" t="s">
        <v>126</v>
      </c>
      <c r="AQ7" s="387"/>
      <c r="AR7" s="388" t="s">
        <v>127</v>
      </c>
      <c r="AS7" s="383" t="s">
        <v>128</v>
      </c>
      <c r="AT7" s="384" t="s">
        <v>129</v>
      </c>
      <c r="AU7" s="385"/>
      <c r="AV7" s="386" t="s">
        <v>126</v>
      </c>
      <c r="AW7" s="387"/>
      <c r="AX7" s="388" t="s">
        <v>127</v>
      </c>
      <c r="AY7" s="383" t="s">
        <v>128</v>
      </c>
      <c r="AZ7" s="384" t="s">
        <v>129</v>
      </c>
      <c r="BA7" s="385"/>
      <c r="BB7" s="386" t="s">
        <v>126</v>
      </c>
      <c r="BC7" s="387"/>
      <c r="BD7" s="388" t="s">
        <v>127</v>
      </c>
      <c r="BE7" s="383" t="s">
        <v>124</v>
      </c>
      <c r="BF7" s="384" t="s">
        <v>125</v>
      </c>
      <c r="BG7" s="385"/>
      <c r="BH7" s="386" t="s">
        <v>126</v>
      </c>
      <c r="BI7" s="387"/>
      <c r="BJ7" s="388" t="s">
        <v>127</v>
      </c>
      <c r="BK7" s="383" t="s">
        <v>124</v>
      </c>
      <c r="BL7" s="384" t="s">
        <v>125</v>
      </c>
      <c r="BM7" s="385"/>
      <c r="BN7" s="386" t="s">
        <v>126</v>
      </c>
      <c r="BO7" s="387"/>
      <c r="BP7" s="388" t="s">
        <v>127</v>
      </c>
      <c r="BQ7" s="383" t="s">
        <v>124</v>
      </c>
      <c r="BR7" s="384" t="s">
        <v>125</v>
      </c>
      <c r="BS7" s="385"/>
      <c r="BT7" s="386" t="s">
        <v>126</v>
      </c>
      <c r="BU7" s="387"/>
      <c r="BV7" s="388" t="s">
        <v>127</v>
      </c>
      <c r="BW7" s="383" t="s">
        <v>124</v>
      </c>
      <c r="BX7" s="384" t="s">
        <v>125</v>
      </c>
      <c r="BY7" s="385"/>
      <c r="BZ7" s="389" t="s">
        <v>126</v>
      </c>
      <c r="CA7" s="389"/>
      <c r="CB7" s="390" t="s">
        <v>127</v>
      </c>
    </row>
    <row r="8" spans="1:81" ht="25.5">
      <c r="A8" s="391"/>
      <c r="B8" s="392"/>
      <c r="C8" s="393" t="s">
        <v>16</v>
      </c>
      <c r="D8" s="119" t="s">
        <v>16</v>
      </c>
      <c r="E8" s="119" t="s">
        <v>17</v>
      </c>
      <c r="F8" s="394" t="s">
        <v>62</v>
      </c>
      <c r="G8" s="226" t="s">
        <v>20</v>
      </c>
      <c r="H8" s="395" t="s">
        <v>130</v>
      </c>
      <c r="I8" s="396" t="s">
        <v>16</v>
      </c>
      <c r="J8" s="119" t="s">
        <v>16</v>
      </c>
      <c r="K8" s="119" t="s">
        <v>17</v>
      </c>
      <c r="L8" s="394" t="s">
        <v>62</v>
      </c>
      <c r="M8" s="226" t="s">
        <v>20</v>
      </c>
      <c r="N8" s="395" t="s">
        <v>130</v>
      </c>
      <c r="O8" s="393" t="s">
        <v>16</v>
      </c>
      <c r="P8" s="119" t="s">
        <v>16</v>
      </c>
      <c r="Q8" s="119" t="s">
        <v>17</v>
      </c>
      <c r="R8" s="394" t="s">
        <v>62</v>
      </c>
      <c r="S8" s="226" t="s">
        <v>20</v>
      </c>
      <c r="T8" s="395" t="s">
        <v>130</v>
      </c>
      <c r="U8" s="393" t="s">
        <v>16</v>
      </c>
      <c r="V8" s="119" t="s">
        <v>16</v>
      </c>
      <c r="W8" s="119" t="s">
        <v>17</v>
      </c>
      <c r="X8" s="394" t="s">
        <v>62</v>
      </c>
      <c r="Y8" s="226" t="s">
        <v>20</v>
      </c>
      <c r="Z8" s="395" t="s">
        <v>130</v>
      </c>
      <c r="AA8" s="393" t="s">
        <v>16</v>
      </c>
      <c r="AB8" s="119" t="s">
        <v>16</v>
      </c>
      <c r="AC8" s="119" t="s">
        <v>17</v>
      </c>
      <c r="AD8" s="394" t="s">
        <v>62</v>
      </c>
      <c r="AE8" s="226" t="s">
        <v>20</v>
      </c>
      <c r="AF8" s="395" t="s">
        <v>130</v>
      </c>
      <c r="AG8" s="393" t="s">
        <v>16</v>
      </c>
      <c r="AH8" s="119" t="s">
        <v>16</v>
      </c>
      <c r="AI8" s="119" t="s">
        <v>17</v>
      </c>
      <c r="AJ8" s="394" t="s">
        <v>62</v>
      </c>
      <c r="AK8" s="226" t="s">
        <v>20</v>
      </c>
      <c r="AL8" s="395" t="s">
        <v>130</v>
      </c>
      <c r="AM8" s="393" t="s">
        <v>16</v>
      </c>
      <c r="AN8" s="119" t="s">
        <v>16</v>
      </c>
      <c r="AO8" s="119" t="s">
        <v>17</v>
      </c>
      <c r="AP8" s="394" t="s">
        <v>62</v>
      </c>
      <c r="AQ8" s="226" t="s">
        <v>20</v>
      </c>
      <c r="AR8" s="395" t="s">
        <v>130</v>
      </c>
      <c r="AS8" s="393" t="s">
        <v>16</v>
      </c>
      <c r="AT8" s="119" t="s">
        <v>16</v>
      </c>
      <c r="AU8" s="119" t="s">
        <v>17</v>
      </c>
      <c r="AV8" s="394" t="s">
        <v>62</v>
      </c>
      <c r="AW8" s="226" t="s">
        <v>20</v>
      </c>
      <c r="AX8" s="395" t="s">
        <v>130</v>
      </c>
      <c r="AY8" s="393" t="s">
        <v>16</v>
      </c>
      <c r="AZ8" s="119" t="s">
        <v>16</v>
      </c>
      <c r="BA8" s="119" t="s">
        <v>17</v>
      </c>
      <c r="BB8" s="394" t="s">
        <v>62</v>
      </c>
      <c r="BC8" s="226" t="s">
        <v>20</v>
      </c>
      <c r="BD8" s="395" t="s">
        <v>130</v>
      </c>
      <c r="BE8" s="393" t="s">
        <v>16</v>
      </c>
      <c r="BF8" s="119" t="s">
        <v>16</v>
      </c>
      <c r="BG8" s="119" t="s">
        <v>17</v>
      </c>
      <c r="BH8" s="394" t="s">
        <v>62</v>
      </c>
      <c r="BI8" s="226" t="s">
        <v>20</v>
      </c>
      <c r="BJ8" s="395" t="s">
        <v>130</v>
      </c>
      <c r="BK8" s="393" t="s">
        <v>16</v>
      </c>
      <c r="BL8" s="119" t="s">
        <v>16</v>
      </c>
      <c r="BM8" s="119" t="s">
        <v>17</v>
      </c>
      <c r="BN8" s="394" t="s">
        <v>62</v>
      </c>
      <c r="BO8" s="226" t="s">
        <v>20</v>
      </c>
      <c r="BP8" s="395" t="s">
        <v>130</v>
      </c>
      <c r="BQ8" s="393" t="s">
        <v>16</v>
      </c>
      <c r="BR8" s="119" t="s">
        <v>16</v>
      </c>
      <c r="BS8" s="119" t="s">
        <v>17</v>
      </c>
      <c r="BT8" s="394" t="s">
        <v>62</v>
      </c>
      <c r="BU8" s="226" t="s">
        <v>20</v>
      </c>
      <c r="BV8" s="395" t="s">
        <v>130</v>
      </c>
      <c r="BW8" s="393" t="s">
        <v>16</v>
      </c>
      <c r="BX8" s="119" t="s">
        <v>16</v>
      </c>
      <c r="BY8" s="119" t="s">
        <v>17</v>
      </c>
      <c r="BZ8" s="394" t="s">
        <v>62</v>
      </c>
      <c r="CA8" s="394" t="s">
        <v>20</v>
      </c>
      <c r="CB8" s="397" t="s">
        <v>130</v>
      </c>
      <c r="CC8" s="398"/>
    </row>
    <row r="9" spans="1:80" s="407" customFormat="1" ht="12.75">
      <c r="A9" s="399" t="s">
        <v>63</v>
      </c>
      <c r="B9" s="400"/>
      <c r="C9" s="401">
        <f>SUM(C10:C18)</f>
        <v>101006.70000000001</v>
      </c>
      <c r="D9" s="402">
        <f>SUM(D10:D18)</f>
        <v>17683</v>
      </c>
      <c r="E9" s="403">
        <f>SUM(E10:E18)</f>
        <v>7374.699999999999</v>
      </c>
      <c r="F9" s="402">
        <f>E9-D9</f>
        <v>-10308.300000000001</v>
      </c>
      <c r="G9" s="404">
        <f aca="true" t="shared" si="0" ref="G9:G33">E9/D9%</f>
        <v>41.70502742747271</v>
      </c>
      <c r="H9" s="405">
        <f aca="true" t="shared" si="1" ref="H9:H15">E9/C9%</f>
        <v>7.30119883136465</v>
      </c>
      <c r="I9" s="403">
        <f>SUM(I10:I18)</f>
        <v>3573.6</v>
      </c>
      <c r="J9" s="402">
        <f>SUM(J10:J18)</f>
        <v>388.7</v>
      </c>
      <c r="K9" s="403">
        <f>SUM(K10:K18)</f>
        <v>142.3</v>
      </c>
      <c r="L9" s="402">
        <f aca="true" t="shared" si="2" ref="L9:L32">K9-J9</f>
        <v>-246.39999999999998</v>
      </c>
      <c r="M9" s="404">
        <f aca="true" t="shared" si="3" ref="M9:M15">K9/J9%</f>
        <v>36.60921018780551</v>
      </c>
      <c r="N9" s="405">
        <f>K9/I9%</f>
        <v>3.98197895679427</v>
      </c>
      <c r="O9" s="401">
        <f>SUM(O10:O18)</f>
        <v>3713</v>
      </c>
      <c r="P9" s="402">
        <f>SUM(P10:P18)</f>
        <v>640.9000000000001</v>
      </c>
      <c r="Q9" s="403">
        <f>SUM(Q10:Q18)</f>
        <v>223.4</v>
      </c>
      <c r="R9" s="402">
        <f aca="true" t="shared" si="4" ref="R9:R32">Q9-P9</f>
        <v>-417.5000000000001</v>
      </c>
      <c r="S9" s="404">
        <f aca="true" t="shared" si="5" ref="S9:S16">Q9/P9%</f>
        <v>34.857232017475425</v>
      </c>
      <c r="T9" s="405">
        <f>Q9/O9%</f>
        <v>6.016698087799623</v>
      </c>
      <c r="U9" s="401">
        <f>SUM(U10:U18)</f>
        <v>8493.8</v>
      </c>
      <c r="V9" s="402">
        <f>SUM(V10:V18)</f>
        <v>1124.7</v>
      </c>
      <c r="W9" s="403">
        <f>SUM(W10:W18)</f>
        <v>473.4</v>
      </c>
      <c r="X9" s="402">
        <f aca="true" t="shared" si="6" ref="X9:X32">W9-V9</f>
        <v>-651.3000000000001</v>
      </c>
      <c r="Y9" s="404">
        <f aca="true" t="shared" si="7" ref="Y9:Y16">W9/V9%</f>
        <v>42.09122432648706</v>
      </c>
      <c r="Z9" s="405">
        <f>W9/U9%</f>
        <v>5.573477124490806</v>
      </c>
      <c r="AA9" s="401">
        <f>SUM(AA10:AA18)</f>
        <v>6251.400000000001</v>
      </c>
      <c r="AB9" s="402">
        <f>SUM(AB10:AB18)</f>
        <v>341.8</v>
      </c>
      <c r="AC9" s="403">
        <f>SUM(AC10:AC18)</f>
        <v>114.5</v>
      </c>
      <c r="AD9" s="402">
        <f aca="true" t="shared" si="8" ref="AD9:AD32">AC9-AB9</f>
        <v>-227.3</v>
      </c>
      <c r="AE9" s="404">
        <f aca="true" t="shared" si="9" ref="AE9:AE16">AC9/AB9%</f>
        <v>33.49912229373903</v>
      </c>
      <c r="AF9" s="405">
        <f>AC9/AA9%</f>
        <v>1.831589723901846</v>
      </c>
      <c r="AG9" s="401">
        <f>SUM(AG10:AG18)</f>
        <v>3630.9</v>
      </c>
      <c r="AH9" s="402">
        <f>SUM(AH10:AH18)</f>
        <v>258.5</v>
      </c>
      <c r="AI9" s="403">
        <f>SUM(AI10:AI18)</f>
        <v>134.10000000000002</v>
      </c>
      <c r="AJ9" s="402">
        <f aca="true" t="shared" si="10" ref="AJ9:AJ32">AI9-AH9</f>
        <v>-124.39999999999998</v>
      </c>
      <c r="AK9" s="404">
        <f aca="true" t="shared" si="11" ref="AK9:AK16">AI9/AH9%</f>
        <v>51.876208897485505</v>
      </c>
      <c r="AL9" s="405">
        <f>AI9/AG9%</f>
        <v>3.6932991820209873</v>
      </c>
      <c r="AM9" s="401">
        <f>SUM(AM10:AM18)</f>
        <v>4859.2</v>
      </c>
      <c r="AN9" s="402">
        <f>SUM(AN10:AN18)</f>
        <v>775.4</v>
      </c>
      <c r="AO9" s="403">
        <f>SUM(AO10:AO18)</f>
        <v>217.10000000000002</v>
      </c>
      <c r="AP9" s="402">
        <f aca="true" t="shared" si="12" ref="AP9:AP32">AO9-AN9</f>
        <v>-558.3</v>
      </c>
      <c r="AQ9" s="404">
        <f aca="true" t="shared" si="13" ref="AQ9:AQ16">AO9/AN9%</f>
        <v>27.998452411658505</v>
      </c>
      <c r="AR9" s="405">
        <f>AO9/AM9%</f>
        <v>4.46781363187356</v>
      </c>
      <c r="AS9" s="401">
        <f>SUM(AS10:AS18)</f>
        <v>3718.5</v>
      </c>
      <c r="AT9" s="402">
        <f>SUM(AT10:AT18)</f>
        <v>417</v>
      </c>
      <c r="AU9" s="403">
        <f>SUM(AU10:AU18)</f>
        <v>144.7</v>
      </c>
      <c r="AV9" s="402">
        <f aca="true" t="shared" si="14" ref="AV9:AV32">AU9-AT9</f>
        <v>-272.3</v>
      </c>
      <c r="AW9" s="404">
        <f aca="true" t="shared" si="15" ref="AW9:AW16">AU9/AT9%</f>
        <v>34.700239808153476</v>
      </c>
      <c r="AX9" s="405">
        <f>AU9/AS9%</f>
        <v>3.8913540406077716</v>
      </c>
      <c r="AY9" s="401">
        <f>SUM(AY10:AY18)</f>
        <v>8240.9</v>
      </c>
      <c r="AZ9" s="402">
        <f>SUM(AZ10:AZ18)</f>
        <v>1327.1</v>
      </c>
      <c r="BA9" s="403">
        <f>SUM(BA10:BA18)</f>
        <v>256.7</v>
      </c>
      <c r="BB9" s="402">
        <f aca="true" t="shared" si="16" ref="BB9:BB28">BA9-AZ9</f>
        <v>-1070.3999999999999</v>
      </c>
      <c r="BC9" s="404">
        <f aca="true" t="shared" si="17" ref="BC9:BC16">BA9/AZ9%</f>
        <v>19.34292818928491</v>
      </c>
      <c r="BD9" s="405">
        <f>BA9/AY9%</f>
        <v>3.1149510369013096</v>
      </c>
      <c r="BE9" s="401">
        <f>SUM(BE10:BE18)</f>
        <v>2030.2</v>
      </c>
      <c r="BF9" s="402">
        <f>SUM(BF10:BF18)</f>
        <v>184.10000000000002</v>
      </c>
      <c r="BG9" s="403">
        <f>SUM(BG10:BG18)</f>
        <v>70.3</v>
      </c>
      <c r="BH9" s="402">
        <f aca="true" t="shared" si="18" ref="BH9:BH31">BG9-BF9</f>
        <v>-113.80000000000003</v>
      </c>
      <c r="BI9" s="404">
        <f aca="true" t="shared" si="19" ref="BI9:BI16">BG9/BF9%</f>
        <v>38.18576860401955</v>
      </c>
      <c r="BJ9" s="405">
        <f>BG9/BE9%</f>
        <v>3.4627130331986997</v>
      </c>
      <c r="BK9" s="401">
        <f>SUM(BK10:BK18)</f>
        <v>4324.9</v>
      </c>
      <c r="BL9" s="402">
        <f>SUM(BL10:BL18)</f>
        <v>398.8</v>
      </c>
      <c r="BM9" s="403">
        <f>SUM(BM10:BM18)</f>
        <v>135.9</v>
      </c>
      <c r="BN9" s="402">
        <f aca="true" t="shared" si="20" ref="BN9:BN31">BM9-BL9</f>
        <v>-262.9</v>
      </c>
      <c r="BO9" s="404">
        <f aca="true" t="shared" si="21" ref="BO9:BO16">BM9/BL9%</f>
        <v>34.07723169508526</v>
      </c>
      <c r="BP9" s="405">
        <f>BM9/BK9%</f>
        <v>3.1422691854146922</v>
      </c>
      <c r="BQ9" s="401">
        <f>SUM(BQ10:BQ18)</f>
        <v>10998.2</v>
      </c>
      <c r="BR9" s="402">
        <f>SUM(BR10:BR18)</f>
        <v>1830.9</v>
      </c>
      <c r="BS9" s="403">
        <f>SUM(BS10:BS18)</f>
        <v>753</v>
      </c>
      <c r="BT9" s="402">
        <f>BS9-BR9</f>
        <v>-1077.9</v>
      </c>
      <c r="BU9" s="404">
        <f aca="true" t="shared" si="22" ref="BU9:BU16">BS9/BR9%</f>
        <v>41.12731443552351</v>
      </c>
      <c r="BV9" s="405">
        <f>BS9/BQ9%</f>
        <v>6.846574894073575</v>
      </c>
      <c r="BW9" s="401">
        <f>C9+I9+O9+U9+AA9+AG9+AM9+AS9+AY9+BE9+BK9+BQ9</f>
        <v>160841.30000000002</v>
      </c>
      <c r="BX9" s="402">
        <f>D9+J9+P9+V9+AB9+AH9+AN9+AT9+AZ9+BF9+BL9+BR9</f>
        <v>25370.9</v>
      </c>
      <c r="BY9" s="402">
        <f>E9+K9+Q9+W9+AC9+AI9+AO9+AU9+BA9+BG9+BM9+BS9</f>
        <v>10040.1</v>
      </c>
      <c r="BZ9" s="402">
        <f>BY9-BX9</f>
        <v>-15330.800000000001</v>
      </c>
      <c r="CA9" s="402">
        <f>BY9/BX9%</f>
        <v>39.57329065977163</v>
      </c>
      <c r="CB9" s="406">
        <f>BY9/BW9%</f>
        <v>6.242240021685972</v>
      </c>
    </row>
    <row r="10" spans="1:81" ht="12.75">
      <c r="A10" s="120" t="s">
        <v>64</v>
      </c>
      <c r="B10" s="121"/>
      <c r="C10" s="408">
        <v>52831.3</v>
      </c>
      <c r="D10" s="122">
        <v>9716.1</v>
      </c>
      <c r="E10" s="409">
        <v>2006.3</v>
      </c>
      <c r="F10" s="410">
        <f aca="true" t="shared" si="23" ref="F10:F31">E10-D10</f>
        <v>-7709.8</v>
      </c>
      <c r="G10" s="404">
        <f t="shared" si="0"/>
        <v>20.649231687611284</v>
      </c>
      <c r="H10" s="411">
        <f t="shared" si="1"/>
        <v>3.7975594013397362</v>
      </c>
      <c r="I10" s="412">
        <v>559.6</v>
      </c>
      <c r="J10" s="122">
        <v>104</v>
      </c>
      <c r="K10" s="409">
        <v>13.8</v>
      </c>
      <c r="L10" s="410">
        <f t="shared" si="2"/>
        <v>-90.2</v>
      </c>
      <c r="M10" s="413">
        <f t="shared" si="3"/>
        <v>13.26923076923077</v>
      </c>
      <c r="N10" s="411">
        <f>K10/I10%</f>
        <v>2.466047176554682</v>
      </c>
      <c r="O10" s="408">
        <v>1014.7</v>
      </c>
      <c r="P10" s="122">
        <v>217</v>
      </c>
      <c r="Q10" s="409">
        <v>28.1</v>
      </c>
      <c r="R10" s="410">
        <f t="shared" si="4"/>
        <v>-188.9</v>
      </c>
      <c r="S10" s="413">
        <f>Q10/P10%</f>
        <v>12.94930875576037</v>
      </c>
      <c r="T10" s="411">
        <f>Q10/O10%</f>
        <v>2.769291416182123</v>
      </c>
      <c r="U10" s="408">
        <v>4447.1</v>
      </c>
      <c r="V10" s="122">
        <v>1045</v>
      </c>
      <c r="W10" s="409">
        <v>281.9</v>
      </c>
      <c r="X10" s="410">
        <f t="shared" si="6"/>
        <v>-763.1</v>
      </c>
      <c r="Y10" s="413">
        <f t="shared" si="7"/>
        <v>26.976076555023923</v>
      </c>
      <c r="Z10" s="411">
        <f>W10/U10%</f>
        <v>6.338962469924219</v>
      </c>
      <c r="AA10" s="408">
        <v>1232.7</v>
      </c>
      <c r="AB10" s="122">
        <v>104.5</v>
      </c>
      <c r="AC10" s="409">
        <v>63.2</v>
      </c>
      <c r="AD10" s="410">
        <f t="shared" si="8"/>
        <v>-41.3</v>
      </c>
      <c r="AE10" s="413">
        <f t="shared" si="9"/>
        <v>60.47846889952154</v>
      </c>
      <c r="AF10" s="411">
        <f>AC10/AA10%</f>
        <v>5.126957086071226</v>
      </c>
      <c r="AG10" s="408">
        <v>715.7</v>
      </c>
      <c r="AH10" s="122">
        <v>143</v>
      </c>
      <c r="AI10" s="409">
        <v>41.1</v>
      </c>
      <c r="AJ10" s="410">
        <f t="shared" si="10"/>
        <v>-101.9</v>
      </c>
      <c r="AK10" s="413">
        <f t="shared" si="11"/>
        <v>28.741258741258743</v>
      </c>
      <c r="AL10" s="411">
        <f>AI10/AG10%</f>
        <v>5.742629593405058</v>
      </c>
      <c r="AM10" s="408">
        <v>831.3</v>
      </c>
      <c r="AN10" s="122">
        <v>89.8</v>
      </c>
      <c r="AO10" s="409">
        <v>-2.8</v>
      </c>
      <c r="AP10" s="410">
        <f t="shared" si="12"/>
        <v>-92.6</v>
      </c>
      <c r="AQ10" s="413">
        <f t="shared" si="13"/>
        <v>-3.1180400890868594</v>
      </c>
      <c r="AR10" s="411">
        <f>AO10/AM10%</f>
        <v>-0.3368218453025382</v>
      </c>
      <c r="AS10" s="408">
        <v>892.6</v>
      </c>
      <c r="AT10" s="122">
        <v>215</v>
      </c>
      <c r="AU10" s="409">
        <v>18.1</v>
      </c>
      <c r="AV10" s="410">
        <f t="shared" si="14"/>
        <v>-196.9</v>
      </c>
      <c r="AW10" s="413">
        <f t="shared" si="15"/>
        <v>8.418604651162791</v>
      </c>
      <c r="AX10" s="411">
        <f>AU10/AS10%</f>
        <v>2.0277840017925164</v>
      </c>
      <c r="AY10" s="408">
        <v>1641.4</v>
      </c>
      <c r="AZ10" s="122">
        <v>162</v>
      </c>
      <c r="BA10" s="409">
        <v>64</v>
      </c>
      <c r="BB10" s="410">
        <f t="shared" si="16"/>
        <v>-98</v>
      </c>
      <c r="BC10" s="413">
        <f t="shared" si="17"/>
        <v>39.50617283950617</v>
      </c>
      <c r="BD10" s="411">
        <f>BA10/AY10%</f>
        <v>3.8991105154136707</v>
      </c>
      <c r="BE10" s="408">
        <v>382.1</v>
      </c>
      <c r="BF10" s="122">
        <v>77</v>
      </c>
      <c r="BG10" s="409">
        <v>9.7</v>
      </c>
      <c r="BH10" s="410">
        <f t="shared" si="18"/>
        <v>-67.3</v>
      </c>
      <c r="BI10" s="413">
        <f t="shared" si="19"/>
        <v>12.597402597402596</v>
      </c>
      <c r="BJ10" s="411">
        <f>BG10/BE10%</f>
        <v>2.5386024600889816</v>
      </c>
      <c r="BK10" s="408">
        <v>854.9</v>
      </c>
      <c r="BL10" s="122">
        <v>118</v>
      </c>
      <c r="BM10" s="409">
        <v>23.6</v>
      </c>
      <c r="BN10" s="410">
        <f t="shared" si="20"/>
        <v>-94.4</v>
      </c>
      <c r="BO10" s="413">
        <f t="shared" si="21"/>
        <v>20.000000000000004</v>
      </c>
      <c r="BP10" s="411">
        <f>BM10/BK10%</f>
        <v>2.760556790267868</v>
      </c>
      <c r="BQ10" s="408">
        <v>3315.2</v>
      </c>
      <c r="BR10" s="122">
        <v>462</v>
      </c>
      <c r="BS10" s="409">
        <v>123.8</v>
      </c>
      <c r="BT10" s="410">
        <f>BS10-BR10</f>
        <v>-338.2</v>
      </c>
      <c r="BU10" s="413">
        <f t="shared" si="22"/>
        <v>26.796536796536795</v>
      </c>
      <c r="BV10" s="411">
        <f>BS10/BQ10%</f>
        <v>3.734314671814672</v>
      </c>
      <c r="BW10" s="414">
        <f aca="true" t="shared" si="24" ref="BW10:BY17">C10+I10+O10+U10+AA10+AG10+AM10+AS10+AY10+BE10+BK10+BQ10</f>
        <v>68718.59999999999</v>
      </c>
      <c r="BX10" s="223">
        <f t="shared" si="24"/>
        <v>12453.4</v>
      </c>
      <c r="BY10" s="223">
        <f t="shared" si="24"/>
        <v>2670.7999999999993</v>
      </c>
      <c r="BZ10" s="410">
        <f>BY10-BX10</f>
        <v>-9782.6</v>
      </c>
      <c r="CA10" s="410">
        <f>BY10/BX10%</f>
        <v>21.446352000256955</v>
      </c>
      <c r="CB10" s="415">
        <f>BY10/BW10%</f>
        <v>3.8865751048478865</v>
      </c>
      <c r="CC10" s="416"/>
    </row>
    <row r="11" spans="1:81" ht="12.75">
      <c r="A11" s="120" t="s">
        <v>65</v>
      </c>
      <c r="B11" s="121"/>
      <c r="C11" s="408">
        <v>1866.2</v>
      </c>
      <c r="D11" s="122">
        <v>366.3</v>
      </c>
      <c r="E11" s="409">
        <v>171.9</v>
      </c>
      <c r="F11" s="410">
        <f t="shared" si="23"/>
        <v>-194.4</v>
      </c>
      <c r="G11" s="404">
        <f t="shared" si="0"/>
        <v>46.928746928746925</v>
      </c>
      <c r="H11" s="411"/>
      <c r="I11" s="412">
        <v>56</v>
      </c>
      <c r="J11" s="122">
        <v>32</v>
      </c>
      <c r="K11" s="409">
        <v>4</v>
      </c>
      <c r="L11" s="410">
        <f t="shared" si="2"/>
        <v>-28</v>
      </c>
      <c r="M11" s="413">
        <f t="shared" si="3"/>
        <v>12.5</v>
      </c>
      <c r="N11" s="411"/>
      <c r="O11" s="408">
        <v>0</v>
      </c>
      <c r="P11" s="122"/>
      <c r="Q11" s="409"/>
      <c r="R11" s="410">
        <f t="shared" si="4"/>
        <v>0</v>
      </c>
      <c r="S11" s="413"/>
      <c r="T11" s="411"/>
      <c r="U11" s="408"/>
      <c r="V11" s="122"/>
      <c r="W11" s="409"/>
      <c r="X11" s="410"/>
      <c r="Y11" s="413"/>
      <c r="Z11" s="411"/>
      <c r="AA11" s="408"/>
      <c r="AB11" s="122"/>
      <c r="AC11" s="409"/>
      <c r="AD11" s="410"/>
      <c r="AE11" s="413"/>
      <c r="AF11" s="411"/>
      <c r="AG11" s="408"/>
      <c r="AH11" s="122"/>
      <c r="AI11" s="409"/>
      <c r="AJ11" s="410">
        <f t="shared" si="10"/>
        <v>0</v>
      </c>
      <c r="AK11" s="413"/>
      <c r="AL11" s="411"/>
      <c r="AM11" s="408"/>
      <c r="AN11" s="122"/>
      <c r="AO11" s="409"/>
      <c r="AP11" s="410"/>
      <c r="AQ11" s="413"/>
      <c r="AR11" s="411"/>
      <c r="AS11" s="408"/>
      <c r="AT11" s="122"/>
      <c r="AU11" s="409"/>
      <c r="AV11" s="410">
        <f t="shared" si="14"/>
        <v>0</v>
      </c>
      <c r="AW11" s="413"/>
      <c r="AX11" s="411"/>
      <c r="AY11" s="408"/>
      <c r="AZ11" s="122"/>
      <c r="BA11" s="409"/>
      <c r="BB11" s="410">
        <f t="shared" si="16"/>
        <v>0</v>
      </c>
      <c r="BC11" s="413"/>
      <c r="BD11" s="411"/>
      <c r="BE11" s="408"/>
      <c r="BF11" s="122"/>
      <c r="BG11" s="409"/>
      <c r="BH11" s="410"/>
      <c r="BI11" s="413"/>
      <c r="BJ11" s="411"/>
      <c r="BK11" s="408"/>
      <c r="BL11" s="122"/>
      <c r="BM11" s="409"/>
      <c r="BN11" s="410"/>
      <c r="BO11" s="413"/>
      <c r="BP11" s="411"/>
      <c r="BQ11" s="408">
        <v>715.1</v>
      </c>
      <c r="BR11" s="122">
        <v>178.4</v>
      </c>
      <c r="BS11" s="409">
        <v>65.8</v>
      </c>
      <c r="BT11" s="410"/>
      <c r="BU11" s="413"/>
      <c r="BV11" s="411"/>
      <c r="BW11" s="414">
        <f t="shared" si="24"/>
        <v>2637.3</v>
      </c>
      <c r="BX11" s="223">
        <f t="shared" si="24"/>
        <v>576.7</v>
      </c>
      <c r="BY11" s="223">
        <f t="shared" si="24"/>
        <v>241.7</v>
      </c>
      <c r="BZ11" s="410">
        <f>BY11-BX11</f>
        <v>-335.00000000000006</v>
      </c>
      <c r="CA11" s="410">
        <f>BY11/BX11%</f>
        <v>41.91087220391884</v>
      </c>
      <c r="CB11" s="415">
        <f>BY11/BW11%</f>
        <v>9.1646759943882</v>
      </c>
      <c r="CC11" s="416"/>
    </row>
    <row r="12" spans="1:81" ht="24.75" customHeight="1" hidden="1">
      <c r="A12" s="123" t="s">
        <v>24</v>
      </c>
      <c r="B12" s="121"/>
      <c r="C12" s="408"/>
      <c r="D12" s="122"/>
      <c r="E12" s="409"/>
      <c r="F12" s="410">
        <f t="shared" si="23"/>
        <v>0</v>
      </c>
      <c r="G12" s="404" t="e">
        <f t="shared" si="0"/>
        <v>#DIV/0!</v>
      </c>
      <c r="H12" s="411" t="e">
        <f t="shared" si="1"/>
        <v>#DIV/0!</v>
      </c>
      <c r="I12" s="412"/>
      <c r="J12" s="122"/>
      <c r="K12" s="409"/>
      <c r="L12" s="410">
        <f t="shared" si="2"/>
        <v>0</v>
      </c>
      <c r="M12" s="413" t="e">
        <f t="shared" si="3"/>
        <v>#DIV/0!</v>
      </c>
      <c r="N12" s="411" t="e">
        <f aca="true" t="shared" si="25" ref="N12:N33">K12/I12%</f>
        <v>#DIV/0!</v>
      </c>
      <c r="O12" s="408"/>
      <c r="P12" s="122"/>
      <c r="Q12" s="409"/>
      <c r="R12" s="410">
        <f t="shared" si="4"/>
        <v>0</v>
      </c>
      <c r="S12" s="413" t="e">
        <f t="shared" si="5"/>
        <v>#DIV/0!</v>
      </c>
      <c r="T12" s="411" t="e">
        <f aca="true" t="shared" si="26" ref="T12:T33">Q12/O12%</f>
        <v>#DIV/0!</v>
      </c>
      <c r="U12" s="408"/>
      <c r="V12" s="122"/>
      <c r="W12" s="409"/>
      <c r="X12" s="410">
        <f t="shared" si="6"/>
        <v>0</v>
      </c>
      <c r="Y12" s="413"/>
      <c r="Z12" s="411"/>
      <c r="AA12" s="408"/>
      <c r="AB12" s="122"/>
      <c r="AC12" s="409"/>
      <c r="AD12" s="410">
        <f t="shared" si="8"/>
        <v>0</v>
      </c>
      <c r="AE12" s="413"/>
      <c r="AF12" s="411" t="e">
        <f aca="true" t="shared" si="27" ref="AF12:AF33">AC12/AA12%</f>
        <v>#DIV/0!</v>
      </c>
      <c r="AG12" s="408"/>
      <c r="AH12" s="122"/>
      <c r="AI12" s="409"/>
      <c r="AJ12" s="410">
        <f t="shared" si="10"/>
        <v>0</v>
      </c>
      <c r="AK12" s="413" t="e">
        <f t="shared" si="11"/>
        <v>#DIV/0!</v>
      </c>
      <c r="AL12" s="411" t="e">
        <f aca="true" t="shared" si="28" ref="AL12:AL33">AI12/AG12%</f>
        <v>#DIV/0!</v>
      </c>
      <c r="AM12" s="408"/>
      <c r="AN12" s="122"/>
      <c r="AO12" s="409"/>
      <c r="AP12" s="410">
        <f t="shared" si="12"/>
        <v>0</v>
      </c>
      <c r="AQ12" s="413" t="e">
        <f t="shared" si="13"/>
        <v>#DIV/0!</v>
      </c>
      <c r="AR12" s="411" t="e">
        <f aca="true" t="shared" si="29" ref="AR12:AR33">AO12/AM12%</f>
        <v>#DIV/0!</v>
      </c>
      <c r="AS12" s="408"/>
      <c r="AT12" s="122"/>
      <c r="AU12" s="409"/>
      <c r="AV12" s="410">
        <f t="shared" si="14"/>
        <v>0</v>
      </c>
      <c r="AW12" s="413" t="e">
        <f t="shared" si="15"/>
        <v>#DIV/0!</v>
      </c>
      <c r="AX12" s="411" t="e">
        <f aca="true" t="shared" si="30" ref="AX12:AX33">AU12/AS12%</f>
        <v>#DIV/0!</v>
      </c>
      <c r="AY12" s="408"/>
      <c r="AZ12" s="122"/>
      <c r="BA12" s="409"/>
      <c r="BB12" s="410">
        <f t="shared" si="16"/>
        <v>0</v>
      </c>
      <c r="BC12" s="413" t="e">
        <f t="shared" si="17"/>
        <v>#DIV/0!</v>
      </c>
      <c r="BD12" s="411" t="e">
        <f aca="true" t="shared" si="31" ref="BD12:BD33">BA12/AY12%</f>
        <v>#DIV/0!</v>
      </c>
      <c r="BE12" s="408"/>
      <c r="BF12" s="122"/>
      <c r="BG12" s="409"/>
      <c r="BH12" s="410">
        <f t="shared" si="18"/>
        <v>0</v>
      </c>
      <c r="BI12" s="413"/>
      <c r="BJ12" s="411" t="e">
        <f aca="true" t="shared" si="32" ref="BJ12:BJ33">BG12/BE12%</f>
        <v>#DIV/0!</v>
      </c>
      <c r="BK12" s="408"/>
      <c r="BL12" s="122"/>
      <c r="BM12" s="409"/>
      <c r="BN12" s="410">
        <f t="shared" si="20"/>
        <v>0</v>
      </c>
      <c r="BO12" s="413" t="e">
        <f t="shared" si="21"/>
        <v>#DIV/0!</v>
      </c>
      <c r="BP12" s="411" t="e">
        <f aca="true" t="shared" si="33" ref="BP12:BP33">BM12/BK12%</f>
        <v>#DIV/0!</v>
      </c>
      <c r="BQ12" s="408"/>
      <c r="BR12" s="122"/>
      <c r="BS12" s="409"/>
      <c r="BT12" s="410">
        <f aca="true" t="shared" si="34" ref="BT12:BT18">BS12-BR12</f>
        <v>0</v>
      </c>
      <c r="BU12" s="413" t="e">
        <f>BS12/BR12%</f>
        <v>#DIV/0!</v>
      </c>
      <c r="BV12" s="411" t="e">
        <f aca="true" t="shared" si="35" ref="BV12:BV33">BS12/BQ12%</f>
        <v>#DIV/0!</v>
      </c>
      <c r="BW12" s="414">
        <f t="shared" si="24"/>
        <v>0</v>
      </c>
      <c r="BX12" s="223">
        <f t="shared" si="24"/>
        <v>0</v>
      </c>
      <c r="BY12" s="223">
        <f t="shared" si="24"/>
        <v>0</v>
      </c>
      <c r="BZ12" s="410">
        <f aca="true" t="shared" si="36" ref="BZ12:BZ27">BY12-BX12</f>
        <v>0</v>
      </c>
      <c r="CA12" s="410" t="e">
        <f aca="true" t="shared" si="37" ref="CA12:CA27">BY12/BX12%</f>
        <v>#DIV/0!</v>
      </c>
      <c r="CB12" s="415" t="e">
        <f aca="true" t="shared" si="38" ref="CB12:CB33">BY12/BW12%</f>
        <v>#DIV/0!</v>
      </c>
      <c r="CC12" s="416"/>
    </row>
    <row r="13" spans="1:81" ht="12.75">
      <c r="A13" s="120" t="s">
        <v>26</v>
      </c>
      <c r="B13" s="124"/>
      <c r="C13" s="417">
        <v>42.7</v>
      </c>
      <c r="D13" s="418"/>
      <c r="E13" s="419"/>
      <c r="F13" s="410">
        <f t="shared" si="23"/>
        <v>0</v>
      </c>
      <c r="G13" s="404"/>
      <c r="H13" s="411">
        <f>E13/C13%</f>
        <v>0</v>
      </c>
      <c r="I13" s="420">
        <v>100</v>
      </c>
      <c r="J13" s="418">
        <v>2</v>
      </c>
      <c r="K13" s="419">
        <v>0.8</v>
      </c>
      <c r="L13" s="410">
        <f t="shared" si="2"/>
        <v>-1.2</v>
      </c>
      <c r="M13" s="413">
        <f t="shared" si="3"/>
        <v>40</v>
      </c>
      <c r="N13" s="411">
        <f t="shared" si="25"/>
        <v>0.8</v>
      </c>
      <c r="O13" s="417">
        <v>4.5</v>
      </c>
      <c r="P13" s="418"/>
      <c r="Q13" s="419"/>
      <c r="R13" s="410">
        <f t="shared" si="4"/>
        <v>0</v>
      </c>
      <c r="S13" s="413"/>
      <c r="T13" s="411"/>
      <c r="U13" s="417">
        <v>60.6</v>
      </c>
      <c r="V13" s="418">
        <v>15.2</v>
      </c>
      <c r="W13" s="419"/>
      <c r="X13" s="410">
        <f t="shared" si="6"/>
        <v>-15.2</v>
      </c>
      <c r="Y13" s="413"/>
      <c r="Z13" s="411"/>
      <c r="AA13" s="417">
        <v>76.5</v>
      </c>
      <c r="AB13" s="418"/>
      <c r="AC13" s="419"/>
      <c r="AD13" s="410">
        <f t="shared" si="8"/>
        <v>0</v>
      </c>
      <c r="AE13" s="413"/>
      <c r="AF13" s="411">
        <f t="shared" si="27"/>
        <v>0</v>
      </c>
      <c r="AG13" s="417">
        <v>72.8</v>
      </c>
      <c r="AH13" s="418"/>
      <c r="AI13" s="419"/>
      <c r="AJ13" s="410">
        <f t="shared" si="10"/>
        <v>0</v>
      </c>
      <c r="AK13" s="413"/>
      <c r="AL13" s="411">
        <f t="shared" si="28"/>
        <v>0</v>
      </c>
      <c r="AM13" s="417">
        <v>101.3</v>
      </c>
      <c r="AN13" s="418">
        <v>60</v>
      </c>
      <c r="AO13" s="419"/>
      <c r="AP13" s="410">
        <f t="shared" si="12"/>
        <v>-60</v>
      </c>
      <c r="AQ13" s="413">
        <f t="shared" si="13"/>
        <v>0</v>
      </c>
      <c r="AR13" s="411">
        <f t="shared" si="29"/>
        <v>0</v>
      </c>
      <c r="AS13" s="417">
        <v>200</v>
      </c>
      <c r="AT13" s="418">
        <v>100</v>
      </c>
      <c r="AU13" s="419"/>
      <c r="AV13" s="410">
        <f t="shared" si="14"/>
        <v>-100</v>
      </c>
      <c r="AW13" s="413">
        <f t="shared" si="15"/>
        <v>0</v>
      </c>
      <c r="AX13" s="411">
        <f t="shared" si="30"/>
        <v>0</v>
      </c>
      <c r="AY13" s="417">
        <v>255.3</v>
      </c>
      <c r="AZ13" s="418">
        <v>200</v>
      </c>
      <c r="BA13" s="419">
        <v>85</v>
      </c>
      <c r="BB13" s="410">
        <f t="shared" si="16"/>
        <v>-115</v>
      </c>
      <c r="BC13" s="413">
        <f t="shared" si="17"/>
        <v>42.5</v>
      </c>
      <c r="BD13" s="411">
        <f t="shared" si="31"/>
        <v>33.29416372894634</v>
      </c>
      <c r="BE13" s="417">
        <v>14.3</v>
      </c>
      <c r="BF13" s="418"/>
      <c r="BG13" s="419"/>
      <c r="BH13" s="410">
        <f t="shared" si="18"/>
        <v>0</v>
      </c>
      <c r="BI13" s="413"/>
      <c r="BJ13" s="411">
        <f t="shared" si="32"/>
        <v>0</v>
      </c>
      <c r="BK13" s="417">
        <v>39.8</v>
      </c>
      <c r="BL13" s="418">
        <v>10</v>
      </c>
      <c r="BM13" s="419"/>
      <c r="BN13" s="410">
        <f t="shared" si="20"/>
        <v>-10</v>
      </c>
      <c r="BO13" s="413">
        <f t="shared" si="21"/>
        <v>0</v>
      </c>
      <c r="BP13" s="411">
        <f t="shared" si="33"/>
        <v>0</v>
      </c>
      <c r="BQ13" s="417"/>
      <c r="BR13" s="418"/>
      <c r="BS13" s="419"/>
      <c r="BT13" s="410">
        <f t="shared" si="34"/>
        <v>0</v>
      </c>
      <c r="BU13" s="413"/>
      <c r="BV13" s="411"/>
      <c r="BW13" s="414">
        <f t="shared" si="24"/>
        <v>967.8</v>
      </c>
      <c r="BX13" s="223">
        <f t="shared" si="24"/>
        <v>387.2</v>
      </c>
      <c r="BY13" s="223">
        <f t="shared" si="24"/>
        <v>85.8</v>
      </c>
      <c r="BZ13" s="410">
        <f t="shared" si="36"/>
        <v>-301.4</v>
      </c>
      <c r="CA13" s="410">
        <f t="shared" si="37"/>
        <v>22.15909090909091</v>
      </c>
      <c r="CB13" s="415">
        <f t="shared" si="38"/>
        <v>8.865468071915686</v>
      </c>
      <c r="CC13" s="416"/>
    </row>
    <row r="14" spans="1:81" ht="12.75">
      <c r="A14" s="125" t="s">
        <v>66</v>
      </c>
      <c r="B14" s="124"/>
      <c r="C14" s="417">
        <v>8693.3</v>
      </c>
      <c r="D14" s="418">
        <v>187</v>
      </c>
      <c r="E14" s="419">
        <v>94.1</v>
      </c>
      <c r="F14" s="410">
        <f t="shared" si="23"/>
        <v>-92.9</v>
      </c>
      <c r="G14" s="404">
        <f t="shared" si="0"/>
        <v>50.320855614973254</v>
      </c>
      <c r="H14" s="411">
        <f t="shared" si="1"/>
        <v>1.0824428007776103</v>
      </c>
      <c r="I14" s="420">
        <v>2560</v>
      </c>
      <c r="J14" s="418">
        <v>172.5</v>
      </c>
      <c r="K14" s="419">
        <v>120.9</v>
      </c>
      <c r="L14" s="410">
        <f t="shared" si="2"/>
        <v>-51.599999999999994</v>
      </c>
      <c r="M14" s="413">
        <f t="shared" si="3"/>
        <v>70.08695652173913</v>
      </c>
      <c r="N14" s="411">
        <f t="shared" si="25"/>
        <v>4.72265625</v>
      </c>
      <c r="O14" s="417">
        <v>397.9</v>
      </c>
      <c r="P14" s="418">
        <v>15</v>
      </c>
      <c r="Q14" s="419">
        <v>36.8</v>
      </c>
      <c r="R14" s="410">
        <f t="shared" si="4"/>
        <v>21.799999999999997</v>
      </c>
      <c r="S14" s="413">
        <f t="shared" si="5"/>
        <v>245.33333333333331</v>
      </c>
      <c r="T14" s="411">
        <f t="shared" si="26"/>
        <v>9.248554913294798</v>
      </c>
      <c r="U14" s="417">
        <v>68.5</v>
      </c>
      <c r="V14" s="418">
        <v>1.2</v>
      </c>
      <c r="W14" s="419">
        <v>10.5</v>
      </c>
      <c r="X14" s="410">
        <f t="shared" si="6"/>
        <v>9.3</v>
      </c>
      <c r="Y14" s="413">
        <f>W14/V14%</f>
        <v>875</v>
      </c>
      <c r="Z14" s="411">
        <f>W14/U14%</f>
        <v>15.32846715328467</v>
      </c>
      <c r="AA14" s="417">
        <v>32</v>
      </c>
      <c r="AB14" s="418">
        <v>0.1</v>
      </c>
      <c r="AC14" s="419">
        <v>0.3</v>
      </c>
      <c r="AD14" s="410">
        <f t="shared" si="8"/>
        <v>0.19999999999999998</v>
      </c>
      <c r="AE14" s="413">
        <f t="shared" si="9"/>
        <v>300</v>
      </c>
      <c r="AF14" s="411">
        <f t="shared" si="27"/>
        <v>0.9375</v>
      </c>
      <c r="AG14" s="417">
        <v>523.2</v>
      </c>
      <c r="AH14" s="418">
        <v>10</v>
      </c>
      <c r="AI14" s="419">
        <v>2.7</v>
      </c>
      <c r="AJ14" s="410">
        <f t="shared" si="10"/>
        <v>-7.3</v>
      </c>
      <c r="AK14" s="413">
        <f t="shared" si="11"/>
        <v>27</v>
      </c>
      <c r="AL14" s="411">
        <f t="shared" si="28"/>
        <v>0.5160550458715596</v>
      </c>
      <c r="AM14" s="417">
        <v>153.1</v>
      </c>
      <c r="AN14" s="418">
        <v>11.8</v>
      </c>
      <c r="AO14" s="419">
        <v>0.6</v>
      </c>
      <c r="AP14" s="410">
        <f t="shared" si="12"/>
        <v>-11.200000000000001</v>
      </c>
      <c r="AQ14" s="413">
        <f t="shared" si="13"/>
        <v>5.084745762711864</v>
      </c>
      <c r="AR14" s="411">
        <f t="shared" si="29"/>
        <v>0.3919007184846506</v>
      </c>
      <c r="AS14" s="417">
        <v>64.2</v>
      </c>
      <c r="AT14" s="418">
        <v>4.5</v>
      </c>
      <c r="AU14" s="419">
        <v>0.4</v>
      </c>
      <c r="AV14" s="410">
        <f t="shared" si="14"/>
        <v>-4.1</v>
      </c>
      <c r="AW14" s="413">
        <f t="shared" si="15"/>
        <v>8.88888888888889</v>
      </c>
      <c r="AX14" s="411">
        <f t="shared" si="30"/>
        <v>0.6230529595015577</v>
      </c>
      <c r="AY14" s="417">
        <v>1592.1</v>
      </c>
      <c r="AZ14" s="418">
        <v>98.7</v>
      </c>
      <c r="BA14" s="419">
        <v>16.1</v>
      </c>
      <c r="BB14" s="410">
        <f t="shared" si="16"/>
        <v>-82.6</v>
      </c>
      <c r="BC14" s="413">
        <f t="shared" si="17"/>
        <v>16.312056737588655</v>
      </c>
      <c r="BD14" s="411">
        <f t="shared" si="31"/>
        <v>1.0112430123735947</v>
      </c>
      <c r="BE14" s="417">
        <v>58.5</v>
      </c>
      <c r="BF14" s="418">
        <v>1.4</v>
      </c>
      <c r="BG14" s="419">
        <v>0.1</v>
      </c>
      <c r="BH14" s="410">
        <f t="shared" si="18"/>
        <v>-1.2999999999999998</v>
      </c>
      <c r="BI14" s="413">
        <f t="shared" si="19"/>
        <v>7.142857142857144</v>
      </c>
      <c r="BJ14" s="411">
        <f t="shared" si="32"/>
        <v>0.17094017094017097</v>
      </c>
      <c r="BK14" s="417">
        <v>321.7</v>
      </c>
      <c r="BL14" s="418">
        <v>27</v>
      </c>
      <c r="BM14" s="419">
        <v>10.7</v>
      </c>
      <c r="BN14" s="410">
        <f t="shared" si="20"/>
        <v>-16.3</v>
      </c>
      <c r="BO14" s="413">
        <f t="shared" si="21"/>
        <v>39.629629629629626</v>
      </c>
      <c r="BP14" s="411">
        <f t="shared" si="33"/>
        <v>3.3260801989431146</v>
      </c>
      <c r="BQ14" s="417">
        <v>841</v>
      </c>
      <c r="BR14" s="418">
        <v>9</v>
      </c>
      <c r="BS14" s="419">
        <v>28.9</v>
      </c>
      <c r="BT14" s="410">
        <f t="shared" si="34"/>
        <v>19.9</v>
      </c>
      <c r="BU14" s="413">
        <f t="shared" si="22"/>
        <v>321.1111111111111</v>
      </c>
      <c r="BV14" s="411">
        <f t="shared" si="35"/>
        <v>3.436385255648038</v>
      </c>
      <c r="BW14" s="414">
        <f t="shared" si="24"/>
        <v>15305.500000000002</v>
      </c>
      <c r="BX14" s="223">
        <f t="shared" si="24"/>
        <v>538.2</v>
      </c>
      <c r="BY14" s="223">
        <f t="shared" si="24"/>
        <v>322.1</v>
      </c>
      <c r="BZ14" s="410">
        <f t="shared" si="36"/>
        <v>-216.10000000000002</v>
      </c>
      <c r="CA14" s="410">
        <f t="shared" si="37"/>
        <v>59.84764028242289</v>
      </c>
      <c r="CB14" s="415">
        <f t="shared" si="38"/>
        <v>2.1044722485381073</v>
      </c>
      <c r="CC14" s="416"/>
    </row>
    <row r="15" spans="1:81" s="128" customFormat="1" ht="12.75">
      <c r="A15" s="126" t="s">
        <v>67</v>
      </c>
      <c r="B15" s="127"/>
      <c r="C15" s="421">
        <v>30687.1</v>
      </c>
      <c r="D15" s="422">
        <v>6220.1</v>
      </c>
      <c r="E15" s="423">
        <v>3549.5</v>
      </c>
      <c r="F15" s="410">
        <f t="shared" si="23"/>
        <v>-2670.6000000000004</v>
      </c>
      <c r="G15" s="404">
        <f t="shared" si="0"/>
        <v>57.064998955000725</v>
      </c>
      <c r="H15" s="411">
        <f t="shared" si="1"/>
        <v>11.566749546226266</v>
      </c>
      <c r="I15" s="424">
        <v>28</v>
      </c>
      <c r="J15" s="422">
        <v>7</v>
      </c>
      <c r="K15" s="423">
        <v>2.8</v>
      </c>
      <c r="L15" s="410">
        <f t="shared" si="2"/>
        <v>-4.2</v>
      </c>
      <c r="M15" s="413">
        <f t="shared" si="3"/>
        <v>39.99999999999999</v>
      </c>
      <c r="N15" s="411">
        <f t="shared" si="25"/>
        <v>9.999999999999998</v>
      </c>
      <c r="O15" s="421">
        <v>1915.9</v>
      </c>
      <c r="P15" s="422">
        <v>327.6</v>
      </c>
      <c r="Q15" s="423">
        <v>133.9</v>
      </c>
      <c r="R15" s="410">
        <f t="shared" si="4"/>
        <v>-193.70000000000002</v>
      </c>
      <c r="S15" s="413">
        <f t="shared" si="5"/>
        <v>40.87301587301587</v>
      </c>
      <c r="T15" s="411">
        <f t="shared" si="26"/>
        <v>6.988882509525549</v>
      </c>
      <c r="U15" s="421">
        <v>3786.8</v>
      </c>
      <c r="V15" s="422">
        <v>56.1</v>
      </c>
      <c r="W15" s="423">
        <v>173.6</v>
      </c>
      <c r="X15" s="410">
        <f t="shared" si="6"/>
        <v>117.5</v>
      </c>
      <c r="Y15" s="413">
        <f t="shared" si="7"/>
        <v>309.4474153297682</v>
      </c>
      <c r="Z15" s="411">
        <f>W15/U15%</f>
        <v>4.584345621633041</v>
      </c>
      <c r="AA15" s="421">
        <v>4523.1</v>
      </c>
      <c r="AB15" s="422">
        <v>145</v>
      </c>
      <c r="AC15" s="423">
        <v>47.7</v>
      </c>
      <c r="AD15" s="410">
        <f t="shared" si="8"/>
        <v>-97.3</v>
      </c>
      <c r="AE15" s="413">
        <f t="shared" si="9"/>
        <v>32.896551724137936</v>
      </c>
      <c r="AF15" s="411">
        <f t="shared" si="27"/>
        <v>1.0545864561915501</v>
      </c>
      <c r="AG15" s="421">
        <v>1874.3</v>
      </c>
      <c r="AH15" s="422">
        <v>19</v>
      </c>
      <c r="AI15" s="423">
        <v>65</v>
      </c>
      <c r="AJ15" s="410">
        <f t="shared" si="10"/>
        <v>46</v>
      </c>
      <c r="AK15" s="413">
        <f t="shared" si="11"/>
        <v>342.10526315789474</v>
      </c>
      <c r="AL15" s="411">
        <f t="shared" si="28"/>
        <v>3.4679613722456386</v>
      </c>
      <c r="AM15" s="421">
        <v>3378.4</v>
      </c>
      <c r="AN15" s="422">
        <v>530.9</v>
      </c>
      <c r="AO15" s="423">
        <v>218</v>
      </c>
      <c r="AP15" s="410">
        <f t="shared" si="12"/>
        <v>-312.9</v>
      </c>
      <c r="AQ15" s="413">
        <f t="shared" si="13"/>
        <v>41.06234695799586</v>
      </c>
      <c r="AR15" s="411">
        <f t="shared" si="29"/>
        <v>6.452758702344306</v>
      </c>
      <c r="AS15" s="421">
        <v>2473.2</v>
      </c>
      <c r="AT15" s="422">
        <v>77</v>
      </c>
      <c r="AU15" s="423">
        <v>61.5</v>
      </c>
      <c r="AV15" s="410">
        <f t="shared" si="14"/>
        <v>-15.5</v>
      </c>
      <c r="AW15" s="413">
        <f t="shared" si="15"/>
        <v>79.87012987012987</v>
      </c>
      <c r="AX15" s="411">
        <f t="shared" si="30"/>
        <v>2.4866569626394956</v>
      </c>
      <c r="AY15" s="421">
        <v>4713.9</v>
      </c>
      <c r="AZ15" s="422">
        <v>864.9</v>
      </c>
      <c r="BA15" s="423">
        <v>77.4</v>
      </c>
      <c r="BB15" s="410">
        <f t="shared" si="16"/>
        <v>-787.5</v>
      </c>
      <c r="BC15" s="413">
        <f t="shared" si="17"/>
        <v>8.94901144640999</v>
      </c>
      <c r="BD15" s="411">
        <f t="shared" si="31"/>
        <v>1.6419525233882775</v>
      </c>
      <c r="BE15" s="421">
        <v>1488.1</v>
      </c>
      <c r="BF15" s="422">
        <v>88.4</v>
      </c>
      <c r="BG15" s="423">
        <v>54</v>
      </c>
      <c r="BH15" s="410">
        <f t="shared" si="18"/>
        <v>-34.400000000000006</v>
      </c>
      <c r="BI15" s="413">
        <f t="shared" si="19"/>
        <v>61.08597285067873</v>
      </c>
      <c r="BJ15" s="411">
        <f t="shared" si="32"/>
        <v>3.628788387877159</v>
      </c>
      <c r="BK15" s="421">
        <v>2486.5</v>
      </c>
      <c r="BL15" s="422">
        <v>138</v>
      </c>
      <c r="BM15" s="423">
        <v>83.2</v>
      </c>
      <c r="BN15" s="410">
        <f t="shared" si="20"/>
        <v>-54.8</v>
      </c>
      <c r="BO15" s="413">
        <f t="shared" si="21"/>
        <v>60.28985507246377</v>
      </c>
      <c r="BP15" s="411">
        <f t="shared" si="33"/>
        <v>3.346068771365373</v>
      </c>
      <c r="BQ15" s="421">
        <v>4624.2</v>
      </c>
      <c r="BR15" s="422">
        <v>824</v>
      </c>
      <c r="BS15" s="423">
        <v>487.6</v>
      </c>
      <c r="BT15" s="410">
        <f t="shared" si="34"/>
        <v>-336.4</v>
      </c>
      <c r="BU15" s="413">
        <f t="shared" si="22"/>
        <v>59.1747572815534</v>
      </c>
      <c r="BV15" s="411">
        <f t="shared" si="35"/>
        <v>10.5445266208209</v>
      </c>
      <c r="BW15" s="414">
        <f t="shared" si="24"/>
        <v>61979.5</v>
      </c>
      <c r="BX15" s="223">
        <f t="shared" si="24"/>
        <v>9298</v>
      </c>
      <c r="BY15" s="223">
        <f t="shared" si="24"/>
        <v>4954.2</v>
      </c>
      <c r="BZ15" s="410">
        <f t="shared" si="36"/>
        <v>-4343.8</v>
      </c>
      <c r="CA15" s="410">
        <f t="shared" si="37"/>
        <v>53.28242632824263</v>
      </c>
      <c r="CB15" s="415">
        <f t="shared" si="38"/>
        <v>7.9932881033244865</v>
      </c>
      <c r="CC15" s="425"/>
    </row>
    <row r="16" spans="1:81" ht="12.75" customHeight="1">
      <c r="A16" s="129" t="s">
        <v>68</v>
      </c>
      <c r="B16" s="130"/>
      <c r="C16" s="421"/>
      <c r="D16" s="426"/>
      <c r="E16" s="427"/>
      <c r="F16" s="410">
        <f t="shared" si="23"/>
        <v>0</v>
      </c>
      <c r="G16" s="404"/>
      <c r="H16" s="411"/>
      <c r="I16" s="424"/>
      <c r="J16" s="426"/>
      <c r="K16" s="427"/>
      <c r="L16" s="410">
        <f t="shared" si="2"/>
        <v>0</v>
      </c>
      <c r="M16" s="413"/>
      <c r="N16" s="411"/>
      <c r="O16" s="421">
        <v>68.2</v>
      </c>
      <c r="P16" s="426">
        <v>12.2</v>
      </c>
      <c r="Q16" s="427">
        <v>4.1</v>
      </c>
      <c r="R16" s="410">
        <f t="shared" si="4"/>
        <v>-8.1</v>
      </c>
      <c r="S16" s="413">
        <f t="shared" si="5"/>
        <v>33.60655737704918</v>
      </c>
      <c r="T16" s="411">
        <f t="shared" si="26"/>
        <v>6.0117302052785915</v>
      </c>
      <c r="U16" s="421">
        <v>25</v>
      </c>
      <c r="V16" s="426">
        <v>1.2</v>
      </c>
      <c r="W16" s="427">
        <v>0.9</v>
      </c>
      <c r="X16" s="410">
        <f t="shared" si="6"/>
        <v>-0.29999999999999993</v>
      </c>
      <c r="Y16" s="413">
        <f t="shared" si="7"/>
        <v>75</v>
      </c>
      <c r="Z16" s="411">
        <f>W16/U16%</f>
        <v>3.6</v>
      </c>
      <c r="AA16" s="421">
        <v>47.1</v>
      </c>
      <c r="AB16" s="426">
        <v>8.5</v>
      </c>
      <c r="AC16" s="427">
        <v>3.3</v>
      </c>
      <c r="AD16" s="410">
        <f t="shared" si="8"/>
        <v>-5.2</v>
      </c>
      <c r="AE16" s="413">
        <f t="shared" si="9"/>
        <v>38.8235294117647</v>
      </c>
      <c r="AF16" s="411">
        <f t="shared" si="27"/>
        <v>7.006369426751592</v>
      </c>
      <c r="AG16" s="421">
        <v>88.4</v>
      </c>
      <c r="AH16" s="426">
        <v>22.1</v>
      </c>
      <c r="AI16" s="427">
        <v>3.8</v>
      </c>
      <c r="AJ16" s="410">
        <f t="shared" si="10"/>
        <v>-18.3</v>
      </c>
      <c r="AK16" s="413">
        <f t="shared" si="11"/>
        <v>17.194570135746606</v>
      </c>
      <c r="AL16" s="411">
        <f t="shared" si="28"/>
        <v>4.298642533936651</v>
      </c>
      <c r="AM16" s="421">
        <v>62.9</v>
      </c>
      <c r="AN16" s="426">
        <v>3.9</v>
      </c>
      <c r="AO16" s="427">
        <v>1.3</v>
      </c>
      <c r="AP16" s="410">
        <f t="shared" si="12"/>
        <v>-2.5999999999999996</v>
      </c>
      <c r="AQ16" s="413">
        <f t="shared" si="13"/>
        <v>33.333333333333336</v>
      </c>
      <c r="AR16" s="411">
        <f t="shared" si="29"/>
        <v>2.066772655007949</v>
      </c>
      <c r="AS16" s="421">
        <v>30</v>
      </c>
      <c r="AT16" s="426">
        <v>3.5</v>
      </c>
      <c r="AU16" s="427">
        <v>0.9</v>
      </c>
      <c r="AV16" s="410">
        <f t="shared" si="14"/>
        <v>-2.6</v>
      </c>
      <c r="AW16" s="413">
        <f t="shared" si="15"/>
        <v>25.71428571428571</v>
      </c>
      <c r="AX16" s="411">
        <f t="shared" si="30"/>
        <v>3</v>
      </c>
      <c r="AY16" s="421">
        <v>13.4</v>
      </c>
      <c r="AZ16" s="426">
        <v>1.5</v>
      </c>
      <c r="BA16" s="427">
        <v>0.5</v>
      </c>
      <c r="BB16" s="410">
        <f t="shared" si="16"/>
        <v>-1</v>
      </c>
      <c r="BC16" s="413">
        <f t="shared" si="17"/>
        <v>33.333333333333336</v>
      </c>
      <c r="BD16" s="411">
        <f t="shared" si="31"/>
        <v>3.731343283582089</v>
      </c>
      <c r="BE16" s="421">
        <v>27</v>
      </c>
      <c r="BF16" s="426">
        <v>4.4</v>
      </c>
      <c r="BG16" s="427">
        <v>2.4</v>
      </c>
      <c r="BH16" s="410">
        <f t="shared" si="18"/>
        <v>-2.0000000000000004</v>
      </c>
      <c r="BI16" s="413">
        <f t="shared" si="19"/>
        <v>54.54545454545454</v>
      </c>
      <c r="BJ16" s="411">
        <f t="shared" si="32"/>
        <v>8.888888888888888</v>
      </c>
      <c r="BK16" s="421">
        <v>87.7</v>
      </c>
      <c r="BL16" s="426">
        <v>20</v>
      </c>
      <c r="BM16" s="427">
        <v>1.6</v>
      </c>
      <c r="BN16" s="410">
        <f t="shared" si="20"/>
        <v>-18.4</v>
      </c>
      <c r="BO16" s="413">
        <f t="shared" si="21"/>
        <v>8</v>
      </c>
      <c r="BP16" s="411">
        <f t="shared" si="33"/>
        <v>1.8244013683010263</v>
      </c>
      <c r="BQ16" s="421">
        <v>94.4</v>
      </c>
      <c r="BR16" s="426">
        <v>20</v>
      </c>
      <c r="BS16" s="427">
        <v>5.5</v>
      </c>
      <c r="BT16" s="410">
        <f t="shared" si="34"/>
        <v>-14.5</v>
      </c>
      <c r="BU16" s="413">
        <f t="shared" si="22"/>
        <v>27.5</v>
      </c>
      <c r="BV16" s="411">
        <f t="shared" si="35"/>
        <v>5.826271186440677</v>
      </c>
      <c r="BW16" s="414">
        <f t="shared" si="24"/>
        <v>544.1</v>
      </c>
      <c r="BX16" s="223">
        <f t="shared" si="24"/>
        <v>97.3</v>
      </c>
      <c r="BY16" s="223">
        <f t="shared" si="24"/>
        <v>24.300000000000004</v>
      </c>
      <c r="BZ16" s="410">
        <f t="shared" si="36"/>
        <v>-73</v>
      </c>
      <c r="CA16" s="410">
        <f t="shared" si="37"/>
        <v>24.974306269270304</v>
      </c>
      <c r="CB16" s="415">
        <f t="shared" si="38"/>
        <v>4.4660907921338</v>
      </c>
      <c r="CC16" s="416"/>
    </row>
    <row r="17" spans="1:81" ht="21.75" customHeight="1">
      <c r="A17" s="129" t="s">
        <v>69</v>
      </c>
      <c r="B17" s="130"/>
      <c r="C17" s="421"/>
      <c r="D17" s="426"/>
      <c r="E17" s="428"/>
      <c r="F17" s="410">
        <f t="shared" si="23"/>
        <v>0</v>
      </c>
      <c r="G17" s="404"/>
      <c r="H17" s="411"/>
      <c r="I17" s="424"/>
      <c r="J17" s="426"/>
      <c r="K17" s="428"/>
      <c r="L17" s="410">
        <f t="shared" si="2"/>
        <v>0</v>
      </c>
      <c r="M17" s="413"/>
      <c r="N17" s="411"/>
      <c r="O17" s="421"/>
      <c r="P17" s="426"/>
      <c r="Q17" s="428"/>
      <c r="R17" s="410">
        <f t="shared" si="4"/>
        <v>0</v>
      </c>
      <c r="S17" s="413"/>
      <c r="T17" s="411"/>
      <c r="U17" s="421"/>
      <c r="V17" s="426"/>
      <c r="W17" s="428"/>
      <c r="X17" s="410">
        <f t="shared" si="6"/>
        <v>0</v>
      </c>
      <c r="Y17" s="413"/>
      <c r="Z17" s="411"/>
      <c r="AA17" s="421"/>
      <c r="AB17" s="426"/>
      <c r="AC17" s="428"/>
      <c r="AD17" s="410">
        <f t="shared" si="8"/>
        <v>0</v>
      </c>
      <c r="AE17" s="413"/>
      <c r="AF17" s="411"/>
      <c r="AG17" s="421"/>
      <c r="AH17" s="426"/>
      <c r="AI17" s="428"/>
      <c r="AJ17" s="410">
        <f t="shared" si="10"/>
        <v>0</v>
      </c>
      <c r="AK17" s="413"/>
      <c r="AL17" s="411"/>
      <c r="AM17" s="421"/>
      <c r="AN17" s="426"/>
      <c r="AO17" s="428"/>
      <c r="AP17" s="410">
        <f t="shared" si="12"/>
        <v>0</v>
      </c>
      <c r="AQ17" s="413"/>
      <c r="AR17" s="411"/>
      <c r="AS17" s="421"/>
      <c r="AT17" s="426"/>
      <c r="AU17" s="428"/>
      <c r="AV17" s="410">
        <f t="shared" si="14"/>
        <v>0</v>
      </c>
      <c r="AW17" s="413"/>
      <c r="AX17" s="411"/>
      <c r="AY17" s="421"/>
      <c r="AZ17" s="426"/>
      <c r="BA17" s="428"/>
      <c r="BB17" s="410">
        <f t="shared" si="16"/>
        <v>0</v>
      </c>
      <c r="BC17" s="413"/>
      <c r="BD17" s="411"/>
      <c r="BE17" s="421"/>
      <c r="BF17" s="426"/>
      <c r="BG17" s="428"/>
      <c r="BH17" s="410">
        <f t="shared" si="18"/>
        <v>0</v>
      </c>
      <c r="BI17" s="413"/>
      <c r="BJ17" s="411"/>
      <c r="BK17" s="421"/>
      <c r="BL17" s="426"/>
      <c r="BM17" s="428"/>
      <c r="BN17" s="410">
        <f t="shared" si="20"/>
        <v>0</v>
      </c>
      <c r="BO17" s="413"/>
      <c r="BP17" s="411"/>
      <c r="BQ17" s="421"/>
      <c r="BR17" s="426"/>
      <c r="BS17" s="428"/>
      <c r="BT17" s="410">
        <f t="shared" si="34"/>
        <v>0</v>
      </c>
      <c r="BU17" s="413"/>
      <c r="BV17" s="411"/>
      <c r="BW17" s="414">
        <f t="shared" si="24"/>
        <v>0</v>
      </c>
      <c r="BX17" s="223">
        <f t="shared" si="24"/>
        <v>0</v>
      </c>
      <c r="BY17" s="223">
        <f t="shared" si="24"/>
        <v>0</v>
      </c>
      <c r="BZ17" s="410">
        <f t="shared" si="36"/>
        <v>0</v>
      </c>
      <c r="CA17" s="410"/>
      <c r="CB17" s="415"/>
      <c r="CC17" s="416"/>
    </row>
    <row r="18" spans="1:81" s="133" customFormat="1" ht="21.75" customHeight="1">
      <c r="A18" s="131" t="s">
        <v>70</v>
      </c>
      <c r="B18" s="132"/>
      <c r="C18" s="429">
        <f>SUM(C19:C27)</f>
        <v>6886.099999999999</v>
      </c>
      <c r="D18" s="430">
        <f>SUM(D19:D27)</f>
        <v>1193.5</v>
      </c>
      <c r="E18" s="430">
        <f>SUM(E19:E27)</f>
        <v>1552.9</v>
      </c>
      <c r="F18" s="431">
        <f t="shared" si="23"/>
        <v>359.4000000000001</v>
      </c>
      <c r="G18" s="404">
        <f t="shared" si="0"/>
        <v>130.11311269375787</v>
      </c>
      <c r="H18" s="405">
        <f>E18/C18%</f>
        <v>22.551226383584325</v>
      </c>
      <c r="I18" s="429">
        <f>SUM(I19:I27)</f>
        <v>270</v>
      </c>
      <c r="J18" s="430">
        <f>SUM(J19:J27)</f>
        <v>71.19999999999999</v>
      </c>
      <c r="K18" s="430">
        <f>SUM(K19:K27)</f>
        <v>0</v>
      </c>
      <c r="L18" s="431">
        <f t="shared" si="2"/>
        <v>-71.19999999999999</v>
      </c>
      <c r="M18" s="432">
        <f>K18/J18%</f>
        <v>0</v>
      </c>
      <c r="N18" s="405">
        <f t="shared" si="25"/>
        <v>0</v>
      </c>
      <c r="O18" s="429">
        <f>SUM(O19:O27)</f>
        <v>311.8</v>
      </c>
      <c r="P18" s="430">
        <f>SUM(P19:P27)</f>
        <v>69.10000000000001</v>
      </c>
      <c r="Q18" s="430">
        <f>SUM(Q19:Q27)</f>
        <v>20.5</v>
      </c>
      <c r="R18" s="431">
        <f t="shared" si="4"/>
        <v>-48.60000000000001</v>
      </c>
      <c r="S18" s="432">
        <f>Q18/P18%</f>
        <v>29.667149059334296</v>
      </c>
      <c r="T18" s="405">
        <f t="shared" si="26"/>
        <v>6.574727389352148</v>
      </c>
      <c r="U18" s="429">
        <f>SUM(U19:U27)</f>
        <v>105.8</v>
      </c>
      <c r="V18" s="430">
        <f>SUM(V19:V27)</f>
        <v>6</v>
      </c>
      <c r="W18" s="430">
        <f>SUM(W19:W27)</f>
        <v>6.5</v>
      </c>
      <c r="X18" s="431">
        <f t="shared" si="6"/>
        <v>0.5</v>
      </c>
      <c r="Y18" s="432">
        <f>W18/V18%</f>
        <v>108.33333333333334</v>
      </c>
      <c r="Z18" s="405">
        <f>W18/U18%</f>
        <v>6.143667296786389</v>
      </c>
      <c r="AA18" s="429">
        <f>SUM(AA19:AA27)</f>
        <v>340</v>
      </c>
      <c r="AB18" s="430">
        <f>SUM(AB19:AB27)</f>
        <v>83.7</v>
      </c>
      <c r="AC18" s="430">
        <f>SUM(AC19:AC27)</f>
        <v>0</v>
      </c>
      <c r="AD18" s="431">
        <f t="shared" si="8"/>
        <v>-83.7</v>
      </c>
      <c r="AE18" s="432">
        <f>AC18/AB18%</f>
        <v>0</v>
      </c>
      <c r="AF18" s="405">
        <f t="shared" si="27"/>
        <v>0</v>
      </c>
      <c r="AG18" s="429">
        <f>SUM(AG19:AG27)</f>
        <v>356.5</v>
      </c>
      <c r="AH18" s="430">
        <f>SUM(AH19:AH27)</f>
        <v>64.4</v>
      </c>
      <c r="AI18" s="430">
        <f>SUM(AI19:AI27)</f>
        <v>21.5</v>
      </c>
      <c r="AJ18" s="431">
        <f t="shared" si="10"/>
        <v>-42.900000000000006</v>
      </c>
      <c r="AK18" s="432">
        <f>AI18/AH18%</f>
        <v>33.38509316770186</v>
      </c>
      <c r="AL18" s="405">
        <f t="shared" si="28"/>
        <v>6.03085553997195</v>
      </c>
      <c r="AM18" s="429">
        <f>SUM(AM19:AM27)</f>
        <v>332.2</v>
      </c>
      <c r="AN18" s="430">
        <f>SUM(AN19:AN27)</f>
        <v>79</v>
      </c>
      <c r="AO18" s="430">
        <f>SUM(AO19:AO27)</f>
        <v>0</v>
      </c>
      <c r="AP18" s="431">
        <f t="shared" si="12"/>
        <v>-79</v>
      </c>
      <c r="AQ18" s="432">
        <f>AO18/AN18%</f>
        <v>0</v>
      </c>
      <c r="AR18" s="405">
        <f t="shared" si="29"/>
        <v>0</v>
      </c>
      <c r="AS18" s="429">
        <f>SUM(AS19:AS27)</f>
        <v>58.5</v>
      </c>
      <c r="AT18" s="430">
        <f>SUM(AT19:AT27)</f>
        <v>17</v>
      </c>
      <c r="AU18" s="430">
        <f>SUM(AU19:AU27)</f>
        <v>63.8</v>
      </c>
      <c r="AV18" s="431">
        <f t="shared" si="14"/>
        <v>46.8</v>
      </c>
      <c r="AW18" s="432">
        <f>AU18/AT18%</f>
        <v>375.2941176470588</v>
      </c>
      <c r="AX18" s="405">
        <f t="shared" si="30"/>
        <v>109.05982905982906</v>
      </c>
      <c r="AY18" s="429">
        <f>SUM(AY19:AY27)</f>
        <v>24.8</v>
      </c>
      <c r="AZ18" s="430">
        <f>SUM(AZ19:AZ27)</f>
        <v>0</v>
      </c>
      <c r="BA18" s="430">
        <f>SUM(BA19:BA27)</f>
        <v>13.7</v>
      </c>
      <c r="BB18" s="431">
        <f t="shared" si="16"/>
        <v>13.7</v>
      </c>
      <c r="BC18" s="432"/>
      <c r="BD18" s="405">
        <f t="shared" si="31"/>
        <v>55.24193548387097</v>
      </c>
      <c r="BE18" s="429">
        <f>SUM(BE19:BE27)</f>
        <v>60.2</v>
      </c>
      <c r="BF18" s="430">
        <f>SUM(BF19:BF27)</f>
        <v>12.9</v>
      </c>
      <c r="BG18" s="430">
        <f>SUM(BG19:BG27)</f>
        <v>4.1</v>
      </c>
      <c r="BH18" s="431">
        <f t="shared" si="18"/>
        <v>-8.8</v>
      </c>
      <c r="BI18" s="432">
        <f>BG18/BF18%</f>
        <v>31.782945736434105</v>
      </c>
      <c r="BJ18" s="405">
        <f t="shared" si="32"/>
        <v>6.81063122923588</v>
      </c>
      <c r="BK18" s="429">
        <f>SUM(BK19:BK27)</f>
        <v>534.3</v>
      </c>
      <c r="BL18" s="430">
        <f>SUM(BL19:BL27)</f>
        <v>85.8</v>
      </c>
      <c r="BM18" s="430">
        <f>SUM(BM19:BM27)</f>
        <v>16.8</v>
      </c>
      <c r="BN18" s="431">
        <f t="shared" si="20"/>
        <v>-69</v>
      </c>
      <c r="BO18" s="432">
        <f>BM18/BL18%</f>
        <v>19.58041958041958</v>
      </c>
      <c r="BP18" s="405">
        <f t="shared" si="33"/>
        <v>3.1443009545199327</v>
      </c>
      <c r="BQ18" s="429">
        <f>SUM(BQ19:BQ27)</f>
        <v>1408.3000000000002</v>
      </c>
      <c r="BR18" s="430">
        <f>SUM(BR19:BR27)</f>
        <v>337.5</v>
      </c>
      <c r="BS18" s="430">
        <f>SUM(BS19:BS27)</f>
        <v>41.4</v>
      </c>
      <c r="BT18" s="431">
        <f t="shared" si="34"/>
        <v>-296.1</v>
      </c>
      <c r="BU18" s="432">
        <f>BS18/BR18%</f>
        <v>12.266666666666666</v>
      </c>
      <c r="BV18" s="405">
        <f t="shared" si="35"/>
        <v>2.9397145494567916</v>
      </c>
      <c r="BW18" s="401">
        <f>C18+I18+O18+U18+AA18+AG18+AM18+AS18+AY18+BE18+BK18+BQ18</f>
        <v>10688.5</v>
      </c>
      <c r="BX18" s="433">
        <f>D18+J18+P18+V18+AB18+AH18+AN18+AT18+AZ18+BF18+BL18+BR18</f>
        <v>2020.1000000000001</v>
      </c>
      <c r="BY18" s="433">
        <f>E18+K18+Q18+W18+AC18+AI18+AO18+AU18+BA18+BG18+BM18+BS18</f>
        <v>1741.2</v>
      </c>
      <c r="BZ18" s="431">
        <f t="shared" si="36"/>
        <v>-278.9000000000001</v>
      </c>
      <c r="CA18" s="431">
        <f t="shared" si="37"/>
        <v>86.19375278451562</v>
      </c>
      <c r="CB18" s="406">
        <f t="shared" si="38"/>
        <v>16.29040557608645</v>
      </c>
      <c r="CC18" s="434"/>
    </row>
    <row r="19" spans="1:81" s="136" customFormat="1" ht="12.75">
      <c r="A19" s="134" t="s">
        <v>71</v>
      </c>
      <c r="B19" s="135"/>
      <c r="C19" s="435">
        <v>4145.9</v>
      </c>
      <c r="D19" s="436">
        <v>653.5</v>
      </c>
      <c r="E19" s="437">
        <v>548.5</v>
      </c>
      <c r="F19" s="410">
        <f t="shared" si="23"/>
        <v>-105</v>
      </c>
      <c r="G19" s="404">
        <f t="shared" si="0"/>
        <v>83.9326702371844</v>
      </c>
      <c r="H19" s="411">
        <f>E19/C19%</f>
        <v>13.229938011047059</v>
      </c>
      <c r="I19" s="438">
        <v>248.6</v>
      </c>
      <c r="J19" s="436">
        <v>68.6</v>
      </c>
      <c r="K19" s="437"/>
      <c r="L19" s="410">
        <f t="shared" si="2"/>
        <v>-68.6</v>
      </c>
      <c r="M19" s="413"/>
      <c r="N19" s="411">
        <f t="shared" si="25"/>
        <v>0</v>
      </c>
      <c r="O19" s="435">
        <v>108.2</v>
      </c>
      <c r="P19" s="436">
        <v>25.8</v>
      </c>
      <c r="Q19" s="437"/>
      <c r="R19" s="410">
        <f t="shared" si="4"/>
        <v>-25.8</v>
      </c>
      <c r="S19" s="413">
        <f>Q19/P19%</f>
        <v>0</v>
      </c>
      <c r="T19" s="411">
        <f t="shared" si="26"/>
        <v>0</v>
      </c>
      <c r="U19" s="435">
        <v>36</v>
      </c>
      <c r="V19" s="436">
        <v>6</v>
      </c>
      <c r="W19" s="437">
        <v>6.5</v>
      </c>
      <c r="X19" s="410">
        <f t="shared" si="6"/>
        <v>0.5</v>
      </c>
      <c r="Y19" s="413">
        <f>W19/V19%</f>
        <v>108.33333333333334</v>
      </c>
      <c r="Z19" s="411">
        <f>W19/U19%</f>
        <v>18.055555555555557</v>
      </c>
      <c r="AA19" s="435">
        <v>335</v>
      </c>
      <c r="AB19" s="436">
        <v>83.7</v>
      </c>
      <c r="AC19" s="437"/>
      <c r="AD19" s="410">
        <f t="shared" si="8"/>
        <v>-83.7</v>
      </c>
      <c r="AE19" s="413"/>
      <c r="AF19" s="411"/>
      <c r="AG19" s="435"/>
      <c r="AH19" s="436"/>
      <c r="AI19" s="437"/>
      <c r="AJ19" s="410">
        <f t="shared" si="10"/>
        <v>0</v>
      </c>
      <c r="AK19" s="413"/>
      <c r="AL19" s="411"/>
      <c r="AM19" s="435">
        <v>279.7</v>
      </c>
      <c r="AN19" s="436">
        <v>69</v>
      </c>
      <c r="AO19" s="437"/>
      <c r="AP19" s="410">
        <f t="shared" si="12"/>
        <v>-69</v>
      </c>
      <c r="AQ19" s="413">
        <f>AO19/AN19%</f>
        <v>0</v>
      </c>
      <c r="AR19" s="411">
        <f t="shared" si="29"/>
        <v>0</v>
      </c>
      <c r="AS19" s="435">
        <v>50</v>
      </c>
      <c r="AT19" s="436">
        <v>15</v>
      </c>
      <c r="AU19" s="437">
        <v>62.3</v>
      </c>
      <c r="AV19" s="410">
        <f t="shared" si="14"/>
        <v>47.3</v>
      </c>
      <c r="AW19" s="413">
        <f>AU19/AT19%</f>
        <v>415.3333333333333</v>
      </c>
      <c r="AX19" s="411">
        <f t="shared" si="30"/>
        <v>124.6</v>
      </c>
      <c r="AY19" s="435"/>
      <c r="AZ19" s="436"/>
      <c r="BA19" s="437"/>
      <c r="BB19" s="410">
        <f t="shared" si="16"/>
        <v>0</v>
      </c>
      <c r="BC19" s="413"/>
      <c r="BD19" s="411"/>
      <c r="BE19" s="435"/>
      <c r="BF19" s="436"/>
      <c r="BG19" s="437"/>
      <c r="BH19" s="410">
        <f t="shared" si="18"/>
        <v>0</v>
      </c>
      <c r="BI19" s="413"/>
      <c r="BJ19" s="411"/>
      <c r="BK19" s="435">
        <v>165.8</v>
      </c>
      <c r="BL19" s="436">
        <v>22.5</v>
      </c>
      <c r="BM19" s="437"/>
      <c r="BN19" s="410">
        <f t="shared" si="20"/>
        <v>-22.5</v>
      </c>
      <c r="BO19" s="413">
        <f>BM19/BL19%</f>
        <v>0</v>
      </c>
      <c r="BP19" s="411">
        <f t="shared" si="33"/>
        <v>0</v>
      </c>
      <c r="BQ19" s="435">
        <v>155.3</v>
      </c>
      <c r="BR19" s="436">
        <v>38.8</v>
      </c>
      <c r="BS19" s="437">
        <v>4.3</v>
      </c>
      <c r="BT19" s="410"/>
      <c r="BU19" s="413">
        <f>BS19/BR19%</f>
        <v>11.082474226804125</v>
      </c>
      <c r="BV19" s="411">
        <f t="shared" si="35"/>
        <v>2.768834513844172</v>
      </c>
      <c r="BW19" s="414">
        <f>C19+I19+O19+U19+AA19+AG19+AM19+AS19+AY19+BE19+BK19+BQ19</f>
        <v>5524.5</v>
      </c>
      <c r="BX19" s="439">
        <f aca="true" t="shared" si="39" ref="BX19:BY33">D19+J19+P19+V19+AB19+AH19+AN19+AT19+AZ19+BF19+BL19+BR19</f>
        <v>982.9</v>
      </c>
      <c r="BY19" s="439">
        <f t="shared" si="39"/>
        <v>621.5999999999999</v>
      </c>
      <c r="BZ19" s="410">
        <f t="shared" si="36"/>
        <v>-361.30000000000007</v>
      </c>
      <c r="CA19" s="410">
        <f t="shared" si="37"/>
        <v>63.24142842608606</v>
      </c>
      <c r="CB19" s="415">
        <f t="shared" si="38"/>
        <v>11.251696986152592</v>
      </c>
      <c r="CC19" s="416"/>
    </row>
    <row r="20" spans="1:81" ht="12.75">
      <c r="A20" s="137" t="s">
        <v>37</v>
      </c>
      <c r="B20" s="138"/>
      <c r="C20" s="435">
        <v>1207</v>
      </c>
      <c r="D20" s="440">
        <v>285.5</v>
      </c>
      <c r="E20" s="441">
        <v>144.1</v>
      </c>
      <c r="F20" s="410">
        <f t="shared" si="23"/>
        <v>-141.4</v>
      </c>
      <c r="G20" s="404">
        <f t="shared" si="0"/>
        <v>50.472854640980735</v>
      </c>
      <c r="H20" s="411">
        <f>E20/C20%</f>
        <v>11.938690969345483</v>
      </c>
      <c r="I20" s="438"/>
      <c r="J20" s="440"/>
      <c r="K20" s="441"/>
      <c r="L20" s="410">
        <f t="shared" si="2"/>
        <v>0</v>
      </c>
      <c r="M20" s="413"/>
      <c r="N20" s="411"/>
      <c r="O20" s="435">
        <v>18.4</v>
      </c>
      <c r="P20" s="440">
        <v>4</v>
      </c>
      <c r="Q20" s="441">
        <v>1.6</v>
      </c>
      <c r="R20" s="410">
        <f t="shared" si="4"/>
        <v>-2.4</v>
      </c>
      <c r="S20" s="413">
        <f>Q20/P20%</f>
        <v>40</v>
      </c>
      <c r="T20" s="411">
        <f>Q20/O20%</f>
        <v>8.695652173913045</v>
      </c>
      <c r="U20" s="435"/>
      <c r="V20" s="440"/>
      <c r="W20" s="441"/>
      <c r="X20" s="410">
        <f t="shared" si="6"/>
        <v>0</v>
      </c>
      <c r="Y20" s="413"/>
      <c r="Z20" s="411"/>
      <c r="AA20" s="435"/>
      <c r="AB20" s="440"/>
      <c r="AC20" s="441"/>
      <c r="AD20" s="410">
        <f t="shared" si="8"/>
        <v>0</v>
      </c>
      <c r="AE20" s="413"/>
      <c r="AF20" s="411"/>
      <c r="AG20" s="435">
        <v>117.3</v>
      </c>
      <c r="AH20" s="440">
        <v>7.5</v>
      </c>
      <c r="AI20" s="441">
        <v>2.2</v>
      </c>
      <c r="AJ20" s="410">
        <f t="shared" si="10"/>
        <v>-5.3</v>
      </c>
      <c r="AK20" s="413">
        <f>AI20/AH20%</f>
        <v>29.333333333333336</v>
      </c>
      <c r="AL20" s="411">
        <f t="shared" si="28"/>
        <v>1.875532821824382</v>
      </c>
      <c r="AM20" s="435"/>
      <c r="AN20" s="440"/>
      <c r="AO20" s="441"/>
      <c r="AP20" s="410">
        <f t="shared" si="12"/>
        <v>0</v>
      </c>
      <c r="AQ20" s="413"/>
      <c r="AR20" s="411"/>
      <c r="AS20" s="435"/>
      <c r="AT20" s="440"/>
      <c r="AU20" s="441"/>
      <c r="AV20" s="410">
        <f t="shared" si="14"/>
        <v>0</v>
      </c>
      <c r="AW20" s="413"/>
      <c r="AX20" s="411"/>
      <c r="AY20" s="435">
        <v>5.3</v>
      </c>
      <c r="AZ20" s="440"/>
      <c r="BA20" s="441"/>
      <c r="BB20" s="410">
        <f t="shared" si="16"/>
        <v>0</v>
      </c>
      <c r="BC20" s="413"/>
      <c r="BD20" s="411"/>
      <c r="BE20" s="435">
        <v>51.7</v>
      </c>
      <c r="BF20" s="440">
        <v>12.9</v>
      </c>
      <c r="BG20" s="441">
        <v>4.1</v>
      </c>
      <c r="BH20" s="410">
        <f t="shared" si="18"/>
        <v>-8.8</v>
      </c>
      <c r="BI20" s="413">
        <f>BG20/BF20%</f>
        <v>31.782945736434105</v>
      </c>
      <c r="BJ20" s="411">
        <f t="shared" si="32"/>
        <v>7.930367504835589</v>
      </c>
      <c r="BK20" s="435">
        <v>90.6</v>
      </c>
      <c r="BL20" s="440"/>
      <c r="BM20" s="441">
        <v>4.7</v>
      </c>
      <c r="BN20" s="410">
        <f t="shared" si="20"/>
        <v>4.7</v>
      </c>
      <c r="BO20" s="413"/>
      <c r="BP20" s="411">
        <f t="shared" si="33"/>
        <v>5.187637969094923</v>
      </c>
      <c r="BQ20" s="435">
        <v>826.9</v>
      </c>
      <c r="BR20" s="440">
        <v>206.7</v>
      </c>
      <c r="BS20" s="441">
        <v>6.2</v>
      </c>
      <c r="BT20" s="410"/>
      <c r="BU20" s="413">
        <f>BS20/BR20%</f>
        <v>2.9995162070633774</v>
      </c>
      <c r="BV20" s="411">
        <f t="shared" si="35"/>
        <v>0.7497883661869633</v>
      </c>
      <c r="BW20" s="414">
        <f aca="true" t="shared" si="40" ref="BW20:BW33">C20+I20+O20+U20+AA20+AG20+AM20+AS20+AY20+BE20+BK20+BQ20</f>
        <v>2317.2</v>
      </c>
      <c r="BX20" s="439">
        <f t="shared" si="39"/>
        <v>516.5999999999999</v>
      </c>
      <c r="BY20" s="439">
        <f t="shared" si="39"/>
        <v>162.89999999999995</v>
      </c>
      <c r="BZ20" s="410">
        <f t="shared" si="36"/>
        <v>-353.69999999999993</v>
      </c>
      <c r="CA20" s="410">
        <f t="shared" si="37"/>
        <v>31.53310104529616</v>
      </c>
      <c r="CB20" s="415">
        <f t="shared" si="38"/>
        <v>7.030036250647331</v>
      </c>
      <c r="CC20" s="416"/>
    </row>
    <row r="21" spans="1:81" ht="12.75">
      <c r="A21" s="137" t="s">
        <v>72</v>
      </c>
      <c r="B21" s="138"/>
      <c r="C21" s="435">
        <v>49.8</v>
      </c>
      <c r="D21" s="440"/>
      <c r="E21" s="441"/>
      <c r="F21" s="410">
        <f t="shared" si="23"/>
        <v>0</v>
      </c>
      <c r="G21" s="404"/>
      <c r="H21" s="411">
        <f>E21/C21%</f>
        <v>0</v>
      </c>
      <c r="I21" s="438"/>
      <c r="J21" s="440"/>
      <c r="K21" s="441"/>
      <c r="L21" s="410">
        <f t="shared" si="2"/>
        <v>0</v>
      </c>
      <c r="M21" s="413"/>
      <c r="N21" s="411"/>
      <c r="O21" s="435"/>
      <c r="P21" s="440"/>
      <c r="Q21" s="441"/>
      <c r="R21" s="410">
        <f t="shared" si="4"/>
        <v>0</v>
      </c>
      <c r="S21" s="413"/>
      <c r="T21" s="411"/>
      <c r="U21" s="435"/>
      <c r="V21" s="440"/>
      <c r="W21" s="441"/>
      <c r="X21" s="410">
        <f t="shared" si="6"/>
        <v>0</v>
      </c>
      <c r="Y21" s="413"/>
      <c r="Z21" s="411"/>
      <c r="AA21" s="435"/>
      <c r="AB21" s="440"/>
      <c r="AC21" s="441"/>
      <c r="AD21" s="410">
        <f t="shared" si="8"/>
        <v>0</v>
      </c>
      <c r="AE21" s="413"/>
      <c r="AF21" s="411"/>
      <c r="AG21" s="435"/>
      <c r="AH21" s="440"/>
      <c r="AI21" s="441"/>
      <c r="AJ21" s="410">
        <f t="shared" si="10"/>
        <v>0</v>
      </c>
      <c r="AK21" s="413"/>
      <c r="AL21" s="411"/>
      <c r="AM21" s="435"/>
      <c r="AN21" s="440"/>
      <c r="AO21" s="441"/>
      <c r="AP21" s="410">
        <f t="shared" si="12"/>
        <v>0</v>
      </c>
      <c r="AQ21" s="413"/>
      <c r="AR21" s="411"/>
      <c r="AS21" s="435"/>
      <c r="AT21" s="440"/>
      <c r="AU21" s="441"/>
      <c r="AV21" s="410">
        <f t="shared" si="14"/>
        <v>0</v>
      </c>
      <c r="AW21" s="413"/>
      <c r="AX21" s="411"/>
      <c r="AY21" s="435"/>
      <c r="AZ21" s="440"/>
      <c r="BA21" s="441"/>
      <c r="BB21" s="410">
        <f t="shared" si="16"/>
        <v>0</v>
      </c>
      <c r="BC21" s="413"/>
      <c r="BD21" s="411"/>
      <c r="BE21" s="435"/>
      <c r="BF21" s="440"/>
      <c r="BG21" s="441"/>
      <c r="BH21" s="410">
        <f t="shared" si="18"/>
        <v>0</v>
      </c>
      <c r="BI21" s="413"/>
      <c r="BJ21" s="411"/>
      <c r="BK21" s="435"/>
      <c r="BL21" s="440"/>
      <c r="BM21" s="441"/>
      <c r="BN21" s="410">
        <f t="shared" si="20"/>
        <v>0</v>
      </c>
      <c r="BO21" s="413"/>
      <c r="BP21" s="411"/>
      <c r="BQ21" s="435"/>
      <c r="BR21" s="440"/>
      <c r="BS21" s="441"/>
      <c r="BT21" s="410"/>
      <c r="BU21" s="413"/>
      <c r="BV21" s="411"/>
      <c r="BW21" s="414">
        <f t="shared" si="40"/>
        <v>49.8</v>
      </c>
      <c r="BX21" s="439">
        <f t="shared" si="39"/>
        <v>0</v>
      </c>
      <c r="BY21" s="439">
        <f t="shared" si="39"/>
        <v>0</v>
      </c>
      <c r="BZ21" s="410">
        <f t="shared" si="36"/>
        <v>0</v>
      </c>
      <c r="CA21" s="410"/>
      <c r="CB21" s="415">
        <f t="shared" si="38"/>
        <v>0</v>
      </c>
      <c r="CC21" s="416"/>
    </row>
    <row r="22" spans="1:81" ht="12.75">
      <c r="A22" s="139" t="s">
        <v>73</v>
      </c>
      <c r="B22" s="138"/>
      <c r="C22" s="435">
        <v>854</v>
      </c>
      <c r="D22" s="440">
        <v>213.5</v>
      </c>
      <c r="E22" s="441">
        <v>65.6</v>
      </c>
      <c r="F22" s="410">
        <f t="shared" si="23"/>
        <v>-147.9</v>
      </c>
      <c r="G22" s="404">
        <f t="shared" si="0"/>
        <v>30.725995316159253</v>
      </c>
      <c r="H22" s="411">
        <f>E22/C22%</f>
        <v>7.681498829039813</v>
      </c>
      <c r="I22" s="438">
        <v>16.8</v>
      </c>
      <c r="J22" s="440">
        <v>2.6</v>
      </c>
      <c r="K22" s="441"/>
      <c r="L22" s="410">
        <f t="shared" si="2"/>
        <v>-2.6</v>
      </c>
      <c r="M22" s="413"/>
      <c r="N22" s="411"/>
      <c r="O22" s="435">
        <v>130</v>
      </c>
      <c r="P22" s="440">
        <v>33.6</v>
      </c>
      <c r="Q22" s="441">
        <v>16.9</v>
      </c>
      <c r="R22" s="410">
        <f t="shared" si="4"/>
        <v>-16.700000000000003</v>
      </c>
      <c r="S22" s="413"/>
      <c r="T22" s="411">
        <f>Q22/O22%</f>
        <v>12.999999999999998</v>
      </c>
      <c r="U22" s="435">
        <v>19.2</v>
      </c>
      <c r="V22" s="440"/>
      <c r="W22" s="441"/>
      <c r="X22" s="410">
        <f t="shared" si="6"/>
        <v>0</v>
      </c>
      <c r="Y22" s="413"/>
      <c r="Z22" s="411">
        <f>W22/U22%</f>
        <v>0</v>
      </c>
      <c r="AA22" s="435"/>
      <c r="AB22" s="440"/>
      <c r="AC22" s="441"/>
      <c r="AD22" s="410">
        <f t="shared" si="8"/>
        <v>0</v>
      </c>
      <c r="AE22" s="413"/>
      <c r="AF22" s="411"/>
      <c r="AG22" s="435">
        <v>221.6</v>
      </c>
      <c r="AH22" s="440">
        <v>55.4</v>
      </c>
      <c r="AI22" s="441">
        <v>17.3</v>
      </c>
      <c r="AJ22" s="410">
        <f t="shared" si="10"/>
        <v>-38.099999999999994</v>
      </c>
      <c r="AK22" s="413"/>
      <c r="AL22" s="411"/>
      <c r="AM22" s="435"/>
      <c r="AN22" s="440"/>
      <c r="AO22" s="441"/>
      <c r="AP22" s="410">
        <f t="shared" si="12"/>
        <v>0</v>
      </c>
      <c r="AQ22" s="413"/>
      <c r="AR22" s="411"/>
      <c r="AS22" s="435"/>
      <c r="AT22" s="440"/>
      <c r="AU22" s="441"/>
      <c r="AV22" s="410">
        <f t="shared" si="14"/>
        <v>0</v>
      </c>
      <c r="AW22" s="413"/>
      <c r="AX22" s="411"/>
      <c r="AY22" s="435">
        <v>12.5</v>
      </c>
      <c r="AZ22" s="440"/>
      <c r="BA22" s="441"/>
      <c r="BB22" s="410">
        <f t="shared" si="16"/>
        <v>0</v>
      </c>
      <c r="BC22" s="413"/>
      <c r="BD22" s="411"/>
      <c r="BE22" s="435"/>
      <c r="BF22" s="440"/>
      <c r="BG22" s="441"/>
      <c r="BH22" s="410">
        <f t="shared" si="18"/>
        <v>0</v>
      </c>
      <c r="BI22" s="413"/>
      <c r="BJ22" s="411"/>
      <c r="BK22" s="435">
        <v>195.8</v>
      </c>
      <c r="BL22" s="440">
        <v>48</v>
      </c>
      <c r="BM22" s="441">
        <v>12.1</v>
      </c>
      <c r="BN22" s="410">
        <f t="shared" si="20"/>
        <v>-35.9</v>
      </c>
      <c r="BO22" s="413">
        <f>BM22/BL22%</f>
        <v>25.208333333333332</v>
      </c>
      <c r="BP22" s="411">
        <f>BM22/BK22%</f>
        <v>6.179775280898876</v>
      </c>
      <c r="BQ22" s="435">
        <v>415.6</v>
      </c>
      <c r="BR22" s="440">
        <v>90</v>
      </c>
      <c r="BS22" s="441">
        <v>30.9</v>
      </c>
      <c r="BT22" s="410"/>
      <c r="BU22" s="413">
        <f>BS22/BR22%</f>
        <v>34.33333333333333</v>
      </c>
      <c r="BV22" s="411">
        <f>BS22/BQ22%</f>
        <v>7.435033686236765</v>
      </c>
      <c r="BW22" s="414">
        <f t="shared" si="40"/>
        <v>1865.5</v>
      </c>
      <c r="BX22" s="439">
        <f t="shared" si="39"/>
        <v>443.09999999999997</v>
      </c>
      <c r="BY22" s="439">
        <f t="shared" si="39"/>
        <v>142.79999999999998</v>
      </c>
      <c r="BZ22" s="410">
        <f t="shared" si="36"/>
        <v>-300.29999999999995</v>
      </c>
      <c r="CA22" s="410">
        <f t="shared" si="37"/>
        <v>32.22748815165876</v>
      </c>
      <c r="CB22" s="415">
        <f t="shared" si="38"/>
        <v>7.654784240150092</v>
      </c>
      <c r="CC22" s="416"/>
    </row>
    <row r="23" spans="1:81" ht="12.75">
      <c r="A23" s="139" t="s">
        <v>74</v>
      </c>
      <c r="B23" s="138"/>
      <c r="C23" s="435"/>
      <c r="D23" s="440"/>
      <c r="E23" s="441"/>
      <c r="F23" s="410">
        <f t="shared" si="23"/>
        <v>0</v>
      </c>
      <c r="G23" s="404"/>
      <c r="H23" s="411"/>
      <c r="I23" s="438"/>
      <c r="J23" s="440"/>
      <c r="K23" s="441"/>
      <c r="L23" s="410"/>
      <c r="M23" s="413"/>
      <c r="N23" s="411"/>
      <c r="O23" s="435"/>
      <c r="P23" s="440"/>
      <c r="Q23" s="441"/>
      <c r="R23" s="410">
        <f t="shared" si="4"/>
        <v>0</v>
      </c>
      <c r="S23" s="413"/>
      <c r="T23" s="411"/>
      <c r="U23" s="435">
        <v>13.3</v>
      </c>
      <c r="V23" s="440"/>
      <c r="W23" s="441"/>
      <c r="X23" s="410"/>
      <c r="Y23" s="413"/>
      <c r="Z23" s="411"/>
      <c r="AA23" s="435"/>
      <c r="AB23" s="440"/>
      <c r="AC23" s="441"/>
      <c r="AD23" s="410"/>
      <c r="AE23" s="413"/>
      <c r="AF23" s="411"/>
      <c r="AG23" s="435"/>
      <c r="AH23" s="440"/>
      <c r="AI23" s="441"/>
      <c r="AJ23" s="410"/>
      <c r="AK23" s="413"/>
      <c r="AL23" s="411"/>
      <c r="AM23" s="435"/>
      <c r="AN23" s="440"/>
      <c r="AO23" s="441"/>
      <c r="AP23" s="410"/>
      <c r="AQ23" s="413"/>
      <c r="AR23" s="411"/>
      <c r="AS23" s="435"/>
      <c r="AT23" s="440"/>
      <c r="AU23" s="441"/>
      <c r="AV23" s="410"/>
      <c r="AW23" s="413"/>
      <c r="AX23" s="411"/>
      <c r="AY23" s="435"/>
      <c r="AZ23" s="440"/>
      <c r="BA23" s="441"/>
      <c r="BB23" s="410"/>
      <c r="BC23" s="413"/>
      <c r="BD23" s="411"/>
      <c r="BE23" s="435"/>
      <c r="BF23" s="440"/>
      <c r="BG23" s="441"/>
      <c r="BH23" s="410"/>
      <c r="BI23" s="413"/>
      <c r="BJ23" s="411"/>
      <c r="BK23" s="435">
        <v>10.5</v>
      </c>
      <c r="BL23" s="440"/>
      <c r="BM23" s="441"/>
      <c r="BN23" s="410"/>
      <c r="BO23" s="413"/>
      <c r="BP23" s="411">
        <f>BM23/BK23%</f>
        <v>0</v>
      </c>
      <c r="BQ23" s="435"/>
      <c r="BR23" s="440"/>
      <c r="BS23" s="441"/>
      <c r="BT23" s="410"/>
      <c r="BU23" s="413"/>
      <c r="BV23" s="411"/>
      <c r="BW23" s="414">
        <f t="shared" si="40"/>
        <v>23.8</v>
      </c>
      <c r="BX23" s="439">
        <f t="shared" si="39"/>
        <v>0</v>
      </c>
      <c r="BY23" s="439">
        <f t="shared" si="39"/>
        <v>0</v>
      </c>
      <c r="BZ23" s="410"/>
      <c r="CA23" s="410"/>
      <c r="CB23" s="415"/>
      <c r="CC23" s="416"/>
    </row>
    <row r="24" spans="1:81" ht="12.75">
      <c r="A24" s="137" t="s">
        <v>75</v>
      </c>
      <c r="B24" s="138"/>
      <c r="C24" s="435"/>
      <c r="D24" s="440"/>
      <c r="E24" s="441">
        <v>785.3</v>
      </c>
      <c r="F24" s="410">
        <f t="shared" si="23"/>
        <v>785.3</v>
      </c>
      <c r="G24" s="404"/>
      <c r="H24" s="411"/>
      <c r="I24" s="438"/>
      <c r="J24" s="440"/>
      <c r="K24" s="441"/>
      <c r="L24" s="410">
        <f t="shared" si="2"/>
        <v>0</v>
      </c>
      <c r="M24" s="413"/>
      <c r="N24" s="411"/>
      <c r="O24" s="435"/>
      <c r="P24" s="440"/>
      <c r="Q24" s="441"/>
      <c r="R24" s="410">
        <f t="shared" si="4"/>
        <v>0</v>
      </c>
      <c r="S24" s="413"/>
      <c r="T24" s="411"/>
      <c r="U24" s="435"/>
      <c r="V24" s="440"/>
      <c r="W24" s="441"/>
      <c r="X24" s="410">
        <f t="shared" si="6"/>
        <v>0</v>
      </c>
      <c r="Y24" s="413"/>
      <c r="Z24" s="411"/>
      <c r="AA24" s="435"/>
      <c r="AB24" s="440"/>
      <c r="AC24" s="441"/>
      <c r="AD24" s="410">
        <f t="shared" si="8"/>
        <v>0</v>
      </c>
      <c r="AE24" s="413"/>
      <c r="AF24" s="411"/>
      <c r="AG24" s="435"/>
      <c r="AH24" s="440"/>
      <c r="AI24" s="441"/>
      <c r="AJ24" s="410">
        <f t="shared" si="10"/>
        <v>0</v>
      </c>
      <c r="AK24" s="413"/>
      <c r="AL24" s="411"/>
      <c r="AM24" s="435"/>
      <c r="AN24" s="440"/>
      <c r="AO24" s="441"/>
      <c r="AP24" s="410">
        <f t="shared" si="12"/>
        <v>0</v>
      </c>
      <c r="AQ24" s="413"/>
      <c r="AR24" s="411"/>
      <c r="AS24" s="435"/>
      <c r="AT24" s="440"/>
      <c r="AU24" s="441"/>
      <c r="AV24" s="410">
        <f t="shared" si="14"/>
        <v>0</v>
      </c>
      <c r="AW24" s="413"/>
      <c r="AX24" s="411"/>
      <c r="AY24" s="435"/>
      <c r="AZ24" s="440"/>
      <c r="BA24" s="441">
        <v>2.7</v>
      </c>
      <c r="BB24" s="410">
        <f t="shared" si="16"/>
        <v>2.7</v>
      </c>
      <c r="BC24" s="413"/>
      <c r="BD24" s="411"/>
      <c r="BE24" s="435"/>
      <c r="BF24" s="440"/>
      <c r="BG24" s="441"/>
      <c r="BH24" s="410">
        <f t="shared" si="18"/>
        <v>0</v>
      </c>
      <c r="BI24" s="413"/>
      <c r="BJ24" s="411"/>
      <c r="BK24" s="435"/>
      <c r="BL24" s="440"/>
      <c r="BM24" s="441"/>
      <c r="BN24" s="410">
        <f t="shared" si="20"/>
        <v>0</v>
      </c>
      <c r="BO24" s="413"/>
      <c r="BP24" s="411"/>
      <c r="BQ24" s="435"/>
      <c r="BR24" s="440"/>
      <c r="BS24" s="441"/>
      <c r="BT24" s="410"/>
      <c r="BU24" s="413"/>
      <c r="BV24" s="411"/>
      <c r="BW24" s="414">
        <f t="shared" si="40"/>
        <v>0</v>
      </c>
      <c r="BX24" s="439">
        <f t="shared" si="39"/>
        <v>0</v>
      </c>
      <c r="BY24" s="439">
        <f t="shared" si="39"/>
        <v>788</v>
      </c>
      <c r="BZ24" s="410">
        <f t="shared" si="36"/>
        <v>788</v>
      </c>
      <c r="CA24" s="410"/>
      <c r="CB24" s="415"/>
      <c r="CC24" s="416"/>
    </row>
    <row r="25" spans="1:81" ht="12.75">
      <c r="A25" s="140" t="s">
        <v>76</v>
      </c>
      <c r="B25" s="141"/>
      <c r="C25" s="442"/>
      <c r="D25" s="443"/>
      <c r="E25" s="444"/>
      <c r="F25" s="410">
        <f t="shared" si="23"/>
        <v>0</v>
      </c>
      <c r="G25" s="404"/>
      <c r="H25" s="411"/>
      <c r="I25" s="445"/>
      <c r="J25" s="443"/>
      <c r="K25" s="444"/>
      <c r="L25" s="410">
        <f t="shared" si="2"/>
        <v>0</v>
      </c>
      <c r="M25" s="413"/>
      <c r="N25" s="411"/>
      <c r="O25" s="442"/>
      <c r="P25" s="443"/>
      <c r="Q25" s="444"/>
      <c r="R25" s="410">
        <f t="shared" si="4"/>
        <v>0</v>
      </c>
      <c r="S25" s="413"/>
      <c r="T25" s="411"/>
      <c r="U25" s="442"/>
      <c r="V25" s="443"/>
      <c r="W25" s="444"/>
      <c r="X25" s="410">
        <f t="shared" si="6"/>
        <v>0</v>
      </c>
      <c r="Y25" s="413"/>
      <c r="Z25" s="411"/>
      <c r="AA25" s="442"/>
      <c r="AB25" s="443"/>
      <c r="AC25" s="444"/>
      <c r="AD25" s="410">
        <f t="shared" si="8"/>
        <v>0</v>
      </c>
      <c r="AE25" s="413"/>
      <c r="AF25" s="411"/>
      <c r="AG25" s="442"/>
      <c r="AH25" s="443"/>
      <c r="AI25" s="444"/>
      <c r="AJ25" s="410">
        <f t="shared" si="10"/>
        <v>0</v>
      </c>
      <c r="AK25" s="413"/>
      <c r="AL25" s="411"/>
      <c r="AM25" s="442"/>
      <c r="AN25" s="443"/>
      <c r="AO25" s="444"/>
      <c r="AP25" s="410">
        <f t="shared" si="12"/>
        <v>0</v>
      </c>
      <c r="AQ25" s="413"/>
      <c r="AR25" s="411"/>
      <c r="AS25" s="442"/>
      <c r="AT25" s="443"/>
      <c r="AU25" s="444"/>
      <c r="AV25" s="410">
        <f t="shared" si="14"/>
        <v>0</v>
      </c>
      <c r="AW25" s="413"/>
      <c r="AX25" s="411"/>
      <c r="AY25" s="442"/>
      <c r="AZ25" s="443"/>
      <c r="BA25" s="444"/>
      <c r="BB25" s="410">
        <f t="shared" si="16"/>
        <v>0</v>
      </c>
      <c r="BC25" s="413"/>
      <c r="BD25" s="411"/>
      <c r="BE25" s="442"/>
      <c r="BF25" s="443"/>
      <c r="BG25" s="444"/>
      <c r="BH25" s="410">
        <f t="shared" si="18"/>
        <v>0</v>
      </c>
      <c r="BI25" s="413"/>
      <c r="BJ25" s="411"/>
      <c r="BK25" s="442"/>
      <c r="BL25" s="443"/>
      <c r="BM25" s="444"/>
      <c r="BN25" s="410">
        <f t="shared" si="20"/>
        <v>0</v>
      </c>
      <c r="BO25" s="413"/>
      <c r="BP25" s="411"/>
      <c r="BQ25" s="442"/>
      <c r="BR25" s="443"/>
      <c r="BS25" s="444"/>
      <c r="BT25" s="410"/>
      <c r="BU25" s="413"/>
      <c r="BV25" s="411"/>
      <c r="BW25" s="414">
        <f t="shared" si="40"/>
        <v>0</v>
      </c>
      <c r="BX25" s="439">
        <f t="shared" si="39"/>
        <v>0</v>
      </c>
      <c r="BY25" s="439">
        <f t="shared" si="39"/>
        <v>0</v>
      </c>
      <c r="BZ25" s="410">
        <f t="shared" si="36"/>
        <v>0</v>
      </c>
      <c r="CA25" s="410"/>
      <c r="CB25" s="415"/>
      <c r="CC25" s="416"/>
    </row>
    <row r="26" spans="1:81" ht="12.75">
      <c r="A26" s="139" t="s">
        <v>77</v>
      </c>
      <c r="B26" s="142"/>
      <c r="C26" s="408"/>
      <c r="D26" s="122"/>
      <c r="E26" s="409"/>
      <c r="F26" s="410">
        <f t="shared" si="23"/>
        <v>0</v>
      </c>
      <c r="G26" s="404"/>
      <c r="H26" s="411"/>
      <c r="I26" s="412"/>
      <c r="J26" s="122"/>
      <c r="K26" s="409"/>
      <c r="L26" s="410">
        <f t="shared" si="2"/>
        <v>0</v>
      </c>
      <c r="M26" s="413"/>
      <c r="N26" s="411"/>
      <c r="O26" s="408"/>
      <c r="P26" s="122"/>
      <c r="Q26" s="409"/>
      <c r="R26" s="410">
        <f t="shared" si="4"/>
        <v>0</v>
      </c>
      <c r="S26" s="413"/>
      <c r="T26" s="411"/>
      <c r="U26" s="408"/>
      <c r="V26" s="122"/>
      <c r="W26" s="409"/>
      <c r="X26" s="410">
        <f t="shared" si="6"/>
        <v>0</v>
      </c>
      <c r="Y26" s="413"/>
      <c r="Z26" s="411"/>
      <c r="AA26" s="408"/>
      <c r="AB26" s="122"/>
      <c r="AC26" s="409"/>
      <c r="AD26" s="410">
        <f t="shared" si="8"/>
        <v>0</v>
      </c>
      <c r="AE26" s="413"/>
      <c r="AF26" s="411"/>
      <c r="AG26" s="408"/>
      <c r="AH26" s="122"/>
      <c r="AI26" s="409"/>
      <c r="AJ26" s="410">
        <f t="shared" si="10"/>
        <v>0</v>
      </c>
      <c r="AK26" s="413"/>
      <c r="AL26" s="411"/>
      <c r="AM26" s="408"/>
      <c r="AN26" s="122"/>
      <c r="AO26" s="409"/>
      <c r="AP26" s="410">
        <f t="shared" si="12"/>
        <v>0</v>
      </c>
      <c r="AQ26" s="413"/>
      <c r="AR26" s="411"/>
      <c r="AS26" s="408"/>
      <c r="AT26" s="122"/>
      <c r="AU26" s="409"/>
      <c r="AV26" s="410">
        <f t="shared" si="14"/>
        <v>0</v>
      </c>
      <c r="AW26" s="413"/>
      <c r="AX26" s="411"/>
      <c r="AY26" s="408"/>
      <c r="AZ26" s="122"/>
      <c r="BA26" s="409"/>
      <c r="BB26" s="410">
        <f t="shared" si="16"/>
        <v>0</v>
      </c>
      <c r="BC26" s="413"/>
      <c r="BD26" s="411"/>
      <c r="BE26" s="408"/>
      <c r="BF26" s="122"/>
      <c r="BG26" s="409"/>
      <c r="BH26" s="410">
        <f t="shared" si="18"/>
        <v>0</v>
      </c>
      <c r="BI26" s="413"/>
      <c r="BJ26" s="411"/>
      <c r="BK26" s="408"/>
      <c r="BL26" s="122"/>
      <c r="BM26" s="409"/>
      <c r="BN26" s="410">
        <f t="shared" si="20"/>
        <v>0</v>
      </c>
      <c r="BO26" s="413"/>
      <c r="BP26" s="411"/>
      <c r="BQ26" s="408"/>
      <c r="BR26" s="122"/>
      <c r="BS26" s="409"/>
      <c r="BT26" s="410"/>
      <c r="BU26" s="413"/>
      <c r="BV26" s="411"/>
      <c r="BW26" s="414">
        <f t="shared" si="40"/>
        <v>0</v>
      </c>
      <c r="BX26" s="439">
        <f t="shared" si="39"/>
        <v>0</v>
      </c>
      <c r="BY26" s="439">
        <f t="shared" si="39"/>
        <v>0</v>
      </c>
      <c r="BZ26" s="410">
        <f t="shared" si="36"/>
        <v>0</v>
      </c>
      <c r="CA26" s="410"/>
      <c r="CB26" s="415"/>
      <c r="CC26" s="143"/>
    </row>
    <row r="27" spans="1:81" ht="12.75">
      <c r="A27" s="139" t="s">
        <v>78</v>
      </c>
      <c r="B27" s="142"/>
      <c r="C27" s="408">
        <v>629.4</v>
      </c>
      <c r="D27" s="122">
        <v>41</v>
      </c>
      <c r="E27" s="409">
        <v>9.4</v>
      </c>
      <c r="F27" s="410">
        <f t="shared" si="23"/>
        <v>-31.6</v>
      </c>
      <c r="G27" s="404">
        <f t="shared" si="0"/>
        <v>22.926829268292686</v>
      </c>
      <c r="H27" s="411">
        <f>E27/C27%</f>
        <v>1.4934858595487768</v>
      </c>
      <c r="I27" s="412">
        <v>4.6</v>
      </c>
      <c r="J27" s="122"/>
      <c r="K27" s="409"/>
      <c r="L27" s="410">
        <f t="shared" si="2"/>
        <v>0</v>
      </c>
      <c r="M27" s="413"/>
      <c r="N27" s="411"/>
      <c r="O27" s="408">
        <v>55.2</v>
      </c>
      <c r="P27" s="122">
        <v>5.7</v>
      </c>
      <c r="Q27" s="409">
        <v>2</v>
      </c>
      <c r="R27" s="410">
        <f t="shared" si="4"/>
        <v>-3.7</v>
      </c>
      <c r="S27" s="413">
        <f>Q27/P27%</f>
        <v>35.08771929824561</v>
      </c>
      <c r="T27" s="411">
        <f>Q27/O27%</f>
        <v>3.623188405797101</v>
      </c>
      <c r="U27" s="408">
        <v>37.3</v>
      </c>
      <c r="V27" s="122"/>
      <c r="W27" s="409"/>
      <c r="X27" s="410">
        <f t="shared" si="6"/>
        <v>0</v>
      </c>
      <c r="Y27" s="413"/>
      <c r="Z27" s="411"/>
      <c r="AA27" s="408">
        <v>5</v>
      </c>
      <c r="AB27" s="122"/>
      <c r="AC27" s="409"/>
      <c r="AD27" s="410">
        <f t="shared" si="8"/>
        <v>0</v>
      </c>
      <c r="AE27" s="413"/>
      <c r="AF27" s="411"/>
      <c r="AG27" s="408">
        <v>17.6</v>
      </c>
      <c r="AH27" s="122">
        <v>1.5</v>
      </c>
      <c r="AI27" s="409">
        <v>2</v>
      </c>
      <c r="AJ27" s="410">
        <f t="shared" si="10"/>
        <v>0.5</v>
      </c>
      <c r="AK27" s="413">
        <f>AI27/AH27%</f>
        <v>133.33333333333334</v>
      </c>
      <c r="AL27" s="411"/>
      <c r="AM27" s="408">
        <v>52.5</v>
      </c>
      <c r="AN27" s="122">
        <v>10</v>
      </c>
      <c r="AO27" s="409"/>
      <c r="AP27" s="410">
        <f t="shared" si="12"/>
        <v>-10</v>
      </c>
      <c r="AQ27" s="413"/>
      <c r="AR27" s="411"/>
      <c r="AS27" s="408">
        <v>8.5</v>
      </c>
      <c r="AT27" s="122">
        <v>2</v>
      </c>
      <c r="AU27" s="409">
        <v>1.5</v>
      </c>
      <c r="AV27" s="410">
        <f t="shared" si="14"/>
        <v>-0.5</v>
      </c>
      <c r="AW27" s="413"/>
      <c r="AX27" s="411"/>
      <c r="AY27" s="408">
        <v>7</v>
      </c>
      <c r="AZ27" s="122"/>
      <c r="BA27" s="409">
        <v>11</v>
      </c>
      <c r="BB27" s="410">
        <f t="shared" si="16"/>
        <v>11</v>
      </c>
      <c r="BC27" s="413"/>
      <c r="BD27" s="411"/>
      <c r="BE27" s="408">
        <v>8.5</v>
      </c>
      <c r="BF27" s="122"/>
      <c r="BG27" s="409"/>
      <c r="BH27" s="410">
        <f t="shared" si="18"/>
        <v>0</v>
      </c>
      <c r="BI27" s="413"/>
      <c r="BJ27" s="411"/>
      <c r="BK27" s="408">
        <v>71.6</v>
      </c>
      <c r="BL27" s="122">
        <v>15.3</v>
      </c>
      <c r="BM27" s="409"/>
      <c r="BN27" s="410">
        <f t="shared" si="20"/>
        <v>-15.3</v>
      </c>
      <c r="BO27" s="413"/>
      <c r="BP27" s="411"/>
      <c r="BQ27" s="408">
        <v>10.5</v>
      </c>
      <c r="BR27" s="122">
        <v>2</v>
      </c>
      <c r="BS27" s="409"/>
      <c r="BT27" s="410"/>
      <c r="BU27" s="413"/>
      <c r="BV27" s="411"/>
      <c r="BW27" s="414">
        <f t="shared" si="40"/>
        <v>907.7</v>
      </c>
      <c r="BX27" s="439">
        <f t="shared" si="39"/>
        <v>77.5</v>
      </c>
      <c r="BY27" s="439">
        <f t="shared" si="39"/>
        <v>25.9</v>
      </c>
      <c r="BZ27" s="410">
        <f t="shared" si="36"/>
        <v>-51.6</v>
      </c>
      <c r="CA27" s="410">
        <f t="shared" si="37"/>
        <v>33.41935483870967</v>
      </c>
      <c r="CB27" s="415">
        <f t="shared" si="38"/>
        <v>2.853365649443649</v>
      </c>
      <c r="CC27" s="143"/>
    </row>
    <row r="28" spans="1:80" s="407" customFormat="1" ht="12.75">
      <c r="A28" s="399" t="s">
        <v>79</v>
      </c>
      <c r="B28" s="400"/>
      <c r="C28" s="401">
        <f>SUM(C29:C32)</f>
        <v>335511.10000000003</v>
      </c>
      <c r="D28" s="402">
        <f>SUM(D29:D32)</f>
        <v>0</v>
      </c>
      <c r="E28" s="403">
        <f>SUM(E29:E32)</f>
        <v>0</v>
      </c>
      <c r="F28" s="411">
        <f t="shared" si="23"/>
        <v>0</v>
      </c>
      <c r="G28" s="404"/>
      <c r="H28" s="411">
        <f>E28/C28%</f>
        <v>0</v>
      </c>
      <c r="I28" s="403">
        <f>SUM(I29:I32)</f>
        <v>8079.900000000001</v>
      </c>
      <c r="J28" s="402">
        <f>SUM(J29:J32)</f>
        <v>2190.2</v>
      </c>
      <c r="K28" s="403">
        <f>SUM(K29:K32)</f>
        <v>806.7</v>
      </c>
      <c r="L28" s="402">
        <f>K28-J28</f>
        <v>-1383.4999999999998</v>
      </c>
      <c r="M28" s="404">
        <f>K28/J28%</f>
        <v>36.83225276230482</v>
      </c>
      <c r="N28" s="405">
        <f t="shared" si="25"/>
        <v>9.984034455871978</v>
      </c>
      <c r="O28" s="401">
        <f>SUM(O29:O32)</f>
        <v>21235.3</v>
      </c>
      <c r="P28" s="402">
        <f>SUM(P29:P32)</f>
        <v>6233.4</v>
      </c>
      <c r="Q28" s="403">
        <f>SUM(Q29:Q32)</f>
        <v>1735.4</v>
      </c>
      <c r="R28" s="402">
        <f>Q28-P28</f>
        <v>-4498</v>
      </c>
      <c r="S28" s="404">
        <f>Q28/P28%</f>
        <v>27.840343953540607</v>
      </c>
      <c r="T28" s="405">
        <f t="shared" si="26"/>
        <v>8.172241503534211</v>
      </c>
      <c r="U28" s="401">
        <f>SUM(U29:U32)</f>
        <v>474.1</v>
      </c>
      <c r="V28" s="402">
        <f>SUM(V29:V32)</f>
        <v>173.5</v>
      </c>
      <c r="W28" s="403">
        <f>SUM(W29:W32)</f>
        <v>0</v>
      </c>
      <c r="X28" s="402">
        <f t="shared" si="6"/>
        <v>-173.5</v>
      </c>
      <c r="Y28" s="404">
        <f>W28/V28%</f>
        <v>0</v>
      </c>
      <c r="Z28" s="405">
        <f>W28/U28%</f>
        <v>0</v>
      </c>
      <c r="AA28" s="401">
        <f>SUM(AA29:AA32)</f>
        <v>4784.3</v>
      </c>
      <c r="AB28" s="402">
        <f>SUM(AB29:AB32)</f>
        <v>2017.8</v>
      </c>
      <c r="AC28" s="403">
        <f>SUM(AC29:AC32)</f>
        <v>614.8</v>
      </c>
      <c r="AD28" s="402">
        <f t="shared" si="8"/>
        <v>-1403</v>
      </c>
      <c r="AE28" s="404"/>
      <c r="AF28" s="405">
        <f t="shared" si="27"/>
        <v>12.850364734652926</v>
      </c>
      <c r="AG28" s="401">
        <f>SUM(AG29:AG32)</f>
        <v>76936.9</v>
      </c>
      <c r="AH28" s="402">
        <f>SUM(AH29:AH32)</f>
        <v>68271.3</v>
      </c>
      <c r="AI28" s="403">
        <f>SUM(AI29:AI32)</f>
        <v>962.8</v>
      </c>
      <c r="AJ28" s="402">
        <f t="shared" si="10"/>
        <v>-67308.5</v>
      </c>
      <c r="AK28" s="404">
        <f>AI28/AH28%</f>
        <v>1.4102558468932038</v>
      </c>
      <c r="AL28" s="405">
        <f t="shared" si="28"/>
        <v>1.2514151207028097</v>
      </c>
      <c r="AM28" s="401">
        <f>SUM(AM29:AM32)</f>
        <v>5977.4</v>
      </c>
      <c r="AN28" s="402">
        <f>SUM(AN29:AN32)</f>
        <v>2389.2</v>
      </c>
      <c r="AO28" s="403">
        <f>SUM(AO29:AO32)</f>
        <v>738.6</v>
      </c>
      <c r="AP28" s="402">
        <f t="shared" si="12"/>
        <v>-1650.6</v>
      </c>
      <c r="AQ28" s="404">
        <f aca="true" t="shared" si="41" ref="AQ28:AQ33">AO28/AN28%</f>
        <v>30.914113510798597</v>
      </c>
      <c r="AR28" s="405">
        <f t="shared" si="29"/>
        <v>12.35654297855255</v>
      </c>
      <c r="AS28" s="401">
        <f>SUM(AS29:AS32)</f>
        <v>7276.7</v>
      </c>
      <c r="AT28" s="402">
        <f>SUM(AT29:AT32)</f>
        <v>2487</v>
      </c>
      <c r="AU28" s="403">
        <f>SUM(AU29:AU32)</f>
        <v>771.2</v>
      </c>
      <c r="AV28" s="402">
        <f t="shared" si="14"/>
        <v>-1715.8</v>
      </c>
      <c r="AW28" s="404">
        <f>AU28/AT28%</f>
        <v>31.009248090068358</v>
      </c>
      <c r="AX28" s="405">
        <f t="shared" si="30"/>
        <v>10.598210727390164</v>
      </c>
      <c r="AY28" s="401">
        <f>SUM(AY29:AY32)</f>
        <v>2010.4</v>
      </c>
      <c r="AZ28" s="402">
        <f>SUM(AZ29:AZ32)</f>
        <v>173.5</v>
      </c>
      <c r="BA28" s="403">
        <f>SUM(BA29:BA32)</f>
        <v>0</v>
      </c>
      <c r="BB28" s="402">
        <f t="shared" si="16"/>
        <v>-173.5</v>
      </c>
      <c r="BC28" s="404">
        <f>BA28/AZ28%</f>
        <v>0</v>
      </c>
      <c r="BD28" s="405">
        <f t="shared" si="31"/>
        <v>0</v>
      </c>
      <c r="BE28" s="401">
        <f>SUM(BE29:BE32)</f>
        <v>4665.599999999999</v>
      </c>
      <c r="BF28" s="402">
        <f>SUM(BF29:BF32)</f>
        <v>1373.3</v>
      </c>
      <c r="BG28" s="403">
        <f>SUM(BG29:BG32)</f>
        <v>400</v>
      </c>
      <c r="BH28" s="402">
        <f>BG28-BF28</f>
        <v>-973.3</v>
      </c>
      <c r="BI28" s="404">
        <f>BG28/BF28%</f>
        <v>29.126920556324187</v>
      </c>
      <c r="BJ28" s="405">
        <f t="shared" si="32"/>
        <v>8.573388203017835</v>
      </c>
      <c r="BK28" s="401">
        <f>SUM(BK29:BK32)</f>
        <v>15070.699999999999</v>
      </c>
      <c r="BL28" s="402">
        <f>SUM(BL29:BL32)</f>
        <v>0</v>
      </c>
      <c r="BM28" s="403">
        <f>SUM(BM29:BM32)</f>
        <v>1076.3</v>
      </c>
      <c r="BN28" s="402">
        <f>BM28-BL28</f>
        <v>1076.3</v>
      </c>
      <c r="BO28" s="404"/>
      <c r="BP28" s="405">
        <f t="shared" si="33"/>
        <v>7.14167225145481</v>
      </c>
      <c r="BQ28" s="401">
        <f>SUM(BQ29:BQ32)</f>
        <v>19312.7</v>
      </c>
      <c r="BR28" s="402">
        <f>SUM(BR29:BR32)</f>
        <v>4313.9</v>
      </c>
      <c r="BS28" s="403">
        <f>SUM(BS29:BS32)</f>
        <v>996.8</v>
      </c>
      <c r="BT28" s="402"/>
      <c r="BU28" s="404">
        <f>BS28/BR28%</f>
        <v>23.106701592526484</v>
      </c>
      <c r="BV28" s="405">
        <f t="shared" si="35"/>
        <v>5.16137049713401</v>
      </c>
      <c r="BW28" s="401">
        <f t="shared" si="40"/>
        <v>501335.10000000003</v>
      </c>
      <c r="BX28" s="446">
        <f t="shared" si="39"/>
        <v>89623.09999999999</v>
      </c>
      <c r="BY28" s="446">
        <f t="shared" si="39"/>
        <v>8102.600000000001</v>
      </c>
      <c r="BZ28" s="402">
        <f>BY28-BX28</f>
        <v>-81520.49999999999</v>
      </c>
      <c r="CA28" s="402">
        <f>BY28/BX28%</f>
        <v>9.04074953890236</v>
      </c>
      <c r="CB28" s="406">
        <f t="shared" si="38"/>
        <v>1.6162044109817966</v>
      </c>
    </row>
    <row r="29" spans="1:80" s="136" customFormat="1" ht="12.75">
      <c r="A29" s="144" t="s">
        <v>80</v>
      </c>
      <c r="B29" s="145"/>
      <c r="C29" s="408"/>
      <c r="D29" s="122"/>
      <c r="E29" s="409"/>
      <c r="F29" s="410">
        <f t="shared" si="23"/>
        <v>0</v>
      </c>
      <c r="G29" s="404"/>
      <c r="H29" s="411"/>
      <c r="I29" s="412">
        <v>7263.3</v>
      </c>
      <c r="J29" s="122">
        <v>2016.7</v>
      </c>
      <c r="K29" s="409">
        <v>806.7</v>
      </c>
      <c r="L29" s="410">
        <f>K29-J29</f>
        <v>-1210</v>
      </c>
      <c r="M29" s="413">
        <f>K29/J29%</f>
        <v>40.00099171914514</v>
      </c>
      <c r="N29" s="411">
        <f t="shared" si="25"/>
        <v>11.106521828920739</v>
      </c>
      <c r="O29" s="408">
        <v>17354</v>
      </c>
      <c r="P29" s="122">
        <v>5206.2</v>
      </c>
      <c r="Q29" s="409">
        <v>1735.4</v>
      </c>
      <c r="R29" s="410">
        <f t="shared" si="4"/>
        <v>-3470.7999999999997</v>
      </c>
      <c r="S29" s="413">
        <f>Q29/P29%</f>
        <v>33.333333333333336</v>
      </c>
      <c r="T29" s="411">
        <f t="shared" si="26"/>
        <v>10.000000000000002</v>
      </c>
      <c r="U29" s="408"/>
      <c r="V29" s="122"/>
      <c r="W29" s="409"/>
      <c r="X29" s="410">
        <f t="shared" si="6"/>
        <v>0</v>
      </c>
      <c r="Y29" s="413"/>
      <c r="Z29" s="411"/>
      <c r="AA29" s="408">
        <v>4610.8</v>
      </c>
      <c r="AB29" s="122">
        <v>1844.3</v>
      </c>
      <c r="AC29" s="409">
        <v>614.8</v>
      </c>
      <c r="AD29" s="410">
        <f t="shared" si="8"/>
        <v>-1229.5</v>
      </c>
      <c r="AE29" s="413"/>
      <c r="AF29" s="411">
        <f t="shared" si="27"/>
        <v>13.333911685607701</v>
      </c>
      <c r="AG29" s="408">
        <v>11554.1</v>
      </c>
      <c r="AH29" s="122">
        <v>2888.5</v>
      </c>
      <c r="AI29" s="409">
        <v>962.8</v>
      </c>
      <c r="AJ29" s="410">
        <f t="shared" si="10"/>
        <v>-1925.7</v>
      </c>
      <c r="AK29" s="413">
        <f>AI29/AH29%</f>
        <v>33.332179331833125</v>
      </c>
      <c r="AL29" s="411">
        <f t="shared" si="28"/>
        <v>8.332972710985711</v>
      </c>
      <c r="AM29" s="408">
        <v>5539.2</v>
      </c>
      <c r="AN29" s="122">
        <v>2215.7</v>
      </c>
      <c r="AO29" s="409">
        <v>738.6</v>
      </c>
      <c r="AP29" s="410">
        <f t="shared" si="12"/>
        <v>-1477.1</v>
      </c>
      <c r="AQ29" s="413">
        <f t="shared" si="41"/>
        <v>33.334837748792715</v>
      </c>
      <c r="AR29" s="411">
        <f t="shared" si="29"/>
        <v>13.334055459272099</v>
      </c>
      <c r="AS29" s="408">
        <v>5783.7</v>
      </c>
      <c r="AT29" s="122">
        <v>2313.5</v>
      </c>
      <c r="AU29" s="409">
        <v>771.2</v>
      </c>
      <c r="AV29" s="410">
        <f t="shared" si="14"/>
        <v>-1542.3</v>
      </c>
      <c r="AW29" s="413">
        <f>AU29/AT29%</f>
        <v>33.33477415171818</v>
      </c>
      <c r="AX29" s="411">
        <f t="shared" si="30"/>
        <v>13.334024932136868</v>
      </c>
      <c r="AY29" s="408">
        <v>767.4</v>
      </c>
      <c r="AZ29" s="122"/>
      <c r="BA29" s="409"/>
      <c r="BB29" s="410"/>
      <c r="BC29" s="413"/>
      <c r="BD29" s="411"/>
      <c r="BE29" s="408">
        <v>3888.7</v>
      </c>
      <c r="BF29" s="122">
        <v>1200</v>
      </c>
      <c r="BG29" s="409">
        <v>400</v>
      </c>
      <c r="BH29" s="410">
        <f t="shared" si="18"/>
        <v>-800</v>
      </c>
      <c r="BI29" s="413">
        <f>BG29/BF29%</f>
        <v>33.333333333333336</v>
      </c>
      <c r="BJ29" s="411">
        <f t="shared" si="32"/>
        <v>10.286213901818089</v>
      </c>
      <c r="BK29" s="408">
        <v>12914.8</v>
      </c>
      <c r="BL29" s="122"/>
      <c r="BM29" s="409">
        <v>1076.3</v>
      </c>
      <c r="BN29" s="410">
        <f t="shared" si="20"/>
        <v>1076.3</v>
      </c>
      <c r="BO29" s="413"/>
      <c r="BP29" s="411">
        <f t="shared" si="33"/>
        <v>8.333849536965342</v>
      </c>
      <c r="BQ29" s="408">
        <v>12154.6</v>
      </c>
      <c r="BR29" s="122">
        <v>3990.4</v>
      </c>
      <c r="BS29" s="409">
        <v>996.8</v>
      </c>
      <c r="BT29" s="410"/>
      <c r="BU29" s="413">
        <f>BS29/BR29%</f>
        <v>24.97995188452285</v>
      </c>
      <c r="BV29" s="411">
        <f t="shared" si="35"/>
        <v>8.201010317081598</v>
      </c>
      <c r="BW29" s="414">
        <f t="shared" si="40"/>
        <v>81830.59999999999</v>
      </c>
      <c r="BX29" s="224">
        <f t="shared" si="39"/>
        <v>21675.3</v>
      </c>
      <c r="BY29" s="224">
        <f t="shared" si="39"/>
        <v>8102.600000000001</v>
      </c>
      <c r="BZ29" s="223">
        <f>BY29-BX29</f>
        <v>-13572.699999999997</v>
      </c>
      <c r="CA29" s="410">
        <f>BY29/BX29%</f>
        <v>37.38172020687142</v>
      </c>
      <c r="CB29" s="415">
        <f t="shared" si="38"/>
        <v>9.901674923561604</v>
      </c>
    </row>
    <row r="30" spans="1:80" s="136" customFormat="1" ht="12.75">
      <c r="A30" s="146" t="s">
        <v>81</v>
      </c>
      <c r="B30" s="145"/>
      <c r="C30" s="408">
        <v>0.2</v>
      </c>
      <c r="D30" s="122"/>
      <c r="E30" s="409"/>
      <c r="F30" s="410">
        <f t="shared" si="23"/>
        <v>0</v>
      </c>
      <c r="G30" s="404"/>
      <c r="H30" s="411">
        <f>E30/C30%</f>
        <v>0</v>
      </c>
      <c r="I30" s="412">
        <v>173.5</v>
      </c>
      <c r="J30" s="122">
        <v>173.5</v>
      </c>
      <c r="K30" s="409"/>
      <c r="L30" s="410">
        <f>K30-J30</f>
        <v>-173.5</v>
      </c>
      <c r="M30" s="413">
        <f>K30/J30%</f>
        <v>0</v>
      </c>
      <c r="N30" s="411">
        <f t="shared" si="25"/>
        <v>0</v>
      </c>
      <c r="O30" s="408">
        <v>173.5</v>
      </c>
      <c r="P30" s="122">
        <v>100.2</v>
      </c>
      <c r="Q30" s="409"/>
      <c r="R30" s="410"/>
      <c r="S30" s="413"/>
      <c r="T30" s="411">
        <f t="shared" si="26"/>
        <v>0</v>
      </c>
      <c r="U30" s="408">
        <v>173.5</v>
      </c>
      <c r="V30" s="122">
        <v>173.5</v>
      </c>
      <c r="W30" s="409"/>
      <c r="X30" s="410">
        <f t="shared" si="6"/>
        <v>-173.5</v>
      </c>
      <c r="Y30" s="413"/>
      <c r="Z30" s="411">
        <f>W30/U30%</f>
        <v>0</v>
      </c>
      <c r="AA30" s="408">
        <v>173.5</v>
      </c>
      <c r="AB30" s="122">
        <v>173.5</v>
      </c>
      <c r="AC30" s="409"/>
      <c r="AD30" s="410"/>
      <c r="AE30" s="413"/>
      <c r="AF30" s="411">
        <f t="shared" si="27"/>
        <v>0</v>
      </c>
      <c r="AG30" s="408">
        <v>346.9</v>
      </c>
      <c r="AH30" s="122">
        <v>346.9</v>
      </c>
      <c r="AI30" s="409"/>
      <c r="AJ30" s="410">
        <f t="shared" si="10"/>
        <v>-346.9</v>
      </c>
      <c r="AK30" s="413"/>
      <c r="AL30" s="411">
        <f t="shared" si="28"/>
        <v>0</v>
      </c>
      <c r="AM30" s="408">
        <v>173.5</v>
      </c>
      <c r="AN30" s="122">
        <v>173.5</v>
      </c>
      <c r="AO30" s="409"/>
      <c r="AP30" s="410">
        <f t="shared" si="12"/>
        <v>-173.5</v>
      </c>
      <c r="AQ30" s="413">
        <f t="shared" si="41"/>
        <v>0</v>
      </c>
      <c r="AR30" s="411">
        <f t="shared" si="29"/>
        <v>0</v>
      </c>
      <c r="AS30" s="408">
        <v>173.5</v>
      </c>
      <c r="AT30" s="122">
        <v>173.5</v>
      </c>
      <c r="AU30" s="409"/>
      <c r="AV30" s="410">
        <f t="shared" si="14"/>
        <v>-173.5</v>
      </c>
      <c r="AW30" s="413"/>
      <c r="AX30" s="411">
        <f t="shared" si="30"/>
        <v>0</v>
      </c>
      <c r="AY30" s="408">
        <v>173.5</v>
      </c>
      <c r="AZ30" s="122">
        <v>173.5</v>
      </c>
      <c r="BA30" s="409"/>
      <c r="BB30" s="410"/>
      <c r="BC30" s="413"/>
      <c r="BD30" s="411">
        <f t="shared" si="31"/>
        <v>0</v>
      </c>
      <c r="BE30" s="408">
        <v>173.5</v>
      </c>
      <c r="BF30" s="122">
        <v>173.3</v>
      </c>
      <c r="BG30" s="409"/>
      <c r="BH30" s="410">
        <f t="shared" si="18"/>
        <v>-173.3</v>
      </c>
      <c r="BI30" s="413">
        <f>BG30/BF30%</f>
        <v>0</v>
      </c>
      <c r="BJ30" s="411">
        <f t="shared" si="32"/>
        <v>0</v>
      </c>
      <c r="BK30" s="408">
        <v>173.5</v>
      </c>
      <c r="BL30" s="122"/>
      <c r="BM30" s="409"/>
      <c r="BN30" s="410">
        <f t="shared" si="20"/>
        <v>0</v>
      </c>
      <c r="BO30" s="413"/>
      <c r="BP30" s="411">
        <f t="shared" si="33"/>
        <v>0</v>
      </c>
      <c r="BQ30" s="447">
        <v>173.5</v>
      </c>
      <c r="BR30" s="122">
        <v>173.5</v>
      </c>
      <c r="BS30" s="409"/>
      <c r="BT30" s="410"/>
      <c r="BU30" s="413">
        <f>BS30/BR30%</f>
        <v>0</v>
      </c>
      <c r="BV30" s="411">
        <f t="shared" si="35"/>
        <v>0</v>
      </c>
      <c r="BW30" s="414">
        <f t="shared" si="40"/>
        <v>2082.1</v>
      </c>
      <c r="BX30" s="224">
        <f t="shared" si="39"/>
        <v>1834.8999999999999</v>
      </c>
      <c r="BY30" s="224">
        <f t="shared" si="39"/>
        <v>0</v>
      </c>
      <c r="BZ30" s="223">
        <f>BY30-BX30</f>
        <v>-1834.8999999999999</v>
      </c>
      <c r="CA30" s="410">
        <f>BY30/BX30%</f>
        <v>0</v>
      </c>
      <c r="CB30" s="415">
        <f t="shared" si="38"/>
        <v>0</v>
      </c>
    </row>
    <row r="31" spans="1:82" s="136" customFormat="1" ht="12.75">
      <c r="A31" s="144" t="s">
        <v>82</v>
      </c>
      <c r="B31" s="145"/>
      <c r="C31" s="408">
        <v>335510.9</v>
      </c>
      <c r="D31" s="122"/>
      <c r="E31" s="409"/>
      <c r="F31" s="410">
        <f t="shared" si="23"/>
        <v>0</v>
      </c>
      <c r="G31" s="404"/>
      <c r="H31" s="411">
        <f>E31/C31%</f>
        <v>0</v>
      </c>
      <c r="I31" s="412">
        <v>643.1</v>
      </c>
      <c r="J31" s="122"/>
      <c r="K31" s="409"/>
      <c r="L31" s="410">
        <f t="shared" si="2"/>
        <v>0</v>
      </c>
      <c r="M31" s="413"/>
      <c r="N31" s="411">
        <f t="shared" si="25"/>
        <v>0</v>
      </c>
      <c r="O31" s="408">
        <v>3707.8</v>
      </c>
      <c r="P31" s="122">
        <v>927</v>
      </c>
      <c r="Q31" s="409"/>
      <c r="R31" s="410"/>
      <c r="S31" s="413"/>
      <c r="T31" s="411">
        <f t="shared" si="26"/>
        <v>0</v>
      </c>
      <c r="U31" s="408">
        <v>300.6</v>
      </c>
      <c r="V31" s="122"/>
      <c r="W31" s="409"/>
      <c r="X31" s="410">
        <f t="shared" si="6"/>
        <v>0</v>
      </c>
      <c r="Y31" s="413"/>
      <c r="Z31" s="411"/>
      <c r="AA31" s="408"/>
      <c r="AB31" s="122"/>
      <c r="AC31" s="409"/>
      <c r="AD31" s="410">
        <f t="shared" si="8"/>
        <v>0</v>
      </c>
      <c r="AE31" s="413"/>
      <c r="AF31" s="411"/>
      <c r="AG31" s="408">
        <v>65035.9</v>
      </c>
      <c r="AH31" s="122">
        <v>65035.9</v>
      </c>
      <c r="AI31" s="409"/>
      <c r="AJ31" s="410">
        <f t="shared" si="10"/>
        <v>-65035.9</v>
      </c>
      <c r="AK31" s="413"/>
      <c r="AL31" s="411">
        <f t="shared" si="28"/>
        <v>0</v>
      </c>
      <c r="AM31" s="408">
        <v>264.7</v>
      </c>
      <c r="AN31" s="122"/>
      <c r="AO31" s="409"/>
      <c r="AP31" s="410">
        <f t="shared" si="12"/>
        <v>0</v>
      </c>
      <c r="AQ31" s="413"/>
      <c r="AR31" s="411">
        <f t="shared" si="29"/>
        <v>0</v>
      </c>
      <c r="AS31" s="408">
        <v>1319.5</v>
      </c>
      <c r="AT31" s="122"/>
      <c r="AU31" s="409"/>
      <c r="AV31" s="410">
        <f t="shared" si="14"/>
        <v>0</v>
      </c>
      <c r="AW31" s="413"/>
      <c r="AX31" s="411"/>
      <c r="AY31" s="408">
        <v>1069.5</v>
      </c>
      <c r="AZ31" s="122"/>
      <c r="BA31" s="409"/>
      <c r="BB31" s="410"/>
      <c r="BC31" s="413"/>
      <c r="BD31" s="411">
        <f t="shared" si="31"/>
        <v>0</v>
      </c>
      <c r="BE31" s="408">
        <v>603.4</v>
      </c>
      <c r="BF31" s="122"/>
      <c r="BG31" s="409"/>
      <c r="BH31" s="410">
        <f t="shared" si="18"/>
        <v>0</v>
      </c>
      <c r="BI31" s="413"/>
      <c r="BJ31" s="411">
        <f t="shared" si="32"/>
        <v>0</v>
      </c>
      <c r="BK31" s="408">
        <v>1982.4</v>
      </c>
      <c r="BL31" s="122"/>
      <c r="BM31" s="409"/>
      <c r="BN31" s="410">
        <f t="shared" si="20"/>
        <v>0</v>
      </c>
      <c r="BO31" s="413"/>
      <c r="BP31" s="411">
        <f t="shared" si="33"/>
        <v>0</v>
      </c>
      <c r="BQ31" s="408">
        <v>6984.6</v>
      </c>
      <c r="BR31" s="122">
        <v>150</v>
      </c>
      <c r="BS31" s="409"/>
      <c r="BT31" s="410"/>
      <c r="BU31" s="413">
        <f>BS31/BR31%</f>
        <v>0</v>
      </c>
      <c r="BV31" s="411">
        <f t="shared" si="35"/>
        <v>0</v>
      </c>
      <c r="BW31" s="414">
        <f t="shared" si="40"/>
        <v>417422.4</v>
      </c>
      <c r="BX31" s="224">
        <f t="shared" si="39"/>
        <v>66112.9</v>
      </c>
      <c r="BY31" s="224">
        <f t="shared" si="39"/>
        <v>0</v>
      </c>
      <c r="BZ31" s="223">
        <f>BY31-BX31</f>
        <v>-66112.9</v>
      </c>
      <c r="CA31" s="410">
        <f>BY31/BX31%</f>
        <v>0</v>
      </c>
      <c r="CB31" s="415">
        <f t="shared" si="38"/>
        <v>0</v>
      </c>
      <c r="CC31" s="448"/>
      <c r="CD31" s="448"/>
    </row>
    <row r="32" spans="1:82" s="136" customFormat="1" ht="12.75" hidden="1">
      <c r="A32" s="144" t="s">
        <v>83</v>
      </c>
      <c r="B32" s="145"/>
      <c r="C32" s="408"/>
      <c r="D32" s="122"/>
      <c r="E32" s="409"/>
      <c r="F32" s="410">
        <f>E32-D32</f>
        <v>0</v>
      </c>
      <c r="G32" s="404" t="e">
        <f t="shared" si="0"/>
        <v>#DIV/0!</v>
      </c>
      <c r="H32" s="411"/>
      <c r="I32" s="412"/>
      <c r="J32" s="122"/>
      <c r="K32" s="409"/>
      <c r="L32" s="410">
        <f t="shared" si="2"/>
        <v>0</v>
      </c>
      <c r="M32" s="413"/>
      <c r="N32" s="411"/>
      <c r="O32" s="408"/>
      <c r="P32" s="122"/>
      <c r="Q32" s="409"/>
      <c r="R32" s="410">
        <f t="shared" si="4"/>
        <v>0</v>
      </c>
      <c r="S32" s="413"/>
      <c r="T32" s="411"/>
      <c r="U32" s="408"/>
      <c r="V32" s="122"/>
      <c r="W32" s="409"/>
      <c r="X32" s="410">
        <f t="shared" si="6"/>
        <v>0</v>
      </c>
      <c r="Y32" s="413" t="e">
        <f>W32/V32%</f>
        <v>#DIV/0!</v>
      </c>
      <c r="Z32" s="411" t="e">
        <f>W32/U32%</f>
        <v>#DIV/0!</v>
      </c>
      <c r="AA32" s="408"/>
      <c r="AB32" s="122"/>
      <c r="AC32" s="409"/>
      <c r="AD32" s="410">
        <f t="shared" si="8"/>
        <v>0</v>
      </c>
      <c r="AE32" s="413" t="e">
        <f>AC32/AB32%</f>
        <v>#DIV/0!</v>
      </c>
      <c r="AF32" s="449" t="e">
        <f t="shared" si="27"/>
        <v>#DIV/0!</v>
      </c>
      <c r="AG32" s="408"/>
      <c r="AH32" s="122"/>
      <c r="AI32" s="409"/>
      <c r="AJ32" s="410">
        <f t="shared" si="10"/>
        <v>0</v>
      </c>
      <c r="AK32" s="413" t="e">
        <f>AI32/AH32%</f>
        <v>#DIV/0!</v>
      </c>
      <c r="AL32" s="411" t="e">
        <f t="shared" si="28"/>
        <v>#DIV/0!</v>
      </c>
      <c r="AM32" s="408"/>
      <c r="AN32" s="122"/>
      <c r="AO32" s="409"/>
      <c r="AP32" s="410">
        <f t="shared" si="12"/>
        <v>0</v>
      </c>
      <c r="AQ32" s="413" t="e">
        <f t="shared" si="41"/>
        <v>#DIV/0!</v>
      </c>
      <c r="AR32" s="411" t="e">
        <f t="shared" si="29"/>
        <v>#DIV/0!</v>
      </c>
      <c r="AS32" s="408"/>
      <c r="AT32" s="122"/>
      <c r="AU32" s="409"/>
      <c r="AV32" s="410">
        <f t="shared" si="14"/>
        <v>0</v>
      </c>
      <c r="AW32" s="413" t="e">
        <f>AU32/AT32%</f>
        <v>#DIV/0!</v>
      </c>
      <c r="AX32" s="411" t="e">
        <f t="shared" si="30"/>
        <v>#DIV/0!</v>
      </c>
      <c r="AY32" s="408"/>
      <c r="AZ32" s="122"/>
      <c r="BA32" s="409"/>
      <c r="BB32" s="410"/>
      <c r="BC32" s="413"/>
      <c r="BD32" s="411" t="e">
        <f t="shared" si="31"/>
        <v>#DIV/0!</v>
      </c>
      <c r="BE32" s="408"/>
      <c r="BF32" s="122"/>
      <c r="BG32" s="409"/>
      <c r="BH32" s="410"/>
      <c r="BI32" s="413"/>
      <c r="BJ32" s="411" t="e">
        <f t="shared" si="32"/>
        <v>#DIV/0!</v>
      </c>
      <c r="BK32" s="408"/>
      <c r="BL32" s="122"/>
      <c r="BM32" s="409"/>
      <c r="BN32" s="410"/>
      <c r="BO32" s="413"/>
      <c r="BP32" s="411" t="e">
        <f t="shared" si="33"/>
        <v>#DIV/0!</v>
      </c>
      <c r="BQ32" s="408"/>
      <c r="BR32" s="122"/>
      <c r="BS32" s="409"/>
      <c r="BT32" s="410"/>
      <c r="BU32" s="413"/>
      <c r="BV32" s="411" t="e">
        <f t="shared" si="35"/>
        <v>#DIV/0!</v>
      </c>
      <c r="BW32" s="414">
        <f t="shared" si="40"/>
        <v>0</v>
      </c>
      <c r="BX32" s="439">
        <f t="shared" si="39"/>
        <v>0</v>
      </c>
      <c r="BY32" s="439">
        <f t="shared" si="39"/>
        <v>0</v>
      </c>
      <c r="BZ32" s="410"/>
      <c r="CA32" s="413"/>
      <c r="CB32" s="450" t="e">
        <f t="shared" si="38"/>
        <v>#DIV/0!</v>
      </c>
      <c r="CC32" s="448"/>
      <c r="CD32" s="448"/>
    </row>
    <row r="33" spans="1:82" s="458" customFormat="1" ht="13.5" thickBot="1">
      <c r="A33" s="451" t="s">
        <v>84</v>
      </c>
      <c r="B33" s="452"/>
      <c r="C33" s="453">
        <f>C9+C28</f>
        <v>436517.80000000005</v>
      </c>
      <c r="D33" s="453">
        <f>D9+D28</f>
        <v>17683</v>
      </c>
      <c r="E33" s="454">
        <f>E9+E28</f>
        <v>7374.699999999999</v>
      </c>
      <c r="F33" s="402">
        <f>E33-D33</f>
        <v>-10308.300000000001</v>
      </c>
      <c r="G33" s="404">
        <f t="shared" si="0"/>
        <v>41.70502742747271</v>
      </c>
      <c r="H33" s="455">
        <f>E33/C33%</f>
        <v>1.689438552104862</v>
      </c>
      <c r="I33" s="453">
        <f>I9+I28</f>
        <v>11653.5</v>
      </c>
      <c r="J33" s="453">
        <f>J9+J28</f>
        <v>2578.8999999999996</v>
      </c>
      <c r="K33" s="454">
        <f>K9+K28</f>
        <v>949</v>
      </c>
      <c r="L33" s="402">
        <f>K33-J33</f>
        <v>-1629.8999999999996</v>
      </c>
      <c r="M33" s="404">
        <f>K33/J33%</f>
        <v>36.798635076970804</v>
      </c>
      <c r="N33" s="455">
        <f t="shared" si="25"/>
        <v>8.14347620886429</v>
      </c>
      <c r="O33" s="453">
        <f>O9+O28</f>
        <v>24948.3</v>
      </c>
      <c r="P33" s="454">
        <f>P9+P28</f>
        <v>6874.299999999999</v>
      </c>
      <c r="Q33" s="454">
        <f>Q9+Q28</f>
        <v>1958.8000000000002</v>
      </c>
      <c r="R33" s="402">
        <f>Q33-P33</f>
        <v>-4915.499999999999</v>
      </c>
      <c r="S33" s="404">
        <f>Q33/P33%</f>
        <v>28.494537625649162</v>
      </c>
      <c r="T33" s="455">
        <f t="shared" si="26"/>
        <v>7.851436771242931</v>
      </c>
      <c r="U33" s="453">
        <f>U9+U28</f>
        <v>8967.9</v>
      </c>
      <c r="V33" s="454">
        <f>V9+V28</f>
        <v>1298.2</v>
      </c>
      <c r="W33" s="454">
        <f>W9+W28</f>
        <v>473.4</v>
      </c>
      <c r="X33" s="402">
        <f>W33-V33</f>
        <v>-824.8000000000001</v>
      </c>
      <c r="Y33" s="404">
        <f>W33/V33%</f>
        <v>36.46587582806963</v>
      </c>
      <c r="Z33" s="455">
        <f>W33/U33%</f>
        <v>5.278827819221891</v>
      </c>
      <c r="AA33" s="453">
        <f>AA9+AA28</f>
        <v>11035.7</v>
      </c>
      <c r="AB33" s="454">
        <f>AB9+AB28</f>
        <v>2359.6</v>
      </c>
      <c r="AC33" s="454">
        <f>AC9+AC28</f>
        <v>729.3</v>
      </c>
      <c r="AD33" s="402">
        <f>AC33-AB33</f>
        <v>-1630.3</v>
      </c>
      <c r="AE33" s="404">
        <f>AC33/AB33%</f>
        <v>30.907780979827088</v>
      </c>
      <c r="AF33" s="455">
        <f t="shared" si="27"/>
        <v>6.608552244080574</v>
      </c>
      <c r="AG33" s="453">
        <f>AG9+AG28</f>
        <v>80567.79999999999</v>
      </c>
      <c r="AH33" s="454">
        <f>AH9+AH28</f>
        <v>68529.8</v>
      </c>
      <c r="AI33" s="454">
        <f>AI9+AI28</f>
        <v>1096.9</v>
      </c>
      <c r="AJ33" s="402">
        <f>AI33-AH33</f>
        <v>-67432.90000000001</v>
      </c>
      <c r="AK33" s="404">
        <f>AI33/AH33%</f>
        <v>1.600617541565859</v>
      </c>
      <c r="AL33" s="455">
        <f t="shared" si="28"/>
        <v>1.3614620232897017</v>
      </c>
      <c r="AM33" s="453">
        <f>AM9+AM28</f>
        <v>10836.599999999999</v>
      </c>
      <c r="AN33" s="454">
        <f>AN9+AN28</f>
        <v>3164.6</v>
      </c>
      <c r="AO33" s="454">
        <f>AO9+AO28</f>
        <v>955.7</v>
      </c>
      <c r="AP33" s="402">
        <f>AO33-AN33</f>
        <v>-2208.8999999999996</v>
      </c>
      <c r="AQ33" s="404">
        <f t="shared" si="41"/>
        <v>30.199709283953737</v>
      </c>
      <c r="AR33" s="455">
        <f t="shared" si="29"/>
        <v>8.819186829817472</v>
      </c>
      <c r="AS33" s="453">
        <f>AS9+AS28</f>
        <v>10995.2</v>
      </c>
      <c r="AT33" s="454">
        <f>AT9+AT28</f>
        <v>2904</v>
      </c>
      <c r="AU33" s="454">
        <f>AU9+AU28</f>
        <v>915.9000000000001</v>
      </c>
      <c r="AV33" s="402">
        <f>AU33-AT33</f>
        <v>-1988.1</v>
      </c>
      <c r="AW33" s="404">
        <f>AU33/AT33%</f>
        <v>31.53925619834711</v>
      </c>
      <c r="AX33" s="455">
        <f t="shared" si="30"/>
        <v>8.329998544819558</v>
      </c>
      <c r="AY33" s="453">
        <f>AY9+AY28</f>
        <v>10251.3</v>
      </c>
      <c r="AZ33" s="454">
        <f>AZ9+AZ28</f>
        <v>1500.6</v>
      </c>
      <c r="BA33" s="454">
        <f>BA9+BA28</f>
        <v>256.7</v>
      </c>
      <c r="BB33" s="402">
        <f>BA33-AZ33</f>
        <v>-1243.8999999999999</v>
      </c>
      <c r="BC33" s="404">
        <f>BA33/AZ33%</f>
        <v>17.10649073703852</v>
      </c>
      <c r="BD33" s="455">
        <f t="shared" si="31"/>
        <v>2.5040726541999554</v>
      </c>
      <c r="BE33" s="453">
        <f>BE9+BE28</f>
        <v>6695.799999999999</v>
      </c>
      <c r="BF33" s="454">
        <f>BF9+BF28</f>
        <v>1557.4</v>
      </c>
      <c r="BG33" s="454">
        <f>BG9+BG28</f>
        <v>470.3</v>
      </c>
      <c r="BH33" s="402">
        <f>BG33-BF33</f>
        <v>-1087.1000000000001</v>
      </c>
      <c r="BI33" s="404">
        <f>BG33/BF33%</f>
        <v>30.197765506613585</v>
      </c>
      <c r="BJ33" s="455">
        <f t="shared" si="32"/>
        <v>7.023805967920189</v>
      </c>
      <c r="BK33" s="453">
        <f>BK9+BK28</f>
        <v>19395.6</v>
      </c>
      <c r="BL33" s="454">
        <f>BL9+BL28</f>
        <v>398.8</v>
      </c>
      <c r="BM33" s="454">
        <f>BM9+BM28</f>
        <v>1212.2</v>
      </c>
      <c r="BN33" s="402">
        <f>BM33-BL33</f>
        <v>813.4000000000001</v>
      </c>
      <c r="BO33" s="404">
        <f>BM33/BL33%</f>
        <v>303.96188565697094</v>
      </c>
      <c r="BP33" s="455">
        <f t="shared" si="33"/>
        <v>6.249871104786653</v>
      </c>
      <c r="BQ33" s="453">
        <f>BQ9+BQ28</f>
        <v>30310.9</v>
      </c>
      <c r="BR33" s="454">
        <f>BR9+BR28</f>
        <v>6144.799999999999</v>
      </c>
      <c r="BS33" s="454">
        <f>BS9+BS28</f>
        <v>1749.8</v>
      </c>
      <c r="BT33" s="402">
        <f>BS33-BR33</f>
        <v>-4394.999999999999</v>
      </c>
      <c r="BU33" s="404">
        <f>BS33/BR33%</f>
        <v>28.476109881525847</v>
      </c>
      <c r="BV33" s="455">
        <f t="shared" si="35"/>
        <v>5.772840793245993</v>
      </c>
      <c r="BW33" s="454">
        <f t="shared" si="40"/>
        <v>662176.4</v>
      </c>
      <c r="BX33" s="454">
        <f t="shared" si="39"/>
        <v>114994.00000000001</v>
      </c>
      <c r="BY33" s="454">
        <f t="shared" si="39"/>
        <v>18142.699999999997</v>
      </c>
      <c r="BZ33" s="402">
        <f>BY33-BX33</f>
        <v>-96851.30000000002</v>
      </c>
      <c r="CA33" s="402">
        <f>BY33/BX33%</f>
        <v>15.777084021775046</v>
      </c>
      <c r="CB33" s="456">
        <f t="shared" si="38"/>
        <v>2.7398590466226214</v>
      </c>
      <c r="CC33" s="457"/>
      <c r="CD33" s="457"/>
    </row>
    <row r="34" spans="3:82" ht="12.75"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</row>
    <row r="35" spans="2:82" ht="12.75">
      <c r="B35" s="112"/>
      <c r="C35" s="112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</row>
    <row r="36" spans="3:82" ht="12.75"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</row>
    <row r="37" spans="3:82" ht="12.75"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</row>
    <row r="38" spans="3:82" ht="12.75"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</row>
    <row r="39" spans="3:82" ht="12.75"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</row>
    <row r="40" spans="3:82" ht="15"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459"/>
      <c r="BY40" s="143"/>
      <c r="BZ40" s="143"/>
      <c r="CA40" s="143"/>
      <c r="CB40" s="143"/>
      <c r="CC40" s="143"/>
      <c r="CD40" s="143"/>
    </row>
    <row r="41" spans="3:82" ht="12.75"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</row>
    <row r="42" spans="3:82" ht="12.75"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</row>
    <row r="43" spans="3:82" ht="12.75"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</row>
    <row r="44" ht="12.75">
      <c r="BX44" s="460"/>
    </row>
    <row r="45" ht="12.75">
      <c r="BX45" s="460"/>
    </row>
  </sheetData>
  <sheetProtection/>
  <mergeCells count="40">
    <mergeCell ref="BT7:BU7"/>
    <mergeCell ref="BX7:BY7"/>
    <mergeCell ref="BZ7:CA7"/>
    <mergeCell ref="BB7:BC7"/>
    <mergeCell ref="BF7:BG7"/>
    <mergeCell ref="BH7:BI7"/>
    <mergeCell ref="BL7:BM7"/>
    <mergeCell ref="BN7:BO7"/>
    <mergeCell ref="BR7:BS7"/>
    <mergeCell ref="AJ7:AK7"/>
    <mergeCell ref="AN7:AO7"/>
    <mergeCell ref="AP7:AQ7"/>
    <mergeCell ref="AT7:AU7"/>
    <mergeCell ref="AV7:AW7"/>
    <mergeCell ref="AZ7:BA7"/>
    <mergeCell ref="AY6:BC6"/>
    <mergeCell ref="BE6:BI6"/>
    <mergeCell ref="BK6:BO6"/>
    <mergeCell ref="BQ6:BU6"/>
    <mergeCell ref="BW6:CA6"/>
    <mergeCell ref="D7:E7"/>
    <mergeCell ref="F7:G7"/>
    <mergeCell ref="J7:K7"/>
    <mergeCell ref="L7:M7"/>
    <mergeCell ref="P7:Q7"/>
    <mergeCell ref="C6:H6"/>
    <mergeCell ref="I6:M6"/>
    <mergeCell ref="O6:S6"/>
    <mergeCell ref="U6:Y6"/>
    <mergeCell ref="AA6:AE6"/>
    <mergeCell ref="AG6:AK6"/>
    <mergeCell ref="AM6:AQ6"/>
    <mergeCell ref="AS6:AW6"/>
    <mergeCell ref="D3:Q3"/>
    <mergeCell ref="V7:W7"/>
    <mergeCell ref="X7:Y7"/>
    <mergeCell ref="R7:S7"/>
    <mergeCell ref="AB7:AC7"/>
    <mergeCell ref="AD7:AE7"/>
    <mergeCell ref="AH7:AI7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showZeros="0" tabSelected="1" zoomScale="80" zoomScaleNormal="80" zoomScalePageLayoutView="0" workbookViewId="0" topLeftCell="A1">
      <pane xSplit="1" topLeftCell="C1" activePane="topRight" state="frozen"/>
      <selection pane="topLeft" activeCell="A1" sqref="A1"/>
      <selection pane="topRight" activeCell="A42" sqref="A42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  <col min="14" max="14" width="10.375" style="0" customWidth="1"/>
  </cols>
  <sheetData>
    <row r="1" spans="1:12" ht="15.75">
      <c r="A1" s="147" t="s">
        <v>85</v>
      </c>
      <c r="B1" s="461"/>
      <c r="C1" s="148"/>
      <c r="D1" s="148"/>
      <c r="E1" s="148"/>
      <c r="F1" s="148"/>
      <c r="G1" s="149"/>
      <c r="H1" s="149"/>
      <c r="I1" s="149"/>
      <c r="J1" s="149"/>
      <c r="K1" s="149"/>
      <c r="L1" s="149"/>
    </row>
    <row r="2" spans="1:12" ht="15.75">
      <c r="A2" s="150" t="s">
        <v>131</v>
      </c>
      <c r="B2" s="461"/>
      <c r="C2" s="148"/>
      <c r="D2" s="148"/>
      <c r="E2" s="148"/>
      <c r="F2" s="148"/>
      <c r="G2" s="149"/>
      <c r="H2" s="149"/>
      <c r="I2" s="149"/>
      <c r="J2" s="149"/>
      <c r="K2" s="149"/>
      <c r="L2" s="149"/>
    </row>
    <row r="3" spans="1:12" ht="16.5" thickBot="1">
      <c r="A3" s="462"/>
      <c r="B3" s="463"/>
      <c r="C3" s="238"/>
      <c r="D3" s="238"/>
      <c r="E3" s="238"/>
      <c r="F3" s="238"/>
      <c r="G3" s="151"/>
      <c r="H3" s="151"/>
      <c r="I3" s="151"/>
      <c r="J3" s="151"/>
      <c r="K3" s="151"/>
      <c r="L3" s="152" t="s">
        <v>86</v>
      </c>
    </row>
    <row r="4" spans="1:14" ht="15">
      <c r="A4" s="153"/>
      <c r="B4" s="464" t="s">
        <v>132</v>
      </c>
      <c r="C4" s="239" t="s">
        <v>133</v>
      </c>
      <c r="D4" s="240"/>
      <c r="E4" s="240"/>
      <c r="F4" s="241"/>
      <c r="G4" s="245" t="s">
        <v>87</v>
      </c>
      <c r="H4" s="246"/>
      <c r="I4" s="246"/>
      <c r="J4" s="247"/>
      <c r="K4" s="251" t="s">
        <v>88</v>
      </c>
      <c r="L4" s="252"/>
      <c r="M4" s="252"/>
      <c r="N4" s="253"/>
    </row>
    <row r="5" spans="1:14" ht="15">
      <c r="A5" s="154" t="s">
        <v>0</v>
      </c>
      <c r="B5" s="154" t="s">
        <v>134</v>
      </c>
      <c r="C5" s="242"/>
      <c r="D5" s="243"/>
      <c r="E5" s="243"/>
      <c r="F5" s="244"/>
      <c r="G5" s="248"/>
      <c r="H5" s="249"/>
      <c r="I5" s="249"/>
      <c r="J5" s="250"/>
      <c r="K5" s="254"/>
      <c r="L5" s="255"/>
      <c r="M5" s="255"/>
      <c r="N5" s="256"/>
    </row>
    <row r="6" spans="1:14" ht="15">
      <c r="A6" s="154"/>
      <c r="B6" s="154"/>
      <c r="C6" s="155" t="s">
        <v>89</v>
      </c>
      <c r="D6" s="156" t="s">
        <v>90</v>
      </c>
      <c r="E6" s="465" t="s">
        <v>91</v>
      </c>
      <c r="F6" s="466"/>
      <c r="G6" s="155" t="s">
        <v>89</v>
      </c>
      <c r="H6" s="157" t="s">
        <v>90</v>
      </c>
      <c r="I6" s="465" t="s">
        <v>91</v>
      </c>
      <c r="J6" s="466"/>
      <c r="K6" s="155" t="s">
        <v>89</v>
      </c>
      <c r="L6" s="156" t="s">
        <v>90</v>
      </c>
      <c r="M6" s="467" t="s">
        <v>91</v>
      </c>
      <c r="N6" s="468"/>
    </row>
    <row r="7" spans="1:14" ht="12.75">
      <c r="A7" s="158"/>
      <c r="B7" s="158" t="s">
        <v>135</v>
      </c>
      <c r="C7" s="159" t="s">
        <v>92</v>
      </c>
      <c r="D7" s="160"/>
      <c r="E7" s="158" t="s">
        <v>19</v>
      </c>
      <c r="F7" s="161" t="s">
        <v>20</v>
      </c>
      <c r="G7" s="159" t="s">
        <v>92</v>
      </c>
      <c r="H7" s="162"/>
      <c r="I7" s="158" t="s">
        <v>19</v>
      </c>
      <c r="J7" s="161" t="s">
        <v>20</v>
      </c>
      <c r="K7" s="159" t="s">
        <v>92</v>
      </c>
      <c r="L7" s="160"/>
      <c r="M7" s="163" t="s">
        <v>19</v>
      </c>
      <c r="N7" s="164" t="s">
        <v>20</v>
      </c>
    </row>
    <row r="8" spans="1:14" ht="15.75">
      <c r="A8" s="400" t="s">
        <v>93</v>
      </c>
      <c r="B8" s="469" t="s">
        <v>136</v>
      </c>
      <c r="C8" s="165">
        <f aca="true" t="shared" si="0" ref="C8:D23">G8+K8</f>
        <v>577189.4</v>
      </c>
      <c r="D8" s="166">
        <f t="shared" si="0"/>
        <v>34502.5</v>
      </c>
      <c r="E8" s="166">
        <f aca="true" t="shared" si="1" ref="E8:E19">D8-C8</f>
        <v>-542686.9</v>
      </c>
      <c r="F8" s="167">
        <f aca="true" t="shared" si="2" ref="F8:F17">D8/C8%</f>
        <v>5.977673879665843</v>
      </c>
      <c r="G8" s="168">
        <f>SUM(G9:G19)+G25+G26+G27+G30+G31</f>
        <v>416348.10000000003</v>
      </c>
      <c r="H8" s="166">
        <f>SUM(H9:H19)+H25+H26+H27+H30+H31</f>
        <v>24462.399999999998</v>
      </c>
      <c r="I8" s="166">
        <f>H8-G8</f>
        <v>-391885.7</v>
      </c>
      <c r="J8" s="169">
        <f>H8/G8%</f>
        <v>5.875468147927178</v>
      </c>
      <c r="K8" s="168">
        <f>SUM(K9:K19)+K25+K26+K27+K30+K31</f>
        <v>160841.30000000002</v>
      </c>
      <c r="L8" s="166">
        <f>SUM(L9:L19)+L25+L26+L27+L30+L31</f>
        <v>10040.099999999999</v>
      </c>
      <c r="M8" s="166">
        <f>L8-K8</f>
        <v>-150801.2</v>
      </c>
      <c r="N8" s="167">
        <f>L8/K8%</f>
        <v>6.242240021685971</v>
      </c>
    </row>
    <row r="9" spans="1:14" ht="15">
      <c r="A9" s="170" t="s">
        <v>64</v>
      </c>
      <c r="B9" s="470" t="s">
        <v>137</v>
      </c>
      <c r="C9" s="171">
        <f t="shared" si="0"/>
        <v>363638.30000000005</v>
      </c>
      <c r="D9" s="172">
        <f t="shared" si="0"/>
        <v>15761.099999999999</v>
      </c>
      <c r="E9" s="172">
        <f t="shared" si="1"/>
        <v>-347877.20000000007</v>
      </c>
      <c r="F9" s="173">
        <f t="shared" si="2"/>
        <v>4.334279419962088</v>
      </c>
      <c r="G9" s="174">
        <v>294919.7</v>
      </c>
      <c r="H9" s="175">
        <v>13090.3</v>
      </c>
      <c r="I9" s="176">
        <f aca="true" t="shared" si="3" ref="I9:I38">H9-G9</f>
        <v>-281829.4</v>
      </c>
      <c r="J9" s="177">
        <f aca="true" t="shared" si="4" ref="J9:J38">H9/G9%</f>
        <v>4.438598031938863</v>
      </c>
      <c r="K9" s="174">
        <v>68718.6</v>
      </c>
      <c r="L9" s="176">
        <v>2670.8</v>
      </c>
      <c r="M9" s="176">
        <f aca="true" t="shared" si="5" ref="M9:M38">L9-K9</f>
        <v>-66047.8</v>
      </c>
      <c r="N9" s="177">
        <f aca="true" t="shared" si="6" ref="N9:N38">L9/K9%</f>
        <v>3.886575104847887</v>
      </c>
    </row>
    <row r="10" spans="1:14" ht="15">
      <c r="A10" s="170" t="s">
        <v>65</v>
      </c>
      <c r="B10" s="470"/>
      <c r="C10" s="171"/>
      <c r="D10" s="172"/>
      <c r="E10" s="172"/>
      <c r="F10" s="173"/>
      <c r="G10" s="174">
        <v>29044.7</v>
      </c>
      <c r="H10" s="175">
        <v>2674.5</v>
      </c>
      <c r="I10" s="176">
        <f t="shared" si="3"/>
        <v>-26370.2</v>
      </c>
      <c r="J10" s="177">
        <f t="shared" si="4"/>
        <v>9.208220432643477</v>
      </c>
      <c r="K10" s="174">
        <v>2637.3</v>
      </c>
      <c r="L10" s="176">
        <v>241.7</v>
      </c>
      <c r="M10" s="176">
        <f t="shared" si="5"/>
        <v>-2395.6000000000004</v>
      </c>
      <c r="N10" s="177">
        <f t="shared" si="6"/>
        <v>9.1646759943882</v>
      </c>
    </row>
    <row r="11" spans="1:14" ht="25.5" hidden="1">
      <c r="A11" s="178" t="s">
        <v>24</v>
      </c>
      <c r="B11" s="470" t="s">
        <v>138</v>
      </c>
      <c r="C11" s="171">
        <f t="shared" si="0"/>
        <v>0</v>
      </c>
      <c r="D11" s="172">
        <f t="shared" si="0"/>
        <v>0</v>
      </c>
      <c r="E11" s="172">
        <f t="shared" si="1"/>
        <v>0</v>
      </c>
      <c r="F11" s="173" t="e">
        <f t="shared" si="2"/>
        <v>#DIV/0!</v>
      </c>
      <c r="G11" s="174"/>
      <c r="H11" s="175"/>
      <c r="I11" s="176">
        <f t="shared" si="3"/>
        <v>0</v>
      </c>
      <c r="J11" s="177" t="e">
        <f t="shared" si="4"/>
        <v>#DIV/0!</v>
      </c>
      <c r="K11" s="174"/>
      <c r="L11" s="176"/>
      <c r="M11" s="176">
        <f t="shared" si="5"/>
        <v>0</v>
      </c>
      <c r="N11" s="177" t="e">
        <f t="shared" si="6"/>
        <v>#DIV/0!</v>
      </c>
    </row>
    <row r="12" spans="1:14" ht="25.5">
      <c r="A12" s="178" t="s">
        <v>25</v>
      </c>
      <c r="B12" s="470" t="s">
        <v>139</v>
      </c>
      <c r="C12" s="171">
        <f t="shared" si="0"/>
        <v>29093.9</v>
      </c>
      <c r="D12" s="172">
        <f t="shared" si="0"/>
        <v>4774.9</v>
      </c>
      <c r="E12" s="172">
        <f t="shared" si="1"/>
        <v>-24319</v>
      </c>
      <c r="F12" s="173">
        <f t="shared" si="2"/>
        <v>16.412031388022918</v>
      </c>
      <c r="G12" s="174">
        <v>29093.9</v>
      </c>
      <c r="H12" s="175">
        <v>4774.9</v>
      </c>
      <c r="I12" s="176">
        <f t="shared" si="3"/>
        <v>-24319</v>
      </c>
      <c r="J12" s="177">
        <f t="shared" si="4"/>
        <v>16.412031388022918</v>
      </c>
      <c r="K12" s="174"/>
      <c r="L12" s="176"/>
      <c r="M12" s="176">
        <f t="shared" si="5"/>
        <v>0</v>
      </c>
      <c r="N12" s="177"/>
    </row>
    <row r="13" spans="1:14" ht="15">
      <c r="A13" s="178" t="s">
        <v>26</v>
      </c>
      <c r="B13" s="470" t="s">
        <v>140</v>
      </c>
      <c r="C13" s="171">
        <f t="shared" si="0"/>
        <v>2070.3</v>
      </c>
      <c r="D13" s="172">
        <f t="shared" si="0"/>
        <v>219.3</v>
      </c>
      <c r="E13" s="172">
        <f t="shared" si="1"/>
        <v>-1851.0000000000002</v>
      </c>
      <c r="F13" s="173">
        <f t="shared" si="2"/>
        <v>10.592667729314591</v>
      </c>
      <c r="G13" s="174">
        <v>1102.5</v>
      </c>
      <c r="H13" s="175">
        <v>133.5</v>
      </c>
      <c r="I13" s="176">
        <f t="shared" si="3"/>
        <v>-969</v>
      </c>
      <c r="J13" s="177">
        <f t="shared" si="4"/>
        <v>12.108843537414966</v>
      </c>
      <c r="K13" s="174">
        <v>967.8</v>
      </c>
      <c r="L13" s="176">
        <v>85.8</v>
      </c>
      <c r="M13" s="176">
        <f t="shared" si="5"/>
        <v>-882</v>
      </c>
      <c r="N13" s="177">
        <f t="shared" si="6"/>
        <v>8.865468071915686</v>
      </c>
    </row>
    <row r="14" spans="1:14" ht="25.5">
      <c r="A14" s="178" t="s">
        <v>28</v>
      </c>
      <c r="B14" s="470"/>
      <c r="C14" s="171">
        <f t="shared" si="0"/>
        <v>1112</v>
      </c>
      <c r="D14" s="172">
        <f t="shared" si="0"/>
        <v>213.5</v>
      </c>
      <c r="E14" s="172"/>
      <c r="F14" s="173"/>
      <c r="G14" s="174">
        <v>1112</v>
      </c>
      <c r="H14" s="175">
        <v>213.5</v>
      </c>
      <c r="I14" s="176">
        <f t="shared" si="3"/>
        <v>-898.5</v>
      </c>
      <c r="J14" s="177">
        <f t="shared" si="4"/>
        <v>19.199640287769785</v>
      </c>
      <c r="K14" s="174"/>
      <c r="L14" s="176"/>
      <c r="M14" s="176">
        <f t="shared" si="5"/>
        <v>0</v>
      </c>
      <c r="N14" s="177"/>
    </row>
    <row r="15" spans="1:14" ht="15">
      <c r="A15" s="178" t="s">
        <v>66</v>
      </c>
      <c r="B15" s="471" t="s">
        <v>141</v>
      </c>
      <c r="C15" s="171">
        <f t="shared" si="0"/>
        <v>15305.5</v>
      </c>
      <c r="D15" s="172">
        <f t="shared" si="0"/>
        <v>322.1</v>
      </c>
      <c r="E15" s="172">
        <f t="shared" si="1"/>
        <v>-14983.4</v>
      </c>
      <c r="F15" s="173">
        <f t="shared" si="2"/>
        <v>2.1044722485381073</v>
      </c>
      <c r="G15" s="174"/>
      <c r="H15" s="175"/>
      <c r="I15" s="176">
        <f t="shared" si="3"/>
        <v>0</v>
      </c>
      <c r="J15" s="177"/>
      <c r="K15" s="174">
        <v>15305.5</v>
      </c>
      <c r="L15" s="176">
        <v>322.1</v>
      </c>
      <c r="M15" s="176">
        <f t="shared" si="5"/>
        <v>-14983.4</v>
      </c>
      <c r="N15" s="177">
        <f t="shared" si="6"/>
        <v>2.1044722485381073</v>
      </c>
    </row>
    <row r="16" spans="1:14" ht="15">
      <c r="A16" s="179" t="s">
        <v>67</v>
      </c>
      <c r="B16" s="471" t="s">
        <v>142</v>
      </c>
      <c r="C16" s="171">
        <f t="shared" si="0"/>
        <v>61979.5</v>
      </c>
      <c r="D16" s="172">
        <f t="shared" si="0"/>
        <v>4954.2</v>
      </c>
      <c r="E16" s="172">
        <f t="shared" si="1"/>
        <v>-57025.3</v>
      </c>
      <c r="F16" s="173">
        <f t="shared" si="2"/>
        <v>7.9932881033244865</v>
      </c>
      <c r="G16" s="174"/>
      <c r="H16" s="175"/>
      <c r="I16" s="176">
        <f t="shared" si="3"/>
        <v>0</v>
      </c>
      <c r="J16" s="177"/>
      <c r="K16" s="174">
        <v>61979.5</v>
      </c>
      <c r="L16" s="176">
        <v>4954.2</v>
      </c>
      <c r="M16" s="176">
        <f t="shared" si="5"/>
        <v>-57025.3</v>
      </c>
      <c r="N16" s="177">
        <f t="shared" si="6"/>
        <v>7.9932881033244865</v>
      </c>
    </row>
    <row r="17" spans="1:14" ht="15">
      <c r="A17" s="180" t="s">
        <v>94</v>
      </c>
      <c r="B17" s="472" t="s">
        <v>143</v>
      </c>
      <c r="C17" s="171">
        <f t="shared" si="0"/>
        <v>18077.6</v>
      </c>
      <c r="D17" s="172">
        <f t="shared" si="0"/>
        <v>794</v>
      </c>
      <c r="E17" s="172">
        <f t="shared" si="1"/>
        <v>-17283.6</v>
      </c>
      <c r="F17" s="173">
        <f t="shared" si="2"/>
        <v>4.392175952560075</v>
      </c>
      <c r="G17" s="174">
        <v>17533.5</v>
      </c>
      <c r="H17" s="175">
        <v>769.7</v>
      </c>
      <c r="I17" s="176">
        <f t="shared" si="3"/>
        <v>-16763.8</v>
      </c>
      <c r="J17" s="177">
        <f t="shared" si="4"/>
        <v>4.389882225454131</v>
      </c>
      <c r="K17" s="181">
        <v>544.1</v>
      </c>
      <c r="L17" s="176">
        <v>24.3</v>
      </c>
      <c r="M17" s="176">
        <f t="shared" si="5"/>
        <v>-519.8000000000001</v>
      </c>
      <c r="N17" s="177">
        <f t="shared" si="6"/>
        <v>4.466090792133799</v>
      </c>
    </row>
    <row r="18" spans="1:14" ht="15">
      <c r="A18" s="178" t="s">
        <v>95</v>
      </c>
      <c r="B18" s="472" t="s">
        <v>144</v>
      </c>
      <c r="C18" s="171">
        <f t="shared" si="0"/>
        <v>0</v>
      </c>
      <c r="D18" s="172">
        <f t="shared" si="0"/>
        <v>0</v>
      </c>
      <c r="E18" s="172">
        <f t="shared" si="1"/>
        <v>0</v>
      </c>
      <c r="F18" s="173"/>
      <c r="G18" s="174"/>
      <c r="H18" s="182"/>
      <c r="I18" s="176"/>
      <c r="J18" s="177"/>
      <c r="K18" s="181"/>
      <c r="L18" s="176"/>
      <c r="M18" s="176">
        <f t="shared" si="5"/>
        <v>0</v>
      </c>
      <c r="N18" s="177"/>
    </row>
    <row r="19" spans="1:14" ht="38.25">
      <c r="A19" s="183" t="s">
        <v>96</v>
      </c>
      <c r="B19" s="473" t="s">
        <v>145</v>
      </c>
      <c r="C19" s="171">
        <f t="shared" si="0"/>
        <v>40258.799999999996</v>
      </c>
      <c r="D19" s="172">
        <f t="shared" si="0"/>
        <v>2472.5</v>
      </c>
      <c r="E19" s="172">
        <f t="shared" si="1"/>
        <v>-37786.299999999996</v>
      </c>
      <c r="F19" s="173">
        <f>D19/C19%</f>
        <v>6.141514401820224</v>
      </c>
      <c r="G19" s="184">
        <f>SUM(G20:G24)</f>
        <v>30501.799999999996</v>
      </c>
      <c r="H19" s="176">
        <f>SUM(H20:H24)</f>
        <v>1545.1999999999998</v>
      </c>
      <c r="I19" s="176">
        <f t="shared" si="3"/>
        <v>-28956.599999999995</v>
      </c>
      <c r="J19" s="177">
        <f t="shared" si="4"/>
        <v>5.0659305352471</v>
      </c>
      <c r="K19" s="174">
        <f>SUM(K20:K24)</f>
        <v>9757</v>
      </c>
      <c r="L19" s="176">
        <f>SUM(L20:L24)</f>
        <v>927.3</v>
      </c>
      <c r="M19" s="176">
        <f t="shared" si="5"/>
        <v>-8829.7</v>
      </c>
      <c r="N19" s="177">
        <f t="shared" si="6"/>
        <v>9.503945885005637</v>
      </c>
    </row>
    <row r="20" spans="1:14" ht="25.5" hidden="1">
      <c r="A20" s="185" t="s">
        <v>35</v>
      </c>
      <c r="B20" s="474"/>
      <c r="C20" s="186">
        <f t="shared" si="0"/>
        <v>0</v>
      </c>
      <c r="D20" s="187">
        <f t="shared" si="0"/>
        <v>0</v>
      </c>
      <c r="E20" s="187"/>
      <c r="F20" s="188"/>
      <c r="G20" s="186"/>
      <c r="H20" s="189"/>
      <c r="I20" s="187">
        <f t="shared" si="3"/>
        <v>0</v>
      </c>
      <c r="J20" s="188"/>
      <c r="K20" s="186"/>
      <c r="L20" s="187"/>
      <c r="M20" s="187">
        <f t="shared" si="5"/>
        <v>0</v>
      </c>
      <c r="N20" s="188"/>
    </row>
    <row r="21" spans="1:14" ht="15">
      <c r="A21" s="185" t="s">
        <v>97</v>
      </c>
      <c r="B21" s="475" t="s">
        <v>146</v>
      </c>
      <c r="C21" s="186">
        <f t="shared" si="0"/>
        <v>27258.6</v>
      </c>
      <c r="D21" s="187">
        <f t="shared" si="0"/>
        <v>1623.3000000000002</v>
      </c>
      <c r="E21" s="187">
        <f aca="true" t="shared" si="7" ref="E21:E37">D21-C21</f>
        <v>-25635.3</v>
      </c>
      <c r="F21" s="188">
        <f aca="true" t="shared" si="8" ref="F21:F27">D21/C21%</f>
        <v>5.955184785719003</v>
      </c>
      <c r="G21" s="186">
        <v>21734.1</v>
      </c>
      <c r="H21" s="189">
        <v>1001.7</v>
      </c>
      <c r="I21" s="187">
        <f t="shared" si="3"/>
        <v>-20732.399999999998</v>
      </c>
      <c r="J21" s="188">
        <f t="shared" si="4"/>
        <v>4.608886496335253</v>
      </c>
      <c r="K21" s="186">
        <v>5524.5</v>
      </c>
      <c r="L21" s="187">
        <v>621.6</v>
      </c>
      <c r="M21" s="187">
        <f t="shared" si="5"/>
        <v>-4902.9</v>
      </c>
      <c r="N21" s="188">
        <f t="shared" si="6"/>
        <v>11.251696986152593</v>
      </c>
    </row>
    <row r="22" spans="1:14" ht="15">
      <c r="A22" s="190" t="s">
        <v>37</v>
      </c>
      <c r="B22" s="475" t="s">
        <v>147</v>
      </c>
      <c r="C22" s="186">
        <f t="shared" si="0"/>
        <v>10719.8</v>
      </c>
      <c r="D22" s="187">
        <f t="shared" si="0"/>
        <v>691.3</v>
      </c>
      <c r="E22" s="187">
        <f t="shared" si="7"/>
        <v>-10028.5</v>
      </c>
      <c r="F22" s="188">
        <f t="shared" si="8"/>
        <v>6.448814343551185</v>
      </c>
      <c r="G22" s="186">
        <v>8402.6</v>
      </c>
      <c r="H22" s="189">
        <v>528.4</v>
      </c>
      <c r="I22" s="187">
        <f t="shared" si="3"/>
        <v>-7874.200000000001</v>
      </c>
      <c r="J22" s="188">
        <f t="shared" si="4"/>
        <v>6.288529740794515</v>
      </c>
      <c r="K22" s="186">
        <v>2317.2</v>
      </c>
      <c r="L22" s="187">
        <v>162.9</v>
      </c>
      <c r="M22" s="187">
        <f t="shared" si="5"/>
        <v>-2154.2999999999997</v>
      </c>
      <c r="N22" s="188">
        <f t="shared" si="6"/>
        <v>7.030036250647334</v>
      </c>
    </row>
    <row r="23" spans="1:14" ht="25.5">
      <c r="A23" s="190" t="s">
        <v>98</v>
      </c>
      <c r="B23" s="474" t="s">
        <v>148</v>
      </c>
      <c r="C23" s="186">
        <f t="shared" si="0"/>
        <v>180.10000000000002</v>
      </c>
      <c r="D23" s="187">
        <f t="shared" si="0"/>
        <v>0</v>
      </c>
      <c r="E23" s="187">
        <f t="shared" si="7"/>
        <v>-180.10000000000002</v>
      </c>
      <c r="F23" s="188">
        <f t="shared" si="8"/>
        <v>0</v>
      </c>
      <c r="G23" s="186">
        <v>130.3</v>
      </c>
      <c r="H23" s="189"/>
      <c r="I23" s="187">
        <f t="shared" si="3"/>
        <v>-130.3</v>
      </c>
      <c r="J23" s="188">
        <f t="shared" si="4"/>
        <v>0</v>
      </c>
      <c r="K23" s="191">
        <v>49.8</v>
      </c>
      <c r="L23" s="187"/>
      <c r="M23" s="187">
        <f t="shared" si="5"/>
        <v>-49.8</v>
      </c>
      <c r="N23" s="188">
        <f t="shared" si="6"/>
        <v>0</v>
      </c>
    </row>
    <row r="24" spans="1:14" ht="25.5">
      <c r="A24" s="192" t="s">
        <v>99</v>
      </c>
      <c r="B24" s="474"/>
      <c r="C24" s="186">
        <f aca="true" t="shared" si="9" ref="C24:D31">G24+K24</f>
        <v>2100.3</v>
      </c>
      <c r="D24" s="187">
        <f t="shared" si="9"/>
        <v>157.9</v>
      </c>
      <c r="E24" s="187">
        <f>D24-C24</f>
        <v>-1942.4</v>
      </c>
      <c r="F24" s="188">
        <f>D24/C24%</f>
        <v>7.517973622815789</v>
      </c>
      <c r="G24" s="186">
        <v>234.8</v>
      </c>
      <c r="H24" s="189">
        <v>15.1</v>
      </c>
      <c r="I24" s="187">
        <f t="shared" si="3"/>
        <v>-219.70000000000002</v>
      </c>
      <c r="J24" s="188">
        <f t="shared" si="4"/>
        <v>6.431005110732538</v>
      </c>
      <c r="K24" s="193">
        <v>1865.5</v>
      </c>
      <c r="L24" s="187">
        <v>142.8</v>
      </c>
      <c r="M24" s="187">
        <f t="shared" si="5"/>
        <v>-1722.7</v>
      </c>
      <c r="N24" s="188">
        <f t="shared" si="6"/>
        <v>7.654784240150094</v>
      </c>
    </row>
    <row r="25" spans="1:14" ht="25.5">
      <c r="A25" s="178" t="s">
        <v>40</v>
      </c>
      <c r="B25" s="470" t="s">
        <v>149</v>
      </c>
      <c r="C25" s="171">
        <f t="shared" si="9"/>
        <v>3708.1</v>
      </c>
      <c r="D25" s="172">
        <f t="shared" si="9"/>
        <v>31.6</v>
      </c>
      <c r="E25" s="172">
        <f t="shared" si="7"/>
        <v>-3676.5</v>
      </c>
      <c r="F25" s="173">
        <f t="shared" si="8"/>
        <v>0.8521884523071116</v>
      </c>
      <c r="G25" s="174">
        <v>3708.1</v>
      </c>
      <c r="H25" s="182">
        <v>31.6</v>
      </c>
      <c r="I25" s="176">
        <f t="shared" si="3"/>
        <v>-3676.5</v>
      </c>
      <c r="J25" s="177">
        <f t="shared" si="4"/>
        <v>0.8521884523071116</v>
      </c>
      <c r="K25" s="194"/>
      <c r="L25" s="176"/>
      <c r="M25" s="176">
        <f t="shared" si="5"/>
        <v>0</v>
      </c>
      <c r="N25" s="177"/>
    </row>
    <row r="26" spans="1:14" ht="15">
      <c r="A26" s="178" t="s">
        <v>100</v>
      </c>
      <c r="B26" s="470"/>
      <c r="C26" s="171">
        <f t="shared" si="9"/>
        <v>23.8</v>
      </c>
      <c r="D26" s="172">
        <f t="shared" si="9"/>
        <v>0</v>
      </c>
      <c r="E26" s="172">
        <f t="shared" si="7"/>
        <v>-23.8</v>
      </c>
      <c r="F26" s="173"/>
      <c r="G26" s="174"/>
      <c r="H26" s="175"/>
      <c r="I26" s="176">
        <f t="shared" si="3"/>
        <v>0</v>
      </c>
      <c r="J26" s="177"/>
      <c r="K26" s="194">
        <v>23.8</v>
      </c>
      <c r="L26" s="176"/>
      <c r="M26" s="176">
        <f t="shared" si="5"/>
        <v>-23.8</v>
      </c>
      <c r="N26" s="177"/>
    </row>
    <row r="27" spans="1:14" ht="25.5">
      <c r="A27" s="195" t="s">
        <v>43</v>
      </c>
      <c r="B27" s="472" t="s">
        <v>150</v>
      </c>
      <c r="C27" s="171">
        <f t="shared" si="9"/>
        <v>3000</v>
      </c>
      <c r="D27" s="172">
        <f t="shared" si="9"/>
        <v>1762.3000000000002</v>
      </c>
      <c r="E27" s="172">
        <f t="shared" si="7"/>
        <v>-1237.6999999999998</v>
      </c>
      <c r="F27" s="173">
        <f t="shared" si="8"/>
        <v>58.74333333333334</v>
      </c>
      <c r="G27" s="184">
        <f>SUM(G28:G29)</f>
        <v>3000</v>
      </c>
      <c r="H27" s="176">
        <f>SUM(H28:H29)</f>
        <v>974.3000000000001</v>
      </c>
      <c r="I27" s="176">
        <f t="shared" si="3"/>
        <v>-2025.6999999999998</v>
      </c>
      <c r="J27" s="177">
        <f t="shared" si="4"/>
        <v>32.47666666666667</v>
      </c>
      <c r="K27" s="184">
        <f>SUM(K28:K29)</f>
        <v>0</v>
      </c>
      <c r="L27" s="176">
        <f>SUM(L28:L29)</f>
        <v>788</v>
      </c>
      <c r="M27" s="176">
        <f t="shared" si="5"/>
        <v>788</v>
      </c>
      <c r="N27" s="177"/>
    </row>
    <row r="28" spans="1:14" ht="15">
      <c r="A28" s="196" t="s">
        <v>44</v>
      </c>
      <c r="B28" s="476" t="s">
        <v>151</v>
      </c>
      <c r="C28" s="197">
        <f t="shared" si="9"/>
        <v>0</v>
      </c>
      <c r="D28" s="198">
        <f t="shared" si="9"/>
        <v>42.7</v>
      </c>
      <c r="E28" s="187">
        <f t="shared" si="7"/>
        <v>42.7</v>
      </c>
      <c r="F28" s="188"/>
      <c r="G28" s="197"/>
      <c r="H28" s="199">
        <v>42.7</v>
      </c>
      <c r="I28" s="187">
        <f t="shared" si="3"/>
        <v>42.7</v>
      </c>
      <c r="J28" s="188"/>
      <c r="K28" s="197"/>
      <c r="L28" s="198"/>
      <c r="M28" s="187">
        <f t="shared" si="5"/>
        <v>0</v>
      </c>
      <c r="N28" s="177"/>
    </row>
    <row r="29" spans="1:14" ht="15">
      <c r="A29" s="196" t="s">
        <v>76</v>
      </c>
      <c r="B29" s="476" t="s">
        <v>152</v>
      </c>
      <c r="C29" s="200">
        <f t="shared" si="9"/>
        <v>3000</v>
      </c>
      <c r="D29" s="198">
        <f t="shared" si="9"/>
        <v>1719.6</v>
      </c>
      <c r="E29" s="187">
        <f t="shared" si="7"/>
        <v>-1280.4</v>
      </c>
      <c r="F29" s="188"/>
      <c r="G29" s="197">
        <v>3000</v>
      </c>
      <c r="H29" s="199">
        <v>931.6</v>
      </c>
      <c r="I29" s="187">
        <f t="shared" si="3"/>
        <v>-2068.4</v>
      </c>
      <c r="J29" s="188"/>
      <c r="K29" s="197"/>
      <c r="L29" s="198">
        <v>788</v>
      </c>
      <c r="M29" s="187">
        <f t="shared" si="5"/>
        <v>788</v>
      </c>
      <c r="N29" s="177"/>
    </row>
    <row r="30" spans="1:14" ht="15">
      <c r="A30" s="195" t="s">
        <v>101</v>
      </c>
      <c r="B30" s="472" t="s">
        <v>153</v>
      </c>
      <c r="C30" s="201">
        <f t="shared" si="9"/>
        <v>7239.599999999999</v>
      </c>
      <c r="D30" s="172">
        <f t="shared" si="9"/>
        <v>280.8</v>
      </c>
      <c r="E30" s="172">
        <f t="shared" si="7"/>
        <v>-6958.799999999999</v>
      </c>
      <c r="F30" s="173">
        <f>D30/C30%</f>
        <v>3.8786673296867233</v>
      </c>
      <c r="G30" s="174">
        <v>6331.9</v>
      </c>
      <c r="H30" s="175">
        <v>254.9</v>
      </c>
      <c r="I30" s="176">
        <f t="shared" si="3"/>
        <v>-6077</v>
      </c>
      <c r="J30" s="177">
        <f t="shared" si="4"/>
        <v>4.025647909790111</v>
      </c>
      <c r="K30" s="202">
        <v>907.7</v>
      </c>
      <c r="L30" s="176">
        <v>25.9</v>
      </c>
      <c r="M30" s="176">
        <f t="shared" si="5"/>
        <v>-881.8000000000001</v>
      </c>
      <c r="N30" s="177">
        <f t="shared" si="6"/>
        <v>2.853365649443649</v>
      </c>
    </row>
    <row r="31" spans="1:14" ht="15">
      <c r="A31" s="180" t="s">
        <v>47</v>
      </c>
      <c r="B31" s="472" t="s">
        <v>154</v>
      </c>
      <c r="C31" s="171">
        <f t="shared" si="9"/>
        <v>0</v>
      </c>
      <c r="D31" s="172">
        <f t="shared" si="9"/>
        <v>0</v>
      </c>
      <c r="E31" s="172">
        <f t="shared" si="7"/>
        <v>0</v>
      </c>
      <c r="F31" s="173"/>
      <c r="G31" s="174"/>
      <c r="H31" s="175"/>
      <c r="I31" s="176">
        <f t="shared" si="3"/>
        <v>0</v>
      </c>
      <c r="J31" s="177"/>
      <c r="K31" s="194"/>
      <c r="L31" s="176"/>
      <c r="M31" s="176">
        <f t="shared" si="5"/>
        <v>0</v>
      </c>
      <c r="N31" s="177"/>
    </row>
    <row r="32" spans="1:14" ht="15.75">
      <c r="A32" s="203" t="s">
        <v>79</v>
      </c>
      <c r="B32" s="477"/>
      <c r="C32" s="204">
        <f>SUM(C33:C37)</f>
        <v>2472283.4</v>
      </c>
      <c r="D32" s="205">
        <f>SUM(D33:D37)</f>
        <v>207734.59999999998</v>
      </c>
      <c r="E32" s="206">
        <f t="shared" si="7"/>
        <v>-2264548.8</v>
      </c>
      <c r="F32" s="207">
        <f>D32/C32%</f>
        <v>8.402539935348836</v>
      </c>
      <c r="G32" s="204">
        <f>SUM(G33:G37)</f>
        <v>2400922.1999999997</v>
      </c>
      <c r="H32" s="208">
        <f>SUM(H33:H37)</f>
        <v>200118.69999999998</v>
      </c>
      <c r="I32" s="206">
        <f t="shared" si="3"/>
        <v>-2200803.4999999995</v>
      </c>
      <c r="J32" s="207">
        <f t="shared" si="4"/>
        <v>8.335076413554757</v>
      </c>
      <c r="K32" s="209">
        <f>SUM(K33:K37)</f>
        <v>501335.10000000003</v>
      </c>
      <c r="L32" s="205">
        <f>SUM(L33:L37)</f>
        <v>8102.6</v>
      </c>
      <c r="M32" s="206">
        <f t="shared" si="5"/>
        <v>-493232.50000000006</v>
      </c>
      <c r="N32" s="207">
        <f t="shared" si="6"/>
        <v>1.6162044109817963</v>
      </c>
    </row>
    <row r="33" spans="1:14" ht="15">
      <c r="A33" s="122" t="s">
        <v>80</v>
      </c>
      <c r="B33" s="478" t="s">
        <v>155</v>
      </c>
      <c r="C33" s="171">
        <f>G33+K33-2000</f>
        <v>306640.4</v>
      </c>
      <c r="D33" s="172">
        <f>H33+L33</f>
        <v>27003.4</v>
      </c>
      <c r="E33" s="172">
        <f t="shared" si="7"/>
        <v>-279637</v>
      </c>
      <c r="F33" s="173">
        <f>D33/C33%</f>
        <v>8.806210792837472</v>
      </c>
      <c r="G33" s="210">
        <v>226809.8</v>
      </c>
      <c r="H33" s="211">
        <v>18900.8</v>
      </c>
      <c r="I33" s="176">
        <f t="shared" si="3"/>
        <v>-207909</v>
      </c>
      <c r="J33" s="177">
        <f t="shared" si="4"/>
        <v>8.333325985032392</v>
      </c>
      <c r="K33" s="210">
        <v>81830.6</v>
      </c>
      <c r="L33" s="212">
        <v>8102.6</v>
      </c>
      <c r="M33" s="176">
        <f t="shared" si="5"/>
        <v>-73728</v>
      </c>
      <c r="N33" s="177">
        <f t="shared" si="6"/>
        <v>9.901674923561602</v>
      </c>
    </row>
    <row r="34" spans="1:14" ht="15">
      <c r="A34" s="122" t="s">
        <v>102</v>
      </c>
      <c r="B34" s="478" t="s">
        <v>156</v>
      </c>
      <c r="C34" s="171">
        <f>G34</f>
        <v>635701.1</v>
      </c>
      <c r="D34" s="172"/>
      <c r="E34" s="172">
        <f t="shared" si="7"/>
        <v>-635701.1</v>
      </c>
      <c r="F34" s="173"/>
      <c r="G34" s="210">
        <v>635701.1</v>
      </c>
      <c r="H34" s="211"/>
      <c r="I34" s="176">
        <f t="shared" si="3"/>
        <v>-635701.1</v>
      </c>
      <c r="J34" s="177">
        <f t="shared" si="4"/>
        <v>0</v>
      </c>
      <c r="K34" s="210"/>
      <c r="L34" s="212"/>
      <c r="M34" s="176">
        <f t="shared" si="5"/>
        <v>0</v>
      </c>
      <c r="N34" s="177"/>
    </row>
    <row r="35" spans="1:14" ht="15">
      <c r="A35" s="122" t="s">
        <v>103</v>
      </c>
      <c r="B35" s="478" t="s">
        <v>157</v>
      </c>
      <c r="C35" s="171">
        <f>G35+K35</f>
        <v>1518201.3</v>
      </c>
      <c r="D35" s="171">
        <f>H35+L35</f>
        <v>179745.4</v>
      </c>
      <c r="E35" s="172">
        <f t="shared" si="7"/>
        <v>-1338455.9000000001</v>
      </c>
      <c r="F35" s="173">
        <f>D35/C35%</f>
        <v>11.839365438562066</v>
      </c>
      <c r="G35" s="213">
        <v>1516119.2</v>
      </c>
      <c r="H35" s="214">
        <v>179745.4</v>
      </c>
      <c r="I35" s="176">
        <f t="shared" si="3"/>
        <v>-1336373.8</v>
      </c>
      <c r="J35" s="177">
        <f t="shared" si="4"/>
        <v>11.855624544560877</v>
      </c>
      <c r="K35" s="213">
        <v>2082.1</v>
      </c>
      <c r="L35" s="215"/>
      <c r="M35" s="176">
        <f t="shared" si="5"/>
        <v>-2082.1</v>
      </c>
      <c r="N35" s="177">
        <f t="shared" si="6"/>
        <v>0</v>
      </c>
    </row>
    <row r="36" spans="1:14" ht="15">
      <c r="A36" s="216" t="s">
        <v>82</v>
      </c>
      <c r="B36" s="478"/>
      <c r="C36" s="171">
        <v>11740.6</v>
      </c>
      <c r="D36" s="172">
        <v>985.8</v>
      </c>
      <c r="E36" s="172">
        <f t="shared" si="7"/>
        <v>-10754.800000000001</v>
      </c>
      <c r="F36" s="173">
        <f>D36/C36%</f>
        <v>8.396504437592627</v>
      </c>
      <c r="G36" s="213">
        <v>22292.1</v>
      </c>
      <c r="H36" s="214">
        <v>1472.5</v>
      </c>
      <c r="I36" s="176">
        <f t="shared" si="3"/>
        <v>-20819.6</v>
      </c>
      <c r="J36" s="177">
        <f t="shared" si="4"/>
        <v>6.6054790710610485</v>
      </c>
      <c r="K36" s="213">
        <v>417422.4</v>
      </c>
      <c r="L36" s="215"/>
      <c r="M36" s="176">
        <f t="shared" si="5"/>
        <v>-417422.4</v>
      </c>
      <c r="N36" s="177">
        <f t="shared" si="6"/>
        <v>0</v>
      </c>
    </row>
    <row r="37" spans="1:14" ht="15">
      <c r="A37" s="216" t="s">
        <v>83</v>
      </c>
      <c r="B37" s="478" t="s">
        <v>158</v>
      </c>
      <c r="C37" s="171">
        <f>G37+K37</f>
        <v>0</v>
      </c>
      <c r="D37" s="172">
        <f>H37+L37</f>
        <v>0</v>
      </c>
      <c r="E37" s="172">
        <f t="shared" si="7"/>
        <v>0</v>
      </c>
      <c r="F37" s="173"/>
      <c r="G37" s="213"/>
      <c r="H37" s="214"/>
      <c r="I37" s="176"/>
      <c r="J37" s="177"/>
      <c r="K37" s="217"/>
      <c r="L37" s="215"/>
      <c r="M37" s="176">
        <f t="shared" si="5"/>
        <v>0</v>
      </c>
      <c r="N37" s="177"/>
    </row>
    <row r="38" spans="1:14" ht="16.5" thickBot="1">
      <c r="A38" s="218" t="s">
        <v>84</v>
      </c>
      <c r="B38" s="479"/>
      <c r="C38" s="219">
        <f>C8+C32</f>
        <v>3049472.8</v>
      </c>
      <c r="D38" s="219">
        <f>D8+D32</f>
        <v>242237.09999999998</v>
      </c>
      <c r="E38" s="220">
        <f>D38-C38</f>
        <v>-2807235.6999999997</v>
      </c>
      <c r="F38" s="221">
        <f>D38/C38%</f>
        <v>7.943573066137858</v>
      </c>
      <c r="G38" s="219">
        <f>G8+G32</f>
        <v>2817270.3</v>
      </c>
      <c r="H38" s="219">
        <f>H8+H32</f>
        <v>224581.09999999998</v>
      </c>
      <c r="I38" s="220">
        <f t="shared" si="3"/>
        <v>-2592689.1999999997</v>
      </c>
      <c r="J38" s="221">
        <f t="shared" si="4"/>
        <v>7.971585119113349</v>
      </c>
      <c r="K38" s="219">
        <f>K8+K32</f>
        <v>662176.4</v>
      </c>
      <c r="L38" s="219">
        <f>L8+L32</f>
        <v>18142.699999999997</v>
      </c>
      <c r="M38" s="220">
        <f t="shared" si="5"/>
        <v>-644033.7000000001</v>
      </c>
      <c r="N38" s="221">
        <f t="shared" si="6"/>
        <v>2.7398590466226214</v>
      </c>
    </row>
    <row r="40" spans="3:4" ht="15">
      <c r="C40" s="480"/>
      <c r="D40" s="480"/>
    </row>
    <row r="41" spans="3:4" ht="15">
      <c r="C41" s="480"/>
      <c r="D41" s="480"/>
    </row>
    <row r="42" spans="3:12" ht="12.75">
      <c r="C42" s="143"/>
      <c r="D42" s="143"/>
      <c r="G42" s="143"/>
      <c r="H42" s="143"/>
      <c r="K42" s="143"/>
      <c r="L42" s="143"/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2015-08-11T13:22:07Z</dcterms:created>
  <dcterms:modified xsi:type="dcterms:W3CDTF">2017-02-28T14:13:17Z</dcterms:modified>
  <cp:category/>
  <cp:version/>
  <cp:contentType/>
  <cp:contentStatus/>
</cp:coreProperties>
</file>