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7400" windowHeight="9855" activeTab="2"/>
  </bookViews>
  <sheets>
    <sheet name="район" sheetId="1" r:id="rId1"/>
    <sheet name="поселения" sheetId="2" r:id="rId2"/>
    <sheet name="консолидированный" sheetId="3" r:id="rId3"/>
  </sheets>
  <definedNames>
    <definedName name="_xlnm.Print_Titles" localSheetId="1">'поселения'!$A:$A</definedName>
    <definedName name="_xlnm.Print_Titles" localSheetId="0">'район'!$A:$A,'район'!$3:$5</definedName>
    <definedName name="_xlnm.Print_Area" localSheetId="1">'поселения'!$A$1:$CB$30</definedName>
    <definedName name="_xlnm.Print_Area" localSheetId="0">'район'!$A$1:$CB$34</definedName>
  </definedNames>
  <calcPr fullCalcOnLoad="1"/>
</workbook>
</file>

<file path=xl/sharedStrings.xml><?xml version="1.0" encoding="utf-8"?>
<sst xmlns="http://schemas.openxmlformats.org/spreadsheetml/2006/main" count="404" uniqueCount="149">
  <si>
    <t>Наименование показателей</t>
  </si>
  <si>
    <t>I полугодие</t>
  </si>
  <si>
    <t>I квартал</t>
  </si>
  <si>
    <t>январь</t>
  </si>
  <si>
    <t>февраль</t>
  </si>
  <si>
    <t>март</t>
  </si>
  <si>
    <t>II квартал</t>
  </si>
  <si>
    <t>апрель</t>
  </si>
  <si>
    <t>май</t>
  </si>
  <si>
    <t>июнь</t>
  </si>
  <si>
    <t>9 месяцев</t>
  </si>
  <si>
    <t>III квартал</t>
  </si>
  <si>
    <t>июль</t>
  </si>
  <si>
    <t>август</t>
  </si>
  <si>
    <t>сентябрь</t>
  </si>
  <si>
    <t>IV квартал</t>
  </si>
  <si>
    <t>октябрь</t>
  </si>
  <si>
    <t>ноябрь</t>
  </si>
  <si>
    <t>декабрь</t>
  </si>
  <si>
    <t>план</t>
  </si>
  <si>
    <t>факт</t>
  </si>
  <si>
    <t>Отклонение</t>
  </si>
  <si>
    <t>т.р.</t>
  </si>
  <si>
    <t>%</t>
  </si>
  <si>
    <t>ДОХОДЫ</t>
  </si>
  <si>
    <t xml:space="preserve">НАЛОГИ НА ПРИБЫЛЬ, ДОХОДЫ </t>
  </si>
  <si>
    <t>Налог на прибыль организаций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</si>
  <si>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</si>
  <si>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</si>
  <si>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</si>
  <si>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</si>
  <si>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</si>
  <si>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</si>
  <si>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ГОСУДАРСТВЕННАЯ ПОШЛИНА</t>
  </si>
  <si>
    <t xml:space="preserve"> - по делам, рассматриваемым в судах общей юрисдикции, мировыми судьями </t>
  </si>
  <si>
    <t>- за выдачу разрешения на установку рекламной конструкции</t>
  </si>
  <si>
    <t>ЗАДОЛЖЕННОСТЬ ПО ОТМЕНЕННЫМ НАЛОГАМ, СБОРАМ И ИНЫМ ОБЯЗАТЕЛЬНЫМ ПЛАТЕЖАМ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</si>
  <si>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</si>
  <si>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Прочие местные налоги и сборы</t>
  </si>
  <si>
    <t>ДОХОДЫ ОТ ИСПОЛЬЗОВАНИЯ ИМУЩЕСТВА, НАХОДЯЩЕГОСЯ В  МУНИЦИПАЛЬНОЙ СОБСТВЕННОСТИ</t>
  </si>
  <si>
    <t>Дивиденды по акциям, принадлежащим муниципальным районам</t>
  </si>
  <si>
    <t>Арендная плата за земельные участки</t>
  </si>
  <si>
    <t>Доходы от сдачи в аренду имущества</t>
  </si>
  <si>
    <t>Доходы от перечисления части прибыли МУП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</si>
  <si>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</si>
  <si>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</si>
  <si>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</si>
  <si>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&gt; 100%</t>
  </si>
  <si>
    <t xml:space="preserve">Прочие доходы от компенсации затрат бюджетов </t>
  </si>
  <si>
    <t>ДОХОДЫ ОТ ПРОДАЖИ МАТЕРИАЛЬНЫХ И НЕМАТЕРИАЛЬНЫХ АКТИВОВ</t>
  </si>
  <si>
    <t>Доходы от реализации  имущества</t>
  </si>
  <si>
    <t>&gt;100%</t>
  </si>
  <si>
    <t xml:space="preserve">Доходы от продажи земельных участков </t>
  </si>
  <si>
    <t>ШТРАФЫ, САНКЦИИ, ВОЗМЕЩЕНИЕ УЩЕРБА</t>
  </si>
  <si>
    <t>ПРОЧИЕ НЕНАЛОГОВЫЕ ДОХОДЫ</t>
  </si>
  <si>
    <t xml:space="preserve"> </t>
  </si>
  <si>
    <t>Белокалитвинского района</t>
  </si>
  <si>
    <t>Белокалитвинское гп</t>
  </si>
  <si>
    <t>Богураевское сп</t>
  </si>
  <si>
    <t>Горняцкое сп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</si>
  <si>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</si>
  <si>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</si>
  <si>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</si>
  <si>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</si>
  <si>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</si>
  <si>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</si>
  <si>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</si>
  <si>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</si>
  <si>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</si>
  <si>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 xml:space="preserve">Итого доходы поселений </t>
  </si>
  <si>
    <t>% исп.</t>
  </si>
  <si>
    <t>т.р</t>
  </si>
  <si>
    <t>год. плана</t>
  </si>
  <si>
    <t>Собственные доходы</t>
  </si>
  <si>
    <t xml:space="preserve">Налог на имущество физических лиц </t>
  </si>
  <si>
    <t>Земельный налог</t>
  </si>
  <si>
    <t>Госпошлина за совершение нотариальных действий</t>
  </si>
  <si>
    <t>Задолженность по отмененным налогам (земельный налог)</t>
  </si>
  <si>
    <t>Неналоговые доходы</t>
  </si>
  <si>
    <t>Арендная плата  за земли</t>
  </si>
  <si>
    <t>Доходы от перечисления части прибыли</t>
  </si>
  <si>
    <t>Прочие поступления от использов. имущества</t>
  </si>
  <si>
    <t xml:space="preserve">Доходы от реализации имущества </t>
  </si>
  <si>
    <t>Доходы от продажи земельных участков</t>
  </si>
  <si>
    <t>Прочие неналоговые доходы, штрафы</t>
  </si>
  <si>
    <t>Безвозмездные поступления</t>
  </si>
  <si>
    <t>Дотация</t>
  </si>
  <si>
    <t xml:space="preserve">Субвенции </t>
  </si>
  <si>
    <t>Иные межбюджетные трансферты</t>
  </si>
  <si>
    <t>Прочие безвозмездные поступления</t>
  </si>
  <si>
    <t>Всего доходов</t>
  </si>
  <si>
    <t>Поступление доходов в консолидированный бюджет Белокалитвинского района</t>
  </si>
  <si>
    <t>тыс.руб.</t>
  </si>
  <si>
    <t>Код</t>
  </si>
  <si>
    <t>Консолидированный бюджет</t>
  </si>
  <si>
    <t>Районный бюджет</t>
  </si>
  <si>
    <t>Бюджеты поселений, всего</t>
  </si>
  <si>
    <t>бюджетной</t>
  </si>
  <si>
    <t xml:space="preserve">план                    </t>
  </si>
  <si>
    <t xml:space="preserve">факт </t>
  </si>
  <si>
    <t>отклон. от годового плана</t>
  </si>
  <si>
    <t>классиф.</t>
  </si>
  <si>
    <t>года</t>
  </si>
  <si>
    <t>СОБСТВЕННЫЕ  ДОХОДЫ</t>
  </si>
  <si>
    <t xml:space="preserve">1 00 00000 00 0000 000 </t>
  </si>
  <si>
    <t xml:space="preserve">1 01 02000 01 0000 110 </t>
  </si>
  <si>
    <t>1 05 01000 00 0000 110</t>
  </si>
  <si>
    <t xml:space="preserve">1 05 02000 02 0000 110 </t>
  </si>
  <si>
    <t xml:space="preserve">1 05 03000 01 0000 110 </t>
  </si>
  <si>
    <t xml:space="preserve"> 1 06 01000 00 0000 110</t>
  </si>
  <si>
    <t xml:space="preserve"> 1 06 06000 00 0000 110</t>
  </si>
  <si>
    <t>Государственная пошлина</t>
  </si>
  <si>
    <t xml:space="preserve">1 08 00000 00 0000 000 </t>
  </si>
  <si>
    <t xml:space="preserve">Задолженность по отмененным налогам </t>
  </si>
  <si>
    <t xml:space="preserve">1 09 00000 00 0000 000 </t>
  </si>
  <si>
    <t>ДОХОДЫ ОТ ИСПОЛЬЗОВАНИЯ ИМУЩЕСТВА, НАХОДЯЩЕГОСЯ В МУНИЦИПАЛЬНОЙ СОБСТВЕННОСТИ</t>
  </si>
  <si>
    <t xml:space="preserve"> 1 11 00000 00 0000 000</t>
  </si>
  <si>
    <t>Арендная плата  за землю</t>
  </si>
  <si>
    <t>1 11 05010 00 0000 120</t>
  </si>
  <si>
    <t>1 11 05035 10 0000 120</t>
  </si>
  <si>
    <t>Доходы от перечисления части прибыли муниципальных унитарных предприятий</t>
  </si>
  <si>
    <t xml:space="preserve">1 11 07015 05 0000 120 </t>
  </si>
  <si>
    <t>Прочие поступления от использования имущества</t>
  </si>
  <si>
    <t xml:space="preserve">1 12 01000 01 0000 120 </t>
  </si>
  <si>
    <t>Прочие доходы от компенсации затрат бюджета</t>
  </si>
  <si>
    <t xml:space="preserve">1 14 00000 00 0000 000 </t>
  </si>
  <si>
    <t xml:space="preserve">1 14 02033 10 0000 410 </t>
  </si>
  <si>
    <t>1 14 06014 10 0000 420</t>
  </si>
  <si>
    <t>ШТРАФЫ, САНКЦИИ</t>
  </si>
  <si>
    <t xml:space="preserve">1 16 00000 00 0000 000 </t>
  </si>
  <si>
    <t xml:space="preserve">1 17 00000 00 0000 000 </t>
  </si>
  <si>
    <t>2 02 01000 00 0000 151</t>
  </si>
  <si>
    <t>Субсидия</t>
  </si>
  <si>
    <t>2 02 02000 00 0000 151</t>
  </si>
  <si>
    <t xml:space="preserve">Субвенция </t>
  </si>
  <si>
    <t>2 02 03000 00 0000 151</t>
  </si>
  <si>
    <t>2 02 04000 00 0000 151</t>
  </si>
  <si>
    <t>АКЦИЗЫ</t>
  </si>
  <si>
    <t>Исполнение  бюджета Белокалитвинского района по доходам на 01 февраля 2014 года</t>
  </si>
  <si>
    <t>2014 год</t>
  </si>
  <si>
    <t xml:space="preserve">Информация о выполнении плановых назначений по доходам за январь 2014 года по поселениям </t>
  </si>
  <si>
    <t>по состоянию на 01.02.2014 года</t>
  </si>
  <si>
    <t xml:space="preserve">   2014 год</t>
  </si>
  <si>
    <t>1 квартал 2014 года</t>
  </si>
  <si>
    <t>Откл. к пл. кварт.</t>
  </si>
  <si>
    <t>Акцизы</t>
  </si>
  <si>
    <t>Доходы от оказания платных услуг</t>
  </si>
  <si>
    <t>Невыясненные поступления</t>
  </si>
  <si>
    <t xml:space="preserve">по состоянию на 01.02.2014.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</si>
</sst>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65">
    <font>
      <sz val="10"/>
      <name val="Arial Cyr"/>
      <family val="0"/>
    </font>
    <font>
      <sz val="11"/>
      <color indexed="8"/>
      <name val="Calibri"/>
      <family val="2"/>
    </font>
    <font>
      <b/>
      <u val="single"/>
      <sz val="1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4"/>
      <color indexed="8"/>
      <name val="Times New Roman"/>
      <family val="1"/>
    </font>
    <font>
      <sz val="14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8"/>
      <name val="Arial Cyr"/>
      <family val="2"/>
    </font>
    <font>
      <i/>
      <sz val="9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8"/>
      <name val="Arial Cyr"/>
      <family val="2"/>
    </font>
    <font>
      <sz val="10"/>
      <color indexed="8"/>
      <name val="Arial Cyr"/>
      <family val="2"/>
    </font>
    <font>
      <i/>
      <sz val="10"/>
      <name val="Arial Cyr"/>
      <family val="0"/>
    </font>
    <font>
      <i/>
      <sz val="10"/>
      <name val="Arial"/>
      <family val="2"/>
    </font>
    <font>
      <sz val="12"/>
      <name val="Arial"/>
      <family val="2"/>
    </font>
    <font>
      <i/>
      <sz val="10"/>
      <color indexed="8"/>
      <name val="Arial"/>
      <family val="2"/>
    </font>
    <font>
      <i/>
      <sz val="10"/>
      <color indexed="8"/>
      <name val="Arial Cyr"/>
      <family val="2"/>
    </font>
    <font>
      <sz val="10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30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48" fillId="31" borderId="8" applyNumberFormat="0" applyFont="0" applyAlignment="0" applyProtection="0"/>
    <xf numFmtId="9" fontId="48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429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left" vertical="top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3" fillId="0" borderId="0" xfId="0" applyNumberFormat="1" applyFont="1" applyFill="1" applyAlignment="1">
      <alignment horizontal="left" vertical="top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Continuous" vertical="top"/>
    </xf>
    <xf numFmtId="0" fontId="6" fillId="0" borderId="0" xfId="0" applyFont="1" applyFill="1" applyAlignment="1">
      <alignment horizontal="centerContinuous" vertical="top"/>
    </xf>
    <xf numFmtId="0" fontId="5" fillId="0" borderId="0" xfId="0" applyFont="1" applyFill="1" applyBorder="1" applyAlignment="1">
      <alignment horizontal="centerContinuous" vertical="top"/>
    </xf>
    <xf numFmtId="0" fontId="6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7" fillId="34" borderId="10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7" fillId="9" borderId="10" xfId="0" applyFont="1" applyFill="1" applyBorder="1" applyAlignment="1">
      <alignment horizontal="center"/>
    </xf>
    <xf numFmtId="0" fontId="4" fillId="9" borderId="10" xfId="0" applyFont="1" applyFill="1" applyBorder="1" applyAlignment="1">
      <alignment horizontal="center"/>
    </xf>
    <xf numFmtId="49" fontId="6" fillId="0" borderId="13" xfId="0" applyNumberFormat="1" applyFont="1" applyBorder="1" applyAlignment="1">
      <alignment vertical="top"/>
    </xf>
    <xf numFmtId="164" fontId="5" fillId="0" borderId="14" xfId="0" applyNumberFormat="1" applyFont="1" applyFill="1" applyBorder="1" applyAlignment="1" applyProtection="1">
      <alignment horizontal="right"/>
      <protection/>
    </xf>
    <xf numFmtId="164" fontId="5" fillId="0" borderId="10" xfId="0" applyNumberFormat="1" applyFont="1" applyBorder="1" applyAlignment="1" applyProtection="1">
      <alignment horizontal="right"/>
      <protection/>
    </xf>
    <xf numFmtId="164" fontId="5" fillId="0" borderId="12" xfId="0" applyNumberFormat="1" applyFont="1" applyBorder="1" applyAlignment="1" applyProtection="1">
      <alignment horizontal="right"/>
      <protection/>
    </xf>
    <xf numFmtId="164" fontId="5" fillId="33" borderId="14" xfId="0" applyNumberFormat="1" applyFont="1" applyFill="1" applyBorder="1" applyAlignment="1" applyProtection="1">
      <alignment horizontal="right"/>
      <protection/>
    </xf>
    <xf numFmtId="164" fontId="5" fillId="33" borderId="10" xfId="0" applyNumberFormat="1" applyFont="1" applyFill="1" applyBorder="1" applyAlignment="1" applyProtection="1">
      <alignment horizontal="right"/>
      <protection/>
    </xf>
    <xf numFmtId="164" fontId="5" fillId="33" borderId="11" xfId="0" applyNumberFormat="1" applyFont="1" applyFill="1" applyBorder="1" applyAlignment="1" applyProtection="1">
      <alignment horizontal="right"/>
      <protection/>
    </xf>
    <xf numFmtId="164" fontId="5" fillId="34" borderId="10" xfId="0" applyNumberFormat="1" applyFont="1" applyFill="1" applyBorder="1" applyAlignment="1" applyProtection="1">
      <alignment horizontal="right"/>
      <protection/>
    </xf>
    <xf numFmtId="164" fontId="5" fillId="34" borderId="12" xfId="0" applyNumberFormat="1" applyFont="1" applyFill="1" applyBorder="1" applyAlignment="1" applyProtection="1">
      <alignment horizontal="right"/>
      <protection/>
    </xf>
    <xf numFmtId="164" fontId="5" fillId="0" borderId="10" xfId="0" applyNumberFormat="1" applyFont="1" applyFill="1" applyBorder="1" applyAlignment="1" applyProtection="1">
      <alignment horizontal="right"/>
      <protection/>
    </xf>
    <xf numFmtId="164" fontId="6" fillId="0" borderId="10" xfId="0" applyNumberFormat="1" applyFont="1" applyFill="1" applyBorder="1" applyAlignment="1" applyProtection="1">
      <alignment horizontal="right"/>
      <protection/>
    </xf>
    <xf numFmtId="164" fontId="5" fillId="0" borderId="12" xfId="0" applyNumberFormat="1" applyFont="1" applyFill="1" applyBorder="1" applyAlignment="1" applyProtection="1">
      <alignment horizontal="right"/>
      <protection/>
    </xf>
    <xf numFmtId="164" fontId="5" fillId="35" borderId="10" xfId="0" applyNumberFormat="1" applyFont="1" applyFill="1" applyBorder="1" applyAlignment="1" applyProtection="1">
      <alignment horizontal="right"/>
      <protection/>
    </xf>
    <xf numFmtId="164" fontId="5" fillId="35" borderId="12" xfId="0" applyNumberFormat="1" applyFont="1" applyFill="1" applyBorder="1" applyAlignment="1" applyProtection="1">
      <alignment horizontal="right"/>
      <protection/>
    </xf>
    <xf numFmtId="164" fontId="5" fillId="9" borderId="10" xfId="0" applyNumberFormat="1" applyFont="1" applyFill="1" applyBorder="1" applyAlignment="1" applyProtection="1">
      <alignment horizontal="right"/>
      <protection/>
    </xf>
    <xf numFmtId="0" fontId="5" fillId="0" borderId="0" xfId="0" applyFont="1" applyAlignment="1">
      <alignment/>
    </xf>
    <xf numFmtId="164" fontId="5" fillId="0" borderId="10" xfId="0" applyNumberFormat="1" applyFont="1" applyFill="1" applyBorder="1" applyAlignment="1">
      <alignment horizontal="right"/>
    </xf>
    <xf numFmtId="164" fontId="5" fillId="0" borderId="14" xfId="0" applyNumberFormat="1" applyFont="1" applyFill="1" applyBorder="1" applyAlignment="1">
      <alignment horizontal="right"/>
    </xf>
    <xf numFmtId="164" fontId="5" fillId="0" borderId="15" xfId="0" applyNumberFormat="1" applyFont="1" applyFill="1" applyBorder="1" applyAlignment="1">
      <alignment horizontal="right"/>
    </xf>
    <xf numFmtId="164" fontId="5" fillId="0" borderId="11" xfId="0" applyNumberFormat="1" applyFont="1" applyFill="1" applyBorder="1" applyAlignment="1" applyProtection="1">
      <alignment horizontal="right"/>
      <protection/>
    </xf>
    <xf numFmtId="164" fontId="5" fillId="9" borderId="10" xfId="0" applyNumberFormat="1" applyFont="1" applyFill="1" applyBorder="1" applyAlignment="1">
      <alignment horizontal="right"/>
    </xf>
    <xf numFmtId="49" fontId="3" fillId="0" borderId="13" xfId="0" applyNumberFormat="1" applyFont="1" applyBorder="1" applyAlignment="1">
      <alignment vertical="top" wrapText="1"/>
    </xf>
    <xf numFmtId="164" fontId="3" fillId="0" borderId="10" xfId="0" applyNumberFormat="1" applyFont="1" applyFill="1" applyBorder="1" applyAlignment="1">
      <alignment horizontal="right"/>
    </xf>
    <xf numFmtId="164" fontId="3" fillId="0" borderId="10" xfId="0" applyNumberFormat="1" applyFont="1" applyBorder="1" applyAlignment="1" applyProtection="1">
      <alignment horizontal="right"/>
      <protection/>
    </xf>
    <xf numFmtId="164" fontId="3" fillId="0" borderId="12" xfId="0" applyNumberFormat="1" applyFont="1" applyBorder="1" applyAlignment="1" applyProtection="1">
      <alignment horizontal="right"/>
      <protection/>
    </xf>
    <xf numFmtId="164" fontId="3" fillId="33" borderId="14" xfId="0" applyNumberFormat="1" applyFont="1" applyFill="1" applyBorder="1" applyAlignment="1" applyProtection="1">
      <alignment horizontal="right"/>
      <protection/>
    </xf>
    <xf numFmtId="164" fontId="3" fillId="33" borderId="10" xfId="0" applyNumberFormat="1" applyFont="1" applyFill="1" applyBorder="1" applyAlignment="1" applyProtection="1">
      <alignment horizontal="right"/>
      <protection/>
    </xf>
    <xf numFmtId="164" fontId="3" fillId="33" borderId="11" xfId="0" applyNumberFormat="1" applyFont="1" applyFill="1" applyBorder="1" applyAlignment="1" applyProtection="1">
      <alignment horizontal="right"/>
      <protection/>
    </xf>
    <xf numFmtId="164" fontId="3" fillId="34" borderId="15" xfId="0" applyNumberFormat="1" applyFont="1" applyFill="1" applyBorder="1" applyAlignment="1" applyProtection="1">
      <alignment horizontal="right"/>
      <protection/>
    </xf>
    <xf numFmtId="164" fontId="3" fillId="34" borderId="10" xfId="0" applyNumberFormat="1" applyFont="1" applyFill="1" applyBorder="1" applyAlignment="1" applyProtection="1">
      <alignment horizontal="right"/>
      <protection/>
    </xf>
    <xf numFmtId="164" fontId="3" fillId="34" borderId="12" xfId="0" applyNumberFormat="1" applyFont="1" applyFill="1" applyBorder="1" applyAlignment="1" applyProtection="1">
      <alignment horizontal="right"/>
      <protection/>
    </xf>
    <xf numFmtId="164" fontId="3" fillId="0" borderId="14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 applyProtection="1">
      <alignment horizontal="right"/>
      <protection/>
    </xf>
    <xf numFmtId="164" fontId="4" fillId="0" borderId="10" xfId="0" applyNumberFormat="1" applyFont="1" applyFill="1" applyBorder="1" applyAlignment="1" applyProtection="1">
      <alignment horizontal="right"/>
      <protection/>
    </xf>
    <xf numFmtId="164" fontId="3" fillId="0" borderId="12" xfId="0" applyNumberFormat="1" applyFont="1" applyFill="1" applyBorder="1" applyAlignment="1" applyProtection="1">
      <alignment horizontal="right"/>
      <protection/>
    </xf>
    <xf numFmtId="164" fontId="3" fillId="0" borderId="15" xfId="0" applyNumberFormat="1" applyFont="1" applyFill="1" applyBorder="1" applyAlignment="1">
      <alignment horizontal="right"/>
    </xf>
    <xf numFmtId="164" fontId="3" fillId="0" borderId="11" xfId="0" applyNumberFormat="1" applyFont="1" applyFill="1" applyBorder="1" applyAlignment="1" applyProtection="1">
      <alignment horizontal="right"/>
      <protection/>
    </xf>
    <xf numFmtId="164" fontId="3" fillId="9" borderId="10" xfId="0" applyNumberFormat="1" applyFont="1" applyFill="1" applyBorder="1" applyAlignment="1">
      <alignment horizontal="right"/>
    </xf>
    <xf numFmtId="164" fontId="3" fillId="9" borderId="10" xfId="0" applyNumberFormat="1" applyFont="1" applyFill="1" applyBorder="1" applyAlignment="1" applyProtection="1">
      <alignment horizontal="right"/>
      <protection/>
    </xf>
    <xf numFmtId="0" fontId="3" fillId="0" borderId="0" xfId="0" applyFont="1" applyAlignment="1">
      <alignment/>
    </xf>
    <xf numFmtId="49" fontId="3" fillId="0" borderId="13" xfId="0" applyNumberFormat="1" applyFont="1" applyBorder="1" applyAlignment="1">
      <alignment vertical="top"/>
    </xf>
    <xf numFmtId="164" fontId="5" fillId="34" borderId="16" xfId="0" applyNumberFormat="1" applyFont="1" applyFill="1" applyBorder="1" applyAlignment="1" applyProtection="1">
      <alignment horizontal="right"/>
      <protection/>
    </xf>
    <xf numFmtId="164" fontId="8" fillId="0" borderId="10" xfId="0" applyNumberFormat="1" applyFont="1" applyFill="1" applyBorder="1" applyAlignment="1">
      <alignment horizontal="right"/>
    </xf>
    <xf numFmtId="49" fontId="3" fillId="0" borderId="13" xfId="0" applyNumberFormat="1" applyFont="1" applyFill="1" applyBorder="1" applyAlignment="1">
      <alignment vertical="top" wrapText="1"/>
    </xf>
    <xf numFmtId="49" fontId="9" fillId="0" borderId="13" xfId="0" applyNumberFormat="1" applyFont="1" applyFill="1" applyBorder="1" applyAlignment="1">
      <alignment vertical="top" wrapText="1"/>
    </xf>
    <xf numFmtId="164" fontId="5" fillId="9" borderId="14" xfId="0" applyNumberFormat="1" applyFont="1" applyFill="1" applyBorder="1" applyAlignment="1">
      <alignment horizontal="right"/>
    </xf>
    <xf numFmtId="49" fontId="6" fillId="0" borderId="13" xfId="0" applyNumberFormat="1" applyFont="1" applyBorder="1" applyAlignment="1">
      <alignment vertical="top" wrapText="1"/>
    </xf>
    <xf numFmtId="49" fontId="3" fillId="36" borderId="13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9" borderId="10" xfId="0" applyFont="1" applyFill="1" applyBorder="1" applyAlignment="1">
      <alignment/>
    </xf>
    <xf numFmtId="164" fontId="3" fillId="36" borderId="10" xfId="0" applyNumberFormat="1" applyFont="1" applyFill="1" applyBorder="1" applyAlignment="1" applyProtection="1">
      <alignment horizontal="right"/>
      <protection/>
    </xf>
    <xf numFmtId="0" fontId="3" fillId="36" borderId="0" xfId="0" applyFont="1" applyFill="1" applyAlignment="1">
      <alignment/>
    </xf>
    <xf numFmtId="164" fontId="3" fillId="0" borderId="14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164" fontId="3" fillId="0" borderId="15" xfId="0" applyNumberFormat="1" applyFont="1" applyFill="1" applyBorder="1" applyAlignment="1">
      <alignment/>
    </xf>
    <xf numFmtId="164" fontId="3" fillId="9" borderId="10" xfId="0" applyNumberFormat="1" applyFont="1" applyFill="1" applyBorder="1" applyAlignment="1">
      <alignment/>
    </xf>
    <xf numFmtId="164" fontId="5" fillId="0" borderId="10" xfId="0" applyNumberFormat="1" applyFont="1" applyFill="1" applyBorder="1" applyAlignment="1">
      <alignment/>
    </xf>
    <xf numFmtId="164" fontId="5" fillId="0" borderId="14" xfId="0" applyNumberFormat="1" applyFont="1" applyFill="1" applyBorder="1" applyAlignment="1">
      <alignment/>
    </xf>
    <xf numFmtId="164" fontId="5" fillId="0" borderId="15" xfId="0" applyNumberFormat="1" applyFont="1" applyFill="1" applyBorder="1" applyAlignment="1">
      <alignment/>
    </xf>
    <xf numFmtId="164" fontId="5" fillId="9" borderId="10" xfId="0" applyNumberFormat="1" applyFont="1" applyFill="1" applyBorder="1" applyAlignment="1">
      <alignment/>
    </xf>
    <xf numFmtId="49" fontId="9" fillId="0" borderId="13" xfId="0" applyNumberFormat="1" applyFont="1" applyBorder="1" applyAlignment="1">
      <alignment vertical="top" wrapText="1"/>
    </xf>
    <xf numFmtId="0" fontId="5" fillId="0" borderId="0" xfId="0" applyFont="1" applyFill="1" applyAlignment="1">
      <alignment/>
    </xf>
    <xf numFmtId="164" fontId="3" fillId="35" borderId="12" xfId="0" applyNumberFormat="1" applyFont="1" applyFill="1" applyBorder="1" applyAlignment="1" applyProtection="1">
      <alignment horizontal="right"/>
      <protection/>
    </xf>
    <xf numFmtId="164" fontId="5" fillId="0" borderId="17" xfId="0" applyNumberFormat="1" applyFont="1" applyFill="1" applyBorder="1" applyAlignment="1">
      <alignment/>
    </xf>
    <xf numFmtId="164" fontId="5" fillId="0" borderId="18" xfId="0" applyNumberFormat="1" applyFont="1" applyFill="1" applyBorder="1" applyAlignment="1">
      <alignment/>
    </xf>
    <xf numFmtId="164" fontId="5" fillId="0" borderId="19" xfId="0" applyNumberFormat="1" applyFont="1" applyFill="1" applyBorder="1" applyAlignment="1">
      <alignment/>
    </xf>
    <xf numFmtId="164" fontId="3" fillId="0" borderId="19" xfId="0" applyNumberFormat="1" applyFont="1" applyFill="1" applyBorder="1" applyAlignment="1" applyProtection="1">
      <alignment horizontal="right"/>
      <protection/>
    </xf>
    <xf numFmtId="164" fontId="5" fillId="0" borderId="20" xfId="0" applyNumberFormat="1" applyFont="1" applyFill="1" applyBorder="1" applyAlignment="1" applyProtection="1">
      <alignment horizontal="right"/>
      <protection/>
    </xf>
    <xf numFmtId="0" fontId="3" fillId="0" borderId="21" xfId="0" applyFont="1" applyBorder="1" applyAlignment="1">
      <alignment/>
    </xf>
    <xf numFmtId="49" fontId="3" fillId="0" borderId="0" xfId="0" applyNumberFormat="1" applyFont="1" applyAlignment="1">
      <alignment horizontal="right" vertical="top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7" fillId="0" borderId="22" xfId="0" applyFont="1" applyBorder="1" applyAlignment="1">
      <alignment/>
    </xf>
    <xf numFmtId="49" fontId="3" fillId="0" borderId="0" xfId="0" applyNumberFormat="1" applyFont="1" applyAlignment="1">
      <alignment vertical="top"/>
    </xf>
    <xf numFmtId="164" fontId="4" fillId="0" borderId="0" xfId="0" applyNumberFormat="1" applyFont="1" applyFill="1" applyAlignment="1">
      <alignment/>
    </xf>
    <xf numFmtId="164" fontId="7" fillId="0" borderId="0" xfId="0" applyNumberFormat="1" applyFont="1" applyFill="1" applyAlignment="1">
      <alignment/>
    </xf>
    <xf numFmtId="0" fontId="3" fillId="0" borderId="22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 wrapText="1"/>
    </xf>
    <xf numFmtId="164" fontId="15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 wrapText="1"/>
    </xf>
    <xf numFmtId="0" fontId="11" fillId="0" borderId="24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4" borderId="25" xfId="0" applyFont="1" applyFill="1" applyBorder="1" applyAlignment="1">
      <alignment horizontal="center" wrapText="1"/>
    </xf>
    <xf numFmtId="0" fontId="0" fillId="37" borderId="26" xfId="0" applyFill="1" applyBorder="1" applyAlignment="1">
      <alignment horizontal="center" vertical="center" wrapText="1"/>
    </xf>
    <xf numFmtId="0" fontId="0" fillId="4" borderId="27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37" borderId="28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4" borderId="29" xfId="0" applyFont="1" applyFill="1" applyBorder="1" applyAlignment="1">
      <alignment horizontal="center" wrapText="1"/>
    </xf>
    <xf numFmtId="0" fontId="0" fillId="37" borderId="16" xfId="0" applyFill="1" applyBorder="1" applyAlignment="1">
      <alignment horizontal="center" vertical="center" wrapText="1"/>
    </xf>
    <xf numFmtId="0" fontId="0" fillId="4" borderId="30" xfId="0" applyFont="1" applyFill="1" applyBorder="1" applyAlignment="1">
      <alignment horizontal="center" wrapText="1"/>
    </xf>
    <xf numFmtId="0" fontId="16" fillId="37" borderId="10" xfId="0" applyFont="1" applyFill="1" applyBorder="1" applyAlignment="1">
      <alignment/>
    </xf>
    <xf numFmtId="0" fontId="16" fillId="37" borderId="11" xfId="0" applyFont="1" applyFill="1" applyBorder="1" applyAlignment="1">
      <alignment/>
    </xf>
    <xf numFmtId="164" fontId="16" fillId="37" borderId="10" xfId="0" applyNumberFormat="1" applyFont="1" applyFill="1" applyBorder="1" applyAlignment="1">
      <alignment/>
    </xf>
    <xf numFmtId="164" fontId="16" fillId="37" borderId="28" xfId="0" applyNumberFormat="1" applyFont="1" applyFill="1" applyBorder="1" applyAlignment="1">
      <alignment/>
    </xf>
    <xf numFmtId="164" fontId="16" fillId="37" borderId="11" xfId="0" applyNumberFormat="1" applyFont="1" applyFill="1" applyBorder="1" applyAlignment="1">
      <alignment/>
    </xf>
    <xf numFmtId="164" fontId="16" fillId="4" borderId="10" xfId="0" applyNumberFormat="1" applyFont="1" applyFill="1" applyBorder="1" applyAlignment="1">
      <alignment/>
    </xf>
    <xf numFmtId="164" fontId="16" fillId="37" borderId="16" xfId="0" applyNumberFormat="1" applyFont="1" applyFill="1" applyBorder="1" applyAlignment="1">
      <alignment/>
    </xf>
    <xf numFmtId="164" fontId="16" fillId="4" borderId="31" xfId="0" applyNumberFormat="1" applyFont="1" applyFill="1" applyBorder="1" applyAlignment="1">
      <alignment/>
    </xf>
    <xf numFmtId="0" fontId="14" fillId="0" borderId="10" xfId="0" applyFont="1" applyBorder="1" applyAlignment="1">
      <alignment/>
    </xf>
    <xf numFmtId="0" fontId="17" fillId="0" borderId="11" xfId="0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0" fillId="37" borderId="28" xfId="0" applyNumberFormat="1" applyFont="1" applyFill="1" applyBorder="1" applyAlignment="1">
      <alignment/>
    </xf>
    <xf numFmtId="164" fontId="0" fillId="0" borderId="14" xfId="0" applyNumberFormat="1" applyFont="1" applyBorder="1" applyAlignment="1">
      <alignment/>
    </xf>
    <xf numFmtId="164" fontId="0" fillId="0" borderId="11" xfId="0" applyNumberFormat="1" applyFont="1" applyFill="1" applyBorder="1" applyAlignment="1">
      <alignment/>
    </xf>
    <xf numFmtId="164" fontId="0" fillId="4" borderId="10" xfId="0" applyNumberFormat="1" applyFont="1" applyFill="1" applyBorder="1" applyAlignment="1">
      <alignment/>
    </xf>
    <xf numFmtId="164" fontId="0" fillId="37" borderId="16" xfId="0" applyNumberFormat="1" applyFont="1" applyFill="1" applyBorder="1" applyAlignment="1">
      <alignment/>
    </xf>
    <xf numFmtId="164" fontId="0" fillId="37" borderId="16" xfId="0" applyNumberFormat="1" applyFont="1" applyFill="1" applyBorder="1" applyAlignment="1">
      <alignment/>
    </xf>
    <xf numFmtId="164" fontId="18" fillId="0" borderId="10" xfId="0" applyNumberFormat="1" applyFont="1" applyFill="1" applyBorder="1" applyAlignment="1">
      <alignment/>
    </xf>
    <xf numFmtId="164" fontId="0" fillId="4" borderId="31" xfId="0" applyNumberFormat="1" applyFont="1" applyFill="1" applyBorder="1" applyAlignment="1">
      <alignment/>
    </xf>
    <xf numFmtId="0" fontId="14" fillId="0" borderId="10" xfId="0" applyFont="1" applyBorder="1" applyAlignment="1">
      <alignment wrapText="1"/>
    </xf>
    <xf numFmtId="0" fontId="14" fillId="0" borderId="11" xfId="0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37" borderId="28" xfId="0" applyNumberFormat="1" applyFont="1" applyFill="1" applyBorder="1" applyAlignment="1">
      <alignment/>
    </xf>
    <xf numFmtId="164" fontId="0" fillId="0" borderId="14" xfId="0" applyNumberFormat="1" applyFont="1" applyBorder="1" applyAlignment="1">
      <alignment/>
    </xf>
    <xf numFmtId="164" fontId="0" fillId="37" borderId="16" xfId="0" applyNumberFormat="1" applyFont="1" applyFill="1" applyBorder="1" applyAlignment="1">
      <alignment/>
    </xf>
    <xf numFmtId="0" fontId="14" fillId="0" borderId="10" xfId="0" applyFont="1" applyBorder="1" applyAlignment="1">
      <alignment vertical="top"/>
    </xf>
    <xf numFmtId="0" fontId="14" fillId="0" borderId="10" xfId="0" applyFont="1" applyFill="1" applyBorder="1" applyAlignment="1">
      <alignment vertical="top"/>
    </xf>
    <xf numFmtId="0" fontId="14" fillId="0" borderId="11" xfId="0" applyFont="1" applyFill="1" applyBorder="1" applyAlignment="1">
      <alignment vertical="top"/>
    </xf>
    <xf numFmtId="164" fontId="0" fillId="0" borderId="10" xfId="0" applyNumberFormat="1" applyFont="1" applyFill="1" applyBorder="1" applyAlignment="1">
      <alignment vertical="top"/>
    </xf>
    <xf numFmtId="164" fontId="0" fillId="37" borderId="28" xfId="0" applyNumberFormat="1" applyFont="1" applyFill="1" applyBorder="1" applyAlignment="1">
      <alignment vertical="top"/>
    </xf>
    <xf numFmtId="164" fontId="0" fillId="0" borderId="14" xfId="0" applyNumberFormat="1" applyFont="1" applyFill="1" applyBorder="1" applyAlignment="1">
      <alignment vertical="top"/>
    </xf>
    <xf numFmtId="164" fontId="0" fillId="37" borderId="16" xfId="0" applyNumberFormat="1" applyFont="1" applyFill="1" applyBorder="1" applyAlignment="1">
      <alignment vertical="top"/>
    </xf>
    <xf numFmtId="0" fontId="14" fillId="0" borderId="10" xfId="0" applyFont="1" applyBorder="1" applyAlignment="1">
      <alignment vertical="top" wrapText="1"/>
    </xf>
    <xf numFmtId="0" fontId="14" fillId="0" borderId="11" xfId="0" applyFont="1" applyBorder="1" applyAlignment="1">
      <alignment vertical="top"/>
    </xf>
    <xf numFmtId="164" fontId="0" fillId="0" borderId="10" xfId="0" applyNumberFormat="1" applyFont="1" applyBorder="1" applyAlignment="1">
      <alignment vertical="top"/>
    </xf>
    <xf numFmtId="164" fontId="0" fillId="0" borderId="14" xfId="0" applyNumberFormat="1" applyFont="1" applyBorder="1" applyAlignment="1">
      <alignment vertical="top"/>
    </xf>
    <xf numFmtId="164" fontId="0" fillId="0" borderId="14" xfId="0" applyNumberFormat="1" applyFont="1" applyBorder="1" applyAlignment="1">
      <alignment/>
    </xf>
    <xf numFmtId="0" fontId="16" fillId="0" borderId="10" xfId="0" applyFont="1" applyFill="1" applyBorder="1" applyAlignment="1">
      <alignment/>
    </xf>
    <xf numFmtId="0" fontId="19" fillId="0" borderId="11" xfId="0" applyFont="1" applyBorder="1" applyAlignment="1">
      <alignment/>
    </xf>
    <xf numFmtId="164" fontId="16" fillId="0" borderId="10" xfId="0" applyNumberFormat="1" applyFont="1" applyFill="1" applyBorder="1" applyAlignment="1">
      <alignment/>
    </xf>
    <xf numFmtId="164" fontId="16" fillId="0" borderId="10" xfId="0" applyNumberFormat="1" applyFont="1" applyFill="1" applyBorder="1" applyAlignment="1">
      <alignment/>
    </xf>
    <xf numFmtId="164" fontId="16" fillId="0" borderId="11" xfId="0" applyNumberFormat="1" applyFont="1" applyFill="1" applyBorder="1" applyAlignment="1">
      <alignment/>
    </xf>
    <xf numFmtId="164" fontId="16" fillId="37" borderId="16" xfId="0" applyNumberFormat="1" applyFont="1" applyFill="1" applyBorder="1" applyAlignment="1">
      <alignment/>
    </xf>
    <xf numFmtId="164" fontId="20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top" wrapText="1"/>
    </xf>
    <xf numFmtId="0" fontId="21" fillId="0" borderId="11" xfId="0" applyFont="1" applyBorder="1" applyAlignment="1">
      <alignment vertical="top" wrapText="1"/>
    </xf>
    <xf numFmtId="164" fontId="18" fillId="0" borderId="10" xfId="0" applyNumberFormat="1" applyFont="1" applyBorder="1" applyAlignment="1">
      <alignment vertical="top" wrapText="1"/>
    </xf>
    <xf numFmtId="164" fontId="18" fillId="37" borderId="28" xfId="0" applyNumberFormat="1" applyFont="1" applyFill="1" applyBorder="1" applyAlignment="1">
      <alignment vertical="top" wrapText="1"/>
    </xf>
    <xf numFmtId="164" fontId="18" fillId="0" borderId="14" xfId="0" applyNumberFormat="1" applyFont="1" applyBorder="1" applyAlignment="1">
      <alignment vertical="top" wrapText="1"/>
    </xf>
    <xf numFmtId="164" fontId="18" fillId="37" borderId="16" xfId="0" applyNumberFormat="1" applyFont="1" applyFill="1" applyBorder="1" applyAlignment="1">
      <alignment vertical="top" wrapText="1"/>
    </xf>
    <xf numFmtId="0" fontId="22" fillId="0" borderId="10" xfId="0" applyFont="1" applyFill="1" applyBorder="1" applyAlignment="1">
      <alignment horizontal="left" vertical="top" wrapText="1"/>
    </xf>
    <xf numFmtId="0" fontId="21" fillId="0" borderId="11" xfId="0" applyFont="1" applyFill="1" applyBorder="1" applyAlignment="1">
      <alignment vertical="top" wrapText="1"/>
    </xf>
    <xf numFmtId="164" fontId="18" fillId="0" borderId="10" xfId="0" applyNumberFormat="1" applyFont="1" applyFill="1" applyBorder="1" applyAlignment="1">
      <alignment vertical="top" wrapText="1"/>
    </xf>
    <xf numFmtId="164" fontId="18" fillId="0" borderId="14" xfId="0" applyNumberFormat="1" applyFont="1" applyFill="1" applyBorder="1" applyAlignment="1">
      <alignment vertical="top" wrapText="1"/>
    </xf>
    <xf numFmtId="0" fontId="14" fillId="0" borderId="10" xfId="0" applyFont="1" applyBorder="1" applyAlignment="1">
      <alignment/>
    </xf>
    <xf numFmtId="0" fontId="23" fillId="0" borderId="10" xfId="0" applyFont="1" applyBorder="1" applyAlignment="1">
      <alignment wrapText="1"/>
    </xf>
    <xf numFmtId="0" fontId="23" fillId="0" borderId="11" xfId="0" applyFont="1" applyBorder="1" applyAlignment="1">
      <alignment wrapText="1"/>
    </xf>
    <xf numFmtId="164" fontId="24" fillId="0" borderId="10" xfId="0" applyNumberFormat="1" applyFont="1" applyBorder="1" applyAlignment="1">
      <alignment wrapText="1"/>
    </xf>
    <xf numFmtId="164" fontId="24" fillId="37" borderId="28" xfId="0" applyNumberFormat="1" applyFont="1" applyFill="1" applyBorder="1" applyAlignment="1">
      <alignment wrapText="1"/>
    </xf>
    <xf numFmtId="164" fontId="24" fillId="0" borderId="14" xfId="0" applyNumberFormat="1" applyFont="1" applyBorder="1" applyAlignment="1">
      <alignment wrapText="1"/>
    </xf>
    <xf numFmtId="164" fontId="24" fillId="37" borderId="16" xfId="0" applyNumberFormat="1" applyFont="1" applyFill="1" applyBorder="1" applyAlignment="1">
      <alignment wrapText="1"/>
    </xf>
    <xf numFmtId="0" fontId="14" fillId="0" borderId="11" xfId="0" applyFont="1" applyBorder="1" applyAlignment="1">
      <alignment/>
    </xf>
    <xf numFmtId="164" fontId="20" fillId="1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Border="1" applyAlignment="1">
      <alignment/>
    </xf>
    <xf numFmtId="164" fontId="0" fillId="38" borderId="10" xfId="0" applyNumberFormat="1" applyFont="1" applyFill="1" applyBorder="1" applyAlignment="1">
      <alignment/>
    </xf>
    <xf numFmtId="164" fontId="0" fillId="4" borderId="13" xfId="0" applyNumberFormat="1" applyFont="1" applyFill="1" applyBorder="1" applyAlignment="1">
      <alignment/>
    </xf>
    <xf numFmtId="0" fontId="16" fillId="37" borderId="19" xfId="0" applyFont="1" applyFill="1" applyBorder="1" applyAlignment="1">
      <alignment/>
    </xf>
    <xf numFmtId="0" fontId="16" fillId="37" borderId="32" xfId="0" applyFont="1" applyFill="1" applyBorder="1" applyAlignment="1">
      <alignment/>
    </xf>
    <xf numFmtId="164" fontId="16" fillId="37" borderId="19" xfId="0" applyNumberFormat="1" applyFont="1" applyFill="1" applyBorder="1" applyAlignment="1">
      <alignment/>
    </xf>
    <xf numFmtId="164" fontId="16" fillId="4" borderId="19" xfId="0" applyNumberFormat="1" applyFont="1" applyFill="1" applyBorder="1" applyAlignment="1">
      <alignment/>
    </xf>
    <xf numFmtId="164" fontId="16" fillId="37" borderId="33" xfId="0" applyNumberFormat="1" applyFont="1" applyFill="1" applyBorder="1" applyAlignment="1">
      <alignment/>
    </xf>
    <xf numFmtId="164" fontId="16" fillId="4" borderId="34" xfId="0" applyNumberFormat="1" applyFont="1" applyFill="1" applyBorder="1" applyAlignment="1">
      <alignment/>
    </xf>
    <xf numFmtId="0" fontId="13" fillId="0" borderId="0" xfId="0" applyFont="1" applyFill="1" applyAlignment="1">
      <alignment horizontal="left" vertical="top"/>
    </xf>
    <xf numFmtId="0" fontId="11" fillId="0" borderId="0" xfId="0" applyFont="1" applyFill="1" applyAlignment="1">
      <alignment horizontal="right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 vertical="top"/>
    </xf>
    <xf numFmtId="0" fontId="25" fillId="0" borderId="0" xfId="0" applyFont="1" applyFill="1" applyAlignment="1">
      <alignment horizontal="left" vertical="top"/>
    </xf>
    <xf numFmtId="0" fontId="13" fillId="0" borderId="0" xfId="0" applyFont="1" applyFill="1" applyAlignment="1">
      <alignment horizontal="right"/>
    </xf>
    <xf numFmtId="0" fontId="11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35" xfId="0" applyFont="1" applyFill="1" applyBorder="1" applyAlignment="1">
      <alignment/>
    </xf>
    <xf numFmtId="0" fontId="13" fillId="0" borderId="35" xfId="0" applyFont="1" applyFill="1" applyBorder="1" applyAlignment="1">
      <alignment horizontal="center"/>
    </xf>
    <xf numFmtId="0" fontId="13" fillId="0" borderId="3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3" fillId="37" borderId="11" xfId="0" applyFont="1" applyFill="1" applyBorder="1" applyAlignment="1">
      <alignment horizontal="right"/>
    </xf>
    <xf numFmtId="164" fontId="11" fillId="37" borderId="15" xfId="0" applyNumberFormat="1" applyFont="1" applyFill="1" applyBorder="1" applyAlignment="1" applyProtection="1">
      <alignment horizontal="right"/>
      <protection/>
    </xf>
    <xf numFmtId="164" fontId="11" fillId="37" borderId="10" xfId="0" applyNumberFormat="1" applyFont="1" applyFill="1" applyBorder="1" applyAlignment="1" applyProtection="1">
      <alignment horizontal="right"/>
      <protection/>
    </xf>
    <xf numFmtId="164" fontId="11" fillId="37" borderId="12" xfId="0" applyNumberFormat="1" applyFont="1" applyFill="1" applyBorder="1" applyAlignment="1" applyProtection="1">
      <alignment horizontal="right"/>
      <protection/>
    </xf>
    <xf numFmtId="164" fontId="11" fillId="37" borderId="16" xfId="0" applyNumberFormat="1" applyFont="1" applyFill="1" applyBorder="1" applyAlignment="1" applyProtection="1">
      <alignment horizontal="right"/>
      <protection/>
    </xf>
    <xf numFmtId="164" fontId="11" fillId="37" borderId="31" xfId="0" applyNumberFormat="1" applyFont="1" applyFill="1" applyBorder="1" applyAlignment="1" applyProtection="1">
      <alignment horizontal="right"/>
      <protection/>
    </xf>
    <xf numFmtId="0" fontId="0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right"/>
    </xf>
    <xf numFmtId="164" fontId="13" fillId="0" borderId="15" xfId="0" applyNumberFormat="1" applyFont="1" applyBorder="1" applyAlignment="1" applyProtection="1">
      <alignment horizontal="right"/>
      <protection/>
    </xf>
    <xf numFmtId="164" fontId="13" fillId="0" borderId="10" xfId="0" applyNumberFormat="1" applyFont="1" applyBorder="1" applyAlignment="1" applyProtection="1">
      <alignment horizontal="right"/>
      <protection/>
    </xf>
    <xf numFmtId="164" fontId="13" fillId="0" borderId="12" xfId="0" applyNumberFormat="1" applyFont="1" applyBorder="1" applyAlignment="1" applyProtection="1">
      <alignment horizontal="right"/>
      <protection/>
    </xf>
    <xf numFmtId="164" fontId="13" fillId="0" borderId="15" xfId="0" applyNumberFormat="1" applyFont="1" applyFill="1" applyBorder="1" applyAlignment="1" applyProtection="1">
      <alignment horizontal="right"/>
      <protection/>
    </xf>
    <xf numFmtId="164" fontId="13" fillId="0" borderId="28" xfId="0" applyNumberFormat="1" applyFont="1" applyFill="1" applyBorder="1" applyAlignment="1" applyProtection="1">
      <alignment horizontal="right"/>
      <protection/>
    </xf>
    <xf numFmtId="164" fontId="13" fillId="0" borderId="10" xfId="0" applyNumberFormat="1" applyFont="1" applyFill="1" applyBorder="1" applyAlignment="1" applyProtection="1">
      <alignment horizontal="right"/>
      <protection/>
    </xf>
    <xf numFmtId="164" fontId="13" fillId="0" borderId="12" xfId="0" applyNumberFormat="1" applyFont="1" applyFill="1" applyBorder="1" applyAlignment="1" applyProtection="1">
      <alignment horizontal="right"/>
      <protection/>
    </xf>
    <xf numFmtId="0" fontId="0" fillId="0" borderId="11" xfId="0" applyFont="1" applyBorder="1" applyAlignment="1">
      <alignment/>
    </xf>
    <xf numFmtId="0" fontId="13" fillId="0" borderId="11" xfId="0" applyFont="1" applyBorder="1" applyAlignment="1">
      <alignment horizontal="right"/>
    </xf>
    <xf numFmtId="164" fontId="13" fillId="0" borderId="11" xfId="0" applyNumberFormat="1" applyFont="1" applyFill="1" applyBorder="1" applyAlignment="1" applyProtection="1">
      <alignment horizontal="right"/>
      <protection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vertical="top"/>
    </xf>
    <xf numFmtId="0" fontId="0" fillId="0" borderId="11" xfId="0" applyFont="1" applyBorder="1" applyAlignment="1">
      <alignment/>
    </xf>
    <xf numFmtId="0" fontId="13" fillId="0" borderId="11" xfId="0" applyFont="1" applyBorder="1" applyAlignment="1">
      <alignment horizontal="right"/>
    </xf>
    <xf numFmtId="164" fontId="13" fillId="0" borderId="15" xfId="0" applyNumberFormat="1" applyFont="1" applyFill="1" applyBorder="1" applyAlignment="1" applyProtection="1">
      <alignment horizontal="right"/>
      <protection locked="0"/>
    </xf>
    <xf numFmtId="0" fontId="18" fillId="0" borderId="11" xfId="0" applyFont="1" applyBorder="1" applyAlignment="1">
      <alignment vertical="top" wrapText="1"/>
    </xf>
    <xf numFmtId="0" fontId="13" fillId="0" borderId="11" xfId="0" applyFont="1" applyFill="1" applyBorder="1" applyAlignment="1">
      <alignment horizontal="right"/>
    </xf>
    <xf numFmtId="164" fontId="13" fillId="0" borderId="16" xfId="0" applyNumberFormat="1" applyFont="1" applyFill="1" applyBorder="1" applyAlignment="1" applyProtection="1">
      <alignment horizontal="right"/>
      <protection/>
    </xf>
    <xf numFmtId="0" fontId="26" fillId="39" borderId="11" xfId="0" applyFont="1" applyFill="1" applyBorder="1" applyAlignment="1">
      <alignment vertical="top" wrapText="1"/>
    </xf>
    <xf numFmtId="0" fontId="13" fillId="39" borderId="11" xfId="0" applyFont="1" applyFill="1" applyBorder="1" applyAlignment="1">
      <alignment horizontal="right"/>
    </xf>
    <xf numFmtId="164" fontId="13" fillId="39" borderId="15" xfId="0" applyNumberFormat="1" applyFont="1" applyFill="1" applyBorder="1" applyAlignment="1" applyProtection="1">
      <alignment horizontal="right"/>
      <protection/>
    </xf>
    <xf numFmtId="164" fontId="13" fillId="39" borderId="10" xfId="0" applyNumberFormat="1" applyFont="1" applyFill="1" applyBorder="1" applyAlignment="1" applyProtection="1">
      <alignment horizontal="right"/>
      <protection/>
    </xf>
    <xf numFmtId="164" fontId="13" fillId="39" borderId="12" xfId="0" applyNumberFormat="1" applyFont="1" applyFill="1" applyBorder="1" applyAlignment="1" applyProtection="1">
      <alignment horizontal="right"/>
      <protection/>
    </xf>
    <xf numFmtId="164" fontId="13" fillId="39" borderId="28" xfId="0" applyNumberFormat="1" applyFont="1" applyFill="1" applyBorder="1" applyAlignment="1" applyProtection="1">
      <alignment horizontal="right"/>
      <protection/>
    </xf>
    <xf numFmtId="0" fontId="27" fillId="39" borderId="11" xfId="0" applyFont="1" applyFill="1" applyBorder="1" applyAlignment="1">
      <alignment horizontal="right"/>
    </xf>
    <xf numFmtId="0" fontId="28" fillId="39" borderId="11" xfId="0" applyFont="1" applyFill="1" applyBorder="1" applyAlignment="1">
      <alignment horizontal="left" vertical="top" wrapText="1"/>
    </xf>
    <xf numFmtId="165" fontId="13" fillId="39" borderId="15" xfId="0" applyNumberFormat="1" applyFont="1" applyFill="1" applyBorder="1" applyAlignment="1">
      <alignment horizontal="right"/>
    </xf>
    <xf numFmtId="0" fontId="29" fillId="39" borderId="11" xfId="0" applyFont="1" applyFill="1" applyBorder="1" applyAlignment="1">
      <alignment wrapText="1"/>
    </xf>
    <xf numFmtId="0" fontId="13" fillId="39" borderId="15" xfId="0" applyFont="1" applyFill="1" applyBorder="1" applyAlignment="1">
      <alignment horizontal="right"/>
    </xf>
    <xf numFmtId="0" fontId="13" fillId="0" borderId="15" xfId="0" applyFont="1" applyFill="1" applyBorder="1" applyAlignment="1">
      <alignment/>
    </xf>
    <xf numFmtId="0" fontId="24" fillId="0" borderId="11" xfId="0" applyFont="1" applyBorder="1" applyAlignment="1">
      <alignment wrapText="1"/>
    </xf>
    <xf numFmtId="0" fontId="29" fillId="39" borderId="11" xfId="0" applyFont="1" applyFill="1" applyBorder="1" applyAlignment="1">
      <alignment wrapText="1"/>
    </xf>
    <xf numFmtId="0" fontId="0" fillId="39" borderId="11" xfId="0" applyFont="1" applyFill="1" applyBorder="1" applyAlignment="1">
      <alignment horizontal="center"/>
    </xf>
    <xf numFmtId="164" fontId="13" fillId="39" borderId="15" xfId="0" applyNumberFormat="1" applyFont="1" applyFill="1" applyBorder="1" applyAlignment="1" applyProtection="1">
      <alignment horizontal="right"/>
      <protection/>
    </xf>
    <xf numFmtId="164" fontId="13" fillId="39" borderId="10" xfId="0" applyNumberFormat="1" applyFont="1" applyFill="1" applyBorder="1" applyAlignment="1" applyProtection="1">
      <alignment horizontal="right"/>
      <protection/>
    </xf>
    <xf numFmtId="164" fontId="13" fillId="39" borderId="11" xfId="0" applyNumberFormat="1" applyFont="1" applyFill="1" applyBorder="1" applyAlignment="1" applyProtection="1">
      <alignment horizontal="right"/>
      <protection/>
    </xf>
    <xf numFmtId="164" fontId="13" fillId="39" borderId="16" xfId="0" applyNumberFormat="1" applyFont="1" applyFill="1" applyBorder="1" applyAlignment="1" applyProtection="1">
      <alignment horizontal="right"/>
      <protection/>
    </xf>
    <xf numFmtId="164" fontId="13" fillId="0" borderId="16" xfId="0" applyNumberFormat="1" applyFont="1" applyBorder="1" applyAlignment="1" applyProtection="1">
      <alignment horizontal="right"/>
      <protection/>
    </xf>
    <xf numFmtId="165" fontId="13" fillId="0" borderId="15" xfId="0" applyNumberFormat="1" applyFont="1" applyFill="1" applyBorder="1" applyAlignment="1">
      <alignment/>
    </xf>
    <xf numFmtId="0" fontId="11" fillId="16" borderId="10" xfId="0" applyFont="1" applyFill="1" applyBorder="1" applyAlignment="1">
      <alignment/>
    </xf>
    <xf numFmtId="0" fontId="11" fillId="16" borderId="11" xfId="0" applyFont="1" applyFill="1" applyBorder="1" applyAlignment="1">
      <alignment horizontal="right"/>
    </xf>
    <xf numFmtId="164" fontId="11" fillId="16" borderId="15" xfId="0" applyNumberFormat="1" applyFont="1" applyFill="1" applyBorder="1" applyAlignment="1">
      <alignment/>
    </xf>
    <xf numFmtId="164" fontId="11" fillId="16" borderId="10" xfId="0" applyNumberFormat="1" applyFont="1" applyFill="1" applyBorder="1" applyAlignment="1">
      <alignment/>
    </xf>
    <xf numFmtId="164" fontId="11" fillId="16" borderId="10" xfId="0" applyNumberFormat="1" applyFont="1" applyFill="1" applyBorder="1" applyAlignment="1" applyProtection="1">
      <alignment horizontal="right"/>
      <protection/>
    </xf>
    <xf numFmtId="164" fontId="11" fillId="16" borderId="12" xfId="0" applyNumberFormat="1" applyFont="1" applyFill="1" applyBorder="1" applyAlignment="1" applyProtection="1">
      <alignment horizontal="right"/>
      <protection/>
    </xf>
    <xf numFmtId="164" fontId="11" fillId="16" borderId="11" xfId="0" applyNumberFormat="1" applyFont="1" applyFill="1" applyBorder="1" applyAlignment="1">
      <alignment/>
    </xf>
    <xf numFmtId="164" fontId="11" fillId="16" borderId="16" xfId="0" applyNumberFormat="1" applyFont="1" applyFill="1" applyBorder="1" applyAlignment="1">
      <alignment/>
    </xf>
    <xf numFmtId="164" fontId="13" fillId="0" borderId="11" xfId="0" applyNumberFormat="1" applyFont="1" applyBorder="1" applyAlignment="1">
      <alignment horizontal="right"/>
    </xf>
    <xf numFmtId="164" fontId="13" fillId="0" borderId="15" xfId="0" applyNumberFormat="1" applyFont="1" applyFill="1" applyBorder="1" applyAlignment="1">
      <alignment/>
    </xf>
    <xf numFmtId="164" fontId="13" fillId="0" borderId="11" xfId="0" applyNumberFormat="1" applyFont="1" applyFill="1" applyBorder="1" applyAlignment="1">
      <alignment/>
    </xf>
    <xf numFmtId="164" fontId="13" fillId="0" borderId="10" xfId="0" applyNumberFormat="1" applyFont="1" applyFill="1" applyBorder="1" applyAlignment="1">
      <alignment/>
    </xf>
    <xf numFmtId="164" fontId="13" fillId="0" borderId="15" xfId="0" applyNumberFormat="1" applyFont="1" applyFill="1" applyBorder="1" applyAlignment="1">
      <alignment/>
    </xf>
    <xf numFmtId="164" fontId="13" fillId="0" borderId="11" xfId="0" applyNumberFormat="1" applyFont="1" applyFill="1" applyBorder="1" applyAlignment="1">
      <alignment/>
    </xf>
    <xf numFmtId="164" fontId="13" fillId="0" borderId="10" xfId="0" applyNumberFormat="1" applyFont="1" applyFill="1" applyBorder="1" applyAlignment="1">
      <alignment/>
    </xf>
    <xf numFmtId="164" fontId="0" fillId="0" borderId="10" xfId="0" applyNumberFormat="1" applyFont="1" applyBorder="1" applyAlignment="1">
      <alignment wrapText="1"/>
    </xf>
    <xf numFmtId="164" fontId="13" fillId="36" borderId="15" xfId="0" applyNumberFormat="1" applyFont="1" applyFill="1" applyBorder="1" applyAlignment="1">
      <alignment/>
    </xf>
    <xf numFmtId="164" fontId="11" fillId="18" borderId="10" xfId="0" applyNumberFormat="1" applyFont="1" applyFill="1" applyBorder="1" applyAlignment="1">
      <alignment/>
    </xf>
    <xf numFmtId="164" fontId="11" fillId="18" borderId="11" xfId="0" applyNumberFormat="1" applyFont="1" applyFill="1" applyBorder="1" applyAlignment="1">
      <alignment horizontal="right"/>
    </xf>
    <xf numFmtId="164" fontId="11" fillId="18" borderId="18" xfId="0" applyNumberFormat="1" applyFont="1" applyFill="1" applyBorder="1" applyAlignment="1">
      <alignment/>
    </xf>
    <xf numFmtId="164" fontId="11" fillId="18" borderId="19" xfId="0" applyNumberFormat="1" applyFont="1" applyFill="1" applyBorder="1" applyAlignment="1" applyProtection="1">
      <alignment horizontal="right"/>
      <protection/>
    </xf>
    <xf numFmtId="164" fontId="11" fillId="18" borderId="20" xfId="0" applyNumberFormat="1" applyFont="1" applyFill="1" applyBorder="1" applyAlignment="1" applyProtection="1">
      <alignment horizontal="right"/>
      <protection/>
    </xf>
    <xf numFmtId="49" fontId="3" fillId="0" borderId="40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7" fillId="33" borderId="14" xfId="0" applyFont="1" applyFill="1" applyBorder="1" applyAlignment="1">
      <alignment horizontal="center"/>
    </xf>
    <xf numFmtId="0" fontId="7" fillId="34" borderId="41" xfId="0" applyFont="1" applyFill="1" applyBorder="1" applyAlignment="1">
      <alignment horizontal="center"/>
    </xf>
    <xf numFmtId="0" fontId="7" fillId="34" borderId="42" xfId="0" applyFont="1" applyFill="1" applyBorder="1" applyAlignment="1">
      <alignment horizontal="center"/>
    </xf>
    <xf numFmtId="0" fontId="7" fillId="34" borderId="4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/>
    </xf>
    <xf numFmtId="0" fontId="7" fillId="34" borderId="28" xfId="0" applyFont="1" applyFill="1" applyBorder="1" applyAlignment="1">
      <alignment horizontal="center"/>
    </xf>
    <xf numFmtId="0" fontId="7" fillId="34" borderId="14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7" fillId="34" borderId="46" xfId="0" applyFont="1" applyFill="1" applyBorder="1" applyAlignment="1">
      <alignment horizontal="center"/>
    </xf>
    <xf numFmtId="0" fontId="7" fillId="34" borderId="44" xfId="0" applyFont="1" applyFill="1" applyBorder="1" applyAlignment="1">
      <alignment horizontal="center"/>
    </xf>
    <xf numFmtId="0" fontId="7" fillId="34" borderId="45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9" borderId="1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33" borderId="14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/>
    </xf>
    <xf numFmtId="0" fontId="7" fillId="34" borderId="29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/>
    </xf>
    <xf numFmtId="0" fontId="7" fillId="34" borderId="17" xfId="0" applyFont="1" applyFill="1" applyBorder="1" applyAlignment="1">
      <alignment horizontal="center" vertical="center"/>
    </xf>
    <xf numFmtId="0" fontId="7" fillId="34" borderId="38" xfId="0" applyFont="1" applyFill="1" applyBorder="1" applyAlignment="1">
      <alignment horizontal="center" vertical="center"/>
    </xf>
    <xf numFmtId="0" fontId="7" fillId="34" borderId="31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9" borderId="25" xfId="0" applyFont="1" applyFill="1" applyBorder="1" applyAlignment="1">
      <alignment horizontal="center" vertical="center" wrapText="1"/>
    </xf>
    <xf numFmtId="0" fontId="3" fillId="9" borderId="29" xfId="0" applyFont="1" applyFill="1" applyBorder="1" applyAlignment="1">
      <alignment horizontal="center" vertical="center" wrapText="1"/>
    </xf>
    <xf numFmtId="0" fontId="7" fillId="9" borderId="10" xfId="0" applyFont="1" applyFill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11" fillId="0" borderId="47" xfId="0" applyFont="1" applyFill="1" applyBorder="1" applyAlignment="1">
      <alignment horizontal="center" wrapText="1"/>
    </xf>
    <xf numFmtId="0" fontId="11" fillId="0" borderId="23" xfId="0" applyFont="1" applyFill="1" applyBorder="1" applyAlignment="1">
      <alignment horizontal="center" wrapText="1"/>
    </xf>
    <xf numFmtId="0" fontId="11" fillId="0" borderId="48" xfId="0" applyFont="1" applyFill="1" applyBorder="1" applyAlignment="1">
      <alignment horizontal="center" wrapText="1"/>
    </xf>
    <xf numFmtId="0" fontId="11" fillId="0" borderId="49" xfId="0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41" xfId="0" applyFont="1" applyFill="1" applyBorder="1" applyAlignment="1">
      <alignment horizontal="center" wrapText="1"/>
    </xf>
    <xf numFmtId="0" fontId="11" fillId="0" borderId="42" xfId="0" applyFont="1" applyFill="1" applyBorder="1" applyAlignment="1">
      <alignment horizontal="center" wrapText="1"/>
    </xf>
    <xf numFmtId="0" fontId="11" fillId="0" borderId="43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/>
    </xf>
    <xf numFmtId="0" fontId="13" fillId="0" borderId="41" xfId="0" applyFont="1" applyFill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50" xfId="0" applyFont="1" applyFill="1" applyBorder="1" applyAlignment="1">
      <alignment horizontal="center" vertical="center" wrapText="1"/>
    </xf>
    <xf numFmtId="0" fontId="13" fillId="0" borderId="49" xfId="0" applyFont="1" applyFill="1" applyBorder="1" applyAlignment="1">
      <alignment horizontal="center" vertical="center" wrapText="1"/>
    </xf>
    <xf numFmtId="0" fontId="13" fillId="0" borderId="51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/>
    </xf>
    <xf numFmtId="0" fontId="7" fillId="7" borderId="11" xfId="0" applyFont="1" applyFill="1" applyBorder="1" applyAlignment="1">
      <alignment horizontal="center"/>
    </xf>
    <xf numFmtId="0" fontId="7" fillId="7" borderId="44" xfId="0" applyFont="1" applyFill="1" applyBorder="1" applyAlignment="1">
      <alignment horizontal="center"/>
    </xf>
    <xf numFmtId="0" fontId="7" fillId="7" borderId="45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7" fillId="7" borderId="52" xfId="0" applyFont="1" applyFill="1" applyBorder="1" applyAlignment="1">
      <alignment horizontal="center" vertical="center"/>
    </xf>
    <xf numFmtId="0" fontId="7" fillId="7" borderId="25" xfId="0" applyFont="1" applyFill="1" applyBorder="1" applyAlignment="1">
      <alignment horizontal="center" vertical="center"/>
    </xf>
    <xf numFmtId="0" fontId="7" fillId="7" borderId="31" xfId="0" applyFont="1" applyFill="1" applyBorder="1" applyAlignment="1">
      <alignment horizontal="center"/>
    </xf>
    <xf numFmtId="164" fontId="5" fillId="35" borderId="17" xfId="0" applyNumberFormat="1" applyFont="1" applyFill="1" applyBorder="1" applyAlignment="1" applyProtection="1">
      <alignment horizontal="center" vertical="center"/>
      <protection/>
    </xf>
    <xf numFmtId="164" fontId="5" fillId="35" borderId="25" xfId="0" applyNumberFormat="1" applyFont="1" applyFill="1" applyBorder="1" applyAlignment="1" applyProtection="1">
      <alignment horizontal="center" vertical="center"/>
      <protection/>
    </xf>
    <xf numFmtId="0" fontId="3" fillId="0" borderId="28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7" fillId="7" borderId="53" xfId="0" applyFont="1" applyFill="1" applyBorder="1" applyAlignment="1">
      <alignment horizontal="center" vertical="center"/>
    </xf>
    <xf numFmtId="0" fontId="7" fillId="7" borderId="29" xfId="0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horizontal="center"/>
    </xf>
    <xf numFmtId="0" fontId="7" fillId="7" borderId="12" xfId="0" applyFont="1" applyFill="1" applyBorder="1" applyAlignment="1">
      <alignment horizontal="center"/>
    </xf>
    <xf numFmtId="164" fontId="5" fillId="35" borderId="38" xfId="0" applyNumberFormat="1" applyFont="1" applyFill="1" applyBorder="1" applyAlignment="1" applyProtection="1">
      <alignment horizontal="center" vertical="center"/>
      <protection/>
    </xf>
    <xf numFmtId="164" fontId="5" fillId="35" borderId="29" xfId="0" applyNumberFormat="1" applyFont="1" applyFill="1" applyBorder="1" applyAlignment="1" applyProtection="1">
      <alignment horizontal="center" vertical="center"/>
      <protection/>
    </xf>
    <xf numFmtId="164" fontId="5" fillId="7" borderId="14" xfId="0" applyNumberFormat="1" applyFont="1" applyFill="1" applyBorder="1" applyAlignment="1" applyProtection="1">
      <alignment horizontal="right"/>
      <protection/>
    </xf>
    <xf numFmtId="164" fontId="5" fillId="7" borderId="10" xfId="0" applyNumberFormat="1" applyFont="1" applyFill="1" applyBorder="1" applyAlignment="1" applyProtection="1">
      <alignment horizontal="right"/>
      <protection/>
    </xf>
    <xf numFmtId="164" fontId="5" fillId="7" borderId="12" xfId="0" applyNumberFormat="1" applyFont="1" applyFill="1" applyBorder="1" applyAlignment="1" applyProtection="1">
      <alignment horizontal="right"/>
      <protection/>
    </xf>
    <xf numFmtId="164" fontId="5" fillId="34" borderId="15" xfId="0" applyNumberFormat="1" applyFont="1" applyFill="1" applyBorder="1" applyAlignment="1" applyProtection="1">
      <alignment horizontal="right"/>
      <protection/>
    </xf>
    <xf numFmtId="164" fontId="3" fillId="7" borderId="14" xfId="0" applyNumberFormat="1" applyFont="1" applyFill="1" applyBorder="1" applyAlignment="1" applyProtection="1">
      <alignment horizontal="right"/>
      <protection/>
    </xf>
    <xf numFmtId="164" fontId="3" fillId="7" borderId="10" xfId="0" applyNumberFormat="1" applyFont="1" applyFill="1" applyBorder="1" applyAlignment="1" applyProtection="1">
      <alignment horizontal="right"/>
      <protection/>
    </xf>
    <xf numFmtId="164" fontId="3" fillId="7" borderId="12" xfId="0" applyNumberFormat="1" applyFont="1" applyFill="1" applyBorder="1" applyAlignment="1" applyProtection="1">
      <alignment horizontal="right"/>
      <protection/>
    </xf>
    <xf numFmtId="164" fontId="3" fillId="35" borderId="10" xfId="0" applyNumberFormat="1" applyFont="1" applyFill="1" applyBorder="1" applyAlignment="1" applyProtection="1">
      <alignment horizontal="right"/>
      <protection/>
    </xf>
    <xf numFmtId="164" fontId="3" fillId="34" borderId="14" xfId="0" applyNumberFormat="1" applyFont="1" applyFill="1" applyBorder="1" applyAlignment="1" applyProtection="1">
      <alignment horizontal="right"/>
      <protection/>
    </xf>
    <xf numFmtId="164" fontId="5" fillId="34" borderId="14" xfId="0" applyNumberFormat="1" applyFont="1" applyFill="1" applyBorder="1" applyAlignment="1" applyProtection="1">
      <alignment horizontal="right"/>
      <protection/>
    </xf>
    <xf numFmtId="164" fontId="5" fillId="7" borderId="14" xfId="0" applyNumberFormat="1" applyFont="1" applyFill="1" applyBorder="1" applyAlignment="1">
      <alignment horizontal="right"/>
    </xf>
    <xf numFmtId="164" fontId="5" fillId="7" borderId="14" xfId="0" applyNumberFormat="1" applyFont="1" applyFill="1" applyBorder="1" applyAlignment="1">
      <alignment/>
    </xf>
    <xf numFmtId="49" fontId="47" fillId="0" borderId="13" xfId="0" applyNumberFormat="1" applyFont="1" applyFill="1" applyBorder="1" applyAlignment="1">
      <alignment vertical="top" wrapText="1"/>
    </xf>
    <xf numFmtId="0" fontId="0" fillId="0" borderId="54" xfId="0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center" wrapText="1"/>
    </xf>
    <xf numFmtId="0" fontId="0" fillId="0" borderId="37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55"/>
  <sheetViews>
    <sheetView showZeros="0" zoomScale="70" zoomScaleNormal="70" zoomScaleSheetLayoutView="5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R1" sqref="R1:CB16384"/>
    </sheetView>
  </sheetViews>
  <sheetFormatPr defaultColWidth="9.00390625" defaultRowHeight="12.75"/>
  <cols>
    <col min="1" max="1" width="48.625" style="107" customWidth="1"/>
    <col min="2" max="2" width="13.125" style="66" customWidth="1"/>
    <col min="3" max="3" width="13.125" style="2" customWidth="1"/>
    <col min="4" max="4" width="13.875" style="66" bestFit="1" customWidth="1"/>
    <col min="5" max="5" width="7.75390625" style="66" bestFit="1" customWidth="1"/>
    <col min="6" max="7" width="12.625" style="66" hidden="1" customWidth="1"/>
    <col min="8" max="8" width="10.125" style="66" hidden="1" customWidth="1"/>
    <col min="9" max="9" width="7.875" style="66" hidden="1" customWidth="1"/>
    <col min="10" max="11" width="12.875" style="66" customWidth="1"/>
    <col min="12" max="12" width="13.125" style="66" customWidth="1"/>
    <col min="13" max="13" width="8.125" style="66" customWidth="1"/>
    <col min="14" max="14" width="12.875" style="2" customWidth="1"/>
    <col min="15" max="15" width="11.625" style="2" customWidth="1"/>
    <col min="16" max="16" width="11.00390625" style="2" customWidth="1"/>
    <col min="17" max="17" width="9.125" style="3" customWidth="1"/>
    <col min="18" max="20" width="12.375" style="2" hidden="1" customWidth="1"/>
    <col min="21" max="21" width="9.75390625" style="2" hidden="1" customWidth="1"/>
    <col min="22" max="22" width="12.375" style="2" hidden="1" customWidth="1"/>
    <col min="23" max="23" width="12.125" style="2" hidden="1" customWidth="1"/>
    <col min="24" max="24" width="10.25390625" style="2" hidden="1" customWidth="1"/>
    <col min="25" max="25" width="8.875" style="5" hidden="1" customWidth="1"/>
    <col min="26" max="26" width="13.875" style="66" hidden="1" customWidth="1"/>
    <col min="27" max="27" width="11.625" style="66" hidden="1" customWidth="1"/>
    <col min="28" max="28" width="10.875" style="66" hidden="1" customWidth="1"/>
    <col min="29" max="29" width="11.00390625" style="66" hidden="1" customWidth="1"/>
    <col min="30" max="31" width="11.625" style="2" hidden="1" customWidth="1"/>
    <col min="32" max="32" width="10.625" style="2" hidden="1" customWidth="1"/>
    <col min="33" max="33" width="8.25390625" style="2" hidden="1" customWidth="1"/>
    <col min="34" max="34" width="12.375" style="2" hidden="1" customWidth="1"/>
    <col min="35" max="35" width="13.00390625" style="2" hidden="1" customWidth="1"/>
    <col min="36" max="36" width="10.875" style="2" hidden="1" customWidth="1"/>
    <col min="37" max="37" width="8.625" style="2" hidden="1" customWidth="1"/>
    <col min="38" max="39" width="11.375" style="2" hidden="1" customWidth="1"/>
    <col min="40" max="40" width="10.875" style="2" hidden="1" customWidth="1"/>
    <col min="41" max="41" width="10.00390625" style="2" hidden="1" customWidth="1"/>
    <col min="42" max="43" width="13.00390625" style="2" hidden="1" customWidth="1"/>
    <col min="44" max="44" width="12.25390625" style="2" hidden="1" customWidth="1"/>
    <col min="45" max="45" width="7.75390625" style="2" hidden="1" customWidth="1"/>
    <col min="46" max="46" width="12.875" style="66" hidden="1" customWidth="1"/>
    <col min="47" max="47" width="12.375" style="66" hidden="1" customWidth="1"/>
    <col min="48" max="48" width="12.25390625" style="66" hidden="1" customWidth="1"/>
    <col min="49" max="49" width="8.625" style="110" hidden="1" customWidth="1"/>
    <col min="50" max="50" width="11.375" style="2" hidden="1" customWidth="1"/>
    <col min="51" max="51" width="11.875" style="2" hidden="1" customWidth="1"/>
    <col min="52" max="52" width="12.875" style="2" hidden="1" customWidth="1"/>
    <col min="53" max="53" width="9.875" style="2" hidden="1" customWidth="1"/>
    <col min="54" max="54" width="12.75390625" style="2" hidden="1" customWidth="1"/>
    <col min="55" max="55" width="11.375" style="2" hidden="1" customWidth="1"/>
    <col min="56" max="56" width="12.25390625" style="2" hidden="1" customWidth="1"/>
    <col min="57" max="57" width="10.00390625" style="2" hidden="1" customWidth="1"/>
    <col min="58" max="58" width="11.375" style="2" hidden="1" customWidth="1"/>
    <col min="59" max="62" width="16.25390625" style="2" hidden="1" customWidth="1"/>
    <col min="63" max="65" width="16.25390625" style="66" hidden="1" customWidth="1"/>
    <col min="66" max="66" width="11.375" style="2" hidden="1" customWidth="1"/>
    <col min="67" max="68" width="16.25390625" style="2" hidden="1" customWidth="1"/>
    <col min="69" max="69" width="15.625" style="2" hidden="1" customWidth="1"/>
    <col min="70" max="70" width="11.375" style="2" hidden="1" customWidth="1"/>
    <col min="71" max="73" width="16.25390625" style="2" hidden="1" customWidth="1"/>
    <col min="74" max="74" width="13.00390625" style="2" hidden="1" customWidth="1"/>
    <col min="75" max="77" width="16.25390625" style="2" hidden="1" customWidth="1"/>
    <col min="78" max="78" width="12.125" style="66" hidden="1" customWidth="1"/>
    <col min="79" max="79" width="12.25390625" style="66" hidden="1" customWidth="1"/>
    <col min="80" max="80" width="8.25390625" style="66" hidden="1" customWidth="1"/>
    <col min="81" max="81" width="9.125" style="66" customWidth="1"/>
    <col min="82" max="16384" width="9.125" style="66" customWidth="1"/>
  </cols>
  <sheetData>
    <row r="1" spans="1:49" s="2" customFormat="1" ht="22.5">
      <c r="A1" s="1" t="s">
        <v>138</v>
      </c>
      <c r="Q1" s="3"/>
      <c r="V1" s="4"/>
      <c r="W1" s="4"/>
      <c r="X1" s="4"/>
      <c r="Y1" s="5"/>
      <c r="AW1" s="4"/>
    </row>
    <row r="2" spans="1:77" s="2" customFormat="1" ht="15" customHeight="1" thickBot="1">
      <c r="A2" s="6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/>
      <c r="R2" s="8"/>
      <c r="S2" s="8"/>
      <c r="T2" s="8"/>
      <c r="U2" s="8"/>
      <c r="V2" s="10"/>
      <c r="W2" s="10"/>
      <c r="X2" s="10"/>
      <c r="Y2" s="11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12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13"/>
      <c r="BR2" s="7"/>
      <c r="BS2" s="7"/>
      <c r="BT2" s="7"/>
      <c r="BU2" s="7"/>
      <c r="BV2" s="7"/>
      <c r="BW2" s="7"/>
      <c r="BX2" s="7"/>
      <c r="BY2" s="7"/>
    </row>
    <row r="3" spans="1:80" s="18" customFormat="1" ht="21" customHeight="1">
      <c r="A3" s="306" t="s">
        <v>0</v>
      </c>
      <c r="B3" s="308" t="s">
        <v>139</v>
      </c>
      <c r="C3" s="309"/>
      <c r="D3" s="309"/>
      <c r="E3" s="310"/>
      <c r="F3" s="311" t="s">
        <v>1</v>
      </c>
      <c r="G3" s="393"/>
      <c r="H3" s="393"/>
      <c r="I3" s="394"/>
      <c r="J3" s="312" t="s">
        <v>2</v>
      </c>
      <c r="K3" s="313"/>
      <c r="L3" s="313"/>
      <c r="M3" s="314"/>
      <c r="N3" s="315" t="s">
        <v>3</v>
      </c>
      <c r="O3" s="316"/>
      <c r="P3" s="316"/>
      <c r="Q3" s="316"/>
      <c r="R3" s="316" t="s">
        <v>4</v>
      </c>
      <c r="S3" s="316"/>
      <c r="T3" s="316"/>
      <c r="U3" s="316"/>
      <c r="V3" s="316" t="s">
        <v>5</v>
      </c>
      <c r="W3" s="316"/>
      <c r="X3" s="316"/>
      <c r="Y3" s="316"/>
      <c r="Z3" s="322" t="s">
        <v>6</v>
      </c>
      <c r="AA3" s="323"/>
      <c r="AB3" s="323"/>
      <c r="AC3" s="324"/>
      <c r="AD3" s="325" t="s">
        <v>7</v>
      </c>
      <c r="AE3" s="326"/>
      <c r="AF3" s="326"/>
      <c r="AG3" s="315"/>
      <c r="AH3" s="325" t="s">
        <v>8</v>
      </c>
      <c r="AI3" s="326"/>
      <c r="AJ3" s="326"/>
      <c r="AK3" s="315"/>
      <c r="AL3" s="316" t="s">
        <v>9</v>
      </c>
      <c r="AM3" s="316"/>
      <c r="AN3" s="316"/>
      <c r="AO3" s="316"/>
      <c r="AP3" s="395" t="s">
        <v>10</v>
      </c>
      <c r="AQ3" s="395"/>
      <c r="AR3" s="395"/>
      <c r="AS3" s="396"/>
      <c r="AT3" s="329" t="s">
        <v>11</v>
      </c>
      <c r="AU3" s="330"/>
      <c r="AV3" s="330"/>
      <c r="AW3" s="331"/>
      <c r="AX3" s="332" t="s">
        <v>12</v>
      </c>
      <c r="AY3" s="327"/>
      <c r="AZ3" s="327"/>
      <c r="BA3" s="328"/>
      <c r="BB3" s="332" t="s">
        <v>13</v>
      </c>
      <c r="BC3" s="327"/>
      <c r="BD3" s="327"/>
      <c r="BE3" s="327"/>
      <c r="BF3" s="332" t="s">
        <v>14</v>
      </c>
      <c r="BG3" s="327"/>
      <c r="BH3" s="327"/>
      <c r="BI3" s="328"/>
      <c r="BJ3" s="330" t="s">
        <v>15</v>
      </c>
      <c r="BK3" s="330"/>
      <c r="BL3" s="330"/>
      <c r="BM3" s="331"/>
      <c r="BN3" s="332" t="s">
        <v>16</v>
      </c>
      <c r="BO3" s="327"/>
      <c r="BP3" s="327"/>
      <c r="BQ3" s="328"/>
      <c r="BR3" s="333" t="s">
        <v>17</v>
      </c>
      <c r="BS3" s="334"/>
      <c r="BT3" s="334"/>
      <c r="BU3" s="334"/>
      <c r="BV3" s="397" t="s">
        <v>18</v>
      </c>
      <c r="BW3" s="397"/>
      <c r="BX3" s="397"/>
      <c r="BY3" s="397"/>
      <c r="BZ3" s="335"/>
      <c r="CA3" s="335"/>
      <c r="CB3" s="335"/>
    </row>
    <row r="4" spans="1:80" s="18" customFormat="1" ht="19.5" customHeight="1">
      <c r="A4" s="307"/>
      <c r="B4" s="336" t="s">
        <v>19</v>
      </c>
      <c r="C4" s="321" t="s">
        <v>20</v>
      </c>
      <c r="D4" s="339" t="s">
        <v>21</v>
      </c>
      <c r="E4" s="340"/>
      <c r="F4" s="341" t="s">
        <v>19</v>
      </c>
      <c r="G4" s="342" t="s">
        <v>20</v>
      </c>
      <c r="H4" s="393" t="s">
        <v>21</v>
      </c>
      <c r="I4" s="394"/>
      <c r="J4" s="343" t="s">
        <v>19</v>
      </c>
      <c r="K4" s="317" t="s">
        <v>20</v>
      </c>
      <c r="L4" s="318" t="s">
        <v>21</v>
      </c>
      <c r="M4" s="319"/>
      <c r="N4" s="320" t="s">
        <v>19</v>
      </c>
      <c r="O4" s="321" t="s">
        <v>20</v>
      </c>
      <c r="P4" s="316" t="s">
        <v>21</v>
      </c>
      <c r="Q4" s="316"/>
      <c r="R4" s="321" t="s">
        <v>19</v>
      </c>
      <c r="S4" s="321" t="s">
        <v>20</v>
      </c>
      <c r="T4" s="316" t="s">
        <v>21</v>
      </c>
      <c r="U4" s="316"/>
      <c r="V4" s="321" t="s">
        <v>19</v>
      </c>
      <c r="W4" s="321" t="s">
        <v>20</v>
      </c>
      <c r="X4" s="316" t="s">
        <v>21</v>
      </c>
      <c r="Y4" s="316"/>
      <c r="Z4" s="344" t="s">
        <v>19</v>
      </c>
      <c r="AA4" s="344" t="s">
        <v>20</v>
      </c>
      <c r="AB4" s="322" t="s">
        <v>21</v>
      </c>
      <c r="AC4" s="324"/>
      <c r="AD4" s="346" t="s">
        <v>19</v>
      </c>
      <c r="AE4" s="346" t="s">
        <v>20</v>
      </c>
      <c r="AF4" s="325" t="s">
        <v>21</v>
      </c>
      <c r="AG4" s="315"/>
      <c r="AH4" s="346" t="s">
        <v>19</v>
      </c>
      <c r="AI4" s="346" t="s">
        <v>20</v>
      </c>
      <c r="AJ4" s="325" t="s">
        <v>21</v>
      </c>
      <c r="AK4" s="315"/>
      <c r="AL4" s="321" t="s">
        <v>19</v>
      </c>
      <c r="AM4" s="321" t="s">
        <v>20</v>
      </c>
      <c r="AN4" s="316" t="s">
        <v>21</v>
      </c>
      <c r="AO4" s="316"/>
      <c r="AP4" s="398" t="s">
        <v>19</v>
      </c>
      <c r="AQ4" s="399" t="s">
        <v>20</v>
      </c>
      <c r="AR4" s="394" t="s">
        <v>21</v>
      </c>
      <c r="AS4" s="400"/>
      <c r="AT4" s="349" t="s">
        <v>19</v>
      </c>
      <c r="AU4" s="344" t="s">
        <v>20</v>
      </c>
      <c r="AV4" s="322" t="s">
        <v>21</v>
      </c>
      <c r="AW4" s="351"/>
      <c r="AX4" s="352" t="s">
        <v>19</v>
      </c>
      <c r="AY4" s="346" t="s">
        <v>20</v>
      </c>
      <c r="AZ4" s="325" t="s">
        <v>21</v>
      </c>
      <c r="BA4" s="348"/>
      <c r="BB4" s="352" t="s">
        <v>19</v>
      </c>
      <c r="BC4" s="346" t="s">
        <v>20</v>
      </c>
      <c r="BD4" s="325" t="s">
        <v>21</v>
      </c>
      <c r="BE4" s="326"/>
      <c r="BF4" s="352" t="s">
        <v>19</v>
      </c>
      <c r="BG4" s="346" t="s">
        <v>20</v>
      </c>
      <c r="BH4" s="325" t="s">
        <v>21</v>
      </c>
      <c r="BI4" s="348"/>
      <c r="BJ4" s="401" t="s">
        <v>19</v>
      </c>
      <c r="BK4" s="402" t="s">
        <v>20</v>
      </c>
      <c r="BL4" s="322" t="s">
        <v>21</v>
      </c>
      <c r="BM4" s="351"/>
      <c r="BN4" s="352" t="s">
        <v>19</v>
      </c>
      <c r="BO4" s="346" t="s">
        <v>20</v>
      </c>
      <c r="BP4" s="325" t="s">
        <v>21</v>
      </c>
      <c r="BQ4" s="348"/>
      <c r="BR4" s="354" t="s">
        <v>19</v>
      </c>
      <c r="BS4" s="356" t="s">
        <v>20</v>
      </c>
      <c r="BT4" s="358" t="s">
        <v>21</v>
      </c>
      <c r="BU4" s="403"/>
      <c r="BV4" s="404" t="s">
        <v>19</v>
      </c>
      <c r="BW4" s="404" t="s">
        <v>20</v>
      </c>
      <c r="BX4" s="397" t="s">
        <v>21</v>
      </c>
      <c r="BY4" s="397"/>
      <c r="BZ4" s="359"/>
      <c r="CA4" s="361"/>
      <c r="CB4" s="361"/>
    </row>
    <row r="5" spans="1:80" s="18" customFormat="1" ht="15" customHeight="1">
      <c r="A5" s="307"/>
      <c r="B5" s="337"/>
      <c r="C5" s="338"/>
      <c r="D5" s="16" t="s">
        <v>22</v>
      </c>
      <c r="E5" s="22" t="s">
        <v>23</v>
      </c>
      <c r="F5" s="341"/>
      <c r="G5" s="342"/>
      <c r="H5" s="14" t="s">
        <v>22</v>
      </c>
      <c r="I5" s="15" t="s">
        <v>23</v>
      </c>
      <c r="J5" s="343"/>
      <c r="K5" s="317"/>
      <c r="L5" s="19" t="s">
        <v>22</v>
      </c>
      <c r="M5" s="20" t="s">
        <v>23</v>
      </c>
      <c r="N5" s="320"/>
      <c r="O5" s="321"/>
      <c r="P5" s="16" t="s">
        <v>22</v>
      </c>
      <c r="Q5" s="23" t="s">
        <v>23</v>
      </c>
      <c r="R5" s="321"/>
      <c r="S5" s="321"/>
      <c r="T5" s="16" t="s">
        <v>22</v>
      </c>
      <c r="U5" s="24" t="s">
        <v>23</v>
      </c>
      <c r="V5" s="321"/>
      <c r="W5" s="321"/>
      <c r="X5" s="16" t="s">
        <v>22</v>
      </c>
      <c r="Y5" s="23" t="s">
        <v>23</v>
      </c>
      <c r="Z5" s="345"/>
      <c r="AA5" s="345"/>
      <c r="AB5" s="19" t="s">
        <v>22</v>
      </c>
      <c r="AC5" s="19" t="s">
        <v>23</v>
      </c>
      <c r="AD5" s="347"/>
      <c r="AE5" s="347"/>
      <c r="AF5" s="16" t="s">
        <v>22</v>
      </c>
      <c r="AG5" s="16" t="s">
        <v>23</v>
      </c>
      <c r="AH5" s="347"/>
      <c r="AI5" s="347"/>
      <c r="AJ5" s="16" t="s">
        <v>22</v>
      </c>
      <c r="AK5" s="16" t="s">
        <v>23</v>
      </c>
      <c r="AL5" s="321"/>
      <c r="AM5" s="321"/>
      <c r="AN5" s="16" t="s">
        <v>22</v>
      </c>
      <c r="AO5" s="16" t="s">
        <v>23</v>
      </c>
      <c r="AP5" s="405"/>
      <c r="AQ5" s="406"/>
      <c r="AR5" s="407" t="s">
        <v>22</v>
      </c>
      <c r="AS5" s="408" t="s">
        <v>23</v>
      </c>
      <c r="AT5" s="350"/>
      <c r="AU5" s="345"/>
      <c r="AV5" s="19" t="s">
        <v>22</v>
      </c>
      <c r="AW5" s="20" t="s">
        <v>23</v>
      </c>
      <c r="AX5" s="353"/>
      <c r="AY5" s="347"/>
      <c r="AZ5" s="16" t="s">
        <v>22</v>
      </c>
      <c r="BA5" s="22" t="s">
        <v>23</v>
      </c>
      <c r="BB5" s="353"/>
      <c r="BC5" s="347"/>
      <c r="BD5" s="16" t="s">
        <v>22</v>
      </c>
      <c r="BE5" s="17" t="s">
        <v>23</v>
      </c>
      <c r="BF5" s="353"/>
      <c r="BG5" s="347"/>
      <c r="BH5" s="16" t="s">
        <v>22</v>
      </c>
      <c r="BI5" s="22" t="s">
        <v>23</v>
      </c>
      <c r="BJ5" s="409"/>
      <c r="BK5" s="410"/>
      <c r="BL5" s="19" t="s">
        <v>22</v>
      </c>
      <c r="BM5" s="20" t="s">
        <v>23</v>
      </c>
      <c r="BN5" s="353"/>
      <c r="BO5" s="347"/>
      <c r="BP5" s="16" t="s">
        <v>22</v>
      </c>
      <c r="BQ5" s="22" t="s">
        <v>23</v>
      </c>
      <c r="BR5" s="355"/>
      <c r="BS5" s="357"/>
      <c r="BT5" s="24" t="s">
        <v>22</v>
      </c>
      <c r="BU5" s="21" t="s">
        <v>23</v>
      </c>
      <c r="BV5" s="404"/>
      <c r="BW5" s="404"/>
      <c r="BX5" s="24" t="s">
        <v>22</v>
      </c>
      <c r="BY5" s="24" t="s">
        <v>23</v>
      </c>
      <c r="BZ5" s="360"/>
      <c r="CA5" s="25"/>
      <c r="CB5" s="26"/>
    </row>
    <row r="6" spans="1:80" s="42" customFormat="1" ht="18.75">
      <c r="A6" s="27" t="s">
        <v>24</v>
      </c>
      <c r="B6" s="36">
        <f>B7+B10+B11+B16+B19+B22+B27+B29+B31+B34+B35</f>
        <v>374113.2</v>
      </c>
      <c r="C6" s="36">
        <f>C7+C10+C11+C16+C19+C22+C27+C29+C31+C34+C35</f>
        <v>18751.899999999998</v>
      </c>
      <c r="D6" s="29">
        <f aca="true" t="shared" si="0" ref="D6:D34">C6-B6</f>
        <v>-355361.3</v>
      </c>
      <c r="E6" s="30">
        <f aca="true" t="shared" si="1" ref="E6:E34">C6/B6%</f>
        <v>5.012359895347183</v>
      </c>
      <c r="F6" s="31">
        <f aca="true" t="shared" si="2" ref="F6:G33">J6+Z6</f>
        <v>160146.69999999998</v>
      </c>
      <c r="G6" s="32">
        <f t="shared" si="2"/>
        <v>18751.899999999998</v>
      </c>
      <c r="H6" s="32">
        <f aca="true" t="shared" si="3" ref="H6:H33">G6-F6</f>
        <v>-141394.8</v>
      </c>
      <c r="I6" s="33">
        <f aca="true" t="shared" si="4" ref="I6:I15">G6/F6%</f>
        <v>11.709201625759382</v>
      </c>
      <c r="J6" s="39">
        <f>J7+J10+J11+J16+J19+J22+J27+J29+J31+J34+J35</f>
        <v>72794.79999999999</v>
      </c>
      <c r="K6" s="39">
        <f>K7+K10+K11+K16+K19+K22+K27+K29+K31+K34+K35</f>
        <v>18751.899999999998</v>
      </c>
      <c r="L6" s="34">
        <f aca="true" t="shared" si="5" ref="L6:L21">K6-J6</f>
        <v>-54042.899999999994</v>
      </c>
      <c r="M6" s="35">
        <f aca="true" t="shared" si="6" ref="M6:M15">K6/J6%</f>
        <v>25.75994439163237</v>
      </c>
      <c r="N6" s="28">
        <f>N7+N10+N11+N16+N19+N22+N27+N29+N31+N34+N35</f>
        <v>18699.6</v>
      </c>
      <c r="O6" s="28">
        <f>O7+O10+O11+O16+O19+O22+O27+O29+O31+O34+O35</f>
        <v>18751.899999999998</v>
      </c>
      <c r="P6" s="36">
        <f aca="true" t="shared" si="7" ref="P6:P19">O6-N6</f>
        <v>52.29999999999927</v>
      </c>
      <c r="Q6" s="37">
        <f aca="true" t="shared" si="8" ref="Q6:Q18">O6/N6%</f>
        <v>100.27968512695459</v>
      </c>
      <c r="R6" s="28">
        <f>R7+R10+R11+R16+R19+R22+R27+R29+R31+R34+R35</f>
        <v>26757.8</v>
      </c>
      <c r="S6" s="28">
        <f>S7+S10+S11+S16+S19+S22+S27+S29+S31+S34+S35</f>
        <v>0</v>
      </c>
      <c r="T6" s="36">
        <f aca="true" t="shared" si="9" ref="T6:T34">S6-R6</f>
        <v>-26757.8</v>
      </c>
      <c r="U6" s="36">
        <f aca="true" t="shared" si="10" ref="U6:U25">S6/R6%</f>
        <v>0</v>
      </c>
      <c r="V6" s="28">
        <f>V7+V10+V11+V16+V19+V22+V27+V29+V31+V34+V35</f>
        <v>27337.399999999998</v>
      </c>
      <c r="W6" s="28">
        <f>W7+W10+W11+W16+W19+W22+W27+W29+W31+W34+W35</f>
        <v>0</v>
      </c>
      <c r="X6" s="36">
        <f>SUM(X11,X7,X16,X22,X27,X34,X31)</f>
        <v>-26450.399999999998</v>
      </c>
      <c r="Y6" s="36">
        <f>SUM(Y11,Y7,Y16,Y22,Y27,Y34,Y31)</f>
        <v>0</v>
      </c>
      <c r="Z6" s="39">
        <f>Z7+Z10+Z11+Z16+Z19+Z22+Z27+Z29+Z31+Z34+Z35</f>
        <v>87351.9</v>
      </c>
      <c r="AA6" s="39">
        <f>AA7+AA10+AA11+AA16+AA19+AA22+AA27+AA29+AA31+AA34+AA35</f>
        <v>0</v>
      </c>
      <c r="AB6" s="34">
        <f>AA6-Z6</f>
        <v>-87351.9</v>
      </c>
      <c r="AC6" s="34">
        <f>AA6/Z6%</f>
        <v>0</v>
      </c>
      <c r="AD6" s="28">
        <f>AD7+AD10+AD11+AD16+AD19+AD22+AD27+AD29+AD31+AD34+AD35</f>
        <v>33556</v>
      </c>
      <c r="AE6" s="28">
        <f>AE7+AE10+AE11+AE16+AE19+AE22+AE27+AE29+AE31+AE34+AE35</f>
        <v>0</v>
      </c>
      <c r="AF6" s="36">
        <f>AE6-AD6</f>
        <v>-33556</v>
      </c>
      <c r="AG6" s="36">
        <f>AE6/AD6%</f>
        <v>0</v>
      </c>
      <c r="AH6" s="28">
        <f>AH7+AH10+AH11+AH16+AH19+AH22+AH27+AH29+AH31+AH34+AH35</f>
        <v>25372.3</v>
      </c>
      <c r="AI6" s="28">
        <f>AI7+AI10+AI11+AI16+AI19+AI22+AI27+AI29+AI31+AI34+AI35</f>
        <v>0</v>
      </c>
      <c r="AJ6" s="36">
        <f>SUM(AJ11,AJ7,AJ16,AJ22,AJ27,AJ34,AJ31)</f>
        <v>-24485.3</v>
      </c>
      <c r="AK6" s="36">
        <f>SUM(AI7/AH7%)</f>
        <v>0</v>
      </c>
      <c r="AL6" s="28">
        <f>AL7+AL10+AL11+AL16+AL19+AL22+AL27+AL29+AL31+AL34+AL35</f>
        <v>28423.600000000002</v>
      </c>
      <c r="AM6" s="28">
        <f>AM7+AM10+AM11+AM16+AM19+AM22+AM27+AM29+AM31+AM34+AM35</f>
        <v>0</v>
      </c>
      <c r="AN6" s="36">
        <f>SUM(AN11,AN7,AN16,AN22,AN27,AN34,AN31)</f>
        <v>-27536.600000000002</v>
      </c>
      <c r="AO6" s="36">
        <f aca="true" t="shared" si="11" ref="AO6:AO25">AM6/AL6%</f>
        <v>0</v>
      </c>
      <c r="AP6" s="411">
        <f>J6+Z6+AT6</f>
        <v>251591</v>
      </c>
      <c r="AQ6" s="412">
        <f>SUM(AQ11,AQ7,AQ16,AQ22,AQ27,AQ34,AQ31)+AQ29+AQ35</f>
        <v>17937.1</v>
      </c>
      <c r="AR6" s="412">
        <f aca="true" t="shared" si="12" ref="AR6:AR33">AQ6-AP6</f>
        <v>-233653.9</v>
      </c>
      <c r="AS6" s="413">
        <f aca="true" t="shared" si="13" ref="AS6:AS15">AQ6/AP6%</f>
        <v>7.129468065232858</v>
      </c>
      <c r="AT6" s="39">
        <f>AT7+AT10+AT11+AT16+AT19+AT22+AT27+AT29+AT31+AT34+AT35</f>
        <v>91444.3</v>
      </c>
      <c r="AU6" s="39">
        <f>AU7+AU10+AU11+AU16+AU19+AU22+AU27+AU29+AU31+AU34+AU35</f>
        <v>0</v>
      </c>
      <c r="AV6" s="34">
        <f>AU6-AT6</f>
        <v>-91444.3</v>
      </c>
      <c r="AW6" s="40">
        <f aca="true" t="shared" si="14" ref="AW6:AW14">AU6/AT6%</f>
        <v>0</v>
      </c>
      <c r="AX6" s="28">
        <f>AX7+AX10+AX11+AX16+AX19+AX22+AX27+AX29+AX31+AX34+AX35</f>
        <v>37270.299999999996</v>
      </c>
      <c r="AY6" s="28">
        <f>AY7+AY10+AY11+AY16+AY19+AY22+AY27+AY29+AY31+AY34+AY35</f>
        <v>0</v>
      </c>
      <c r="AZ6" s="36">
        <f>AY6-AX6</f>
        <v>-37270.299999999996</v>
      </c>
      <c r="BA6" s="38">
        <f>AY6/AX6%</f>
        <v>0</v>
      </c>
      <c r="BB6" s="28">
        <f>BB7+BB10+BB11+BB16+BB19+BB22+BB27+BB29+BB31+BB34+BB35</f>
        <v>27065.7</v>
      </c>
      <c r="BC6" s="28" t="e">
        <f>BC7+BC10+BC11+BC16+BC19+BC22+BC27+BC29+BC31+BC34+BC35</f>
        <v>#VALUE!</v>
      </c>
      <c r="BD6" s="36">
        <f>SUM(BD11,BD7,BD16,BD22,BD27,BD34,BD31)</f>
        <v>-26178.7</v>
      </c>
      <c r="BE6" s="46" t="e">
        <f aca="true" t="shared" si="15" ref="BE6:BE15">BC6/BB6%</f>
        <v>#VALUE!</v>
      </c>
      <c r="BF6" s="28">
        <f>BF7+BF10+BF11+BF16+BF19+BF22+BF27+BF29+BF31+BF34+BF35</f>
        <v>27108.3</v>
      </c>
      <c r="BG6" s="28">
        <f>BG7+BG10+BG11+BG16+BG19+BG22+BG27+BG29+BG31+BG34+BG35</f>
        <v>0</v>
      </c>
      <c r="BH6" s="36">
        <f>SUM(BH11,BH7,BH16,BH22,BH27,BH34,BH31)</f>
        <v>-26221.3</v>
      </c>
      <c r="BI6" s="38">
        <f aca="true" t="shared" si="16" ref="BI6:BI13">BG6/BF6%</f>
        <v>0</v>
      </c>
      <c r="BJ6" s="39">
        <f>BJ7+BJ10+BJ11+BJ16+BJ19+BJ22+BJ27+BJ29+BJ31+BJ34+BJ35</f>
        <v>122522.2</v>
      </c>
      <c r="BK6" s="39">
        <f>BK7+BK10+BK11+BK16+BK19+BK22+BK27+BK29+BK31+BK34+BK35</f>
        <v>0</v>
      </c>
      <c r="BL6" s="39">
        <f>SUM(BL11,BL7,BL16,BL22,BL27,BL34,BL31)</f>
        <v>-118410.9</v>
      </c>
      <c r="BM6" s="35">
        <f>BK6/BJ6%</f>
        <v>0</v>
      </c>
      <c r="BN6" s="28">
        <f>BN7+BN10+BN11+BN16+BN19+BN22+BN27+BN29+BN31+BN34+BN35</f>
        <v>35295.799999999996</v>
      </c>
      <c r="BO6" s="28">
        <f>BO7+BO10+BO11+BO16+BO19+BO22+BO27+BO29+BO31+BO34+BO35</f>
        <v>0</v>
      </c>
      <c r="BP6" s="36">
        <f>SUM(BP11,BP7,BP16,BP22,BP27,BP34,BP31)</f>
        <v>-34408.799999999996</v>
      </c>
      <c r="BQ6" s="30">
        <f>BO6/BN6%</f>
        <v>0</v>
      </c>
      <c r="BR6" s="28">
        <f>BR7+BR10+BR11+BR16+BR19+BR22+BR27+BR29+BR31+BR34+BR35</f>
        <v>28450.199999999997</v>
      </c>
      <c r="BS6" s="28">
        <f>BS7+BS10+BS11+BS16+BS19+BS22+BS27+BS29+BS31+BS34+BS35</f>
        <v>0</v>
      </c>
      <c r="BT6" s="36">
        <f aca="true" t="shared" si="17" ref="BT6:BT19">BS6-BR6</f>
        <v>-28450.199999999997</v>
      </c>
      <c r="BU6" s="46">
        <f>BS6/BR6%</f>
        <v>0</v>
      </c>
      <c r="BV6" s="28">
        <f>BV7+BV10+BV11+BV16+BV19+BV22+BV27+BV29+BV31+BV34+BV35</f>
        <v>58776.2</v>
      </c>
      <c r="BW6" s="28">
        <f>BW7+BW10+BW11+BW16+BW19+BW22+BW27+BW29+BW31+BW34+BW35</f>
        <v>0</v>
      </c>
      <c r="BX6" s="36">
        <f>SUM(BX11,BX7,BX16,BX22,BX27,BX34,BX31)</f>
        <v>-56438.899999999994</v>
      </c>
      <c r="BY6" s="36">
        <f aca="true" t="shared" si="18" ref="BY6:BY15">BW6/BV6%</f>
        <v>0</v>
      </c>
      <c r="BZ6" s="41"/>
      <c r="CA6" s="41"/>
      <c r="CB6" s="41"/>
    </row>
    <row r="7" spans="1:80" s="42" customFormat="1" ht="18.75">
      <c r="A7" s="27" t="s">
        <v>25</v>
      </c>
      <c r="B7" s="43">
        <f>B9+B8</f>
        <v>282107</v>
      </c>
      <c r="C7" s="43">
        <f>C9+C8</f>
        <v>9168</v>
      </c>
      <c r="D7" s="29">
        <f t="shared" si="0"/>
        <v>-272939</v>
      </c>
      <c r="E7" s="30">
        <f t="shared" si="1"/>
        <v>3.2498307379823967</v>
      </c>
      <c r="F7" s="31">
        <f t="shared" si="2"/>
        <v>118854.9</v>
      </c>
      <c r="G7" s="32">
        <f t="shared" si="2"/>
        <v>9168</v>
      </c>
      <c r="H7" s="32">
        <f t="shared" si="3"/>
        <v>-109686.9</v>
      </c>
      <c r="I7" s="33">
        <f t="shared" si="4"/>
        <v>7.71360709571082</v>
      </c>
      <c r="J7" s="414">
        <f aca="true" t="shared" si="19" ref="J7:J34">N7+R7+V7</f>
        <v>53469.2</v>
      </c>
      <c r="K7" s="34">
        <f>SUM(O7+S7+W7)</f>
        <v>9168</v>
      </c>
      <c r="L7" s="34">
        <f t="shared" si="5"/>
        <v>-44301.2</v>
      </c>
      <c r="M7" s="35">
        <f t="shared" si="6"/>
        <v>17.146319750435765</v>
      </c>
      <c r="N7" s="44">
        <f>N9+N8</f>
        <v>9161.5</v>
      </c>
      <c r="O7" s="43">
        <f>O9+O8</f>
        <v>9168</v>
      </c>
      <c r="P7" s="36">
        <f t="shared" si="7"/>
        <v>6.5</v>
      </c>
      <c r="Q7" s="37">
        <f t="shared" si="8"/>
        <v>100.07094908039078</v>
      </c>
      <c r="R7" s="43">
        <f>R9+R8</f>
        <v>22587.3</v>
      </c>
      <c r="S7" s="43">
        <f>S9+S8</f>
        <v>0</v>
      </c>
      <c r="T7" s="36">
        <f t="shared" si="9"/>
        <v>-22587.3</v>
      </c>
      <c r="U7" s="36">
        <f t="shared" si="10"/>
        <v>0</v>
      </c>
      <c r="V7" s="43">
        <f>V9+V8</f>
        <v>21720.4</v>
      </c>
      <c r="W7" s="43">
        <f>W9+W8</f>
        <v>0</v>
      </c>
      <c r="X7" s="36">
        <f aca="true" t="shared" si="20" ref="X7:X34">W7-V7</f>
        <v>-21720.4</v>
      </c>
      <c r="Y7" s="37">
        <f aca="true" t="shared" si="21" ref="Y7:Y25">W7/V7%</f>
        <v>0</v>
      </c>
      <c r="Z7" s="34">
        <f>AD7+AH7+AL7</f>
        <v>65385.7</v>
      </c>
      <c r="AA7" s="34">
        <f aca="true" t="shared" si="22" ref="AA7:AA34">SUM(AE7+AI7+AM7)</f>
        <v>0</v>
      </c>
      <c r="AB7" s="34">
        <f aca="true" t="shared" si="23" ref="AB7:AB34">AA7-Z7</f>
        <v>-65385.7</v>
      </c>
      <c r="AC7" s="34">
        <f aca="true" t="shared" si="24" ref="AC7:AC15">AA7/Z7%</f>
        <v>0</v>
      </c>
      <c r="AD7" s="43">
        <f>AD9+AD8</f>
        <v>22150.2</v>
      </c>
      <c r="AE7" s="43">
        <f>AE9+AE8</f>
        <v>0</v>
      </c>
      <c r="AF7" s="36">
        <f aca="true" t="shared" si="25" ref="AF7:AF19">AE7-AD7</f>
        <v>-22150.2</v>
      </c>
      <c r="AG7" s="36">
        <f aca="true" t="shared" si="26" ref="AG7:AG15">AE7/AD7%</f>
        <v>0</v>
      </c>
      <c r="AH7" s="43">
        <f>AH9+AH8</f>
        <v>20645.5</v>
      </c>
      <c r="AI7" s="43">
        <f>AI9+AI8</f>
        <v>0</v>
      </c>
      <c r="AJ7" s="36">
        <f aca="true" t="shared" si="27" ref="AJ7:AJ34">AI7-AH7</f>
        <v>-20645.5</v>
      </c>
      <c r="AK7" s="36">
        <f aca="true" t="shared" si="28" ref="AK7:AK25">AI7/AH7%</f>
        <v>0</v>
      </c>
      <c r="AL7" s="43">
        <f>AL9+AL8</f>
        <v>22590</v>
      </c>
      <c r="AM7" s="43">
        <f>AM9+AM8</f>
        <v>0</v>
      </c>
      <c r="AN7" s="36">
        <f aca="true" t="shared" si="29" ref="AN7:AN34">AM7-AL7</f>
        <v>-22590</v>
      </c>
      <c r="AO7" s="36">
        <f t="shared" si="11"/>
        <v>0</v>
      </c>
      <c r="AP7" s="411">
        <f>J7+Z7+AT7</f>
        <v>188952.9</v>
      </c>
      <c r="AQ7" s="412">
        <f aca="true" t="shared" si="30" ref="AP7:AQ21">K7+AA7+AU7</f>
        <v>9168</v>
      </c>
      <c r="AR7" s="412">
        <f t="shared" si="12"/>
        <v>-179784.9</v>
      </c>
      <c r="AS7" s="413">
        <f t="shared" si="13"/>
        <v>4.852002800697952</v>
      </c>
      <c r="AT7" s="414">
        <f aca="true" t="shared" si="31" ref="AT7:AT34">AX7+BB7+BF7</f>
        <v>70098</v>
      </c>
      <c r="AU7" s="34">
        <f aca="true" t="shared" si="32" ref="AU7:AU34">SUM(AY7+BC7+BG7)</f>
        <v>0</v>
      </c>
      <c r="AV7" s="34">
        <f>AU7-AT7</f>
        <v>-70098</v>
      </c>
      <c r="AW7" s="40">
        <f t="shared" si="14"/>
        <v>0</v>
      </c>
      <c r="AX7" s="45">
        <f>AX9+AX8</f>
        <v>25885</v>
      </c>
      <c r="AY7" s="43">
        <f>AY9+AY8</f>
        <v>0</v>
      </c>
      <c r="AZ7" s="36">
        <f>AY7-AX7</f>
        <v>-25885</v>
      </c>
      <c r="BA7" s="38">
        <f>AY7/AX7%</f>
        <v>0</v>
      </c>
      <c r="BB7" s="45">
        <f>BB9+BB8</f>
        <v>22100</v>
      </c>
      <c r="BC7" s="43">
        <f>BC9+BC8</f>
        <v>0</v>
      </c>
      <c r="BD7" s="36">
        <f aca="true" t="shared" si="33" ref="BD7:BD20">BC7-BB7</f>
        <v>-22100</v>
      </c>
      <c r="BE7" s="46">
        <f t="shared" si="15"/>
        <v>0</v>
      </c>
      <c r="BF7" s="45">
        <f>BF9+BF8</f>
        <v>22113</v>
      </c>
      <c r="BG7" s="43">
        <f>BG9+BG8</f>
        <v>0</v>
      </c>
      <c r="BH7" s="36">
        <f aca="true" t="shared" si="34" ref="BH7:BH20">BG7-BF7</f>
        <v>-22113</v>
      </c>
      <c r="BI7" s="38">
        <f t="shared" si="16"/>
        <v>0</v>
      </c>
      <c r="BJ7" s="39">
        <f aca="true" t="shared" si="35" ref="BJ7:BJ34">BN7+BR7+BV7</f>
        <v>93154.1</v>
      </c>
      <c r="BK7" s="39">
        <f aca="true" t="shared" si="36" ref="BK7:BK34">SUM(BO7+BS7+BW7)</f>
        <v>0</v>
      </c>
      <c r="BL7" s="34">
        <f aca="true" t="shared" si="37" ref="BL7:BL31">BK7-BJ7</f>
        <v>-93154.1</v>
      </c>
      <c r="BM7" s="35">
        <f aca="true" t="shared" si="38" ref="BM7:BM15">BK7/BJ7%</f>
        <v>0</v>
      </c>
      <c r="BN7" s="45">
        <f>BN9+BN8</f>
        <v>23123</v>
      </c>
      <c r="BO7" s="43">
        <f>BO9+BO8</f>
        <v>0</v>
      </c>
      <c r="BP7" s="36">
        <f aca="true" t="shared" si="39" ref="BP7:BP19">BO7-BN7</f>
        <v>-23123</v>
      </c>
      <c r="BQ7" s="38">
        <f aca="true" t="shared" si="40" ref="BQ7:BQ15">BO7/BN7%</f>
        <v>0</v>
      </c>
      <c r="BR7" s="45">
        <f>BR9+BR8</f>
        <v>23581</v>
      </c>
      <c r="BS7" s="43">
        <f>BS9+BS8</f>
        <v>0</v>
      </c>
      <c r="BT7" s="36">
        <f t="shared" si="17"/>
        <v>-23581</v>
      </c>
      <c r="BU7" s="46">
        <f aca="true" t="shared" si="41" ref="BU7:BU13">BS7/BR7%</f>
        <v>0</v>
      </c>
      <c r="BV7" s="43">
        <f>BV9+BV8</f>
        <v>46450.1</v>
      </c>
      <c r="BW7" s="43">
        <f>BW9+BW8</f>
        <v>0</v>
      </c>
      <c r="BX7" s="36">
        <f aca="true" t="shared" si="42" ref="BX7:BX19">BW7-BV7</f>
        <v>-46450.1</v>
      </c>
      <c r="BY7" s="36">
        <f t="shared" si="18"/>
        <v>0</v>
      </c>
      <c r="BZ7" s="47"/>
      <c r="CA7" s="41"/>
      <c r="CB7" s="41"/>
    </row>
    <row r="8" spans="1:80" ht="18.75">
      <c r="A8" s="48" t="s">
        <v>26</v>
      </c>
      <c r="B8" s="49">
        <f aca="true" t="shared" si="43" ref="B8:C10">J8+Z8+AT8+BJ8</f>
        <v>5596.1</v>
      </c>
      <c r="C8" s="49">
        <f t="shared" si="43"/>
        <v>97.7</v>
      </c>
      <c r="D8" s="50">
        <f t="shared" si="0"/>
        <v>-5498.400000000001</v>
      </c>
      <c r="E8" s="51">
        <f t="shared" si="1"/>
        <v>1.7458587230392593</v>
      </c>
      <c r="F8" s="52">
        <f>J8+Z8</f>
        <v>1785</v>
      </c>
      <c r="G8" s="53">
        <f>K8+AA8</f>
        <v>97.7</v>
      </c>
      <c r="H8" s="53">
        <f t="shared" si="3"/>
        <v>-1687.3</v>
      </c>
      <c r="I8" s="54">
        <f t="shared" si="4"/>
        <v>5.473389355742297</v>
      </c>
      <c r="J8" s="55">
        <f t="shared" si="19"/>
        <v>1250</v>
      </c>
      <c r="K8" s="56">
        <f>O8+S8+W8</f>
        <v>97.7</v>
      </c>
      <c r="L8" s="56">
        <f t="shared" si="5"/>
        <v>-1152.3</v>
      </c>
      <c r="M8" s="57">
        <f t="shared" si="6"/>
        <v>7.816</v>
      </c>
      <c r="N8" s="58">
        <v>95</v>
      </c>
      <c r="O8" s="49">
        <v>97.7</v>
      </c>
      <c r="P8" s="59">
        <f t="shared" si="7"/>
        <v>2.700000000000003</v>
      </c>
      <c r="Q8" s="60">
        <f t="shared" si="8"/>
        <v>102.8421052631579</v>
      </c>
      <c r="R8" s="49">
        <v>875</v>
      </c>
      <c r="S8" s="49"/>
      <c r="T8" s="59">
        <f t="shared" si="9"/>
        <v>-875</v>
      </c>
      <c r="U8" s="59">
        <f t="shared" si="10"/>
        <v>0</v>
      </c>
      <c r="V8" s="49">
        <v>280</v>
      </c>
      <c r="W8" s="49"/>
      <c r="X8" s="59">
        <f t="shared" si="20"/>
        <v>-280</v>
      </c>
      <c r="Y8" s="60">
        <f t="shared" si="21"/>
        <v>0</v>
      </c>
      <c r="Z8" s="56">
        <f>AD8+AH8+AL8</f>
        <v>535</v>
      </c>
      <c r="AA8" s="56">
        <f t="shared" si="22"/>
        <v>0</v>
      </c>
      <c r="AB8" s="56">
        <f t="shared" si="23"/>
        <v>-535</v>
      </c>
      <c r="AC8" s="56">
        <f t="shared" si="24"/>
        <v>0</v>
      </c>
      <c r="AD8" s="49">
        <v>245</v>
      </c>
      <c r="AE8" s="49"/>
      <c r="AF8" s="59">
        <f t="shared" si="25"/>
        <v>-245</v>
      </c>
      <c r="AG8" s="59">
        <f t="shared" si="26"/>
        <v>0</v>
      </c>
      <c r="AH8" s="49">
        <v>215</v>
      </c>
      <c r="AI8" s="49"/>
      <c r="AJ8" s="59">
        <f t="shared" si="27"/>
        <v>-215</v>
      </c>
      <c r="AK8" s="59">
        <f t="shared" si="28"/>
        <v>0</v>
      </c>
      <c r="AL8" s="49">
        <v>75</v>
      </c>
      <c r="AM8" s="49"/>
      <c r="AN8" s="59">
        <f t="shared" si="29"/>
        <v>-75</v>
      </c>
      <c r="AO8" s="59">
        <f t="shared" si="11"/>
        <v>0</v>
      </c>
      <c r="AP8" s="415">
        <f>J8+Z8+AT8</f>
        <v>2175</v>
      </c>
      <c r="AQ8" s="416">
        <f t="shared" si="30"/>
        <v>97.7</v>
      </c>
      <c r="AR8" s="416">
        <f t="shared" si="12"/>
        <v>-2077.3</v>
      </c>
      <c r="AS8" s="417">
        <f t="shared" si="13"/>
        <v>4.491954022988506</v>
      </c>
      <c r="AT8" s="55">
        <f t="shared" si="31"/>
        <v>390</v>
      </c>
      <c r="AU8" s="56">
        <f t="shared" si="32"/>
        <v>0</v>
      </c>
      <c r="AV8" s="56">
        <f>AU8-AT8</f>
        <v>-390</v>
      </c>
      <c r="AW8" s="57">
        <f t="shared" si="14"/>
        <v>0</v>
      </c>
      <c r="AX8" s="62">
        <v>195</v>
      </c>
      <c r="AY8" s="49"/>
      <c r="AZ8" s="59">
        <f aca="true" t="shared" si="44" ref="AZ8:AZ34">AY8-AX8</f>
        <v>-195</v>
      </c>
      <c r="BA8" s="61">
        <f>AY8/AX8%</f>
        <v>0</v>
      </c>
      <c r="BB8" s="62">
        <v>70</v>
      </c>
      <c r="BC8" s="49"/>
      <c r="BD8" s="59">
        <f t="shared" si="33"/>
        <v>-70</v>
      </c>
      <c r="BE8" s="63">
        <f t="shared" si="15"/>
        <v>0</v>
      </c>
      <c r="BF8" s="62">
        <v>125</v>
      </c>
      <c r="BG8" s="49"/>
      <c r="BH8" s="59">
        <f t="shared" si="34"/>
        <v>-125</v>
      </c>
      <c r="BI8" s="61">
        <f t="shared" si="16"/>
        <v>0</v>
      </c>
      <c r="BJ8" s="418">
        <f t="shared" si="35"/>
        <v>3421.1</v>
      </c>
      <c r="BK8" s="418">
        <f t="shared" si="36"/>
        <v>0</v>
      </c>
      <c r="BL8" s="56">
        <f t="shared" si="37"/>
        <v>-3421.1</v>
      </c>
      <c r="BM8" s="57">
        <f t="shared" si="38"/>
        <v>0</v>
      </c>
      <c r="BN8" s="62">
        <v>135</v>
      </c>
      <c r="BO8" s="49"/>
      <c r="BP8" s="36">
        <f t="shared" si="39"/>
        <v>-135</v>
      </c>
      <c r="BQ8" s="61">
        <f t="shared" si="40"/>
        <v>0</v>
      </c>
      <c r="BR8" s="62">
        <v>15</v>
      </c>
      <c r="BS8" s="49"/>
      <c r="BT8" s="59">
        <f t="shared" si="17"/>
        <v>-15</v>
      </c>
      <c r="BU8" s="63">
        <f t="shared" si="41"/>
        <v>0</v>
      </c>
      <c r="BV8" s="49">
        <v>3271.1</v>
      </c>
      <c r="BW8" s="49"/>
      <c r="BX8" s="59">
        <f t="shared" si="42"/>
        <v>-3271.1</v>
      </c>
      <c r="BY8" s="59">
        <f t="shared" si="18"/>
        <v>0</v>
      </c>
      <c r="BZ8" s="64"/>
      <c r="CA8" s="65"/>
      <c r="CB8" s="65"/>
    </row>
    <row r="9" spans="1:80" ht="18.75">
      <c r="A9" s="67" t="s">
        <v>27</v>
      </c>
      <c r="B9" s="49">
        <f t="shared" si="43"/>
        <v>276510.9</v>
      </c>
      <c r="C9" s="49">
        <f t="shared" si="43"/>
        <v>9070.3</v>
      </c>
      <c r="D9" s="50">
        <f t="shared" si="0"/>
        <v>-267440.60000000003</v>
      </c>
      <c r="E9" s="51">
        <f t="shared" si="1"/>
        <v>3.2802685174436155</v>
      </c>
      <c r="F9" s="52">
        <f t="shared" si="2"/>
        <v>117069.9</v>
      </c>
      <c r="G9" s="53">
        <f t="shared" si="2"/>
        <v>9070.3</v>
      </c>
      <c r="H9" s="53">
        <f t="shared" si="3"/>
        <v>-107999.59999999999</v>
      </c>
      <c r="I9" s="54">
        <f t="shared" si="4"/>
        <v>7.7477643698337495</v>
      </c>
      <c r="J9" s="55">
        <f t="shared" si="19"/>
        <v>52219.2</v>
      </c>
      <c r="K9" s="56">
        <f>O9+S9+W9</f>
        <v>9070.3</v>
      </c>
      <c r="L9" s="56">
        <f t="shared" si="5"/>
        <v>-43148.899999999994</v>
      </c>
      <c r="M9" s="57">
        <f t="shared" si="6"/>
        <v>17.369664797622328</v>
      </c>
      <c r="N9" s="58">
        <v>9066.5</v>
      </c>
      <c r="O9" s="49">
        <v>9070.3</v>
      </c>
      <c r="P9" s="59">
        <f t="shared" si="7"/>
        <v>3.7999999999992724</v>
      </c>
      <c r="Q9" s="60">
        <f t="shared" si="8"/>
        <v>100.04191253515688</v>
      </c>
      <c r="R9" s="49">
        <v>21712.3</v>
      </c>
      <c r="S9" s="49"/>
      <c r="T9" s="59">
        <f t="shared" si="9"/>
        <v>-21712.3</v>
      </c>
      <c r="U9" s="59">
        <f t="shared" si="10"/>
        <v>0</v>
      </c>
      <c r="V9" s="49">
        <v>21440.4</v>
      </c>
      <c r="W9" s="49"/>
      <c r="X9" s="59">
        <f t="shared" si="20"/>
        <v>-21440.4</v>
      </c>
      <c r="Y9" s="60">
        <f t="shared" si="21"/>
        <v>0</v>
      </c>
      <c r="Z9" s="56">
        <f aca="true" t="shared" si="45" ref="Z9:Z34">AD9+AH9+AL9</f>
        <v>64850.7</v>
      </c>
      <c r="AA9" s="56">
        <f t="shared" si="22"/>
        <v>0</v>
      </c>
      <c r="AB9" s="56">
        <f t="shared" si="23"/>
        <v>-64850.7</v>
      </c>
      <c r="AC9" s="56">
        <f t="shared" si="24"/>
        <v>0</v>
      </c>
      <c r="AD9" s="49">
        <v>21905.2</v>
      </c>
      <c r="AE9" s="49"/>
      <c r="AF9" s="59">
        <f t="shared" si="25"/>
        <v>-21905.2</v>
      </c>
      <c r="AG9" s="59">
        <f t="shared" si="26"/>
        <v>0</v>
      </c>
      <c r="AH9" s="49">
        <v>20430.5</v>
      </c>
      <c r="AI9" s="49"/>
      <c r="AJ9" s="59">
        <f t="shared" si="27"/>
        <v>-20430.5</v>
      </c>
      <c r="AK9" s="59">
        <f t="shared" si="28"/>
        <v>0</v>
      </c>
      <c r="AL9" s="49">
        <v>22515</v>
      </c>
      <c r="AM9" s="49"/>
      <c r="AN9" s="59">
        <f t="shared" si="29"/>
        <v>-22515</v>
      </c>
      <c r="AO9" s="59">
        <f t="shared" si="11"/>
        <v>0</v>
      </c>
      <c r="AP9" s="415">
        <f t="shared" si="30"/>
        <v>186777.9</v>
      </c>
      <c r="AQ9" s="416">
        <f t="shared" si="30"/>
        <v>9070.3</v>
      </c>
      <c r="AR9" s="416">
        <f t="shared" si="12"/>
        <v>-177707.6</v>
      </c>
      <c r="AS9" s="417">
        <f t="shared" si="13"/>
        <v>4.856195513494905</v>
      </c>
      <c r="AT9" s="55">
        <f t="shared" si="31"/>
        <v>69708</v>
      </c>
      <c r="AU9" s="56">
        <f t="shared" si="32"/>
        <v>0</v>
      </c>
      <c r="AV9" s="56">
        <f aca="true" t="shared" si="46" ref="AV9:AV34">AU9-AT9</f>
        <v>-69708</v>
      </c>
      <c r="AW9" s="57">
        <f t="shared" si="14"/>
        <v>0</v>
      </c>
      <c r="AX9" s="62">
        <v>25690</v>
      </c>
      <c r="AY9" s="49"/>
      <c r="AZ9" s="59">
        <f t="shared" si="44"/>
        <v>-25690</v>
      </c>
      <c r="BA9" s="61">
        <f aca="true" t="shared" si="47" ref="BA9:BA34">AY9/AX9%</f>
        <v>0</v>
      </c>
      <c r="BB9" s="62">
        <v>22030</v>
      </c>
      <c r="BC9" s="49"/>
      <c r="BD9" s="59">
        <f t="shared" si="33"/>
        <v>-22030</v>
      </c>
      <c r="BE9" s="63">
        <f t="shared" si="15"/>
        <v>0</v>
      </c>
      <c r="BF9" s="62">
        <v>21988</v>
      </c>
      <c r="BG9" s="49"/>
      <c r="BH9" s="59">
        <f t="shared" si="34"/>
        <v>-21988</v>
      </c>
      <c r="BI9" s="61">
        <f t="shared" si="16"/>
        <v>0</v>
      </c>
      <c r="BJ9" s="419">
        <f t="shared" si="35"/>
        <v>89733</v>
      </c>
      <c r="BK9" s="56">
        <f t="shared" si="36"/>
        <v>0</v>
      </c>
      <c r="BL9" s="56">
        <f t="shared" si="37"/>
        <v>-89733</v>
      </c>
      <c r="BM9" s="57">
        <f t="shared" si="38"/>
        <v>0</v>
      </c>
      <c r="BN9" s="62">
        <v>22988</v>
      </c>
      <c r="BO9" s="49"/>
      <c r="BP9" s="36">
        <f t="shared" si="39"/>
        <v>-22988</v>
      </c>
      <c r="BQ9" s="61">
        <f t="shared" si="40"/>
        <v>0</v>
      </c>
      <c r="BR9" s="62">
        <v>23566</v>
      </c>
      <c r="BS9" s="49"/>
      <c r="BT9" s="59">
        <f t="shared" si="17"/>
        <v>-23566</v>
      </c>
      <c r="BU9" s="63">
        <f t="shared" si="41"/>
        <v>0</v>
      </c>
      <c r="BV9" s="49">
        <v>43179</v>
      </c>
      <c r="BW9" s="49"/>
      <c r="BX9" s="59">
        <f t="shared" si="42"/>
        <v>-43179</v>
      </c>
      <c r="BY9" s="59">
        <f t="shared" si="18"/>
        <v>0</v>
      </c>
      <c r="BZ9" s="64"/>
      <c r="CA9" s="65"/>
      <c r="CB9" s="65"/>
    </row>
    <row r="10" spans="1:80" s="42" customFormat="1" ht="18.75">
      <c r="A10" s="27" t="s">
        <v>137</v>
      </c>
      <c r="B10" s="43">
        <f t="shared" si="43"/>
        <v>11864.3</v>
      </c>
      <c r="C10" s="43">
        <f t="shared" si="43"/>
        <v>814.8</v>
      </c>
      <c r="D10" s="29">
        <f>C10-B10</f>
        <v>-11049.5</v>
      </c>
      <c r="E10" s="30">
        <f>C10/B10%</f>
        <v>6.867661808956281</v>
      </c>
      <c r="F10" s="31">
        <f>J10+Z10</f>
        <v>5092</v>
      </c>
      <c r="G10" s="32">
        <f>K10+AA10</f>
        <v>814.8</v>
      </c>
      <c r="H10" s="32">
        <f>G10-F10</f>
        <v>-4277.2</v>
      </c>
      <c r="I10" s="33">
        <f>G10/F10%</f>
        <v>16.001571091908875</v>
      </c>
      <c r="J10" s="414">
        <f>N10+R10+V10</f>
        <v>2431</v>
      </c>
      <c r="K10" s="34">
        <f>O10+S10+W10</f>
        <v>814.8</v>
      </c>
      <c r="L10" s="34">
        <f>K10-J10</f>
        <v>-1616.2</v>
      </c>
      <c r="M10" s="35">
        <f>K10/J10%</f>
        <v>33.51707116412999</v>
      </c>
      <c r="N10" s="44">
        <v>813.5</v>
      </c>
      <c r="O10" s="43">
        <v>814.8</v>
      </c>
      <c r="P10" s="36">
        <f>O10-N10</f>
        <v>1.2999999999999545</v>
      </c>
      <c r="Q10" s="37">
        <f>O10/N10%</f>
        <v>100.159803318992</v>
      </c>
      <c r="R10" s="43">
        <v>730.5</v>
      </c>
      <c r="S10" s="43"/>
      <c r="T10" s="36">
        <f>S10-R10</f>
        <v>-730.5</v>
      </c>
      <c r="U10" s="36">
        <f>S10/R10%</f>
        <v>0</v>
      </c>
      <c r="V10" s="43">
        <v>887</v>
      </c>
      <c r="W10" s="43"/>
      <c r="X10" s="36">
        <f>W10-V10</f>
        <v>-887</v>
      </c>
      <c r="Y10" s="37">
        <f>W10/V10%</f>
        <v>0</v>
      </c>
      <c r="Z10" s="34">
        <f>AD10+AH10+AL10</f>
        <v>2661</v>
      </c>
      <c r="AA10" s="34">
        <f>SUM(AE10+AI10+AM10)</f>
        <v>0</v>
      </c>
      <c r="AB10" s="34">
        <f>AA10-Z10</f>
        <v>-2661</v>
      </c>
      <c r="AC10" s="34">
        <f>AA10/Z10%</f>
        <v>0</v>
      </c>
      <c r="AD10" s="43">
        <v>887</v>
      </c>
      <c r="AE10" s="43"/>
      <c r="AF10" s="36">
        <f>AE10-AD10</f>
        <v>-887</v>
      </c>
      <c r="AG10" s="36">
        <f>AE10/AD10%</f>
        <v>0</v>
      </c>
      <c r="AH10" s="43">
        <v>887</v>
      </c>
      <c r="AI10" s="43"/>
      <c r="AJ10" s="36">
        <f>AI10-AH10</f>
        <v>-887</v>
      </c>
      <c r="AK10" s="36">
        <f>AI10/AH10%</f>
        <v>0</v>
      </c>
      <c r="AL10" s="43">
        <v>887</v>
      </c>
      <c r="AM10" s="43"/>
      <c r="AN10" s="36">
        <f>AM10-AL10</f>
        <v>-887</v>
      </c>
      <c r="AO10" s="36">
        <f>AM10/AL10%</f>
        <v>0</v>
      </c>
      <c r="AP10" s="411">
        <f>J10+Z10+AT10</f>
        <v>7753</v>
      </c>
      <c r="AQ10" s="412">
        <f>K10+AA10+AU10</f>
        <v>814.8</v>
      </c>
      <c r="AR10" s="412">
        <f>AQ10-AP10</f>
        <v>-6938.2</v>
      </c>
      <c r="AS10" s="413">
        <f>AQ10/AP10%</f>
        <v>10.509480201212433</v>
      </c>
      <c r="AT10" s="414">
        <f t="shared" si="31"/>
        <v>2661</v>
      </c>
      <c r="AU10" s="34">
        <f>SUM(AY10+BC10+BG10)</f>
        <v>0</v>
      </c>
      <c r="AV10" s="34">
        <f>AU10-AT10</f>
        <v>-2661</v>
      </c>
      <c r="AW10" s="35">
        <f>AU10/AT10%</f>
        <v>0</v>
      </c>
      <c r="AX10" s="45">
        <v>887</v>
      </c>
      <c r="AY10" s="44"/>
      <c r="AZ10" s="36">
        <f>AY10-AX10</f>
        <v>-887</v>
      </c>
      <c r="BA10" s="38">
        <f>AY10/AX10%</f>
        <v>0</v>
      </c>
      <c r="BB10" s="44">
        <v>887</v>
      </c>
      <c r="BC10" s="44"/>
      <c r="BD10" s="36">
        <f>BC10-BB10</f>
        <v>-887</v>
      </c>
      <c r="BE10" s="46">
        <f>BC10/BB10%</f>
        <v>0</v>
      </c>
      <c r="BF10" s="45">
        <v>887</v>
      </c>
      <c r="BG10" s="43"/>
      <c r="BH10" s="36">
        <f>BG10-BF10</f>
        <v>-887</v>
      </c>
      <c r="BI10" s="38">
        <f>BG10/BF10%</f>
        <v>0</v>
      </c>
      <c r="BJ10" s="420">
        <f>BN10+BR10+BV10</f>
        <v>4111.3</v>
      </c>
      <c r="BK10" s="34">
        <f>SUM(BO10+BS10+BW10)</f>
        <v>0</v>
      </c>
      <c r="BL10" s="34">
        <f>BK10-BJ10</f>
        <v>-4111.3</v>
      </c>
      <c r="BM10" s="35">
        <f>BK10/BJ10%</f>
        <v>0</v>
      </c>
      <c r="BN10" s="44">
        <v>887</v>
      </c>
      <c r="BO10" s="43"/>
      <c r="BP10" s="36">
        <f>BO10-BN10</f>
        <v>-887</v>
      </c>
      <c r="BQ10" s="38">
        <f>BO10/BN10%</f>
        <v>0</v>
      </c>
      <c r="BR10" s="44">
        <v>887</v>
      </c>
      <c r="BS10" s="43"/>
      <c r="BT10" s="36">
        <f>BS10-BR10</f>
        <v>-887</v>
      </c>
      <c r="BU10" s="46">
        <f>BS10/BR10%</f>
        <v>0</v>
      </c>
      <c r="BV10" s="43">
        <v>2337.3</v>
      </c>
      <c r="BW10" s="43"/>
      <c r="BX10" s="36">
        <f>BW10-BV10</f>
        <v>-2337.3</v>
      </c>
      <c r="BY10" s="36">
        <f>BW10/BV10%</f>
        <v>0</v>
      </c>
      <c r="BZ10" s="47"/>
      <c r="CA10" s="41"/>
      <c r="CB10" s="41"/>
    </row>
    <row r="11" spans="1:80" s="2" customFormat="1" ht="20.25">
      <c r="A11" s="27" t="s">
        <v>28</v>
      </c>
      <c r="B11" s="43">
        <f>B13+B14+B12+B15</f>
        <v>37383.1</v>
      </c>
      <c r="C11" s="43">
        <f>C13+C14+C12+C15</f>
        <v>5788.5</v>
      </c>
      <c r="D11" s="29">
        <f t="shared" si="0"/>
        <v>-31594.6</v>
      </c>
      <c r="E11" s="30">
        <f t="shared" si="1"/>
        <v>15.484269629859483</v>
      </c>
      <c r="F11" s="31">
        <f t="shared" si="2"/>
        <v>17040</v>
      </c>
      <c r="G11" s="32">
        <f t="shared" si="2"/>
        <v>5788.5</v>
      </c>
      <c r="H11" s="32">
        <f t="shared" si="3"/>
        <v>-11251.5</v>
      </c>
      <c r="I11" s="33">
        <f t="shared" si="4"/>
        <v>33.97007042253521</v>
      </c>
      <c r="J11" s="68">
        <f>SUM(J12:J15)</f>
        <v>7850</v>
      </c>
      <c r="K11" s="34">
        <f>SUM(K12:K15)</f>
        <v>5788.5</v>
      </c>
      <c r="L11" s="34">
        <f t="shared" si="5"/>
        <v>-2061.5</v>
      </c>
      <c r="M11" s="35">
        <f t="shared" si="6"/>
        <v>73.73885350318471</v>
      </c>
      <c r="N11" s="43">
        <f>N13+N14+N12+N15</f>
        <v>5785</v>
      </c>
      <c r="O11" s="43">
        <f>O13+O14+O12+O15</f>
        <v>5788.5</v>
      </c>
      <c r="P11" s="36">
        <f t="shared" si="7"/>
        <v>3.5</v>
      </c>
      <c r="Q11" s="36">
        <f t="shared" si="8"/>
        <v>100.06050129645635</v>
      </c>
      <c r="R11" s="43">
        <f>SUM(R12:R15)</f>
        <v>1055</v>
      </c>
      <c r="S11" s="43">
        <f>SUM(S12:S15)</f>
        <v>0</v>
      </c>
      <c r="T11" s="36">
        <f t="shared" si="9"/>
        <v>-1055</v>
      </c>
      <c r="U11" s="36">
        <f t="shared" si="10"/>
        <v>0</v>
      </c>
      <c r="V11" s="43">
        <f>SUM(V12:V15)</f>
        <v>1010</v>
      </c>
      <c r="W11" s="43">
        <f>SUM(W12:W15)</f>
        <v>0</v>
      </c>
      <c r="X11" s="36">
        <f t="shared" si="20"/>
        <v>-1010</v>
      </c>
      <c r="Y11" s="37">
        <f t="shared" si="21"/>
        <v>0</v>
      </c>
      <c r="Z11" s="34">
        <f t="shared" si="45"/>
        <v>9190</v>
      </c>
      <c r="AA11" s="34">
        <f t="shared" si="22"/>
        <v>0</v>
      </c>
      <c r="AB11" s="34">
        <f t="shared" si="23"/>
        <v>-9190</v>
      </c>
      <c r="AC11" s="34">
        <f t="shared" si="24"/>
        <v>0</v>
      </c>
      <c r="AD11" s="43">
        <f>SUM(AD12:AD15)</f>
        <v>7015</v>
      </c>
      <c r="AE11" s="43">
        <f aca="true" t="shared" si="48" ref="AE11:AL11">SUM(AE12:AE15)</f>
        <v>0</v>
      </c>
      <c r="AF11" s="43">
        <f t="shared" si="48"/>
        <v>-7015</v>
      </c>
      <c r="AG11" s="43" t="e">
        <f t="shared" si="48"/>
        <v>#DIV/0!</v>
      </c>
      <c r="AH11" s="43">
        <f t="shared" si="48"/>
        <v>1205</v>
      </c>
      <c r="AI11" s="43">
        <f t="shared" si="48"/>
        <v>0</v>
      </c>
      <c r="AJ11" s="43">
        <f t="shared" si="48"/>
        <v>-1205</v>
      </c>
      <c r="AK11" s="43" t="e">
        <f t="shared" si="48"/>
        <v>#DIV/0!</v>
      </c>
      <c r="AL11" s="43">
        <f t="shared" si="48"/>
        <v>970</v>
      </c>
      <c r="AM11" s="43">
        <f>AM13+AM14+AM12</f>
        <v>0</v>
      </c>
      <c r="AN11" s="36">
        <f t="shared" si="29"/>
        <v>-970</v>
      </c>
      <c r="AO11" s="36">
        <f t="shared" si="11"/>
        <v>0</v>
      </c>
      <c r="AP11" s="421">
        <f>AP13+AP14+AP12</f>
        <v>24395</v>
      </c>
      <c r="AQ11" s="412">
        <f t="shared" si="30"/>
        <v>5788.5</v>
      </c>
      <c r="AR11" s="412">
        <f t="shared" si="12"/>
        <v>-18606.5</v>
      </c>
      <c r="AS11" s="413">
        <f t="shared" si="13"/>
        <v>23.72822299651568</v>
      </c>
      <c r="AT11" s="414">
        <f t="shared" si="31"/>
        <v>7815</v>
      </c>
      <c r="AU11" s="34">
        <f t="shared" si="32"/>
        <v>0</v>
      </c>
      <c r="AV11" s="34">
        <f t="shared" si="46"/>
        <v>-7815</v>
      </c>
      <c r="AW11" s="40">
        <f t="shared" si="14"/>
        <v>0</v>
      </c>
      <c r="AX11" s="45">
        <f>SUM(AX12:AX15)</f>
        <v>6315</v>
      </c>
      <c r="AY11" s="44">
        <f aca="true" t="shared" si="49" ref="AY11:BD11">SUM(AY12:AY15)</f>
        <v>0</v>
      </c>
      <c r="AZ11" s="44">
        <f t="shared" si="49"/>
        <v>-6315</v>
      </c>
      <c r="BA11" s="38">
        <f t="shared" si="47"/>
        <v>0</v>
      </c>
      <c r="BB11" s="44">
        <f t="shared" si="49"/>
        <v>855</v>
      </c>
      <c r="BC11" s="44">
        <f t="shared" si="49"/>
        <v>0</v>
      </c>
      <c r="BD11" s="44">
        <f t="shared" si="49"/>
        <v>-855</v>
      </c>
      <c r="BE11" s="46">
        <f t="shared" si="15"/>
        <v>0</v>
      </c>
      <c r="BF11" s="45">
        <f>SUM(BF12:BF15)</f>
        <v>645</v>
      </c>
      <c r="BG11" s="43">
        <f>BG13+BG14+BG12</f>
        <v>0</v>
      </c>
      <c r="BH11" s="36">
        <f t="shared" si="34"/>
        <v>-645</v>
      </c>
      <c r="BI11" s="38">
        <f t="shared" si="16"/>
        <v>0</v>
      </c>
      <c r="BJ11" s="420">
        <f t="shared" si="35"/>
        <v>12528.1</v>
      </c>
      <c r="BK11" s="34">
        <f t="shared" si="36"/>
        <v>0</v>
      </c>
      <c r="BL11" s="34">
        <f t="shared" si="37"/>
        <v>-12528.1</v>
      </c>
      <c r="BM11" s="35">
        <f t="shared" si="38"/>
        <v>0</v>
      </c>
      <c r="BN11" s="44">
        <f>SUM(BN12:BN15)</f>
        <v>6989.1</v>
      </c>
      <c r="BO11" s="43">
        <f>BO13+BO14+BO12+BO15</f>
        <v>0</v>
      </c>
      <c r="BP11" s="36">
        <f t="shared" si="39"/>
        <v>-6989.1</v>
      </c>
      <c r="BQ11" s="61">
        <f t="shared" si="40"/>
        <v>0</v>
      </c>
      <c r="BR11" s="44">
        <f>SUM(BR12:BR15)</f>
        <v>760</v>
      </c>
      <c r="BS11" s="43">
        <f>BS13+BS14+BS12+BS15</f>
        <v>0</v>
      </c>
      <c r="BT11" s="36">
        <f t="shared" si="17"/>
        <v>-760</v>
      </c>
      <c r="BU11" s="46">
        <f t="shared" si="41"/>
        <v>0</v>
      </c>
      <c r="BV11" s="43">
        <f>SUM(BV12:BV15)</f>
        <v>4779</v>
      </c>
      <c r="BW11" s="69">
        <f>BW13+BW14+BW12</f>
        <v>0</v>
      </c>
      <c r="BX11" s="36">
        <f t="shared" si="42"/>
        <v>-4779</v>
      </c>
      <c r="BY11" s="36">
        <f t="shared" si="18"/>
        <v>0</v>
      </c>
      <c r="BZ11" s="64"/>
      <c r="CA11" s="65"/>
      <c r="CB11" s="65"/>
    </row>
    <row r="12" spans="1:80" ht="56.25">
      <c r="A12" s="70" t="s">
        <v>29</v>
      </c>
      <c r="B12" s="49">
        <f aca="true" t="shared" si="50" ref="B12:C16">J12+Z12+AT12+BJ12</f>
        <v>8642</v>
      </c>
      <c r="C12" s="49">
        <f t="shared" si="50"/>
        <v>561.4</v>
      </c>
      <c r="D12" s="59">
        <f t="shared" si="0"/>
        <v>-8080.6</v>
      </c>
      <c r="E12" s="51">
        <f t="shared" si="1"/>
        <v>6.496181439481601</v>
      </c>
      <c r="F12" s="52">
        <f t="shared" si="2"/>
        <v>3960</v>
      </c>
      <c r="G12" s="53">
        <f t="shared" si="2"/>
        <v>561.4</v>
      </c>
      <c r="H12" s="53">
        <f t="shared" si="3"/>
        <v>-3398.6</v>
      </c>
      <c r="I12" s="54">
        <f t="shared" si="4"/>
        <v>14.176767676767676</v>
      </c>
      <c r="J12" s="55">
        <f t="shared" si="19"/>
        <v>1250</v>
      </c>
      <c r="K12" s="56">
        <f aca="true" t="shared" si="51" ref="K12:K34">SUM(O12+S12+W12)</f>
        <v>561.4</v>
      </c>
      <c r="L12" s="56">
        <f t="shared" si="5"/>
        <v>-688.6</v>
      </c>
      <c r="M12" s="57">
        <f t="shared" si="6"/>
        <v>44.912</v>
      </c>
      <c r="N12" s="58">
        <v>560</v>
      </c>
      <c r="O12" s="49">
        <v>561.4</v>
      </c>
      <c r="P12" s="59">
        <f t="shared" si="7"/>
        <v>1.3999999999999773</v>
      </c>
      <c r="Q12" s="60">
        <f t="shared" si="8"/>
        <v>100.25</v>
      </c>
      <c r="R12" s="49">
        <v>300</v>
      </c>
      <c r="S12" s="49"/>
      <c r="T12" s="59">
        <f t="shared" si="9"/>
        <v>-300</v>
      </c>
      <c r="U12" s="59">
        <f t="shared" si="10"/>
        <v>0</v>
      </c>
      <c r="V12" s="49">
        <v>390</v>
      </c>
      <c r="W12" s="49"/>
      <c r="X12" s="59">
        <f t="shared" si="20"/>
        <v>-390</v>
      </c>
      <c r="Y12" s="60">
        <f t="shared" si="21"/>
        <v>0</v>
      </c>
      <c r="Z12" s="56">
        <f t="shared" si="45"/>
        <v>2710</v>
      </c>
      <c r="AA12" s="56">
        <f t="shared" si="22"/>
        <v>0</v>
      </c>
      <c r="AB12" s="56">
        <f t="shared" si="23"/>
        <v>-2710</v>
      </c>
      <c r="AC12" s="56">
        <f t="shared" si="24"/>
        <v>0</v>
      </c>
      <c r="AD12" s="49">
        <v>1710</v>
      </c>
      <c r="AE12" s="49"/>
      <c r="AF12" s="59">
        <f t="shared" si="25"/>
        <v>-1710</v>
      </c>
      <c r="AG12" s="59">
        <f t="shared" si="26"/>
        <v>0</v>
      </c>
      <c r="AH12" s="49">
        <v>600</v>
      </c>
      <c r="AI12" s="49"/>
      <c r="AJ12" s="59">
        <f t="shared" si="27"/>
        <v>-600</v>
      </c>
      <c r="AK12" s="59">
        <f t="shared" si="28"/>
        <v>0</v>
      </c>
      <c r="AL12" s="49">
        <v>400</v>
      </c>
      <c r="AM12" s="49"/>
      <c r="AN12" s="59">
        <f t="shared" si="29"/>
        <v>-400</v>
      </c>
      <c r="AO12" s="59">
        <f t="shared" si="11"/>
        <v>0</v>
      </c>
      <c r="AP12" s="415">
        <f aca="true" t="shared" si="52" ref="AP12:AQ28">J12+Z12+AT12</f>
        <v>5710</v>
      </c>
      <c r="AQ12" s="416">
        <f t="shared" si="30"/>
        <v>561.4</v>
      </c>
      <c r="AR12" s="416">
        <f t="shared" si="12"/>
        <v>-5148.6</v>
      </c>
      <c r="AS12" s="417">
        <f t="shared" si="13"/>
        <v>9.831873905429072</v>
      </c>
      <c r="AT12" s="55">
        <f t="shared" si="31"/>
        <v>1750</v>
      </c>
      <c r="AU12" s="56">
        <f t="shared" si="32"/>
        <v>0</v>
      </c>
      <c r="AV12" s="56">
        <f t="shared" si="46"/>
        <v>-1750</v>
      </c>
      <c r="AW12" s="57">
        <f t="shared" si="14"/>
        <v>0</v>
      </c>
      <c r="AX12" s="62">
        <v>1270</v>
      </c>
      <c r="AY12" s="49"/>
      <c r="AZ12" s="59">
        <f t="shared" si="44"/>
        <v>-1270</v>
      </c>
      <c r="BA12" s="61">
        <f t="shared" si="47"/>
        <v>0</v>
      </c>
      <c r="BB12" s="62">
        <v>345</v>
      </c>
      <c r="BC12" s="49"/>
      <c r="BD12" s="59">
        <f t="shared" si="33"/>
        <v>-345</v>
      </c>
      <c r="BE12" s="63">
        <f t="shared" si="15"/>
        <v>0</v>
      </c>
      <c r="BF12" s="62">
        <v>135</v>
      </c>
      <c r="BG12" s="49"/>
      <c r="BH12" s="59">
        <f t="shared" si="34"/>
        <v>-135</v>
      </c>
      <c r="BI12" s="61">
        <f t="shared" si="16"/>
        <v>0</v>
      </c>
      <c r="BJ12" s="419">
        <f t="shared" si="35"/>
        <v>2932</v>
      </c>
      <c r="BK12" s="56">
        <f t="shared" si="36"/>
        <v>0</v>
      </c>
      <c r="BL12" s="56">
        <f t="shared" si="37"/>
        <v>-2932</v>
      </c>
      <c r="BM12" s="57">
        <f t="shared" si="38"/>
        <v>0</v>
      </c>
      <c r="BN12" s="62">
        <v>1360</v>
      </c>
      <c r="BO12" s="49"/>
      <c r="BP12" s="36">
        <f t="shared" si="39"/>
        <v>-1360</v>
      </c>
      <c r="BQ12" s="61">
        <f t="shared" si="40"/>
        <v>0</v>
      </c>
      <c r="BR12" s="62">
        <v>165</v>
      </c>
      <c r="BS12" s="49"/>
      <c r="BT12" s="59">
        <f t="shared" si="17"/>
        <v>-165</v>
      </c>
      <c r="BU12" s="63">
        <f t="shared" si="41"/>
        <v>0</v>
      </c>
      <c r="BV12" s="49">
        <v>1407</v>
      </c>
      <c r="BW12" s="49"/>
      <c r="BX12" s="59">
        <f t="shared" si="42"/>
        <v>-1407</v>
      </c>
      <c r="BY12" s="59">
        <f t="shared" si="18"/>
        <v>0</v>
      </c>
      <c r="BZ12" s="64"/>
      <c r="CA12" s="65"/>
      <c r="CB12" s="65"/>
    </row>
    <row r="13" spans="1:80" ht="37.5">
      <c r="A13" s="71" t="s">
        <v>30</v>
      </c>
      <c r="B13" s="49">
        <f t="shared" si="50"/>
        <v>27071.5</v>
      </c>
      <c r="C13" s="49">
        <f t="shared" si="50"/>
        <v>4876.5</v>
      </c>
      <c r="D13" s="50">
        <f t="shared" si="0"/>
        <v>-22195</v>
      </c>
      <c r="E13" s="51">
        <f t="shared" si="1"/>
        <v>18.013408935596477</v>
      </c>
      <c r="F13" s="52">
        <f t="shared" si="2"/>
        <v>11980</v>
      </c>
      <c r="G13" s="53">
        <f t="shared" si="2"/>
        <v>4876.5</v>
      </c>
      <c r="H13" s="53">
        <f t="shared" si="3"/>
        <v>-7103.5</v>
      </c>
      <c r="I13" s="54">
        <f t="shared" si="4"/>
        <v>40.70534223706177</v>
      </c>
      <c r="J13" s="55">
        <f t="shared" si="19"/>
        <v>5865</v>
      </c>
      <c r="K13" s="56">
        <f t="shared" si="51"/>
        <v>4876.5</v>
      </c>
      <c r="L13" s="56">
        <f t="shared" si="5"/>
        <v>-988.5</v>
      </c>
      <c r="M13" s="57">
        <f t="shared" si="6"/>
        <v>83.1457800511509</v>
      </c>
      <c r="N13" s="58">
        <v>4875</v>
      </c>
      <c r="O13" s="49">
        <v>4876.5</v>
      </c>
      <c r="P13" s="59">
        <f t="shared" si="7"/>
        <v>1.5</v>
      </c>
      <c r="Q13" s="60">
        <f t="shared" si="8"/>
        <v>100.03076923076924</v>
      </c>
      <c r="R13" s="49">
        <v>495</v>
      </c>
      <c r="S13" s="49"/>
      <c r="T13" s="59">
        <f t="shared" si="9"/>
        <v>-495</v>
      </c>
      <c r="U13" s="59">
        <f t="shared" si="10"/>
        <v>0</v>
      </c>
      <c r="V13" s="49">
        <v>495</v>
      </c>
      <c r="W13" s="49"/>
      <c r="X13" s="59">
        <f t="shared" si="20"/>
        <v>-495</v>
      </c>
      <c r="Y13" s="60">
        <f t="shared" si="21"/>
        <v>0</v>
      </c>
      <c r="Z13" s="56">
        <f t="shared" si="45"/>
        <v>6115</v>
      </c>
      <c r="AA13" s="56">
        <f t="shared" si="22"/>
        <v>0</v>
      </c>
      <c r="AB13" s="56">
        <f t="shared" si="23"/>
        <v>-6115</v>
      </c>
      <c r="AC13" s="56">
        <f t="shared" si="24"/>
        <v>0</v>
      </c>
      <c r="AD13" s="49">
        <v>5050</v>
      </c>
      <c r="AE13" s="49"/>
      <c r="AF13" s="59">
        <f t="shared" si="25"/>
        <v>-5050</v>
      </c>
      <c r="AG13" s="59">
        <f t="shared" si="26"/>
        <v>0</v>
      </c>
      <c r="AH13" s="49">
        <v>600</v>
      </c>
      <c r="AI13" s="49"/>
      <c r="AJ13" s="59">
        <f t="shared" si="27"/>
        <v>-600</v>
      </c>
      <c r="AK13" s="59">
        <f t="shared" si="28"/>
        <v>0</v>
      </c>
      <c r="AL13" s="49">
        <v>465</v>
      </c>
      <c r="AM13" s="49"/>
      <c r="AN13" s="59">
        <f t="shared" si="29"/>
        <v>-465</v>
      </c>
      <c r="AO13" s="59">
        <f t="shared" si="11"/>
        <v>0</v>
      </c>
      <c r="AP13" s="415">
        <f t="shared" si="52"/>
        <v>17980</v>
      </c>
      <c r="AQ13" s="416">
        <f t="shared" si="30"/>
        <v>4876.5</v>
      </c>
      <c r="AR13" s="416">
        <f t="shared" si="12"/>
        <v>-13103.5</v>
      </c>
      <c r="AS13" s="417">
        <f t="shared" si="13"/>
        <v>27.121802002224694</v>
      </c>
      <c r="AT13" s="55">
        <f t="shared" si="31"/>
        <v>6000</v>
      </c>
      <c r="AU13" s="56">
        <f t="shared" si="32"/>
        <v>0</v>
      </c>
      <c r="AV13" s="56">
        <f t="shared" si="46"/>
        <v>-6000</v>
      </c>
      <c r="AW13" s="57">
        <f t="shared" si="14"/>
        <v>0</v>
      </c>
      <c r="AX13" s="62">
        <v>4995</v>
      </c>
      <c r="AY13" s="49"/>
      <c r="AZ13" s="59">
        <f t="shared" si="44"/>
        <v>-4995</v>
      </c>
      <c r="BA13" s="61">
        <f t="shared" si="47"/>
        <v>0</v>
      </c>
      <c r="BB13" s="62">
        <v>495</v>
      </c>
      <c r="BC13" s="49"/>
      <c r="BD13" s="59">
        <f t="shared" si="33"/>
        <v>-495</v>
      </c>
      <c r="BE13" s="63">
        <f t="shared" si="15"/>
        <v>0</v>
      </c>
      <c r="BF13" s="62">
        <v>510</v>
      </c>
      <c r="BG13" s="49"/>
      <c r="BH13" s="59">
        <f t="shared" si="34"/>
        <v>-510</v>
      </c>
      <c r="BI13" s="61">
        <f t="shared" si="16"/>
        <v>0</v>
      </c>
      <c r="BJ13" s="419">
        <f t="shared" si="35"/>
        <v>9091.5</v>
      </c>
      <c r="BK13" s="56">
        <f t="shared" si="36"/>
        <v>0</v>
      </c>
      <c r="BL13" s="56">
        <f t="shared" si="37"/>
        <v>-9091.5</v>
      </c>
      <c r="BM13" s="57">
        <f t="shared" si="38"/>
        <v>0</v>
      </c>
      <c r="BN13" s="62">
        <v>5215</v>
      </c>
      <c r="BO13" s="49"/>
      <c r="BP13" s="36">
        <f t="shared" si="39"/>
        <v>-5215</v>
      </c>
      <c r="BQ13" s="61">
        <f t="shared" si="40"/>
        <v>0</v>
      </c>
      <c r="BR13" s="62">
        <v>505</v>
      </c>
      <c r="BS13" s="49"/>
      <c r="BT13" s="59">
        <f t="shared" si="17"/>
        <v>-505</v>
      </c>
      <c r="BU13" s="63">
        <f t="shared" si="41"/>
        <v>0</v>
      </c>
      <c r="BV13" s="49">
        <v>3371.5</v>
      </c>
      <c r="BW13" s="49"/>
      <c r="BX13" s="59">
        <f t="shared" si="42"/>
        <v>-3371.5</v>
      </c>
      <c r="BY13" s="59">
        <f t="shared" si="18"/>
        <v>0</v>
      </c>
      <c r="BZ13" s="64"/>
      <c r="CA13" s="65"/>
      <c r="CB13" s="65"/>
    </row>
    <row r="14" spans="1:80" ht="18.75">
      <c r="A14" s="67" t="s">
        <v>31</v>
      </c>
      <c r="B14" s="49">
        <f t="shared" si="50"/>
        <v>719.6</v>
      </c>
      <c r="C14" s="49">
        <f t="shared" si="50"/>
        <v>0</v>
      </c>
      <c r="D14" s="50">
        <f t="shared" si="0"/>
        <v>-719.6</v>
      </c>
      <c r="E14" s="51">
        <f t="shared" si="1"/>
        <v>0</v>
      </c>
      <c r="F14" s="52">
        <f t="shared" si="2"/>
        <v>640</v>
      </c>
      <c r="G14" s="53">
        <f t="shared" si="2"/>
        <v>0</v>
      </c>
      <c r="H14" s="53">
        <f t="shared" si="3"/>
        <v>-640</v>
      </c>
      <c r="I14" s="54">
        <f t="shared" si="4"/>
        <v>0</v>
      </c>
      <c r="J14" s="55">
        <f t="shared" si="19"/>
        <v>275</v>
      </c>
      <c r="K14" s="56">
        <f t="shared" si="51"/>
        <v>0</v>
      </c>
      <c r="L14" s="56">
        <f t="shared" si="5"/>
        <v>-275</v>
      </c>
      <c r="M14" s="57">
        <f t="shared" si="6"/>
        <v>0</v>
      </c>
      <c r="N14" s="58">
        <v>0</v>
      </c>
      <c r="O14" s="49"/>
      <c r="P14" s="59">
        <f t="shared" si="7"/>
        <v>0</v>
      </c>
      <c r="Q14" s="60"/>
      <c r="R14" s="49">
        <v>150</v>
      </c>
      <c r="S14" s="49"/>
      <c r="T14" s="59">
        <f t="shared" si="9"/>
        <v>-150</v>
      </c>
      <c r="U14" s="59">
        <f t="shared" si="10"/>
        <v>0</v>
      </c>
      <c r="V14" s="49">
        <v>125</v>
      </c>
      <c r="W14" s="49"/>
      <c r="X14" s="59">
        <f t="shared" si="20"/>
        <v>-125</v>
      </c>
      <c r="Y14" s="60">
        <f t="shared" si="21"/>
        <v>0</v>
      </c>
      <c r="Z14" s="56">
        <f t="shared" si="45"/>
        <v>365</v>
      </c>
      <c r="AA14" s="56">
        <f t="shared" si="22"/>
        <v>0</v>
      </c>
      <c r="AB14" s="56">
        <f t="shared" si="23"/>
        <v>-365</v>
      </c>
      <c r="AC14" s="56">
        <f t="shared" si="24"/>
        <v>0</v>
      </c>
      <c r="AD14" s="49">
        <v>255</v>
      </c>
      <c r="AE14" s="49"/>
      <c r="AF14" s="59">
        <f t="shared" si="25"/>
        <v>-255</v>
      </c>
      <c r="AG14" s="59">
        <f t="shared" si="26"/>
        <v>0</v>
      </c>
      <c r="AH14" s="49">
        <v>5</v>
      </c>
      <c r="AI14" s="49"/>
      <c r="AJ14" s="59">
        <f t="shared" si="27"/>
        <v>-5</v>
      </c>
      <c r="AK14" s="59">
        <f t="shared" si="28"/>
        <v>0</v>
      </c>
      <c r="AL14" s="49">
        <v>105</v>
      </c>
      <c r="AM14" s="49"/>
      <c r="AN14" s="59">
        <f t="shared" si="29"/>
        <v>-105</v>
      </c>
      <c r="AO14" s="59">
        <f t="shared" si="11"/>
        <v>0</v>
      </c>
      <c r="AP14" s="415">
        <f t="shared" si="52"/>
        <v>705</v>
      </c>
      <c r="AQ14" s="416">
        <f t="shared" si="30"/>
        <v>0</v>
      </c>
      <c r="AR14" s="416">
        <f t="shared" si="12"/>
        <v>-705</v>
      </c>
      <c r="AS14" s="417">
        <f t="shared" si="13"/>
        <v>0</v>
      </c>
      <c r="AT14" s="55">
        <f t="shared" si="31"/>
        <v>65</v>
      </c>
      <c r="AU14" s="56">
        <f t="shared" si="32"/>
        <v>0</v>
      </c>
      <c r="AV14" s="56">
        <f t="shared" si="46"/>
        <v>-65</v>
      </c>
      <c r="AW14" s="57">
        <f t="shared" si="14"/>
        <v>0</v>
      </c>
      <c r="AX14" s="62">
        <v>50</v>
      </c>
      <c r="AY14" s="49"/>
      <c r="AZ14" s="59">
        <f t="shared" si="44"/>
        <v>-50</v>
      </c>
      <c r="BA14" s="61">
        <f t="shared" si="47"/>
        <v>0</v>
      </c>
      <c r="BB14" s="62">
        <v>15</v>
      </c>
      <c r="BC14" s="49"/>
      <c r="BD14" s="59">
        <f t="shared" si="33"/>
        <v>-15</v>
      </c>
      <c r="BE14" s="63">
        <f t="shared" si="15"/>
        <v>0</v>
      </c>
      <c r="BF14" s="62"/>
      <c r="BG14" s="49"/>
      <c r="BH14" s="59">
        <f t="shared" si="34"/>
        <v>0</v>
      </c>
      <c r="BI14" s="61"/>
      <c r="BJ14" s="419">
        <f t="shared" si="35"/>
        <v>14.6</v>
      </c>
      <c r="BK14" s="56">
        <f t="shared" si="36"/>
        <v>0</v>
      </c>
      <c r="BL14" s="56">
        <f t="shared" si="37"/>
        <v>-14.6</v>
      </c>
      <c r="BM14" s="57">
        <f t="shared" si="38"/>
        <v>0</v>
      </c>
      <c r="BN14" s="62">
        <v>14.1</v>
      </c>
      <c r="BO14" s="49"/>
      <c r="BP14" s="36">
        <f t="shared" si="39"/>
        <v>-14.1</v>
      </c>
      <c r="BQ14" s="61">
        <f t="shared" si="40"/>
        <v>0</v>
      </c>
      <c r="BR14" s="62"/>
      <c r="BS14" s="49"/>
      <c r="BT14" s="36">
        <f t="shared" si="17"/>
        <v>0</v>
      </c>
      <c r="BU14" s="63"/>
      <c r="BV14" s="49">
        <v>0.5</v>
      </c>
      <c r="BW14" s="49"/>
      <c r="BX14" s="59">
        <f t="shared" si="42"/>
        <v>-0.5</v>
      </c>
      <c r="BY14" s="59">
        <f t="shared" si="18"/>
        <v>0</v>
      </c>
      <c r="BZ14" s="64"/>
      <c r="CA14" s="65"/>
      <c r="CB14" s="65"/>
    </row>
    <row r="15" spans="1:80" s="42" customFormat="1" ht="56.25">
      <c r="A15" s="70" t="s">
        <v>32</v>
      </c>
      <c r="B15" s="49">
        <f t="shared" si="50"/>
        <v>950</v>
      </c>
      <c r="C15" s="49">
        <f t="shared" si="50"/>
        <v>350.6</v>
      </c>
      <c r="D15" s="50">
        <f t="shared" si="0"/>
        <v>-599.4</v>
      </c>
      <c r="E15" s="51">
        <f t="shared" si="1"/>
        <v>36.90526315789474</v>
      </c>
      <c r="F15" s="52">
        <f t="shared" si="2"/>
        <v>460</v>
      </c>
      <c r="G15" s="53">
        <f t="shared" si="2"/>
        <v>350.6</v>
      </c>
      <c r="H15" s="53">
        <f t="shared" si="3"/>
        <v>-109.39999999999998</v>
      </c>
      <c r="I15" s="54">
        <f t="shared" si="4"/>
        <v>76.21739130434784</v>
      </c>
      <c r="J15" s="55">
        <f t="shared" si="19"/>
        <v>460</v>
      </c>
      <c r="K15" s="56">
        <f t="shared" si="51"/>
        <v>350.6</v>
      </c>
      <c r="L15" s="56">
        <f t="shared" si="5"/>
        <v>-109.39999999999998</v>
      </c>
      <c r="M15" s="57">
        <f t="shared" si="6"/>
        <v>76.21739130434784</v>
      </c>
      <c r="N15" s="58">
        <v>350</v>
      </c>
      <c r="O15" s="49">
        <v>350.6</v>
      </c>
      <c r="P15" s="59">
        <f t="shared" si="7"/>
        <v>0.6000000000000227</v>
      </c>
      <c r="Q15" s="60">
        <f t="shared" si="8"/>
        <v>100.17142857142858</v>
      </c>
      <c r="R15" s="49">
        <v>110</v>
      </c>
      <c r="S15" s="49"/>
      <c r="T15" s="59">
        <f t="shared" si="9"/>
        <v>-110</v>
      </c>
      <c r="U15" s="59">
        <f t="shared" si="10"/>
        <v>0</v>
      </c>
      <c r="V15" s="49"/>
      <c r="W15" s="49"/>
      <c r="X15" s="59">
        <f t="shared" si="20"/>
        <v>0</v>
      </c>
      <c r="Y15" s="60" t="e">
        <f t="shared" si="21"/>
        <v>#DIV/0!</v>
      </c>
      <c r="Z15" s="56">
        <f t="shared" si="45"/>
        <v>0</v>
      </c>
      <c r="AA15" s="56">
        <f t="shared" si="22"/>
        <v>0</v>
      </c>
      <c r="AB15" s="56">
        <f t="shared" si="23"/>
        <v>0</v>
      </c>
      <c r="AC15" s="56" t="e">
        <f t="shared" si="24"/>
        <v>#DIV/0!</v>
      </c>
      <c r="AD15" s="49"/>
      <c r="AE15" s="49"/>
      <c r="AF15" s="59">
        <f t="shared" si="25"/>
        <v>0</v>
      </c>
      <c r="AG15" s="59" t="e">
        <f t="shared" si="26"/>
        <v>#DIV/0!</v>
      </c>
      <c r="AH15" s="49"/>
      <c r="AI15" s="49"/>
      <c r="AJ15" s="59">
        <f t="shared" si="27"/>
        <v>0</v>
      </c>
      <c r="AK15" s="59" t="e">
        <f t="shared" si="28"/>
        <v>#DIV/0!</v>
      </c>
      <c r="AL15" s="49"/>
      <c r="AM15" s="49"/>
      <c r="AN15" s="59">
        <f t="shared" si="29"/>
        <v>0</v>
      </c>
      <c r="AO15" s="59" t="e">
        <f t="shared" si="11"/>
        <v>#DIV/0!</v>
      </c>
      <c r="AP15" s="415">
        <f t="shared" si="52"/>
        <v>460</v>
      </c>
      <c r="AQ15" s="416">
        <f t="shared" si="30"/>
        <v>350.6</v>
      </c>
      <c r="AR15" s="416">
        <f t="shared" si="12"/>
        <v>-109.39999999999998</v>
      </c>
      <c r="AS15" s="417">
        <f t="shared" si="13"/>
        <v>76.21739130434784</v>
      </c>
      <c r="AT15" s="55">
        <f t="shared" si="31"/>
        <v>0</v>
      </c>
      <c r="AU15" s="56">
        <f>SUM(AY15+BC15+BG15)</f>
        <v>0</v>
      </c>
      <c r="AV15" s="56">
        <f>AU15-AT15</f>
        <v>0</v>
      </c>
      <c r="AW15" s="57" t="e">
        <f>AU15/AT15%</f>
        <v>#DIV/0!</v>
      </c>
      <c r="AX15" s="62"/>
      <c r="AY15" s="49"/>
      <c r="AZ15" s="59">
        <f t="shared" si="44"/>
        <v>0</v>
      </c>
      <c r="BA15" s="61"/>
      <c r="BB15" s="62"/>
      <c r="BC15" s="49"/>
      <c r="BD15" s="59">
        <f t="shared" si="33"/>
        <v>0</v>
      </c>
      <c r="BE15" s="63" t="e">
        <f t="shared" si="15"/>
        <v>#DIV/0!</v>
      </c>
      <c r="BF15" s="62">
        <v>0</v>
      </c>
      <c r="BG15" s="49"/>
      <c r="BH15" s="59">
        <f t="shared" si="34"/>
        <v>0</v>
      </c>
      <c r="BI15" s="61"/>
      <c r="BJ15" s="419">
        <f t="shared" si="35"/>
        <v>490</v>
      </c>
      <c r="BK15" s="56">
        <f t="shared" si="36"/>
        <v>0</v>
      </c>
      <c r="BL15" s="56">
        <f t="shared" si="37"/>
        <v>-490</v>
      </c>
      <c r="BM15" s="57">
        <f t="shared" si="38"/>
        <v>0</v>
      </c>
      <c r="BN15" s="62">
        <v>400</v>
      </c>
      <c r="BO15" s="49"/>
      <c r="BP15" s="36">
        <f t="shared" si="39"/>
        <v>-400</v>
      </c>
      <c r="BQ15" s="61">
        <f t="shared" si="40"/>
        <v>0</v>
      </c>
      <c r="BR15" s="62">
        <v>90</v>
      </c>
      <c r="BS15" s="49"/>
      <c r="BT15" s="59">
        <f t="shared" si="17"/>
        <v>-90</v>
      </c>
      <c r="BU15" s="63"/>
      <c r="BV15" s="49"/>
      <c r="BW15" s="49"/>
      <c r="BX15" s="59">
        <f t="shared" si="42"/>
        <v>0</v>
      </c>
      <c r="BY15" s="59" t="e">
        <f t="shared" si="18"/>
        <v>#DIV/0!</v>
      </c>
      <c r="BZ15" s="72"/>
      <c r="CA15" s="41"/>
      <c r="CB15" s="41"/>
    </row>
    <row r="16" spans="1:80" ht="18.75">
      <c r="A16" s="27" t="s">
        <v>33</v>
      </c>
      <c r="B16" s="43">
        <f t="shared" si="50"/>
        <v>5126.8</v>
      </c>
      <c r="C16" s="43">
        <f t="shared" si="50"/>
        <v>249.6</v>
      </c>
      <c r="D16" s="29">
        <f t="shared" si="0"/>
        <v>-4877.2</v>
      </c>
      <c r="E16" s="30">
        <f t="shared" si="1"/>
        <v>4.868533978310057</v>
      </c>
      <c r="F16" s="31">
        <f t="shared" si="2"/>
        <v>2169</v>
      </c>
      <c r="G16" s="32">
        <f t="shared" si="2"/>
        <v>249.6</v>
      </c>
      <c r="H16" s="32">
        <f t="shared" si="3"/>
        <v>-1919.4</v>
      </c>
      <c r="I16" s="33">
        <f>G16/F16%</f>
        <v>11.507607192254493</v>
      </c>
      <c r="J16" s="414">
        <f t="shared" si="19"/>
        <v>851</v>
      </c>
      <c r="K16" s="34">
        <f t="shared" si="51"/>
        <v>249.6</v>
      </c>
      <c r="L16" s="34">
        <f t="shared" si="5"/>
        <v>-601.4</v>
      </c>
      <c r="M16" s="35">
        <f>K16/J16%</f>
        <v>29.330199764982375</v>
      </c>
      <c r="N16" s="44">
        <f>N17+N18</f>
        <v>246</v>
      </c>
      <c r="O16" s="44">
        <f>O17+O18</f>
        <v>249.6</v>
      </c>
      <c r="P16" s="36">
        <f t="shared" si="7"/>
        <v>3.5999999999999943</v>
      </c>
      <c r="Q16" s="37">
        <f t="shared" si="8"/>
        <v>101.46341463414635</v>
      </c>
      <c r="R16" s="44">
        <f>R17+R18</f>
        <v>290</v>
      </c>
      <c r="S16" s="44">
        <f>S17+S18</f>
        <v>0</v>
      </c>
      <c r="T16" s="36">
        <f t="shared" si="9"/>
        <v>-290</v>
      </c>
      <c r="U16" s="36">
        <f t="shared" si="10"/>
        <v>0</v>
      </c>
      <c r="V16" s="44">
        <f>SUM(V17:V18)</f>
        <v>315</v>
      </c>
      <c r="W16" s="44">
        <f>SUM(W17:W18)</f>
        <v>0</v>
      </c>
      <c r="X16" s="36">
        <f t="shared" si="20"/>
        <v>-315</v>
      </c>
      <c r="Y16" s="37">
        <f t="shared" si="21"/>
        <v>0</v>
      </c>
      <c r="Z16" s="34">
        <f t="shared" si="45"/>
        <v>1318</v>
      </c>
      <c r="AA16" s="34">
        <f t="shared" si="22"/>
        <v>0</v>
      </c>
      <c r="AB16" s="34">
        <f t="shared" si="23"/>
        <v>-1318</v>
      </c>
      <c r="AC16" s="34">
        <f>AA16/Z16%</f>
        <v>0</v>
      </c>
      <c r="AD16" s="44">
        <f>SUM(AD17:AD18)</f>
        <v>530</v>
      </c>
      <c r="AE16" s="44">
        <f>SUM(AE17:AE18)</f>
        <v>0</v>
      </c>
      <c r="AF16" s="36">
        <f t="shared" si="25"/>
        <v>-530</v>
      </c>
      <c r="AG16" s="36">
        <f>AE16/AD16%</f>
        <v>0</v>
      </c>
      <c r="AH16" s="44">
        <f>SUM(AH17:AH18)</f>
        <v>268</v>
      </c>
      <c r="AI16" s="44">
        <f>SUM(AI17:AI18)</f>
        <v>0</v>
      </c>
      <c r="AJ16" s="36">
        <f t="shared" si="27"/>
        <v>-268</v>
      </c>
      <c r="AK16" s="36">
        <f t="shared" si="28"/>
        <v>0</v>
      </c>
      <c r="AL16" s="43">
        <f>SUM(AL17:AL18)</f>
        <v>520</v>
      </c>
      <c r="AM16" s="43">
        <f>SUM(AM17:AM18)</f>
        <v>0</v>
      </c>
      <c r="AN16" s="36">
        <f t="shared" si="29"/>
        <v>-520</v>
      </c>
      <c r="AO16" s="36">
        <f t="shared" si="11"/>
        <v>0</v>
      </c>
      <c r="AP16" s="411">
        <f t="shared" si="52"/>
        <v>3339</v>
      </c>
      <c r="AQ16" s="412">
        <f t="shared" si="30"/>
        <v>249.6</v>
      </c>
      <c r="AR16" s="412">
        <f t="shared" si="12"/>
        <v>-3089.4</v>
      </c>
      <c r="AS16" s="413">
        <f>AQ16/AP16%</f>
        <v>7.47529200359389</v>
      </c>
      <c r="AT16" s="414">
        <f t="shared" si="31"/>
        <v>1170</v>
      </c>
      <c r="AU16" s="34">
        <f t="shared" si="32"/>
        <v>0</v>
      </c>
      <c r="AV16" s="34">
        <f t="shared" si="46"/>
        <v>-1170</v>
      </c>
      <c r="AW16" s="40">
        <f>AU16/AT16%</f>
        <v>0</v>
      </c>
      <c r="AX16" s="45">
        <f>SUM(AX17:AX18)</f>
        <v>390</v>
      </c>
      <c r="AY16" s="44">
        <f>SUM(AY17:AY18)</f>
        <v>0</v>
      </c>
      <c r="AZ16" s="36">
        <f t="shared" si="44"/>
        <v>-390</v>
      </c>
      <c r="BA16" s="38">
        <f t="shared" si="47"/>
        <v>0</v>
      </c>
      <c r="BB16" s="44">
        <f>SUM(BB17:BB18)</f>
        <v>310</v>
      </c>
      <c r="BC16" s="44">
        <f>SUM(BC17:BC18)</f>
        <v>0</v>
      </c>
      <c r="BD16" s="36">
        <f t="shared" si="33"/>
        <v>-310</v>
      </c>
      <c r="BE16" s="46">
        <f>BC16/BB16%</f>
        <v>0</v>
      </c>
      <c r="BF16" s="45">
        <f>SUM(BF17:BF18)</f>
        <v>470</v>
      </c>
      <c r="BG16" s="44">
        <f>SUM(BG17:BG18)</f>
        <v>0</v>
      </c>
      <c r="BH16" s="36">
        <f t="shared" si="34"/>
        <v>-470</v>
      </c>
      <c r="BI16" s="38">
        <f>BG16/BF16%</f>
        <v>0</v>
      </c>
      <c r="BJ16" s="420">
        <f t="shared" si="35"/>
        <v>1787.8</v>
      </c>
      <c r="BK16" s="34">
        <f t="shared" si="36"/>
        <v>0</v>
      </c>
      <c r="BL16" s="34">
        <f t="shared" si="37"/>
        <v>-1787.8</v>
      </c>
      <c r="BM16" s="35">
        <f>BK16/BJ16%</f>
        <v>0</v>
      </c>
      <c r="BN16" s="44">
        <f>SUM(BN17:BN18)</f>
        <v>645</v>
      </c>
      <c r="BO16" s="44">
        <f>SUM(BO17:BO18)</f>
        <v>0</v>
      </c>
      <c r="BP16" s="36">
        <f t="shared" si="39"/>
        <v>-645</v>
      </c>
      <c r="BQ16" s="61">
        <f>BO16/BN16%</f>
        <v>0</v>
      </c>
      <c r="BR16" s="44">
        <f>SUM(BR17:BR18)</f>
        <v>485</v>
      </c>
      <c r="BS16" s="44">
        <f>SUM(BS17:BS18)</f>
        <v>0</v>
      </c>
      <c r="BT16" s="36">
        <f t="shared" si="17"/>
        <v>-485</v>
      </c>
      <c r="BU16" s="46">
        <f>BS16/BR16%</f>
        <v>0</v>
      </c>
      <c r="BV16" s="43">
        <f>SUM(BV17:BV18)</f>
        <v>657.8</v>
      </c>
      <c r="BW16" s="43">
        <f>SUM(BW17:BW18)</f>
        <v>0</v>
      </c>
      <c r="BX16" s="36">
        <f t="shared" si="42"/>
        <v>-657.8</v>
      </c>
      <c r="BY16" s="36">
        <f>BW16/BV16%</f>
        <v>0</v>
      </c>
      <c r="BZ16" s="64"/>
      <c r="CA16" s="65"/>
      <c r="CB16" s="65"/>
    </row>
    <row r="17" spans="1:80" ht="39" customHeight="1">
      <c r="A17" s="71" t="s">
        <v>34</v>
      </c>
      <c r="B17" s="49">
        <f>J17+Z17+AT17+BJ17</f>
        <v>4692.1</v>
      </c>
      <c r="C17" s="49">
        <f>K17+AA17+AU17+BK17</f>
        <v>243.6</v>
      </c>
      <c r="D17" s="50">
        <f t="shared" si="0"/>
        <v>-4448.5</v>
      </c>
      <c r="E17" s="51">
        <f t="shared" si="1"/>
        <v>5.191705206623899</v>
      </c>
      <c r="F17" s="52">
        <f t="shared" si="2"/>
        <v>2080</v>
      </c>
      <c r="G17" s="53">
        <f t="shared" si="2"/>
        <v>243.6</v>
      </c>
      <c r="H17" s="53">
        <f t="shared" si="3"/>
        <v>-1836.4</v>
      </c>
      <c r="I17" s="54">
        <f>G17/F17%</f>
        <v>11.711538461538462</v>
      </c>
      <c r="J17" s="55">
        <f t="shared" si="19"/>
        <v>845</v>
      </c>
      <c r="K17" s="56">
        <f t="shared" si="51"/>
        <v>243.6</v>
      </c>
      <c r="L17" s="56">
        <f t="shared" si="5"/>
        <v>-601.4</v>
      </c>
      <c r="M17" s="57">
        <f>K17/J17%</f>
        <v>28.82840236686391</v>
      </c>
      <c r="N17" s="58">
        <v>240</v>
      </c>
      <c r="O17" s="49">
        <v>243.6</v>
      </c>
      <c r="P17" s="59">
        <f t="shared" si="7"/>
        <v>3.5999999999999943</v>
      </c>
      <c r="Q17" s="60">
        <f t="shared" si="8"/>
        <v>101.5</v>
      </c>
      <c r="R17" s="49">
        <v>290</v>
      </c>
      <c r="S17" s="49"/>
      <c r="T17" s="59">
        <f t="shared" si="9"/>
        <v>-290</v>
      </c>
      <c r="U17" s="59">
        <f t="shared" si="10"/>
        <v>0</v>
      </c>
      <c r="V17" s="49">
        <v>315</v>
      </c>
      <c r="W17" s="49"/>
      <c r="X17" s="59">
        <f t="shared" si="20"/>
        <v>-315</v>
      </c>
      <c r="Y17" s="60">
        <f t="shared" si="21"/>
        <v>0</v>
      </c>
      <c r="Z17" s="56">
        <f t="shared" si="45"/>
        <v>1235</v>
      </c>
      <c r="AA17" s="56">
        <f t="shared" si="22"/>
        <v>0</v>
      </c>
      <c r="AB17" s="56">
        <f t="shared" si="23"/>
        <v>-1235</v>
      </c>
      <c r="AC17" s="56">
        <f>AA17/Z17%</f>
        <v>0</v>
      </c>
      <c r="AD17" s="49">
        <v>470</v>
      </c>
      <c r="AE17" s="49"/>
      <c r="AF17" s="59">
        <f t="shared" si="25"/>
        <v>-470</v>
      </c>
      <c r="AG17" s="59">
        <f>AE17/AD17%</f>
        <v>0</v>
      </c>
      <c r="AH17" s="49">
        <v>265</v>
      </c>
      <c r="AI17" s="49"/>
      <c r="AJ17" s="59">
        <f t="shared" si="27"/>
        <v>-265</v>
      </c>
      <c r="AK17" s="59">
        <f t="shared" si="28"/>
        <v>0</v>
      </c>
      <c r="AL17" s="49">
        <v>500</v>
      </c>
      <c r="AM17" s="49"/>
      <c r="AN17" s="59">
        <f t="shared" si="29"/>
        <v>-500</v>
      </c>
      <c r="AO17" s="59">
        <f t="shared" si="11"/>
        <v>0</v>
      </c>
      <c r="AP17" s="415">
        <f t="shared" si="52"/>
        <v>3200</v>
      </c>
      <c r="AQ17" s="416">
        <f t="shared" si="30"/>
        <v>243.6</v>
      </c>
      <c r="AR17" s="416">
        <f t="shared" si="12"/>
        <v>-2956.4</v>
      </c>
      <c r="AS17" s="417">
        <f>AQ17/AP17%</f>
        <v>7.6125</v>
      </c>
      <c r="AT17" s="55">
        <f t="shared" si="31"/>
        <v>1120</v>
      </c>
      <c r="AU17" s="56">
        <f t="shared" si="32"/>
        <v>0</v>
      </c>
      <c r="AV17" s="56">
        <f t="shared" si="46"/>
        <v>-1120</v>
      </c>
      <c r="AW17" s="57">
        <f>AU17/AT17%</f>
        <v>0</v>
      </c>
      <c r="AX17" s="62">
        <v>370</v>
      </c>
      <c r="AY17" s="49"/>
      <c r="AZ17" s="59">
        <f t="shared" si="44"/>
        <v>-370</v>
      </c>
      <c r="BA17" s="61">
        <f t="shared" si="47"/>
        <v>0</v>
      </c>
      <c r="BB17" s="62">
        <v>310</v>
      </c>
      <c r="BC17" s="49"/>
      <c r="BD17" s="59">
        <f t="shared" si="33"/>
        <v>-310</v>
      </c>
      <c r="BE17" s="63">
        <f>BC17/BB17%</f>
        <v>0</v>
      </c>
      <c r="BF17" s="62">
        <v>440</v>
      </c>
      <c r="BG17" s="49"/>
      <c r="BH17" s="59">
        <f t="shared" si="34"/>
        <v>-440</v>
      </c>
      <c r="BI17" s="61">
        <f>BG17/BF17%</f>
        <v>0</v>
      </c>
      <c r="BJ17" s="419">
        <f t="shared" si="35"/>
        <v>1492.1</v>
      </c>
      <c r="BK17" s="56">
        <f t="shared" si="36"/>
        <v>0</v>
      </c>
      <c r="BL17" s="56">
        <f t="shared" si="37"/>
        <v>-1492.1</v>
      </c>
      <c r="BM17" s="57">
        <f>BK17/BJ17%</f>
        <v>0</v>
      </c>
      <c r="BN17" s="62">
        <v>555</v>
      </c>
      <c r="BO17" s="49"/>
      <c r="BP17" s="36">
        <f t="shared" si="39"/>
        <v>-555</v>
      </c>
      <c r="BQ17" s="61">
        <f>BO17/BN17%</f>
        <v>0</v>
      </c>
      <c r="BR17" s="62">
        <v>450</v>
      </c>
      <c r="BS17" s="49"/>
      <c r="BT17" s="59">
        <f t="shared" si="17"/>
        <v>-450</v>
      </c>
      <c r="BU17" s="63">
        <f>BS17/BR17%</f>
        <v>0</v>
      </c>
      <c r="BV17" s="49">
        <v>487.1</v>
      </c>
      <c r="BW17" s="49"/>
      <c r="BX17" s="59">
        <f t="shared" si="42"/>
        <v>-487.1</v>
      </c>
      <c r="BY17" s="59">
        <f>BW17/BV17%</f>
        <v>0</v>
      </c>
      <c r="BZ17" s="64"/>
      <c r="CA17" s="65"/>
      <c r="CB17" s="65"/>
    </row>
    <row r="18" spans="1:80" ht="37.5">
      <c r="A18" s="48" t="s">
        <v>35</v>
      </c>
      <c r="B18" s="49">
        <f>J18+Z18+AT18+BJ18</f>
        <v>434.7</v>
      </c>
      <c r="C18" s="49">
        <f>K18+AA18+AU18+BK18</f>
        <v>6</v>
      </c>
      <c r="D18" s="50">
        <f t="shared" si="0"/>
        <v>-428.7</v>
      </c>
      <c r="E18" s="51">
        <f t="shared" si="1"/>
        <v>1.3802622498274673</v>
      </c>
      <c r="F18" s="52">
        <f t="shared" si="2"/>
        <v>89</v>
      </c>
      <c r="G18" s="53">
        <f t="shared" si="2"/>
        <v>6</v>
      </c>
      <c r="H18" s="53">
        <f t="shared" si="3"/>
        <v>-83</v>
      </c>
      <c r="I18" s="54">
        <f>G18/F18%</f>
        <v>6.741573033707865</v>
      </c>
      <c r="J18" s="55">
        <f t="shared" si="19"/>
        <v>6</v>
      </c>
      <c r="K18" s="56">
        <f t="shared" si="51"/>
        <v>6</v>
      </c>
      <c r="L18" s="56">
        <f t="shared" si="5"/>
        <v>0</v>
      </c>
      <c r="M18" s="57">
        <f>K18/J18%</f>
        <v>100</v>
      </c>
      <c r="N18" s="58">
        <v>6</v>
      </c>
      <c r="O18" s="49">
        <v>6</v>
      </c>
      <c r="P18" s="59">
        <f t="shared" si="7"/>
        <v>0</v>
      </c>
      <c r="Q18" s="60">
        <f t="shared" si="8"/>
        <v>100</v>
      </c>
      <c r="R18" s="49">
        <v>0</v>
      </c>
      <c r="S18" s="49"/>
      <c r="T18" s="59">
        <f t="shared" si="9"/>
        <v>0</v>
      </c>
      <c r="U18" s="59"/>
      <c r="V18" s="49"/>
      <c r="W18" s="49"/>
      <c r="X18" s="59">
        <f t="shared" si="20"/>
        <v>0</v>
      </c>
      <c r="Y18" s="60" t="e">
        <f t="shared" si="21"/>
        <v>#DIV/0!</v>
      </c>
      <c r="Z18" s="56">
        <f t="shared" si="45"/>
        <v>83</v>
      </c>
      <c r="AA18" s="56">
        <f t="shared" si="22"/>
        <v>0</v>
      </c>
      <c r="AB18" s="56">
        <f t="shared" si="23"/>
        <v>-83</v>
      </c>
      <c r="AC18" s="56">
        <f>AA18/Z18%</f>
        <v>0</v>
      </c>
      <c r="AD18" s="49">
        <v>60</v>
      </c>
      <c r="AE18" s="49"/>
      <c r="AF18" s="59">
        <f t="shared" si="25"/>
        <v>-60</v>
      </c>
      <c r="AG18" s="59">
        <f>AE18/AD18%</f>
        <v>0</v>
      </c>
      <c r="AH18" s="49">
        <v>3</v>
      </c>
      <c r="AI18" s="49"/>
      <c r="AJ18" s="59">
        <f t="shared" si="27"/>
        <v>-3</v>
      </c>
      <c r="AK18" s="59">
        <f t="shared" si="28"/>
        <v>0</v>
      </c>
      <c r="AL18" s="49">
        <v>20</v>
      </c>
      <c r="AM18" s="49"/>
      <c r="AN18" s="59">
        <f t="shared" si="29"/>
        <v>-20</v>
      </c>
      <c r="AO18" s="59">
        <f t="shared" si="11"/>
        <v>0</v>
      </c>
      <c r="AP18" s="415">
        <f t="shared" si="52"/>
        <v>139</v>
      </c>
      <c r="AQ18" s="416">
        <f t="shared" si="30"/>
        <v>6</v>
      </c>
      <c r="AR18" s="416">
        <f t="shared" si="12"/>
        <v>-133</v>
      </c>
      <c r="AS18" s="417">
        <f>AQ18/AP18%</f>
        <v>4.316546762589929</v>
      </c>
      <c r="AT18" s="55">
        <f t="shared" si="31"/>
        <v>50</v>
      </c>
      <c r="AU18" s="56">
        <f t="shared" si="32"/>
        <v>0</v>
      </c>
      <c r="AV18" s="56">
        <f t="shared" si="46"/>
        <v>-50</v>
      </c>
      <c r="AW18" s="57">
        <f>AU18/AT18%</f>
        <v>0</v>
      </c>
      <c r="AX18" s="62">
        <v>20</v>
      </c>
      <c r="AY18" s="49"/>
      <c r="AZ18" s="59">
        <f t="shared" si="44"/>
        <v>-20</v>
      </c>
      <c r="BA18" s="61">
        <f t="shared" si="47"/>
        <v>0</v>
      </c>
      <c r="BB18" s="62"/>
      <c r="BC18" s="49"/>
      <c r="BD18" s="59">
        <f t="shared" si="33"/>
        <v>0</v>
      </c>
      <c r="BE18" s="63" t="e">
        <f>BC18/BB18%</f>
        <v>#DIV/0!</v>
      </c>
      <c r="BF18" s="62">
        <v>30</v>
      </c>
      <c r="BG18" s="49"/>
      <c r="BH18" s="59">
        <f t="shared" si="34"/>
        <v>-30</v>
      </c>
      <c r="BI18" s="61"/>
      <c r="BJ18" s="419">
        <f t="shared" si="35"/>
        <v>295.7</v>
      </c>
      <c r="BK18" s="56">
        <f t="shared" si="36"/>
        <v>0</v>
      </c>
      <c r="BL18" s="56">
        <f t="shared" si="37"/>
        <v>-295.7</v>
      </c>
      <c r="BM18" s="57">
        <f>BK18/BJ18%</f>
        <v>0</v>
      </c>
      <c r="BN18" s="62">
        <v>90</v>
      </c>
      <c r="BO18" s="49"/>
      <c r="BP18" s="36">
        <f t="shared" si="39"/>
        <v>-90</v>
      </c>
      <c r="BQ18" s="61">
        <f>BO18/BN18%</f>
        <v>0</v>
      </c>
      <c r="BR18" s="62">
        <v>35</v>
      </c>
      <c r="BS18" s="49"/>
      <c r="BT18" s="59">
        <f t="shared" si="17"/>
        <v>-35</v>
      </c>
      <c r="BU18" s="63"/>
      <c r="BV18" s="49">
        <v>170.7</v>
      </c>
      <c r="BW18" s="49"/>
      <c r="BX18" s="59">
        <f t="shared" si="42"/>
        <v>-170.7</v>
      </c>
      <c r="BY18" s="59">
        <f>BW18/BV18%</f>
        <v>0</v>
      </c>
      <c r="BZ18" s="47"/>
      <c r="CA18" s="65"/>
      <c r="CB18" s="65"/>
    </row>
    <row r="19" spans="1:80" ht="47.25" hidden="1">
      <c r="A19" s="73" t="s">
        <v>36</v>
      </c>
      <c r="B19" s="43">
        <f>SUM(B20:B21)</f>
        <v>0</v>
      </c>
      <c r="C19" s="43">
        <f>SUM(C20:C21)</f>
        <v>0</v>
      </c>
      <c r="D19" s="29">
        <f t="shared" si="0"/>
        <v>0</v>
      </c>
      <c r="E19" s="51"/>
      <c r="F19" s="52">
        <f t="shared" si="2"/>
        <v>0</v>
      </c>
      <c r="G19" s="53">
        <f t="shared" si="2"/>
        <v>0</v>
      </c>
      <c r="H19" s="53">
        <f t="shared" si="3"/>
        <v>0</v>
      </c>
      <c r="I19" s="54"/>
      <c r="J19" s="414">
        <f t="shared" si="19"/>
        <v>0</v>
      </c>
      <c r="K19" s="34">
        <f t="shared" si="51"/>
        <v>0</v>
      </c>
      <c r="L19" s="34">
        <f t="shared" si="5"/>
        <v>0</v>
      </c>
      <c r="M19" s="35"/>
      <c r="N19" s="44">
        <f>SUM(N20:N21)</f>
        <v>0</v>
      </c>
      <c r="O19" s="43">
        <f>SUM(O20:O21)</f>
        <v>0</v>
      </c>
      <c r="P19" s="36">
        <f t="shared" si="7"/>
        <v>0</v>
      </c>
      <c r="Q19" s="60"/>
      <c r="R19" s="43">
        <f>SUM(R20:R21)</f>
        <v>0</v>
      </c>
      <c r="S19" s="43">
        <f>SUM(S20:S21)</f>
        <v>0</v>
      </c>
      <c r="T19" s="59">
        <f t="shared" si="9"/>
        <v>0</v>
      </c>
      <c r="U19" s="59" t="e">
        <f t="shared" si="10"/>
        <v>#DIV/0!</v>
      </c>
      <c r="V19" s="43">
        <f>SUM(V20:V21)</f>
        <v>0</v>
      </c>
      <c r="W19" s="43">
        <f>SUM(W20:W21)</f>
        <v>0</v>
      </c>
      <c r="X19" s="59">
        <f t="shared" si="20"/>
        <v>0</v>
      </c>
      <c r="Y19" s="60" t="e">
        <f t="shared" si="21"/>
        <v>#DIV/0!</v>
      </c>
      <c r="Z19" s="34">
        <f t="shared" si="45"/>
        <v>0</v>
      </c>
      <c r="AA19" s="34">
        <f t="shared" si="22"/>
        <v>0</v>
      </c>
      <c r="AB19" s="34">
        <f t="shared" si="23"/>
        <v>0</v>
      </c>
      <c r="AC19" s="34"/>
      <c r="AD19" s="43">
        <f>SUM(AD20:AD21)</f>
        <v>0</v>
      </c>
      <c r="AE19" s="43">
        <f>SUM(AE20:AE21)</f>
        <v>0</v>
      </c>
      <c r="AF19" s="36">
        <f t="shared" si="25"/>
        <v>0</v>
      </c>
      <c r="AG19" s="59"/>
      <c r="AH19" s="43">
        <f>SUM(AH20:AH21)</f>
        <v>0</v>
      </c>
      <c r="AI19" s="43">
        <f>SUM(AI20:AI21)</f>
        <v>0</v>
      </c>
      <c r="AJ19" s="36">
        <f t="shared" si="27"/>
        <v>0</v>
      </c>
      <c r="AK19" s="36" t="e">
        <f t="shared" si="28"/>
        <v>#DIV/0!</v>
      </c>
      <c r="AL19" s="43">
        <f>SUM(AL20:AL21)</f>
        <v>0</v>
      </c>
      <c r="AM19" s="43">
        <f>SUM(AM20:AM21)</f>
        <v>0</v>
      </c>
      <c r="AN19" s="59">
        <f t="shared" si="29"/>
        <v>0</v>
      </c>
      <c r="AO19" s="59" t="e">
        <f t="shared" si="11"/>
        <v>#DIV/0!</v>
      </c>
      <c r="AP19" s="411">
        <f t="shared" si="52"/>
        <v>0</v>
      </c>
      <c r="AQ19" s="412">
        <f t="shared" si="30"/>
        <v>0</v>
      </c>
      <c r="AR19" s="412">
        <f t="shared" si="12"/>
        <v>0</v>
      </c>
      <c r="AS19" s="413"/>
      <c r="AT19" s="414">
        <f t="shared" si="31"/>
        <v>0</v>
      </c>
      <c r="AU19" s="420">
        <f>AY19+BC19+BG19</f>
        <v>0</v>
      </c>
      <c r="AV19" s="34">
        <f t="shared" si="46"/>
        <v>0</v>
      </c>
      <c r="AW19" s="40"/>
      <c r="AX19" s="45">
        <f>SUM(AX20:AX21)</f>
        <v>0</v>
      </c>
      <c r="AY19" s="43">
        <f>SUM(AY20:AY21)</f>
        <v>0</v>
      </c>
      <c r="AZ19" s="59">
        <f t="shared" si="44"/>
        <v>0</v>
      </c>
      <c r="BA19" s="61" t="e">
        <f t="shared" si="47"/>
        <v>#DIV/0!</v>
      </c>
      <c r="BB19" s="45">
        <f>SUM(BB20:BB21)</f>
        <v>0</v>
      </c>
      <c r="BC19" s="43">
        <f>SUM(BC20:BC21)</f>
        <v>0</v>
      </c>
      <c r="BD19" s="36">
        <f t="shared" si="33"/>
        <v>0</v>
      </c>
      <c r="BE19" s="63"/>
      <c r="BF19" s="45">
        <f>SUM(BF20:BF21)</f>
        <v>0</v>
      </c>
      <c r="BG19" s="45">
        <f>SUM(BG20:BG21)</f>
        <v>0</v>
      </c>
      <c r="BH19" s="36">
        <f t="shared" si="34"/>
        <v>0</v>
      </c>
      <c r="BI19" s="61"/>
      <c r="BJ19" s="420">
        <f t="shared" si="35"/>
        <v>0</v>
      </c>
      <c r="BK19" s="34">
        <f t="shared" si="36"/>
        <v>0</v>
      </c>
      <c r="BL19" s="34">
        <f t="shared" si="37"/>
        <v>0</v>
      </c>
      <c r="BM19" s="35"/>
      <c r="BN19" s="45">
        <f>SUM(BN20:BN21)</f>
        <v>0</v>
      </c>
      <c r="BO19" s="43">
        <f>SUM(BO20:BO21)</f>
        <v>0</v>
      </c>
      <c r="BP19" s="36">
        <f t="shared" si="39"/>
        <v>0</v>
      </c>
      <c r="BQ19" s="61"/>
      <c r="BR19" s="45">
        <f>SUM(BR20:BR21)</f>
        <v>0</v>
      </c>
      <c r="BS19" s="43">
        <f>SUM(BS20:BS21)</f>
        <v>0</v>
      </c>
      <c r="BT19" s="36">
        <f t="shared" si="17"/>
        <v>0</v>
      </c>
      <c r="BU19" s="63"/>
      <c r="BV19" s="43">
        <f>SUM(BV20:BV21)</f>
        <v>0</v>
      </c>
      <c r="BW19" s="43">
        <f>SUM(BW20:BW21)</f>
        <v>0</v>
      </c>
      <c r="BX19" s="36">
        <f t="shared" si="42"/>
        <v>0</v>
      </c>
      <c r="BY19" s="59"/>
      <c r="BZ19" s="64"/>
      <c r="CA19" s="65"/>
      <c r="CB19" s="65"/>
    </row>
    <row r="20" spans="1:80" ht="93.75" hidden="1">
      <c r="A20" s="48" t="s">
        <v>37</v>
      </c>
      <c r="B20" s="49"/>
      <c r="C20" s="49"/>
      <c r="D20" s="50">
        <f t="shared" si="0"/>
        <v>0</v>
      </c>
      <c r="E20" s="51"/>
      <c r="F20" s="52">
        <f t="shared" si="2"/>
        <v>0</v>
      </c>
      <c r="G20" s="53">
        <f t="shared" si="2"/>
        <v>0</v>
      </c>
      <c r="H20" s="53">
        <f t="shared" si="3"/>
        <v>0</v>
      </c>
      <c r="I20" s="54"/>
      <c r="J20" s="55">
        <f t="shared" si="19"/>
        <v>0</v>
      </c>
      <c r="K20" s="56">
        <f t="shared" si="51"/>
        <v>0</v>
      </c>
      <c r="L20" s="56">
        <f t="shared" si="5"/>
        <v>0</v>
      </c>
      <c r="M20" s="57"/>
      <c r="N20" s="58"/>
      <c r="O20" s="49"/>
      <c r="P20" s="59">
        <f>O20-N20</f>
        <v>0</v>
      </c>
      <c r="Q20" s="60"/>
      <c r="R20" s="49"/>
      <c r="S20" s="49"/>
      <c r="T20" s="59">
        <f t="shared" si="9"/>
        <v>0</v>
      </c>
      <c r="U20" s="59" t="e">
        <f t="shared" si="10"/>
        <v>#DIV/0!</v>
      </c>
      <c r="V20" s="49"/>
      <c r="W20" s="49"/>
      <c r="X20" s="59">
        <f t="shared" si="20"/>
        <v>0</v>
      </c>
      <c r="Y20" s="60" t="e">
        <f t="shared" si="21"/>
        <v>#DIV/0!</v>
      </c>
      <c r="Z20" s="56">
        <f t="shared" si="45"/>
        <v>0</v>
      </c>
      <c r="AA20" s="56">
        <f t="shared" si="22"/>
        <v>0</v>
      </c>
      <c r="AB20" s="56">
        <f t="shared" si="23"/>
        <v>0</v>
      </c>
      <c r="AC20" s="56"/>
      <c r="AD20" s="49"/>
      <c r="AE20" s="49"/>
      <c r="AF20" s="59">
        <f>AE20-AD20</f>
        <v>0</v>
      </c>
      <c r="AG20" s="59"/>
      <c r="AH20" s="49"/>
      <c r="AI20" s="49"/>
      <c r="AJ20" s="36">
        <f t="shared" si="27"/>
        <v>0</v>
      </c>
      <c r="AK20" s="36" t="e">
        <f t="shared" si="28"/>
        <v>#DIV/0!</v>
      </c>
      <c r="AL20" s="49"/>
      <c r="AM20" s="49"/>
      <c r="AN20" s="59">
        <f t="shared" si="29"/>
        <v>0</v>
      </c>
      <c r="AO20" s="59" t="e">
        <f t="shared" si="11"/>
        <v>#DIV/0!</v>
      </c>
      <c r="AP20" s="415">
        <f t="shared" si="52"/>
        <v>0</v>
      </c>
      <c r="AQ20" s="416">
        <f t="shared" si="30"/>
        <v>0</v>
      </c>
      <c r="AR20" s="416">
        <f t="shared" si="12"/>
        <v>0</v>
      </c>
      <c r="AS20" s="417"/>
      <c r="AT20" s="55">
        <f t="shared" si="31"/>
        <v>0</v>
      </c>
      <c r="AU20" s="56">
        <f t="shared" si="32"/>
        <v>0</v>
      </c>
      <c r="AV20" s="56">
        <f t="shared" si="46"/>
        <v>0</v>
      </c>
      <c r="AW20" s="57"/>
      <c r="AX20" s="62"/>
      <c r="AY20" s="49"/>
      <c r="AZ20" s="59">
        <f t="shared" si="44"/>
        <v>0</v>
      </c>
      <c r="BA20" s="61" t="e">
        <f t="shared" si="47"/>
        <v>#DIV/0!</v>
      </c>
      <c r="BB20" s="62"/>
      <c r="BC20" s="49">
        <v>0</v>
      </c>
      <c r="BD20" s="59">
        <f t="shared" si="33"/>
        <v>0</v>
      </c>
      <c r="BE20" s="63"/>
      <c r="BF20" s="62"/>
      <c r="BG20" s="49"/>
      <c r="BH20" s="59">
        <f t="shared" si="34"/>
        <v>0</v>
      </c>
      <c r="BI20" s="61" t="e">
        <f>BG20/BF20%</f>
        <v>#DIV/0!</v>
      </c>
      <c r="BJ20" s="419">
        <f t="shared" si="35"/>
        <v>0</v>
      </c>
      <c r="BK20" s="56">
        <f t="shared" si="36"/>
        <v>0</v>
      </c>
      <c r="BL20" s="56">
        <f t="shared" si="37"/>
        <v>0</v>
      </c>
      <c r="BM20" s="57"/>
      <c r="BN20" s="62"/>
      <c r="BO20" s="49"/>
      <c r="BP20" s="59">
        <f>BO20-BN20</f>
        <v>0</v>
      </c>
      <c r="BQ20" s="61"/>
      <c r="BR20" s="62"/>
      <c r="BS20" s="49"/>
      <c r="BT20" s="59">
        <f>BS20-BR20</f>
        <v>0</v>
      </c>
      <c r="BU20" s="63"/>
      <c r="BV20" s="49"/>
      <c r="BW20" s="49"/>
      <c r="BX20" s="59">
        <f>BW20-BV20</f>
        <v>0</v>
      </c>
      <c r="BY20" s="59"/>
      <c r="BZ20" s="64"/>
      <c r="CA20" s="65"/>
      <c r="CB20" s="65"/>
    </row>
    <row r="21" spans="1:80" s="42" customFormat="1" ht="18.75" hidden="1">
      <c r="A21" s="67" t="s">
        <v>38</v>
      </c>
      <c r="B21" s="49"/>
      <c r="C21" s="49"/>
      <c r="D21" s="50">
        <f t="shared" si="0"/>
        <v>0</v>
      </c>
      <c r="E21" s="51"/>
      <c r="F21" s="52">
        <f t="shared" si="2"/>
        <v>0</v>
      </c>
      <c r="G21" s="53">
        <f t="shared" si="2"/>
        <v>0</v>
      </c>
      <c r="H21" s="53">
        <f t="shared" si="3"/>
        <v>0</v>
      </c>
      <c r="I21" s="54"/>
      <c r="J21" s="55">
        <f t="shared" si="19"/>
        <v>0</v>
      </c>
      <c r="K21" s="56">
        <f t="shared" si="51"/>
        <v>0</v>
      </c>
      <c r="L21" s="56">
        <f t="shared" si="5"/>
        <v>0</v>
      </c>
      <c r="M21" s="57"/>
      <c r="N21" s="58"/>
      <c r="O21" s="49"/>
      <c r="P21" s="59"/>
      <c r="Q21" s="60"/>
      <c r="R21" s="49"/>
      <c r="S21" s="49"/>
      <c r="T21" s="59">
        <f t="shared" si="9"/>
        <v>0</v>
      </c>
      <c r="U21" s="59" t="e">
        <f t="shared" si="10"/>
        <v>#DIV/0!</v>
      </c>
      <c r="V21" s="49"/>
      <c r="W21" s="49"/>
      <c r="X21" s="59">
        <f t="shared" si="20"/>
        <v>0</v>
      </c>
      <c r="Y21" s="60" t="e">
        <f t="shared" si="21"/>
        <v>#DIV/0!</v>
      </c>
      <c r="Z21" s="56">
        <f t="shared" si="45"/>
        <v>0</v>
      </c>
      <c r="AA21" s="56">
        <f t="shared" si="22"/>
        <v>0</v>
      </c>
      <c r="AB21" s="56">
        <f t="shared" si="23"/>
        <v>0</v>
      </c>
      <c r="AC21" s="56"/>
      <c r="AD21" s="49"/>
      <c r="AE21" s="49"/>
      <c r="AF21" s="59">
        <f>AE21-AD21</f>
        <v>0</v>
      </c>
      <c r="AG21" s="59"/>
      <c r="AH21" s="49"/>
      <c r="AI21" s="49"/>
      <c r="AJ21" s="36">
        <f t="shared" si="27"/>
        <v>0</v>
      </c>
      <c r="AK21" s="36" t="e">
        <f t="shared" si="28"/>
        <v>#DIV/0!</v>
      </c>
      <c r="AL21" s="49"/>
      <c r="AM21" s="49"/>
      <c r="AN21" s="59">
        <f t="shared" si="29"/>
        <v>0</v>
      </c>
      <c r="AO21" s="59" t="e">
        <f t="shared" si="11"/>
        <v>#DIV/0!</v>
      </c>
      <c r="AP21" s="415">
        <f t="shared" si="52"/>
        <v>0</v>
      </c>
      <c r="AQ21" s="416">
        <f t="shared" si="30"/>
        <v>0</v>
      </c>
      <c r="AR21" s="416">
        <f t="shared" si="12"/>
        <v>0</v>
      </c>
      <c r="AS21" s="417"/>
      <c r="AT21" s="55">
        <f t="shared" si="31"/>
        <v>0</v>
      </c>
      <c r="AU21" s="56">
        <f t="shared" si="32"/>
        <v>0</v>
      </c>
      <c r="AV21" s="56">
        <f t="shared" si="46"/>
        <v>0</v>
      </c>
      <c r="AW21" s="57"/>
      <c r="AX21" s="62"/>
      <c r="AY21" s="49"/>
      <c r="AZ21" s="59">
        <f t="shared" si="44"/>
        <v>0</v>
      </c>
      <c r="BA21" s="61" t="e">
        <f t="shared" si="47"/>
        <v>#DIV/0!</v>
      </c>
      <c r="BB21" s="62"/>
      <c r="BC21" s="49"/>
      <c r="BD21" s="59"/>
      <c r="BE21" s="63"/>
      <c r="BF21" s="62"/>
      <c r="BG21" s="49"/>
      <c r="BH21" s="59"/>
      <c r="BI21" s="61"/>
      <c r="BJ21" s="419">
        <f t="shared" si="35"/>
        <v>0</v>
      </c>
      <c r="BK21" s="56">
        <f t="shared" si="36"/>
        <v>0</v>
      </c>
      <c r="BL21" s="56">
        <f t="shared" si="37"/>
        <v>0</v>
      </c>
      <c r="BM21" s="57"/>
      <c r="BN21" s="62"/>
      <c r="BO21" s="49"/>
      <c r="BP21" s="59"/>
      <c r="BQ21" s="61"/>
      <c r="BR21" s="62"/>
      <c r="BS21" s="49"/>
      <c r="BT21" s="59"/>
      <c r="BU21" s="63"/>
      <c r="BV21" s="49"/>
      <c r="BW21" s="49"/>
      <c r="BX21" s="59"/>
      <c r="BY21" s="59"/>
      <c r="BZ21" s="47"/>
      <c r="CA21" s="41"/>
      <c r="CB21" s="41"/>
    </row>
    <row r="22" spans="1:80" ht="51.75" customHeight="1">
      <c r="A22" s="73" t="s">
        <v>39</v>
      </c>
      <c r="B22" s="43">
        <f>B23+B24+B25+B26</f>
        <v>24006.899999999998</v>
      </c>
      <c r="C22" s="43">
        <f>C23+C24+C25+C26</f>
        <v>1403.4</v>
      </c>
      <c r="D22" s="29">
        <f t="shared" si="0"/>
        <v>-22603.499999999996</v>
      </c>
      <c r="E22" s="30">
        <f t="shared" si="1"/>
        <v>5.845819326943505</v>
      </c>
      <c r="F22" s="31">
        <f t="shared" si="2"/>
        <v>11169</v>
      </c>
      <c r="G22" s="32">
        <f t="shared" si="2"/>
        <v>1403.4</v>
      </c>
      <c r="H22" s="32">
        <f t="shared" si="3"/>
        <v>-9765.6</v>
      </c>
      <c r="I22" s="33">
        <f>G22/F22%</f>
        <v>12.565135643298417</v>
      </c>
      <c r="J22" s="414">
        <f t="shared" si="19"/>
        <v>5187.5</v>
      </c>
      <c r="K22" s="34">
        <f t="shared" si="51"/>
        <v>1403.4</v>
      </c>
      <c r="L22" s="34">
        <f>K22-J22</f>
        <v>-3784.1</v>
      </c>
      <c r="M22" s="35">
        <f>K22/J22%</f>
        <v>27.053493975903617</v>
      </c>
      <c r="N22" s="44">
        <f>N23+N24+N25+N26</f>
        <v>1395</v>
      </c>
      <c r="O22" s="43">
        <f>O23+O24+O25+O26</f>
        <v>1403.4</v>
      </c>
      <c r="P22" s="36">
        <f aca="true" t="shared" si="53" ref="P22:P34">O22-N22</f>
        <v>8.400000000000091</v>
      </c>
      <c r="Q22" s="37">
        <f>O22/N22%</f>
        <v>100.60215053763442</v>
      </c>
      <c r="R22" s="43">
        <f>R23+R24+R25+R26</f>
        <v>1604.2</v>
      </c>
      <c r="S22" s="43">
        <f>S23+S24+S25+S26</f>
        <v>0</v>
      </c>
      <c r="T22" s="36">
        <f t="shared" si="9"/>
        <v>-1604.2</v>
      </c>
      <c r="U22" s="36">
        <f t="shared" si="10"/>
        <v>0</v>
      </c>
      <c r="V22" s="43">
        <f>V23+V24+V25+V26</f>
        <v>2188.2999999999997</v>
      </c>
      <c r="W22" s="43">
        <f>W23+W24+W25+W26</f>
        <v>0</v>
      </c>
      <c r="X22" s="36">
        <f t="shared" si="20"/>
        <v>-2188.2999999999997</v>
      </c>
      <c r="Y22" s="37">
        <f t="shared" si="21"/>
        <v>0</v>
      </c>
      <c r="Z22" s="34">
        <f t="shared" si="45"/>
        <v>5981.5</v>
      </c>
      <c r="AA22" s="34">
        <f t="shared" si="22"/>
        <v>0</v>
      </c>
      <c r="AB22" s="34">
        <f t="shared" si="23"/>
        <v>-5981.5</v>
      </c>
      <c r="AC22" s="34">
        <f>AA22/Z22%</f>
        <v>0</v>
      </c>
      <c r="AD22" s="43">
        <f>AD23+AD24+AD25+AD26</f>
        <v>1704.1</v>
      </c>
      <c r="AE22" s="43">
        <f>AE23+AE24+AE25+AE26</f>
        <v>0</v>
      </c>
      <c r="AF22" s="36">
        <f aca="true" t="shared" si="54" ref="AF22:AF34">AE22-AD22</f>
        <v>-1704.1</v>
      </c>
      <c r="AG22" s="36">
        <f aca="true" t="shared" si="55" ref="AG22:AG28">AE22/AD22%</f>
        <v>0</v>
      </c>
      <c r="AH22" s="43">
        <f>AH23+AH24+AH25+AH26</f>
        <v>1704.2</v>
      </c>
      <c r="AI22" s="43">
        <f>AI23+AI24+AI25+AI26</f>
        <v>0</v>
      </c>
      <c r="AJ22" s="36">
        <f t="shared" si="27"/>
        <v>-1704.2</v>
      </c>
      <c r="AK22" s="36">
        <f t="shared" si="28"/>
        <v>0</v>
      </c>
      <c r="AL22" s="43">
        <f>AL23+AL24+AL25+AL26</f>
        <v>2573.2</v>
      </c>
      <c r="AM22" s="43">
        <f>AM23+AM24+AM25+AM26</f>
        <v>0</v>
      </c>
      <c r="AN22" s="36">
        <f t="shared" si="29"/>
        <v>-2573.2</v>
      </c>
      <c r="AO22" s="36">
        <f t="shared" si="11"/>
        <v>0</v>
      </c>
      <c r="AP22" s="411">
        <f t="shared" si="52"/>
        <v>17781.5</v>
      </c>
      <c r="AQ22" s="412">
        <f t="shared" si="52"/>
        <v>1403.4</v>
      </c>
      <c r="AR22" s="412">
        <f t="shared" si="12"/>
        <v>-16378.1</v>
      </c>
      <c r="AS22" s="413">
        <f>AQ22/AP22%</f>
        <v>7.892472513567473</v>
      </c>
      <c r="AT22" s="414">
        <f t="shared" si="31"/>
        <v>6612.499999999999</v>
      </c>
      <c r="AU22" s="34">
        <f t="shared" si="32"/>
        <v>0</v>
      </c>
      <c r="AV22" s="34">
        <f t="shared" si="46"/>
        <v>-6612.499999999999</v>
      </c>
      <c r="AW22" s="40">
        <f>AU22/AT22%</f>
        <v>0</v>
      </c>
      <c r="AX22" s="45">
        <f>AX23+AX24+AX25+AX26</f>
        <v>2204.1</v>
      </c>
      <c r="AY22" s="43">
        <f>AY23+AY24+AY25+AY26</f>
        <v>0</v>
      </c>
      <c r="AZ22" s="36">
        <f t="shared" si="44"/>
        <v>-2204.1</v>
      </c>
      <c r="BA22" s="38">
        <f t="shared" si="47"/>
        <v>0</v>
      </c>
      <c r="BB22" s="45">
        <f>BB23+BB24+BB25+BB26</f>
        <v>2204.2</v>
      </c>
      <c r="BC22" s="43">
        <f>BC23+BC24+BC25+BC26</f>
        <v>0</v>
      </c>
      <c r="BD22" s="36">
        <f>BC22-BB22</f>
        <v>-2204.2</v>
      </c>
      <c r="BE22" s="46">
        <f>BC22/BB22%</f>
        <v>0</v>
      </c>
      <c r="BF22" s="45">
        <f>BF23+BF24+BF25+BF26</f>
        <v>2204.2</v>
      </c>
      <c r="BG22" s="43">
        <f>BG23+BG24+BG25+BG26</f>
        <v>0</v>
      </c>
      <c r="BH22" s="36">
        <f>BG22-BF22</f>
        <v>-2204.2</v>
      </c>
      <c r="BI22" s="38">
        <f>BG22/BF22%</f>
        <v>0</v>
      </c>
      <c r="BJ22" s="420">
        <f t="shared" si="35"/>
        <v>6225.4</v>
      </c>
      <c r="BK22" s="34">
        <f t="shared" si="36"/>
        <v>0</v>
      </c>
      <c r="BL22" s="34">
        <f t="shared" si="37"/>
        <v>-6225.4</v>
      </c>
      <c r="BM22" s="35">
        <f>BK22/BJ22%</f>
        <v>0</v>
      </c>
      <c r="BN22" s="45">
        <f>BN23+BN24+BN25+BN26</f>
        <v>2073.1</v>
      </c>
      <c r="BO22" s="43">
        <f>BO23+BO24+BO25+BO26</f>
        <v>0</v>
      </c>
      <c r="BP22" s="36">
        <f>BO22-BN22</f>
        <v>-2073.1</v>
      </c>
      <c r="BQ22" s="61">
        <f>BO22/BN22%</f>
        <v>0</v>
      </c>
      <c r="BR22" s="45">
        <f>BR23+BR24+BR25+BR26</f>
        <v>2072.2</v>
      </c>
      <c r="BS22" s="43">
        <f>BS23+BS24+BS25+BS26</f>
        <v>0</v>
      </c>
      <c r="BT22" s="36">
        <f>BS22-BR22</f>
        <v>-2072.2</v>
      </c>
      <c r="BU22" s="46">
        <f>BS22/BR22%</f>
        <v>0</v>
      </c>
      <c r="BV22" s="43">
        <f>BV23+BV24+BV25+BV26</f>
        <v>2080.1</v>
      </c>
      <c r="BW22" s="43">
        <f>BW23+BW24+BW25+BW26</f>
        <v>0</v>
      </c>
      <c r="BX22" s="36">
        <f>BW22-BV22</f>
        <v>-2080.1</v>
      </c>
      <c r="BY22" s="36">
        <f>BW22/BV22%</f>
        <v>0</v>
      </c>
      <c r="BZ22" s="78"/>
      <c r="CA22" s="65"/>
      <c r="CB22" s="65"/>
    </row>
    <row r="23" spans="1:80" s="80" customFormat="1" ht="39" customHeight="1" hidden="1">
      <c r="A23" s="74" t="s">
        <v>40</v>
      </c>
      <c r="B23" s="75"/>
      <c r="C23" s="75"/>
      <c r="D23" s="50">
        <f t="shared" si="0"/>
        <v>0</v>
      </c>
      <c r="E23" s="51"/>
      <c r="F23" s="52">
        <f t="shared" si="2"/>
        <v>0</v>
      </c>
      <c r="G23" s="53">
        <f t="shared" si="2"/>
        <v>0</v>
      </c>
      <c r="H23" s="53">
        <f t="shared" si="3"/>
        <v>0</v>
      </c>
      <c r="I23" s="54"/>
      <c r="J23" s="55">
        <f t="shared" si="19"/>
        <v>0</v>
      </c>
      <c r="K23" s="56">
        <f t="shared" si="51"/>
        <v>0</v>
      </c>
      <c r="L23" s="56">
        <f>K23-J23</f>
        <v>0</v>
      </c>
      <c r="M23" s="57"/>
      <c r="N23" s="76"/>
      <c r="O23" s="75"/>
      <c r="P23" s="36">
        <f t="shared" si="53"/>
        <v>0</v>
      </c>
      <c r="Q23" s="37"/>
      <c r="R23" s="75"/>
      <c r="S23" s="75"/>
      <c r="T23" s="59">
        <f t="shared" si="9"/>
        <v>0</v>
      </c>
      <c r="U23" s="59" t="e">
        <f t="shared" si="10"/>
        <v>#DIV/0!</v>
      </c>
      <c r="V23" s="75"/>
      <c r="W23" s="75"/>
      <c r="X23" s="59">
        <f t="shared" si="20"/>
        <v>0</v>
      </c>
      <c r="Y23" s="60" t="e">
        <f t="shared" si="21"/>
        <v>#DIV/0!</v>
      </c>
      <c r="Z23" s="56">
        <f t="shared" si="45"/>
        <v>0</v>
      </c>
      <c r="AA23" s="56">
        <f t="shared" si="22"/>
        <v>0</v>
      </c>
      <c r="AB23" s="56">
        <f t="shared" si="23"/>
        <v>0</v>
      </c>
      <c r="AC23" s="56"/>
      <c r="AD23" s="75"/>
      <c r="AE23" s="75"/>
      <c r="AF23" s="36">
        <f t="shared" si="54"/>
        <v>0</v>
      </c>
      <c r="AG23" s="36" t="e">
        <f t="shared" si="55"/>
        <v>#DIV/0!</v>
      </c>
      <c r="AH23" s="75"/>
      <c r="AI23" s="75"/>
      <c r="AJ23" s="36">
        <f t="shared" si="27"/>
        <v>0</v>
      </c>
      <c r="AK23" s="36" t="e">
        <f t="shared" si="28"/>
        <v>#DIV/0!</v>
      </c>
      <c r="AL23" s="75"/>
      <c r="AM23" s="75"/>
      <c r="AN23" s="59">
        <f t="shared" si="29"/>
        <v>0</v>
      </c>
      <c r="AO23" s="59" t="e">
        <f t="shared" si="11"/>
        <v>#DIV/0!</v>
      </c>
      <c r="AP23" s="411">
        <f t="shared" si="52"/>
        <v>0</v>
      </c>
      <c r="AQ23" s="416">
        <f t="shared" si="52"/>
        <v>0</v>
      </c>
      <c r="AR23" s="416">
        <f t="shared" si="12"/>
        <v>0</v>
      </c>
      <c r="AS23" s="417"/>
      <c r="AT23" s="55">
        <f t="shared" si="31"/>
        <v>0</v>
      </c>
      <c r="AU23" s="56">
        <f t="shared" si="32"/>
        <v>0</v>
      </c>
      <c r="AV23" s="56">
        <f t="shared" si="46"/>
        <v>0</v>
      </c>
      <c r="AW23" s="57"/>
      <c r="AX23" s="77"/>
      <c r="AY23" s="75"/>
      <c r="AZ23" s="59">
        <f t="shared" si="44"/>
        <v>0</v>
      </c>
      <c r="BA23" s="61" t="e">
        <f t="shared" si="47"/>
        <v>#DIV/0!</v>
      </c>
      <c r="BB23" s="77"/>
      <c r="BC23" s="75"/>
      <c r="BD23" s="59"/>
      <c r="BE23" s="63"/>
      <c r="BF23" s="77"/>
      <c r="BG23" s="75"/>
      <c r="BH23" s="59"/>
      <c r="BI23" s="38"/>
      <c r="BJ23" s="419">
        <f t="shared" si="35"/>
        <v>0</v>
      </c>
      <c r="BK23" s="56">
        <f t="shared" si="36"/>
        <v>0</v>
      </c>
      <c r="BL23" s="56">
        <f t="shared" si="37"/>
        <v>0</v>
      </c>
      <c r="BM23" s="57"/>
      <c r="BN23" s="77"/>
      <c r="BO23" s="75"/>
      <c r="BP23" s="59"/>
      <c r="BQ23" s="61"/>
      <c r="BR23" s="77"/>
      <c r="BS23" s="75"/>
      <c r="BT23" s="59"/>
      <c r="BU23" s="46"/>
      <c r="BV23" s="75"/>
      <c r="BW23" s="75"/>
      <c r="BX23" s="59"/>
      <c r="BY23" s="36" t="e">
        <f>BW23/BV23%</f>
        <v>#DIV/0!</v>
      </c>
      <c r="BZ23" s="64"/>
      <c r="CA23" s="65"/>
      <c r="CB23" s="65"/>
    </row>
    <row r="24" spans="1:80" s="2" customFormat="1" ht="18.75">
      <c r="A24" s="74" t="s">
        <v>41</v>
      </c>
      <c r="B24" s="49">
        <f aca="true" t="shared" si="56" ref="B24:C26">J24+Z24+AT24+BJ24</f>
        <v>15473</v>
      </c>
      <c r="C24" s="49">
        <f t="shared" si="56"/>
        <v>856.3</v>
      </c>
      <c r="D24" s="79">
        <f t="shared" si="0"/>
        <v>-14616.7</v>
      </c>
      <c r="E24" s="51">
        <f t="shared" si="1"/>
        <v>5.534156272216118</v>
      </c>
      <c r="F24" s="52">
        <f t="shared" si="2"/>
        <v>7024</v>
      </c>
      <c r="G24" s="53">
        <f t="shared" si="2"/>
        <v>856.3</v>
      </c>
      <c r="H24" s="53">
        <f t="shared" si="3"/>
        <v>-6167.7</v>
      </c>
      <c r="I24" s="54">
        <f aca="true" t="shared" si="57" ref="I24:I30">G24/F24%</f>
        <v>12.191059225512529</v>
      </c>
      <c r="J24" s="55">
        <f t="shared" si="19"/>
        <v>3155</v>
      </c>
      <c r="K24" s="56">
        <f t="shared" si="51"/>
        <v>856.3</v>
      </c>
      <c r="L24" s="56">
        <f>K24-J24</f>
        <v>-2298.7</v>
      </c>
      <c r="M24" s="57">
        <f aca="true" t="shared" si="58" ref="M24:M34">K24/J24%</f>
        <v>27.141045958795562</v>
      </c>
      <c r="N24" s="58">
        <v>855</v>
      </c>
      <c r="O24" s="49">
        <v>856.3</v>
      </c>
      <c r="P24" s="59">
        <f t="shared" si="53"/>
        <v>1.2999999999999545</v>
      </c>
      <c r="Q24" s="60">
        <f>O24/N24%</f>
        <v>100.15204678362572</v>
      </c>
      <c r="R24" s="49">
        <v>900</v>
      </c>
      <c r="S24" s="49"/>
      <c r="T24" s="59">
        <f t="shared" si="9"/>
        <v>-900</v>
      </c>
      <c r="U24" s="59">
        <f t="shared" si="10"/>
        <v>0</v>
      </c>
      <c r="V24" s="49">
        <v>1400</v>
      </c>
      <c r="W24" s="49"/>
      <c r="X24" s="59">
        <f t="shared" si="20"/>
        <v>-1400</v>
      </c>
      <c r="Y24" s="60">
        <f t="shared" si="21"/>
        <v>0</v>
      </c>
      <c r="Z24" s="56">
        <f t="shared" si="45"/>
        <v>3869</v>
      </c>
      <c r="AA24" s="56">
        <f t="shared" si="22"/>
        <v>0</v>
      </c>
      <c r="AB24" s="56">
        <f t="shared" si="23"/>
        <v>-3869</v>
      </c>
      <c r="AC24" s="56">
        <f>AA24/Z24%</f>
        <v>0</v>
      </c>
      <c r="AD24" s="49">
        <v>1000</v>
      </c>
      <c r="AE24" s="49"/>
      <c r="AF24" s="59">
        <f t="shared" si="54"/>
        <v>-1000</v>
      </c>
      <c r="AG24" s="59">
        <f t="shared" si="55"/>
        <v>0</v>
      </c>
      <c r="AH24" s="49">
        <v>1000</v>
      </c>
      <c r="AI24" s="49"/>
      <c r="AJ24" s="59">
        <f t="shared" si="27"/>
        <v>-1000</v>
      </c>
      <c r="AK24" s="59">
        <f t="shared" si="28"/>
        <v>0</v>
      </c>
      <c r="AL24" s="49">
        <v>1869</v>
      </c>
      <c r="AM24" s="49"/>
      <c r="AN24" s="59">
        <f t="shared" si="29"/>
        <v>-1869</v>
      </c>
      <c r="AO24" s="59">
        <f t="shared" si="11"/>
        <v>0</v>
      </c>
      <c r="AP24" s="415">
        <f t="shared" si="52"/>
        <v>11524</v>
      </c>
      <c r="AQ24" s="416">
        <f t="shared" si="52"/>
        <v>856.3</v>
      </c>
      <c r="AR24" s="416">
        <f t="shared" si="12"/>
        <v>-10667.7</v>
      </c>
      <c r="AS24" s="417">
        <f aca="true" t="shared" si="59" ref="AS24:AS34">AQ24/AP24%</f>
        <v>7.430579659840333</v>
      </c>
      <c r="AT24" s="55">
        <f t="shared" si="31"/>
        <v>4500</v>
      </c>
      <c r="AU24" s="56">
        <f t="shared" si="32"/>
        <v>0</v>
      </c>
      <c r="AV24" s="56">
        <f t="shared" si="46"/>
        <v>-4500</v>
      </c>
      <c r="AW24" s="57">
        <f>AU24/AT24%</f>
        <v>0</v>
      </c>
      <c r="AX24" s="62">
        <v>1500</v>
      </c>
      <c r="AY24" s="49"/>
      <c r="AZ24" s="59">
        <f t="shared" si="44"/>
        <v>-1500</v>
      </c>
      <c r="BA24" s="61">
        <f t="shared" si="47"/>
        <v>0</v>
      </c>
      <c r="BB24" s="62">
        <v>1500</v>
      </c>
      <c r="BC24" s="49"/>
      <c r="BD24" s="59">
        <f>BC24-BB24</f>
        <v>-1500</v>
      </c>
      <c r="BE24" s="63">
        <f>BC24/BB24%</f>
        <v>0</v>
      </c>
      <c r="BF24" s="62">
        <v>1500</v>
      </c>
      <c r="BG24" s="49"/>
      <c r="BH24" s="59">
        <f>BG24-BF24</f>
        <v>-1500</v>
      </c>
      <c r="BI24" s="61">
        <f>BG24/BF24%</f>
        <v>0</v>
      </c>
      <c r="BJ24" s="419">
        <f t="shared" si="35"/>
        <v>3949</v>
      </c>
      <c r="BK24" s="56">
        <f t="shared" si="36"/>
        <v>0</v>
      </c>
      <c r="BL24" s="56">
        <f t="shared" si="37"/>
        <v>-3949</v>
      </c>
      <c r="BM24" s="57">
        <f>BK24/BJ24%</f>
        <v>0</v>
      </c>
      <c r="BN24" s="62">
        <v>1369</v>
      </c>
      <c r="BO24" s="49"/>
      <c r="BP24" s="36">
        <f>BO24-BN24</f>
        <v>-1369</v>
      </c>
      <c r="BQ24" s="61">
        <f>BO24/BN24%</f>
        <v>0</v>
      </c>
      <c r="BR24" s="62">
        <v>1368</v>
      </c>
      <c r="BS24" s="49"/>
      <c r="BT24" s="59">
        <f>BS24-BR24</f>
        <v>-1368</v>
      </c>
      <c r="BU24" s="63">
        <f>BS24/BR24%</f>
        <v>0</v>
      </c>
      <c r="BV24" s="49">
        <v>1212</v>
      </c>
      <c r="BW24" s="49"/>
      <c r="BX24" s="59">
        <f>BW24-BV24</f>
        <v>-1212</v>
      </c>
      <c r="BY24" s="36">
        <f>BW24/BV24%</f>
        <v>0</v>
      </c>
      <c r="BZ24" s="84"/>
      <c r="CA24" s="65"/>
      <c r="CB24" s="65"/>
    </row>
    <row r="25" spans="1:80" ht="18.75">
      <c r="A25" s="48" t="s">
        <v>42</v>
      </c>
      <c r="B25" s="49">
        <f t="shared" si="56"/>
        <v>8449.8</v>
      </c>
      <c r="C25" s="49">
        <f t="shared" si="56"/>
        <v>547.1</v>
      </c>
      <c r="D25" s="59">
        <f t="shared" si="0"/>
        <v>-7902.699999999999</v>
      </c>
      <c r="E25" s="51">
        <f t="shared" si="1"/>
        <v>6.47470946057895</v>
      </c>
      <c r="F25" s="52">
        <f t="shared" si="2"/>
        <v>4060.9</v>
      </c>
      <c r="G25" s="53">
        <f t="shared" si="2"/>
        <v>547.1</v>
      </c>
      <c r="H25" s="53">
        <f t="shared" si="3"/>
        <v>-3513.8</v>
      </c>
      <c r="I25" s="54">
        <f t="shared" si="57"/>
        <v>13.472382969292521</v>
      </c>
      <c r="J25" s="55">
        <f t="shared" si="19"/>
        <v>1948.4</v>
      </c>
      <c r="K25" s="56">
        <f t="shared" si="51"/>
        <v>547.1</v>
      </c>
      <c r="L25" s="56">
        <f>K25-J25</f>
        <v>-1401.3000000000002</v>
      </c>
      <c r="M25" s="57">
        <f t="shared" si="58"/>
        <v>28.079449804968178</v>
      </c>
      <c r="N25" s="81">
        <v>540</v>
      </c>
      <c r="O25" s="82">
        <v>547.1</v>
      </c>
      <c r="P25" s="59">
        <f t="shared" si="53"/>
        <v>7.100000000000023</v>
      </c>
      <c r="Q25" s="60">
        <f>O25/N25%</f>
        <v>101.31481481481481</v>
      </c>
      <c r="R25" s="82">
        <v>704.2</v>
      </c>
      <c r="S25" s="82"/>
      <c r="T25" s="59">
        <f t="shared" si="9"/>
        <v>-704.2</v>
      </c>
      <c r="U25" s="59">
        <f t="shared" si="10"/>
        <v>0</v>
      </c>
      <c r="V25" s="82">
        <v>704.2</v>
      </c>
      <c r="W25" s="82"/>
      <c r="X25" s="59">
        <f t="shared" si="20"/>
        <v>-704.2</v>
      </c>
      <c r="Y25" s="60">
        <f t="shared" si="21"/>
        <v>0</v>
      </c>
      <c r="Z25" s="56">
        <f t="shared" si="45"/>
        <v>2112.5</v>
      </c>
      <c r="AA25" s="56">
        <f t="shared" si="22"/>
        <v>0</v>
      </c>
      <c r="AB25" s="56">
        <f t="shared" si="23"/>
        <v>-2112.5</v>
      </c>
      <c r="AC25" s="56">
        <f>AA25/Z25%</f>
        <v>0</v>
      </c>
      <c r="AD25" s="82">
        <v>704.1</v>
      </c>
      <c r="AE25" s="82"/>
      <c r="AF25" s="59">
        <f t="shared" si="54"/>
        <v>-704.1</v>
      </c>
      <c r="AG25" s="59">
        <f t="shared" si="55"/>
        <v>0</v>
      </c>
      <c r="AH25" s="82">
        <v>704.2</v>
      </c>
      <c r="AI25" s="82"/>
      <c r="AJ25" s="59">
        <f t="shared" si="27"/>
        <v>-704.2</v>
      </c>
      <c r="AK25" s="59">
        <f t="shared" si="28"/>
        <v>0</v>
      </c>
      <c r="AL25" s="82">
        <v>704.2</v>
      </c>
      <c r="AM25" s="82"/>
      <c r="AN25" s="59">
        <f t="shared" si="29"/>
        <v>-704.2</v>
      </c>
      <c r="AO25" s="59">
        <f t="shared" si="11"/>
        <v>0</v>
      </c>
      <c r="AP25" s="415">
        <f t="shared" si="52"/>
        <v>6173.4</v>
      </c>
      <c r="AQ25" s="416">
        <f t="shared" si="52"/>
        <v>547.1</v>
      </c>
      <c r="AR25" s="416">
        <f t="shared" si="12"/>
        <v>-5626.299999999999</v>
      </c>
      <c r="AS25" s="417">
        <f t="shared" si="59"/>
        <v>8.862215310849775</v>
      </c>
      <c r="AT25" s="55">
        <f t="shared" si="31"/>
        <v>2112.5</v>
      </c>
      <c r="AU25" s="56">
        <f t="shared" si="32"/>
        <v>0</v>
      </c>
      <c r="AV25" s="56">
        <f t="shared" si="46"/>
        <v>-2112.5</v>
      </c>
      <c r="AW25" s="57">
        <f>AU25/AT25%</f>
        <v>0</v>
      </c>
      <c r="AX25" s="83">
        <v>704.1</v>
      </c>
      <c r="AY25" s="82"/>
      <c r="AZ25" s="59">
        <f t="shared" si="44"/>
        <v>-704.1</v>
      </c>
      <c r="BA25" s="61">
        <f t="shared" si="47"/>
        <v>0</v>
      </c>
      <c r="BB25" s="83">
        <v>704.2</v>
      </c>
      <c r="BC25" s="82"/>
      <c r="BD25" s="59">
        <f>BC25-BB25</f>
        <v>-704.2</v>
      </c>
      <c r="BE25" s="63">
        <f>BC25/BB25%</f>
        <v>0</v>
      </c>
      <c r="BF25" s="83">
        <v>704.2</v>
      </c>
      <c r="BG25" s="82"/>
      <c r="BH25" s="59">
        <f>BG25-BF25</f>
        <v>-704.2</v>
      </c>
      <c r="BI25" s="61">
        <f>BG25/BF25%</f>
        <v>0</v>
      </c>
      <c r="BJ25" s="419">
        <f t="shared" si="35"/>
        <v>2276.4</v>
      </c>
      <c r="BK25" s="56">
        <f t="shared" si="36"/>
        <v>0</v>
      </c>
      <c r="BL25" s="56">
        <f t="shared" si="37"/>
        <v>-2276.4</v>
      </c>
      <c r="BM25" s="57">
        <f>BK25/BJ25%</f>
        <v>0</v>
      </c>
      <c r="BN25" s="83">
        <v>704.1</v>
      </c>
      <c r="BO25" s="82"/>
      <c r="BP25" s="36">
        <f>BO25-BN25</f>
        <v>-704.1</v>
      </c>
      <c r="BQ25" s="61">
        <f>BO25/BN25%</f>
        <v>0</v>
      </c>
      <c r="BR25" s="83">
        <v>704.2</v>
      </c>
      <c r="BS25" s="82"/>
      <c r="BT25" s="59">
        <f>BS25-BR25</f>
        <v>-704.2</v>
      </c>
      <c r="BU25" s="63">
        <f>BS25/BR25%</f>
        <v>0</v>
      </c>
      <c r="BV25" s="82">
        <v>868.1</v>
      </c>
      <c r="BW25" s="82"/>
      <c r="BX25" s="59">
        <f>BW25-BV25</f>
        <v>-868.1</v>
      </c>
      <c r="BY25" s="59">
        <f aca="true" t="shared" si="60" ref="BY25:BY34">BW25/BV25%</f>
        <v>0</v>
      </c>
      <c r="BZ25" s="84"/>
      <c r="CA25" s="65"/>
      <c r="CB25" s="65"/>
    </row>
    <row r="26" spans="1:80" s="42" customFormat="1" ht="37.5">
      <c r="A26" s="48" t="s">
        <v>43</v>
      </c>
      <c r="B26" s="49">
        <f t="shared" si="56"/>
        <v>84.1</v>
      </c>
      <c r="C26" s="49">
        <f t="shared" si="56"/>
        <v>0</v>
      </c>
      <c r="D26" s="50">
        <f t="shared" si="0"/>
        <v>-84.1</v>
      </c>
      <c r="E26" s="51">
        <f t="shared" si="1"/>
        <v>0</v>
      </c>
      <c r="F26" s="52">
        <f t="shared" si="2"/>
        <v>84.1</v>
      </c>
      <c r="G26" s="53">
        <f t="shared" si="2"/>
        <v>0</v>
      </c>
      <c r="H26" s="53">
        <f t="shared" si="3"/>
        <v>-84.1</v>
      </c>
      <c r="I26" s="54">
        <f t="shared" si="57"/>
        <v>0</v>
      </c>
      <c r="J26" s="55">
        <f t="shared" si="19"/>
        <v>84.1</v>
      </c>
      <c r="K26" s="56">
        <f t="shared" si="51"/>
        <v>0</v>
      </c>
      <c r="L26" s="56">
        <f>K26-J26</f>
        <v>-84.1</v>
      </c>
      <c r="M26" s="57">
        <f t="shared" si="58"/>
        <v>0</v>
      </c>
      <c r="N26" s="81"/>
      <c r="O26" s="82"/>
      <c r="P26" s="59">
        <f t="shared" si="53"/>
        <v>0</v>
      </c>
      <c r="Q26" s="60"/>
      <c r="R26" s="82"/>
      <c r="S26" s="82"/>
      <c r="T26" s="59">
        <f t="shared" si="9"/>
        <v>0</v>
      </c>
      <c r="U26" s="59"/>
      <c r="V26" s="82">
        <v>84.1</v>
      </c>
      <c r="W26" s="82"/>
      <c r="X26" s="59">
        <f t="shared" si="20"/>
        <v>-84.1</v>
      </c>
      <c r="Y26" s="60"/>
      <c r="Z26" s="56">
        <f t="shared" si="45"/>
        <v>0</v>
      </c>
      <c r="AA26" s="56">
        <f t="shared" si="22"/>
        <v>0</v>
      </c>
      <c r="AB26" s="56">
        <f t="shared" si="23"/>
        <v>0</v>
      </c>
      <c r="AC26" s="56"/>
      <c r="AD26" s="82"/>
      <c r="AE26" s="82"/>
      <c r="AF26" s="59">
        <f t="shared" si="54"/>
        <v>0</v>
      </c>
      <c r="AG26" s="59"/>
      <c r="AH26" s="82"/>
      <c r="AI26" s="82"/>
      <c r="AJ26" s="59">
        <f t="shared" si="27"/>
        <v>0</v>
      </c>
      <c r="AK26" s="59"/>
      <c r="AL26" s="82"/>
      <c r="AM26" s="82"/>
      <c r="AN26" s="59">
        <f t="shared" si="29"/>
        <v>0</v>
      </c>
      <c r="AO26" s="59"/>
      <c r="AP26" s="415">
        <f t="shared" si="52"/>
        <v>84.1</v>
      </c>
      <c r="AQ26" s="416">
        <f t="shared" si="52"/>
        <v>0</v>
      </c>
      <c r="AR26" s="416">
        <f t="shared" si="12"/>
        <v>-84.1</v>
      </c>
      <c r="AS26" s="417">
        <f t="shared" si="59"/>
        <v>0</v>
      </c>
      <c r="AT26" s="55">
        <f t="shared" si="31"/>
        <v>0</v>
      </c>
      <c r="AU26" s="56">
        <f t="shared" si="32"/>
        <v>0</v>
      </c>
      <c r="AV26" s="56">
        <f t="shared" si="46"/>
        <v>0</v>
      </c>
      <c r="AW26" s="57"/>
      <c r="AX26" s="83"/>
      <c r="AY26" s="82">
        <v>0</v>
      </c>
      <c r="AZ26" s="59">
        <f t="shared" si="44"/>
        <v>0</v>
      </c>
      <c r="BA26" s="61"/>
      <c r="BB26" s="83"/>
      <c r="BC26" s="82"/>
      <c r="BD26" s="59">
        <f>BC26-BB26</f>
        <v>0</v>
      </c>
      <c r="BE26" s="63"/>
      <c r="BF26" s="83"/>
      <c r="BG26" s="82">
        <v>0</v>
      </c>
      <c r="BH26" s="59">
        <f>BG26-BF26</f>
        <v>0</v>
      </c>
      <c r="BI26" s="61"/>
      <c r="BJ26" s="419">
        <f t="shared" si="35"/>
        <v>0</v>
      </c>
      <c r="BK26" s="56">
        <f t="shared" si="36"/>
        <v>0</v>
      </c>
      <c r="BL26" s="56">
        <f t="shared" si="37"/>
        <v>0</v>
      </c>
      <c r="BM26" s="57"/>
      <c r="BN26" s="83"/>
      <c r="BO26" s="82"/>
      <c r="BP26" s="36">
        <f>BO26-BN26</f>
        <v>0</v>
      </c>
      <c r="BQ26" s="61"/>
      <c r="BR26" s="83"/>
      <c r="BS26" s="82"/>
      <c r="BT26" s="59">
        <f>BS26-BR26</f>
        <v>0</v>
      </c>
      <c r="BU26" s="63"/>
      <c r="BV26" s="82"/>
      <c r="BW26" s="82"/>
      <c r="BX26" s="59">
        <f>BW26-BV26</f>
        <v>0</v>
      </c>
      <c r="BY26" s="59" t="e">
        <f t="shared" si="60"/>
        <v>#DIV/0!</v>
      </c>
      <c r="BZ26" s="88"/>
      <c r="CA26" s="41"/>
      <c r="CB26" s="41"/>
    </row>
    <row r="27" spans="1:80" ht="31.5">
      <c r="A27" s="73" t="s">
        <v>44</v>
      </c>
      <c r="B27" s="85">
        <f>B28</f>
        <v>4131.700000000001</v>
      </c>
      <c r="C27" s="85">
        <f>C28</f>
        <v>895.3</v>
      </c>
      <c r="D27" s="29">
        <f t="shared" si="0"/>
        <v>-3236.4000000000005</v>
      </c>
      <c r="E27" s="30">
        <f t="shared" si="1"/>
        <v>21.669046639397823</v>
      </c>
      <c r="F27" s="31">
        <f t="shared" si="2"/>
        <v>1881.5</v>
      </c>
      <c r="G27" s="32">
        <f t="shared" si="2"/>
        <v>895.3</v>
      </c>
      <c r="H27" s="32">
        <f t="shared" si="3"/>
        <v>-986.2</v>
      </c>
      <c r="I27" s="33">
        <f t="shared" si="57"/>
        <v>47.58437416954557</v>
      </c>
      <c r="J27" s="414">
        <f t="shared" si="19"/>
        <v>933.5</v>
      </c>
      <c r="K27" s="34">
        <f t="shared" si="51"/>
        <v>895.3</v>
      </c>
      <c r="L27" s="34">
        <f aca="true" t="shared" si="61" ref="L27:L33">K27-J27</f>
        <v>-38.200000000000045</v>
      </c>
      <c r="M27" s="35">
        <f t="shared" si="58"/>
        <v>95.90787359400106</v>
      </c>
      <c r="N27" s="86">
        <f>SUM(N28)</f>
        <v>893.5</v>
      </c>
      <c r="O27" s="85">
        <f>O28</f>
        <v>895.3</v>
      </c>
      <c r="P27" s="36">
        <f t="shared" si="53"/>
        <v>1.7999999999999545</v>
      </c>
      <c r="Q27" s="37">
        <f aca="true" t="shared" si="62" ref="Q27:Q34">O27/N27%</f>
        <v>100.20145495243423</v>
      </c>
      <c r="R27" s="85">
        <f>R28</f>
        <v>19.5</v>
      </c>
      <c r="S27" s="85">
        <f>S28</f>
        <v>0</v>
      </c>
      <c r="T27" s="36">
        <f t="shared" si="9"/>
        <v>-19.5</v>
      </c>
      <c r="U27" s="36">
        <f aca="true" t="shared" si="63" ref="U27:U34">S27/R27%</f>
        <v>0</v>
      </c>
      <c r="V27" s="85">
        <f>V28</f>
        <v>20.5</v>
      </c>
      <c r="W27" s="85">
        <f>W28</f>
        <v>0</v>
      </c>
      <c r="X27" s="36">
        <f t="shared" si="20"/>
        <v>-20.5</v>
      </c>
      <c r="Y27" s="37">
        <f>W27/V27%</f>
        <v>0</v>
      </c>
      <c r="Z27" s="34">
        <f t="shared" si="45"/>
        <v>948</v>
      </c>
      <c r="AA27" s="34">
        <f t="shared" si="22"/>
        <v>0</v>
      </c>
      <c r="AB27" s="34">
        <f t="shared" si="23"/>
        <v>-948</v>
      </c>
      <c r="AC27" s="34">
        <f aca="true" t="shared" si="64" ref="AC27:AC34">AA27/Z27%</f>
        <v>0</v>
      </c>
      <c r="AD27" s="85">
        <f>AD28</f>
        <v>737</v>
      </c>
      <c r="AE27" s="85">
        <f>AE28</f>
        <v>0</v>
      </c>
      <c r="AF27" s="59">
        <f t="shared" si="54"/>
        <v>-737</v>
      </c>
      <c r="AG27" s="59">
        <f t="shared" si="55"/>
        <v>0</v>
      </c>
      <c r="AH27" s="85">
        <f>AH28</f>
        <v>9</v>
      </c>
      <c r="AI27" s="85">
        <f>AI28</f>
        <v>0</v>
      </c>
      <c r="AJ27" s="36">
        <f t="shared" si="27"/>
        <v>-9</v>
      </c>
      <c r="AK27" s="36">
        <f>AI27/AH27%</f>
        <v>0</v>
      </c>
      <c r="AL27" s="85">
        <f>AL28</f>
        <v>202</v>
      </c>
      <c r="AM27" s="85">
        <f>AM28</f>
        <v>0</v>
      </c>
      <c r="AN27" s="36">
        <f t="shared" si="29"/>
        <v>-202</v>
      </c>
      <c r="AO27" s="36">
        <f>AM27/AL27%</f>
        <v>0</v>
      </c>
      <c r="AP27" s="411">
        <f t="shared" si="52"/>
        <v>2723.8</v>
      </c>
      <c r="AQ27" s="412">
        <f t="shared" si="52"/>
        <v>895.3</v>
      </c>
      <c r="AR27" s="412">
        <f t="shared" si="12"/>
        <v>-1828.5000000000002</v>
      </c>
      <c r="AS27" s="413">
        <f t="shared" si="59"/>
        <v>32.86952052279903</v>
      </c>
      <c r="AT27" s="414">
        <f t="shared" si="31"/>
        <v>842.3</v>
      </c>
      <c r="AU27" s="34">
        <f t="shared" si="32"/>
        <v>0</v>
      </c>
      <c r="AV27" s="34">
        <f t="shared" si="46"/>
        <v>-842.3</v>
      </c>
      <c r="AW27" s="40">
        <f>AU27/AT27%</f>
        <v>0</v>
      </c>
      <c r="AX27" s="87">
        <f>AX28</f>
        <v>725.5</v>
      </c>
      <c r="AY27" s="85">
        <f>AY28</f>
        <v>0</v>
      </c>
      <c r="AZ27" s="36">
        <f t="shared" si="44"/>
        <v>-725.5</v>
      </c>
      <c r="BA27" s="38">
        <f t="shared" si="47"/>
        <v>0</v>
      </c>
      <c r="BB27" s="87">
        <f>BB28</f>
        <v>59</v>
      </c>
      <c r="BC27" s="85">
        <f>BC28</f>
        <v>0</v>
      </c>
      <c r="BD27" s="36">
        <f aca="true" t="shared" si="65" ref="BD27:BD33">BC27-BB27</f>
        <v>-59</v>
      </c>
      <c r="BE27" s="46">
        <f>BC27/BB27%</f>
        <v>0</v>
      </c>
      <c r="BF27" s="87">
        <f>BF28</f>
        <v>57.8</v>
      </c>
      <c r="BG27" s="85">
        <f>BG28</f>
        <v>0</v>
      </c>
      <c r="BH27" s="85">
        <f>BH28</f>
        <v>-57.8</v>
      </c>
      <c r="BI27" s="38">
        <f>BG27/BF27%</f>
        <v>0</v>
      </c>
      <c r="BJ27" s="420">
        <f t="shared" si="35"/>
        <v>1407.9</v>
      </c>
      <c r="BK27" s="34">
        <f t="shared" si="36"/>
        <v>0</v>
      </c>
      <c r="BL27" s="34">
        <f t="shared" si="37"/>
        <v>-1407.9</v>
      </c>
      <c r="BM27" s="35">
        <f aca="true" t="shared" si="66" ref="BM27:BM34">BK27/BJ27%</f>
        <v>0</v>
      </c>
      <c r="BN27" s="87">
        <f>BN28</f>
        <v>954.5</v>
      </c>
      <c r="BO27" s="87">
        <f>BO28</f>
        <v>0</v>
      </c>
      <c r="BP27" s="36">
        <f>BO27-BN27</f>
        <v>-954.5</v>
      </c>
      <c r="BQ27" s="61">
        <f>BO27/BN27%</f>
        <v>0</v>
      </c>
      <c r="BR27" s="87">
        <f>BR28</f>
        <v>23.3</v>
      </c>
      <c r="BS27" s="85">
        <f>BS28</f>
        <v>0</v>
      </c>
      <c r="BT27" s="85">
        <f>BT28</f>
        <v>-23.3</v>
      </c>
      <c r="BU27" s="46">
        <f>BS27/BR27%</f>
        <v>0</v>
      </c>
      <c r="BV27" s="85">
        <f>BV28</f>
        <v>430.1</v>
      </c>
      <c r="BW27" s="85">
        <f>BW28</f>
        <v>0</v>
      </c>
      <c r="BX27" s="59">
        <f>BW27-BV27</f>
        <v>-430.1</v>
      </c>
      <c r="BY27" s="59">
        <f t="shared" si="60"/>
        <v>0</v>
      </c>
      <c r="BZ27" s="84"/>
      <c r="CA27" s="65"/>
      <c r="CB27" s="65"/>
    </row>
    <row r="28" spans="1:80" s="42" customFormat="1" ht="37.5">
      <c r="A28" s="48" t="s">
        <v>45</v>
      </c>
      <c r="B28" s="49">
        <f>J28+Z28+AT28+BJ28</f>
        <v>4131.700000000001</v>
      </c>
      <c r="C28" s="49">
        <f>K28+AA28+AU28+BK28</f>
        <v>895.3</v>
      </c>
      <c r="D28" s="50">
        <f t="shared" si="0"/>
        <v>-3236.4000000000005</v>
      </c>
      <c r="E28" s="51">
        <f t="shared" si="1"/>
        <v>21.669046639397823</v>
      </c>
      <c r="F28" s="52">
        <f t="shared" si="2"/>
        <v>1881.5</v>
      </c>
      <c r="G28" s="53">
        <f t="shared" si="2"/>
        <v>895.3</v>
      </c>
      <c r="H28" s="53">
        <f t="shared" si="3"/>
        <v>-986.2</v>
      </c>
      <c r="I28" s="54">
        <f t="shared" si="57"/>
        <v>47.58437416954557</v>
      </c>
      <c r="J28" s="55">
        <f t="shared" si="19"/>
        <v>933.5</v>
      </c>
      <c r="K28" s="56">
        <f t="shared" si="51"/>
        <v>895.3</v>
      </c>
      <c r="L28" s="56">
        <f t="shared" si="61"/>
        <v>-38.200000000000045</v>
      </c>
      <c r="M28" s="57">
        <f t="shared" si="58"/>
        <v>95.90787359400106</v>
      </c>
      <c r="N28" s="81">
        <v>893.5</v>
      </c>
      <c r="O28" s="82">
        <v>895.3</v>
      </c>
      <c r="P28" s="59">
        <f t="shared" si="53"/>
        <v>1.7999999999999545</v>
      </c>
      <c r="Q28" s="60">
        <f t="shared" si="62"/>
        <v>100.20145495243423</v>
      </c>
      <c r="R28" s="82">
        <v>19.5</v>
      </c>
      <c r="S28" s="82"/>
      <c r="T28" s="59">
        <f t="shared" si="9"/>
        <v>-19.5</v>
      </c>
      <c r="U28" s="59">
        <f t="shared" si="63"/>
        <v>0</v>
      </c>
      <c r="V28" s="82">
        <v>20.5</v>
      </c>
      <c r="W28" s="82"/>
      <c r="X28" s="59">
        <f t="shared" si="20"/>
        <v>-20.5</v>
      </c>
      <c r="Y28" s="60">
        <f>W28/V28%</f>
        <v>0</v>
      </c>
      <c r="Z28" s="56">
        <f t="shared" si="45"/>
        <v>948</v>
      </c>
      <c r="AA28" s="56">
        <f t="shared" si="22"/>
        <v>0</v>
      </c>
      <c r="AB28" s="56">
        <f t="shared" si="23"/>
        <v>-948</v>
      </c>
      <c r="AC28" s="56">
        <f t="shared" si="64"/>
        <v>0</v>
      </c>
      <c r="AD28" s="82">
        <v>737</v>
      </c>
      <c r="AE28" s="82"/>
      <c r="AF28" s="59">
        <f t="shared" si="54"/>
        <v>-737</v>
      </c>
      <c r="AG28" s="59">
        <f t="shared" si="55"/>
        <v>0</v>
      </c>
      <c r="AH28" s="82">
        <v>9</v>
      </c>
      <c r="AI28" s="82"/>
      <c r="AJ28" s="59">
        <f t="shared" si="27"/>
        <v>-9</v>
      </c>
      <c r="AK28" s="59">
        <f>AI28/AH28%</f>
        <v>0</v>
      </c>
      <c r="AL28" s="82">
        <v>202</v>
      </c>
      <c r="AM28" s="82"/>
      <c r="AN28" s="59">
        <f t="shared" si="29"/>
        <v>-202</v>
      </c>
      <c r="AO28" s="59">
        <f>AM28/AL28%</f>
        <v>0</v>
      </c>
      <c r="AP28" s="415">
        <f t="shared" si="52"/>
        <v>2723.8</v>
      </c>
      <c r="AQ28" s="416">
        <f t="shared" si="52"/>
        <v>895.3</v>
      </c>
      <c r="AR28" s="416">
        <f t="shared" si="12"/>
        <v>-1828.5000000000002</v>
      </c>
      <c r="AS28" s="417">
        <f t="shared" si="59"/>
        <v>32.86952052279903</v>
      </c>
      <c r="AT28" s="55">
        <f t="shared" si="31"/>
        <v>842.3</v>
      </c>
      <c r="AU28" s="56">
        <f t="shared" si="32"/>
        <v>0</v>
      </c>
      <c r="AV28" s="56">
        <f t="shared" si="46"/>
        <v>-842.3</v>
      </c>
      <c r="AW28" s="57">
        <f>AU28/AT28%</f>
        <v>0</v>
      </c>
      <c r="AX28" s="83">
        <v>725.5</v>
      </c>
      <c r="AY28" s="82"/>
      <c r="AZ28" s="59">
        <f t="shared" si="44"/>
        <v>-725.5</v>
      </c>
      <c r="BA28" s="61">
        <f t="shared" si="47"/>
        <v>0</v>
      </c>
      <c r="BB28" s="83">
        <v>59</v>
      </c>
      <c r="BC28" s="82"/>
      <c r="BD28" s="59">
        <f t="shared" si="65"/>
        <v>-59</v>
      </c>
      <c r="BE28" s="63">
        <f>BC28/BB28%</f>
        <v>0</v>
      </c>
      <c r="BF28" s="83">
        <v>57.8</v>
      </c>
      <c r="BG28" s="82"/>
      <c r="BH28" s="59">
        <f aca="true" t="shared" si="67" ref="BH28:BH33">BG28-BF28</f>
        <v>-57.8</v>
      </c>
      <c r="BI28" s="61">
        <f>BG28/BF28%</f>
        <v>0</v>
      </c>
      <c r="BJ28" s="419">
        <f>BN28+BR28+BV28</f>
        <v>1407.9</v>
      </c>
      <c r="BK28" s="56">
        <f>SUM(BO28+BS28+BW28)</f>
        <v>0</v>
      </c>
      <c r="BL28" s="56">
        <f t="shared" si="37"/>
        <v>-1407.9</v>
      </c>
      <c r="BM28" s="57">
        <f t="shared" si="66"/>
        <v>0</v>
      </c>
      <c r="BN28" s="83">
        <v>954.5</v>
      </c>
      <c r="BO28" s="82"/>
      <c r="BP28" s="36">
        <f>BO28-BN28</f>
        <v>-954.5</v>
      </c>
      <c r="BQ28" s="61">
        <f>BO28/BN28%</f>
        <v>0</v>
      </c>
      <c r="BR28" s="83">
        <v>23.3</v>
      </c>
      <c r="BS28" s="82"/>
      <c r="BT28" s="59">
        <f aca="true" t="shared" si="68" ref="BT28:BT34">BS28-BR28</f>
        <v>-23.3</v>
      </c>
      <c r="BU28" s="63">
        <f>BS28/BR28%</f>
        <v>0</v>
      </c>
      <c r="BV28" s="82">
        <v>430.1</v>
      </c>
      <c r="BW28" s="82"/>
      <c r="BX28" s="59">
        <f>BW28-BV28</f>
        <v>-430.1</v>
      </c>
      <c r="BY28" s="59">
        <f t="shared" si="60"/>
        <v>0</v>
      </c>
      <c r="BZ28" s="88"/>
      <c r="CA28" s="41"/>
      <c r="CB28" s="41"/>
    </row>
    <row r="29" spans="1:80" ht="47.25">
      <c r="A29" s="73" t="s">
        <v>46</v>
      </c>
      <c r="B29" s="86">
        <f>B30</f>
        <v>0</v>
      </c>
      <c r="C29" s="86">
        <f>C30</f>
        <v>21.5</v>
      </c>
      <c r="D29" s="29">
        <f t="shared" si="0"/>
        <v>21.5</v>
      </c>
      <c r="E29" s="30"/>
      <c r="F29" s="31">
        <f t="shared" si="2"/>
        <v>0</v>
      </c>
      <c r="G29" s="32">
        <f t="shared" si="2"/>
        <v>21.5</v>
      </c>
      <c r="H29" s="32">
        <f t="shared" si="3"/>
        <v>21.5</v>
      </c>
      <c r="I29" s="33" t="e">
        <f t="shared" si="57"/>
        <v>#DIV/0!</v>
      </c>
      <c r="J29" s="414">
        <f t="shared" si="19"/>
        <v>0</v>
      </c>
      <c r="K29" s="34">
        <f t="shared" si="51"/>
        <v>21.5</v>
      </c>
      <c r="L29" s="34">
        <f t="shared" si="61"/>
        <v>21.5</v>
      </c>
      <c r="M29" s="35"/>
      <c r="N29" s="86">
        <f>N30</f>
        <v>0</v>
      </c>
      <c r="O29" s="86">
        <f>O30</f>
        <v>21.5</v>
      </c>
      <c r="P29" s="59">
        <f t="shared" si="53"/>
        <v>21.5</v>
      </c>
      <c r="Q29" s="60"/>
      <c r="R29" s="86">
        <f>R30</f>
        <v>0</v>
      </c>
      <c r="S29" s="86">
        <f>S30</f>
        <v>0</v>
      </c>
      <c r="T29" s="36">
        <f t="shared" si="9"/>
        <v>0</v>
      </c>
      <c r="U29" s="36" t="e">
        <f t="shared" si="63"/>
        <v>#DIV/0!</v>
      </c>
      <c r="V29" s="86">
        <f>V30</f>
        <v>0</v>
      </c>
      <c r="W29" s="86">
        <f>W30</f>
        <v>0</v>
      </c>
      <c r="X29" s="59">
        <f t="shared" si="20"/>
        <v>0</v>
      </c>
      <c r="Y29" s="60"/>
      <c r="Z29" s="34">
        <f t="shared" si="45"/>
        <v>0</v>
      </c>
      <c r="AA29" s="34">
        <f t="shared" si="22"/>
        <v>0</v>
      </c>
      <c r="AB29" s="34">
        <f t="shared" si="23"/>
        <v>0</v>
      </c>
      <c r="AC29" s="34" t="s">
        <v>47</v>
      </c>
      <c r="AD29" s="86">
        <f>AD30</f>
        <v>0</v>
      </c>
      <c r="AE29" s="86">
        <f>AE30</f>
        <v>0</v>
      </c>
      <c r="AF29" s="36">
        <f t="shared" si="54"/>
        <v>0</v>
      </c>
      <c r="AG29" s="36"/>
      <c r="AH29" s="86">
        <f>AH30</f>
        <v>0</v>
      </c>
      <c r="AI29" s="86">
        <f>AI30</f>
        <v>0</v>
      </c>
      <c r="AJ29" s="36">
        <f t="shared" si="27"/>
        <v>0</v>
      </c>
      <c r="AK29" s="36"/>
      <c r="AL29" s="85">
        <f>AL30</f>
        <v>0</v>
      </c>
      <c r="AM29" s="85">
        <f>AM30</f>
        <v>0</v>
      </c>
      <c r="AN29" s="36">
        <f t="shared" si="29"/>
        <v>0</v>
      </c>
      <c r="AO29" s="36"/>
      <c r="AP29" s="411">
        <f>J29+Z29+AT29</f>
        <v>0</v>
      </c>
      <c r="AQ29" s="422">
        <f>AQ30</f>
        <v>21.5</v>
      </c>
      <c r="AR29" s="412">
        <f t="shared" si="12"/>
        <v>21.5</v>
      </c>
      <c r="AS29" s="413" t="e">
        <f t="shared" si="59"/>
        <v>#DIV/0!</v>
      </c>
      <c r="AT29" s="414">
        <f t="shared" si="31"/>
        <v>0</v>
      </c>
      <c r="AU29" s="34">
        <f t="shared" si="32"/>
        <v>0</v>
      </c>
      <c r="AV29" s="34">
        <f t="shared" si="46"/>
        <v>0</v>
      </c>
      <c r="AW29" s="40"/>
      <c r="AX29" s="87">
        <f>AX30</f>
        <v>0</v>
      </c>
      <c r="AY29" s="86">
        <f>AY30</f>
        <v>0</v>
      </c>
      <c r="AZ29" s="36">
        <f t="shared" si="44"/>
        <v>0</v>
      </c>
      <c r="BA29" s="38"/>
      <c r="BB29" s="86">
        <f>BB30</f>
        <v>0</v>
      </c>
      <c r="BC29" s="86">
        <f>BC30</f>
        <v>0</v>
      </c>
      <c r="BD29" s="59">
        <f t="shared" si="65"/>
        <v>0</v>
      </c>
      <c r="BE29" s="63"/>
      <c r="BF29" s="87">
        <f>BF30</f>
        <v>0</v>
      </c>
      <c r="BG29" s="86">
        <f>BG30</f>
        <v>0</v>
      </c>
      <c r="BH29" s="59">
        <f t="shared" si="67"/>
        <v>0</v>
      </c>
      <c r="BI29" s="61" t="e">
        <f>BG29/BF29%</f>
        <v>#DIV/0!</v>
      </c>
      <c r="BJ29" s="420">
        <f t="shared" si="35"/>
        <v>0</v>
      </c>
      <c r="BK29" s="34">
        <f t="shared" si="36"/>
        <v>0</v>
      </c>
      <c r="BL29" s="34">
        <f t="shared" si="37"/>
        <v>0</v>
      </c>
      <c r="BM29" s="35" t="e">
        <f t="shared" si="66"/>
        <v>#DIV/0!</v>
      </c>
      <c r="BN29" s="86">
        <f>BN30</f>
        <v>0</v>
      </c>
      <c r="BO29" s="86">
        <f>BO30</f>
        <v>0</v>
      </c>
      <c r="BP29" s="36">
        <f aca="true" t="shared" si="69" ref="BP29:BP34">BO29-BN29</f>
        <v>0</v>
      </c>
      <c r="BQ29" s="61"/>
      <c r="BR29" s="86">
        <f>BR30</f>
        <v>0</v>
      </c>
      <c r="BS29" s="86">
        <f>BS30</f>
        <v>0</v>
      </c>
      <c r="BT29" s="36">
        <f t="shared" si="68"/>
        <v>0</v>
      </c>
      <c r="BU29" s="63" t="e">
        <f aca="true" t="shared" si="70" ref="BU29:BU34">BS29/BR29%</f>
        <v>#DIV/0!</v>
      </c>
      <c r="BV29" s="85">
        <f>BV30</f>
        <v>0</v>
      </c>
      <c r="BW29" s="85">
        <f>BW30</f>
        <v>0</v>
      </c>
      <c r="BX29" s="36">
        <f aca="true" t="shared" si="71" ref="BX29:BX34">BW29-BV29</f>
        <v>0</v>
      </c>
      <c r="BY29" s="36" t="e">
        <f t="shared" si="60"/>
        <v>#DIV/0!</v>
      </c>
      <c r="BZ29" s="84"/>
      <c r="CA29" s="65"/>
      <c r="CB29" s="65"/>
    </row>
    <row r="30" spans="1:80" s="90" customFormat="1" ht="37.5">
      <c r="A30" s="89" t="s">
        <v>48</v>
      </c>
      <c r="B30" s="49">
        <f>J30+Z30+AT30+BJ30</f>
        <v>0</v>
      </c>
      <c r="C30" s="49">
        <f>K30+AA30+AU30+BK30</f>
        <v>21.5</v>
      </c>
      <c r="D30" s="50">
        <f t="shared" si="0"/>
        <v>21.5</v>
      </c>
      <c r="E30" s="51"/>
      <c r="F30" s="52">
        <f t="shared" si="2"/>
        <v>0</v>
      </c>
      <c r="G30" s="53">
        <f t="shared" si="2"/>
        <v>21.5</v>
      </c>
      <c r="H30" s="53">
        <f t="shared" si="3"/>
        <v>21.5</v>
      </c>
      <c r="I30" s="54" t="e">
        <f t="shared" si="57"/>
        <v>#DIV/0!</v>
      </c>
      <c r="J30" s="55">
        <f t="shared" si="19"/>
        <v>0</v>
      </c>
      <c r="K30" s="56">
        <f t="shared" si="51"/>
        <v>21.5</v>
      </c>
      <c r="L30" s="56">
        <f t="shared" si="61"/>
        <v>21.5</v>
      </c>
      <c r="M30" s="57"/>
      <c r="N30" s="81"/>
      <c r="O30" s="82">
        <v>21.5</v>
      </c>
      <c r="P30" s="59">
        <f t="shared" si="53"/>
        <v>21.5</v>
      </c>
      <c r="Q30" s="60"/>
      <c r="R30" s="82"/>
      <c r="S30" s="82"/>
      <c r="T30" s="59">
        <f t="shared" si="9"/>
        <v>0</v>
      </c>
      <c r="U30" s="59" t="e">
        <f t="shared" si="63"/>
        <v>#DIV/0!</v>
      </c>
      <c r="V30" s="82"/>
      <c r="W30" s="82"/>
      <c r="X30" s="59">
        <f t="shared" si="20"/>
        <v>0</v>
      </c>
      <c r="Y30" s="60"/>
      <c r="Z30" s="56">
        <f t="shared" si="45"/>
        <v>0</v>
      </c>
      <c r="AA30" s="56">
        <f t="shared" si="22"/>
        <v>0</v>
      </c>
      <c r="AB30" s="56">
        <f t="shared" si="23"/>
        <v>0</v>
      </c>
      <c r="AC30" s="56" t="s">
        <v>47</v>
      </c>
      <c r="AD30" s="82"/>
      <c r="AE30" s="82"/>
      <c r="AF30" s="59">
        <f t="shared" si="54"/>
        <v>0</v>
      </c>
      <c r="AG30" s="59"/>
      <c r="AH30" s="82"/>
      <c r="AI30" s="82"/>
      <c r="AJ30" s="59">
        <f t="shared" si="27"/>
        <v>0</v>
      </c>
      <c r="AK30" s="59"/>
      <c r="AL30" s="82"/>
      <c r="AM30" s="82"/>
      <c r="AN30" s="59">
        <f t="shared" si="29"/>
        <v>0</v>
      </c>
      <c r="AO30" s="59"/>
      <c r="AP30" s="411">
        <f>J30+Z30+AT30</f>
        <v>0</v>
      </c>
      <c r="AQ30" s="416">
        <f aca="true" t="shared" si="72" ref="AP30:AQ34">K30+AA30+AU30</f>
        <v>21.5</v>
      </c>
      <c r="AR30" s="416">
        <f t="shared" si="12"/>
        <v>21.5</v>
      </c>
      <c r="AS30" s="417" t="e">
        <f t="shared" si="59"/>
        <v>#DIV/0!</v>
      </c>
      <c r="AT30" s="55">
        <f t="shared" si="31"/>
        <v>0</v>
      </c>
      <c r="AU30" s="56">
        <f t="shared" si="32"/>
        <v>0</v>
      </c>
      <c r="AV30" s="56">
        <f t="shared" si="46"/>
        <v>0</v>
      </c>
      <c r="AW30" s="57"/>
      <c r="AX30" s="83"/>
      <c r="AY30" s="82"/>
      <c r="AZ30" s="59">
        <f t="shared" si="44"/>
        <v>0</v>
      </c>
      <c r="BA30" s="61"/>
      <c r="BB30" s="83"/>
      <c r="BC30" s="82"/>
      <c r="BD30" s="59">
        <f t="shared" si="65"/>
        <v>0</v>
      </c>
      <c r="BE30" s="63"/>
      <c r="BF30" s="83"/>
      <c r="BG30" s="82"/>
      <c r="BH30" s="59">
        <f t="shared" si="67"/>
        <v>0</v>
      </c>
      <c r="BI30" s="61" t="e">
        <f>BG30/BF30%</f>
        <v>#DIV/0!</v>
      </c>
      <c r="BJ30" s="419">
        <f t="shared" si="35"/>
        <v>0</v>
      </c>
      <c r="BK30" s="56">
        <f t="shared" si="36"/>
        <v>0</v>
      </c>
      <c r="BL30" s="56">
        <f t="shared" si="37"/>
        <v>0</v>
      </c>
      <c r="BM30" s="57" t="e">
        <f t="shared" si="66"/>
        <v>#DIV/0!</v>
      </c>
      <c r="BN30" s="83"/>
      <c r="BO30" s="82"/>
      <c r="BP30" s="36">
        <f t="shared" si="69"/>
        <v>0</v>
      </c>
      <c r="BQ30" s="61"/>
      <c r="BR30" s="83"/>
      <c r="BS30" s="82"/>
      <c r="BT30" s="36">
        <f t="shared" si="68"/>
        <v>0</v>
      </c>
      <c r="BU30" s="63" t="e">
        <f t="shared" si="70"/>
        <v>#DIV/0!</v>
      </c>
      <c r="BV30" s="82"/>
      <c r="BW30" s="82"/>
      <c r="BX30" s="59">
        <f t="shared" si="71"/>
        <v>0</v>
      </c>
      <c r="BY30" s="59" t="e">
        <f t="shared" si="60"/>
        <v>#DIV/0!</v>
      </c>
      <c r="BZ30" s="88"/>
      <c r="CA30" s="41"/>
      <c r="CB30" s="41"/>
    </row>
    <row r="31" spans="1:80" s="2" customFormat="1" ht="47.25">
      <c r="A31" s="423" t="s">
        <v>49</v>
      </c>
      <c r="B31" s="86">
        <f>B33+B32</f>
        <v>3500</v>
      </c>
      <c r="C31" s="86">
        <f>C33+C32</f>
        <v>158</v>
      </c>
      <c r="D31" s="36">
        <f t="shared" si="0"/>
        <v>-3342</v>
      </c>
      <c r="E31" s="30">
        <f t="shared" si="1"/>
        <v>4.514285714285714</v>
      </c>
      <c r="F31" s="31">
        <f t="shared" si="2"/>
        <v>1897.1</v>
      </c>
      <c r="G31" s="32">
        <f t="shared" si="2"/>
        <v>158</v>
      </c>
      <c r="H31" s="32">
        <f t="shared" si="3"/>
        <v>-1739.1</v>
      </c>
      <c r="I31" s="33">
        <f>G31/F31%</f>
        <v>8.328501396868905</v>
      </c>
      <c r="J31" s="414">
        <f t="shared" si="19"/>
        <v>1097.9</v>
      </c>
      <c r="K31" s="34">
        <f t="shared" si="51"/>
        <v>158</v>
      </c>
      <c r="L31" s="34">
        <f t="shared" si="61"/>
        <v>-939.9000000000001</v>
      </c>
      <c r="M31" s="35">
        <f t="shared" si="58"/>
        <v>14.391110301484652</v>
      </c>
      <c r="N31" s="86">
        <f>N33+N32</f>
        <v>153</v>
      </c>
      <c r="O31" s="86">
        <f>O33+O32</f>
        <v>158</v>
      </c>
      <c r="P31" s="36">
        <f t="shared" si="53"/>
        <v>5</v>
      </c>
      <c r="Q31" s="37">
        <f t="shared" si="62"/>
        <v>103.26797385620915</v>
      </c>
      <c r="R31" s="86">
        <f>R33+R32</f>
        <v>183.8</v>
      </c>
      <c r="S31" s="86">
        <f>S33+S32</f>
        <v>0</v>
      </c>
      <c r="T31" s="36">
        <f t="shared" si="9"/>
        <v>-183.8</v>
      </c>
      <c r="U31" s="36">
        <f t="shared" si="63"/>
        <v>0</v>
      </c>
      <c r="V31" s="86">
        <f>V33+V32</f>
        <v>761.1</v>
      </c>
      <c r="W31" s="86">
        <f>W33+W32</f>
        <v>0</v>
      </c>
      <c r="X31" s="36">
        <f t="shared" si="20"/>
        <v>-761.1</v>
      </c>
      <c r="Y31" s="37"/>
      <c r="Z31" s="34">
        <f t="shared" si="45"/>
        <v>799.1999999999999</v>
      </c>
      <c r="AA31" s="34">
        <f t="shared" si="22"/>
        <v>0</v>
      </c>
      <c r="AB31" s="34">
        <f t="shared" si="23"/>
        <v>-799.1999999999999</v>
      </c>
      <c r="AC31" s="34">
        <f t="shared" si="64"/>
        <v>0</v>
      </c>
      <c r="AD31" s="86">
        <f>AD33+AD32</f>
        <v>233.2</v>
      </c>
      <c r="AE31" s="86">
        <f>AE33+AE32</f>
        <v>0</v>
      </c>
      <c r="AF31" s="36">
        <f t="shared" si="54"/>
        <v>-233.2</v>
      </c>
      <c r="AG31" s="36">
        <f>AE31/AD31%</f>
        <v>0</v>
      </c>
      <c r="AH31" s="86">
        <f>AH33+AH32</f>
        <v>283.1</v>
      </c>
      <c r="AI31" s="86">
        <f>AI33+AI32</f>
        <v>0</v>
      </c>
      <c r="AJ31" s="36">
        <f t="shared" si="27"/>
        <v>-283.1</v>
      </c>
      <c r="AK31" s="36"/>
      <c r="AL31" s="85">
        <f>AL33+AL32</f>
        <v>282.9</v>
      </c>
      <c r="AM31" s="85">
        <f>AM33+AM32</f>
        <v>0</v>
      </c>
      <c r="AN31" s="36">
        <f t="shared" si="29"/>
        <v>-282.9</v>
      </c>
      <c r="AO31" s="36">
        <f>AM31/AL31%</f>
        <v>0</v>
      </c>
      <c r="AP31" s="411">
        <f t="shared" si="72"/>
        <v>2744.6</v>
      </c>
      <c r="AQ31" s="412">
        <f t="shared" si="72"/>
        <v>158</v>
      </c>
      <c r="AR31" s="412">
        <f t="shared" si="12"/>
        <v>-2586.6</v>
      </c>
      <c r="AS31" s="413">
        <f t="shared" si="59"/>
        <v>5.756758726226044</v>
      </c>
      <c r="AT31" s="414">
        <f t="shared" si="31"/>
        <v>847.5</v>
      </c>
      <c r="AU31" s="34">
        <f t="shared" si="32"/>
        <v>0</v>
      </c>
      <c r="AV31" s="34">
        <f t="shared" si="46"/>
        <v>-847.5</v>
      </c>
      <c r="AW31" s="40">
        <f>AU31/AT31%</f>
        <v>0</v>
      </c>
      <c r="AX31" s="87">
        <f>AX33+AX32</f>
        <v>282.7</v>
      </c>
      <c r="AY31" s="86">
        <f>AY33+AY32</f>
        <v>0</v>
      </c>
      <c r="AZ31" s="36">
        <f t="shared" si="44"/>
        <v>-282.7</v>
      </c>
      <c r="BA31" s="61">
        <f t="shared" si="47"/>
        <v>0</v>
      </c>
      <c r="BB31" s="86">
        <f>BB33+BB32</f>
        <v>282.5</v>
      </c>
      <c r="BC31" s="86">
        <f>BC33+BC32</f>
        <v>0</v>
      </c>
      <c r="BD31" s="36">
        <f t="shared" si="65"/>
        <v>-282.5</v>
      </c>
      <c r="BE31" s="46">
        <f>BC31/BB31%</f>
        <v>0</v>
      </c>
      <c r="BF31" s="87">
        <f>BF33+BF32</f>
        <v>282.3</v>
      </c>
      <c r="BG31" s="86">
        <f>BG33+BG32</f>
        <v>0</v>
      </c>
      <c r="BH31" s="36">
        <f t="shared" si="67"/>
        <v>-282.3</v>
      </c>
      <c r="BI31" s="38">
        <f>BG31/BF31%</f>
        <v>0</v>
      </c>
      <c r="BJ31" s="420">
        <f t="shared" si="35"/>
        <v>755.4</v>
      </c>
      <c r="BK31" s="34">
        <f t="shared" si="36"/>
        <v>0</v>
      </c>
      <c r="BL31" s="34">
        <f t="shared" si="37"/>
        <v>-755.4</v>
      </c>
      <c r="BM31" s="57">
        <f t="shared" si="66"/>
        <v>0</v>
      </c>
      <c r="BN31" s="86">
        <f>BN33+BN32</f>
        <v>232.1</v>
      </c>
      <c r="BO31" s="86">
        <f>BO33+BO32</f>
        <v>0</v>
      </c>
      <c r="BP31" s="36">
        <f t="shared" si="69"/>
        <v>-232.1</v>
      </c>
      <c r="BQ31" s="61"/>
      <c r="BR31" s="86">
        <f>BR33+BR32</f>
        <v>232.1</v>
      </c>
      <c r="BS31" s="86">
        <f>BS33+BS32</f>
        <v>0</v>
      </c>
      <c r="BT31" s="36">
        <f t="shared" si="68"/>
        <v>-232.1</v>
      </c>
      <c r="BU31" s="63">
        <f t="shared" si="70"/>
        <v>0</v>
      </c>
      <c r="BV31" s="85">
        <f>BV33+BV32</f>
        <v>291.2</v>
      </c>
      <c r="BW31" s="85">
        <f>BW33+BW32</f>
        <v>0</v>
      </c>
      <c r="BX31" s="36">
        <f t="shared" si="71"/>
        <v>-291.2</v>
      </c>
      <c r="BY31" s="36">
        <f t="shared" si="60"/>
        <v>0</v>
      </c>
      <c r="BZ31" s="84"/>
      <c r="CA31" s="65"/>
      <c r="CB31" s="65"/>
    </row>
    <row r="32" spans="1:80" ht="18.75">
      <c r="A32" s="71" t="s">
        <v>50</v>
      </c>
      <c r="B32" s="49">
        <f aca="true" t="shared" si="73" ref="B32:C34">J32+Z32+AT32+BJ32</f>
        <v>1500</v>
      </c>
      <c r="C32" s="49">
        <f t="shared" si="73"/>
        <v>73.4</v>
      </c>
      <c r="D32" s="59">
        <f t="shared" si="0"/>
        <v>-1426.6</v>
      </c>
      <c r="E32" s="51">
        <f t="shared" si="1"/>
        <v>4.8933333333333335</v>
      </c>
      <c r="F32" s="52">
        <f t="shared" si="2"/>
        <v>1067.1000000000001</v>
      </c>
      <c r="G32" s="53">
        <f t="shared" si="2"/>
        <v>73.4</v>
      </c>
      <c r="H32" s="53">
        <f t="shared" si="3"/>
        <v>-993.7000000000002</v>
      </c>
      <c r="I32" s="54">
        <f>G32/F32%</f>
        <v>6.878455627401368</v>
      </c>
      <c r="J32" s="55">
        <f t="shared" si="19"/>
        <v>817.9000000000001</v>
      </c>
      <c r="K32" s="56">
        <f t="shared" si="51"/>
        <v>73.4</v>
      </c>
      <c r="L32" s="56">
        <f t="shared" si="61"/>
        <v>-744.5000000000001</v>
      </c>
      <c r="M32" s="57">
        <f t="shared" si="58"/>
        <v>8.974202225210906</v>
      </c>
      <c r="N32" s="81">
        <v>73</v>
      </c>
      <c r="O32" s="82">
        <v>73.4</v>
      </c>
      <c r="P32" s="59">
        <f t="shared" si="53"/>
        <v>0.4000000000000057</v>
      </c>
      <c r="Q32" s="60">
        <f t="shared" si="62"/>
        <v>100.54794520547946</v>
      </c>
      <c r="R32" s="82">
        <v>83.8</v>
      </c>
      <c r="S32" s="82"/>
      <c r="T32" s="59">
        <f t="shared" si="9"/>
        <v>-83.8</v>
      </c>
      <c r="U32" s="59">
        <f t="shared" si="63"/>
        <v>0</v>
      </c>
      <c r="V32" s="82">
        <v>661.1</v>
      </c>
      <c r="W32" s="82"/>
      <c r="X32" s="59">
        <f t="shared" si="20"/>
        <v>-661.1</v>
      </c>
      <c r="Y32" s="60"/>
      <c r="Z32" s="56">
        <f t="shared" si="45"/>
        <v>249.20000000000002</v>
      </c>
      <c r="AA32" s="56">
        <f t="shared" si="22"/>
        <v>0</v>
      </c>
      <c r="AB32" s="56">
        <f t="shared" si="23"/>
        <v>-249.20000000000002</v>
      </c>
      <c r="AC32" s="56">
        <f t="shared" si="64"/>
        <v>0</v>
      </c>
      <c r="AD32" s="82">
        <v>83.2</v>
      </c>
      <c r="AE32" s="82"/>
      <c r="AF32" s="59">
        <f t="shared" si="54"/>
        <v>-83.2</v>
      </c>
      <c r="AG32" s="59">
        <f>AE32/AD32%</f>
        <v>0</v>
      </c>
      <c r="AH32" s="82">
        <v>83.1</v>
      </c>
      <c r="AI32" s="82"/>
      <c r="AJ32" s="59">
        <f t="shared" si="27"/>
        <v>-83.1</v>
      </c>
      <c r="AK32" s="59"/>
      <c r="AL32" s="82">
        <v>82.9</v>
      </c>
      <c r="AM32" s="82"/>
      <c r="AN32" s="59">
        <f t="shared" si="29"/>
        <v>-82.9</v>
      </c>
      <c r="AO32" s="59">
        <f>AM32/AL32%</f>
        <v>0</v>
      </c>
      <c r="AP32" s="415">
        <f t="shared" si="72"/>
        <v>1314.6000000000001</v>
      </c>
      <c r="AQ32" s="416">
        <f t="shared" si="72"/>
        <v>73.4</v>
      </c>
      <c r="AR32" s="416">
        <f t="shared" si="12"/>
        <v>-1241.2</v>
      </c>
      <c r="AS32" s="417">
        <f t="shared" si="59"/>
        <v>5.58344743648258</v>
      </c>
      <c r="AT32" s="55">
        <f t="shared" si="31"/>
        <v>247.5</v>
      </c>
      <c r="AU32" s="56">
        <f t="shared" si="32"/>
        <v>0</v>
      </c>
      <c r="AV32" s="56">
        <f t="shared" si="46"/>
        <v>-247.5</v>
      </c>
      <c r="AW32" s="91" t="s">
        <v>51</v>
      </c>
      <c r="AX32" s="83">
        <v>82.7</v>
      </c>
      <c r="AY32" s="82"/>
      <c r="AZ32" s="59">
        <f t="shared" si="44"/>
        <v>-82.7</v>
      </c>
      <c r="BA32" s="61">
        <f t="shared" si="47"/>
        <v>0</v>
      </c>
      <c r="BB32" s="83">
        <v>82.5</v>
      </c>
      <c r="BC32" s="82"/>
      <c r="BD32" s="59">
        <f t="shared" si="65"/>
        <v>-82.5</v>
      </c>
      <c r="BE32" s="63"/>
      <c r="BF32" s="83">
        <v>82.3</v>
      </c>
      <c r="BG32" s="82"/>
      <c r="BH32" s="59">
        <f t="shared" si="67"/>
        <v>-82.3</v>
      </c>
      <c r="BI32" s="61"/>
      <c r="BJ32" s="419">
        <f t="shared" si="35"/>
        <v>185.39999999999998</v>
      </c>
      <c r="BK32" s="56">
        <f t="shared" si="36"/>
        <v>0</v>
      </c>
      <c r="BL32" s="56">
        <f>BK32-BJ32</f>
        <v>-185.39999999999998</v>
      </c>
      <c r="BM32" s="57">
        <f t="shared" si="66"/>
        <v>0</v>
      </c>
      <c r="BN32" s="83">
        <v>82.1</v>
      </c>
      <c r="BO32" s="82"/>
      <c r="BP32" s="36">
        <f t="shared" si="69"/>
        <v>-82.1</v>
      </c>
      <c r="BQ32" s="61"/>
      <c r="BR32" s="83">
        <v>82.1</v>
      </c>
      <c r="BS32" s="82"/>
      <c r="BT32" s="59">
        <f t="shared" si="68"/>
        <v>-82.1</v>
      </c>
      <c r="BU32" s="63">
        <f t="shared" si="70"/>
        <v>0</v>
      </c>
      <c r="BV32" s="82">
        <v>21.2</v>
      </c>
      <c r="BW32" s="82"/>
      <c r="BX32" s="59">
        <f t="shared" si="71"/>
        <v>-21.2</v>
      </c>
      <c r="BY32" s="59">
        <f t="shared" si="60"/>
        <v>0</v>
      </c>
      <c r="BZ32" s="84"/>
      <c r="CA32" s="65"/>
      <c r="CB32" s="65"/>
    </row>
    <row r="33" spans="1:80" s="42" customFormat="1" ht="37.5">
      <c r="A33" s="89" t="s">
        <v>52</v>
      </c>
      <c r="B33" s="49">
        <f t="shared" si="73"/>
        <v>2000</v>
      </c>
      <c r="C33" s="49">
        <f t="shared" si="73"/>
        <v>84.6</v>
      </c>
      <c r="D33" s="50">
        <f t="shared" si="0"/>
        <v>-1915.4</v>
      </c>
      <c r="E33" s="51">
        <f t="shared" si="1"/>
        <v>4.2299999999999995</v>
      </c>
      <c r="F33" s="52">
        <f t="shared" si="2"/>
        <v>830</v>
      </c>
      <c r="G33" s="53">
        <f t="shared" si="2"/>
        <v>84.6</v>
      </c>
      <c r="H33" s="53">
        <f t="shared" si="3"/>
        <v>-745.4</v>
      </c>
      <c r="I33" s="54">
        <f>G33/F33%</f>
        <v>10.192771084337348</v>
      </c>
      <c r="J33" s="55">
        <f t="shared" si="19"/>
        <v>280</v>
      </c>
      <c r="K33" s="56">
        <f t="shared" si="51"/>
        <v>84.6</v>
      </c>
      <c r="L33" s="56">
        <f t="shared" si="61"/>
        <v>-195.4</v>
      </c>
      <c r="M33" s="57">
        <f t="shared" si="58"/>
        <v>30.214285714285715</v>
      </c>
      <c r="N33" s="81">
        <v>80</v>
      </c>
      <c r="O33" s="82">
        <v>84.6</v>
      </c>
      <c r="P33" s="36">
        <f t="shared" si="53"/>
        <v>4.599999999999994</v>
      </c>
      <c r="Q33" s="60">
        <f t="shared" si="62"/>
        <v>105.74999999999999</v>
      </c>
      <c r="R33" s="82">
        <v>100</v>
      </c>
      <c r="S33" s="82"/>
      <c r="T33" s="59">
        <f t="shared" si="9"/>
        <v>-100</v>
      </c>
      <c r="U33" s="59">
        <f t="shared" si="63"/>
        <v>0</v>
      </c>
      <c r="V33" s="82">
        <v>100</v>
      </c>
      <c r="W33" s="82"/>
      <c r="X33" s="59">
        <f t="shared" si="20"/>
        <v>-100</v>
      </c>
      <c r="Y33" s="60"/>
      <c r="Z33" s="56">
        <f t="shared" si="45"/>
        <v>550</v>
      </c>
      <c r="AA33" s="34">
        <f t="shared" si="22"/>
        <v>0</v>
      </c>
      <c r="AB33" s="56">
        <f t="shared" si="23"/>
        <v>-550</v>
      </c>
      <c r="AC33" s="56">
        <f t="shared" si="64"/>
        <v>0</v>
      </c>
      <c r="AD33" s="82">
        <v>150</v>
      </c>
      <c r="AE33" s="82"/>
      <c r="AF33" s="59">
        <f t="shared" si="54"/>
        <v>-150</v>
      </c>
      <c r="AG33" s="59">
        <f>AE33/AD33%</f>
        <v>0</v>
      </c>
      <c r="AH33" s="82">
        <v>200</v>
      </c>
      <c r="AI33" s="82"/>
      <c r="AJ33" s="59">
        <f t="shared" si="27"/>
        <v>-200</v>
      </c>
      <c r="AK33" s="59"/>
      <c r="AL33" s="82">
        <v>200</v>
      </c>
      <c r="AM33" s="82"/>
      <c r="AN33" s="59">
        <f t="shared" si="29"/>
        <v>-200</v>
      </c>
      <c r="AO33" s="59">
        <f>AM33/AL33%</f>
        <v>0</v>
      </c>
      <c r="AP33" s="415">
        <f t="shared" si="72"/>
        <v>1430</v>
      </c>
      <c r="AQ33" s="416">
        <f t="shared" si="72"/>
        <v>84.6</v>
      </c>
      <c r="AR33" s="416">
        <f t="shared" si="12"/>
        <v>-1345.4</v>
      </c>
      <c r="AS33" s="417">
        <f t="shared" si="59"/>
        <v>5.916083916083916</v>
      </c>
      <c r="AT33" s="55">
        <f t="shared" si="31"/>
        <v>600</v>
      </c>
      <c r="AU33" s="56">
        <f t="shared" si="32"/>
        <v>0</v>
      </c>
      <c r="AV33" s="56">
        <f t="shared" si="46"/>
        <v>-600</v>
      </c>
      <c r="AW33" s="91">
        <f>AU33/AT33%</f>
        <v>0</v>
      </c>
      <c r="AX33" s="83">
        <v>200</v>
      </c>
      <c r="AY33" s="82"/>
      <c r="AZ33" s="59">
        <f t="shared" si="44"/>
        <v>-200</v>
      </c>
      <c r="BA33" s="61">
        <f t="shared" si="47"/>
        <v>0</v>
      </c>
      <c r="BB33" s="83">
        <v>200</v>
      </c>
      <c r="BC33" s="82"/>
      <c r="BD33" s="59">
        <f t="shared" si="65"/>
        <v>-200</v>
      </c>
      <c r="BE33" s="63">
        <f>BC33/BB33%</f>
        <v>0</v>
      </c>
      <c r="BF33" s="83">
        <v>200</v>
      </c>
      <c r="BG33" s="82"/>
      <c r="BH33" s="59">
        <f t="shared" si="67"/>
        <v>-200</v>
      </c>
      <c r="BI33" s="61">
        <f>BG33/BF33%</f>
        <v>0</v>
      </c>
      <c r="BJ33" s="419">
        <f t="shared" si="35"/>
        <v>570</v>
      </c>
      <c r="BK33" s="56">
        <f t="shared" si="36"/>
        <v>0</v>
      </c>
      <c r="BL33" s="56">
        <f>BK33-BJ33</f>
        <v>-570</v>
      </c>
      <c r="BM33" s="57">
        <f t="shared" si="66"/>
        <v>0</v>
      </c>
      <c r="BN33" s="83">
        <v>150</v>
      </c>
      <c r="BO33" s="82"/>
      <c r="BP33" s="36">
        <f t="shared" si="69"/>
        <v>-150</v>
      </c>
      <c r="BQ33" s="61"/>
      <c r="BR33" s="83">
        <v>150</v>
      </c>
      <c r="BS33" s="82"/>
      <c r="BT33" s="59">
        <f t="shared" si="68"/>
        <v>-150</v>
      </c>
      <c r="BU33" s="63">
        <f t="shared" si="70"/>
        <v>0</v>
      </c>
      <c r="BV33" s="82">
        <v>270</v>
      </c>
      <c r="BW33" s="82"/>
      <c r="BX33" s="59">
        <f t="shared" si="71"/>
        <v>-270</v>
      </c>
      <c r="BY33" s="59">
        <f t="shared" si="60"/>
        <v>0</v>
      </c>
      <c r="BZ33" s="88"/>
      <c r="CA33" s="41"/>
      <c r="CB33" s="41"/>
    </row>
    <row r="34" spans="1:80" s="97" customFormat="1" ht="32.25" thickBot="1">
      <c r="A34" s="423" t="s">
        <v>53</v>
      </c>
      <c r="B34" s="43">
        <f t="shared" si="73"/>
        <v>5993.4</v>
      </c>
      <c r="C34" s="43">
        <f t="shared" si="73"/>
        <v>252.8</v>
      </c>
      <c r="D34" s="29">
        <f t="shared" si="0"/>
        <v>-5740.599999999999</v>
      </c>
      <c r="E34" s="30">
        <f t="shared" si="1"/>
        <v>4.217973103747456</v>
      </c>
      <c r="F34" s="31">
        <f>J34+Z34</f>
        <v>2043.2</v>
      </c>
      <c r="G34" s="32">
        <f>K34+AA34</f>
        <v>252.8</v>
      </c>
      <c r="H34" s="32">
        <f>G34-F34</f>
        <v>-1790.4</v>
      </c>
      <c r="I34" s="33">
        <f>G34/F34%</f>
        <v>12.372748629600625</v>
      </c>
      <c r="J34" s="414">
        <f t="shared" si="19"/>
        <v>974.7</v>
      </c>
      <c r="K34" s="34">
        <f t="shared" si="51"/>
        <v>252.8</v>
      </c>
      <c r="L34" s="34">
        <f>K34-J34</f>
        <v>-721.9000000000001</v>
      </c>
      <c r="M34" s="35">
        <f t="shared" si="58"/>
        <v>25.936185492972196</v>
      </c>
      <c r="N34" s="86">
        <v>252.1</v>
      </c>
      <c r="O34" s="85">
        <v>252.8</v>
      </c>
      <c r="P34" s="36">
        <f t="shared" si="53"/>
        <v>0.700000000000017</v>
      </c>
      <c r="Q34" s="37">
        <f t="shared" si="62"/>
        <v>100.27766759222531</v>
      </c>
      <c r="R34" s="85">
        <v>287.5</v>
      </c>
      <c r="S34" s="85"/>
      <c r="T34" s="36">
        <f t="shared" si="9"/>
        <v>-287.5</v>
      </c>
      <c r="U34" s="36">
        <f t="shared" si="63"/>
        <v>0</v>
      </c>
      <c r="V34" s="85">
        <v>435.1</v>
      </c>
      <c r="W34" s="85"/>
      <c r="X34" s="36">
        <f t="shared" si="20"/>
        <v>-435.1</v>
      </c>
      <c r="Y34" s="37">
        <f>W34/V34%</f>
        <v>0</v>
      </c>
      <c r="Z34" s="34">
        <f t="shared" si="45"/>
        <v>1068.5</v>
      </c>
      <c r="AA34" s="34">
        <f t="shared" si="22"/>
        <v>0</v>
      </c>
      <c r="AB34" s="34">
        <f t="shared" si="23"/>
        <v>-1068.5</v>
      </c>
      <c r="AC34" s="34">
        <f t="shared" si="64"/>
        <v>0</v>
      </c>
      <c r="AD34" s="85">
        <v>299.5</v>
      </c>
      <c r="AE34" s="85"/>
      <c r="AF34" s="36">
        <f t="shared" si="54"/>
        <v>-299.5</v>
      </c>
      <c r="AG34" s="36">
        <f>AE34/AD34%</f>
        <v>0</v>
      </c>
      <c r="AH34" s="85">
        <v>370.5</v>
      </c>
      <c r="AI34" s="85"/>
      <c r="AJ34" s="36">
        <f t="shared" si="27"/>
        <v>-370.5</v>
      </c>
      <c r="AK34" s="36">
        <f>AI34/AH34%</f>
        <v>0</v>
      </c>
      <c r="AL34" s="85">
        <v>398.5</v>
      </c>
      <c r="AM34" s="85"/>
      <c r="AN34" s="36">
        <f t="shared" si="29"/>
        <v>-398.5</v>
      </c>
      <c r="AO34" s="36">
        <f>AM34/AL34%</f>
        <v>0</v>
      </c>
      <c r="AP34" s="411">
        <f t="shared" si="72"/>
        <v>3441.2</v>
      </c>
      <c r="AQ34" s="412">
        <f>K34+AA34+AU34</f>
        <v>252.8</v>
      </c>
      <c r="AR34" s="412">
        <f>AQ34-AP34</f>
        <v>-3188.3999999999996</v>
      </c>
      <c r="AS34" s="413">
        <f t="shared" si="59"/>
        <v>7.346274555387656</v>
      </c>
      <c r="AT34" s="414">
        <f t="shared" si="31"/>
        <v>1398</v>
      </c>
      <c r="AU34" s="34">
        <f t="shared" si="32"/>
        <v>0</v>
      </c>
      <c r="AV34" s="34">
        <f t="shared" si="46"/>
        <v>-1398</v>
      </c>
      <c r="AW34" s="40">
        <f>AU34/AT34%</f>
        <v>0</v>
      </c>
      <c r="AX34" s="87">
        <v>581</v>
      </c>
      <c r="AY34" s="85"/>
      <c r="AZ34" s="36">
        <f t="shared" si="44"/>
        <v>-581</v>
      </c>
      <c r="BA34" s="38">
        <f t="shared" si="47"/>
        <v>0</v>
      </c>
      <c r="BB34" s="92">
        <v>368</v>
      </c>
      <c r="BC34" s="85"/>
      <c r="BD34" s="36">
        <f>BC34-BB34</f>
        <v>-368</v>
      </c>
      <c r="BE34" s="46">
        <f>BC34/BB34%</f>
        <v>0</v>
      </c>
      <c r="BF34" s="93">
        <v>449</v>
      </c>
      <c r="BG34" s="94"/>
      <c r="BH34" s="95">
        <f>BG34-BF34</f>
        <v>-449</v>
      </c>
      <c r="BI34" s="96">
        <f>BG34/BF34%</f>
        <v>0</v>
      </c>
      <c r="BJ34" s="420">
        <f t="shared" si="35"/>
        <v>2552.2</v>
      </c>
      <c r="BK34" s="34">
        <f t="shared" si="36"/>
        <v>0</v>
      </c>
      <c r="BL34" s="34">
        <f>BK34-BJ34</f>
        <v>-2552.2</v>
      </c>
      <c r="BM34" s="35">
        <f t="shared" si="66"/>
        <v>0</v>
      </c>
      <c r="BN34" s="87">
        <v>392</v>
      </c>
      <c r="BO34" s="85"/>
      <c r="BP34" s="36">
        <f t="shared" si="69"/>
        <v>-392</v>
      </c>
      <c r="BQ34" s="61">
        <f>BO34/BN34%</f>
        <v>0</v>
      </c>
      <c r="BR34" s="87">
        <v>409.6</v>
      </c>
      <c r="BS34" s="85"/>
      <c r="BT34" s="36">
        <f t="shared" si="68"/>
        <v>-409.6</v>
      </c>
      <c r="BU34" s="63">
        <f t="shared" si="70"/>
        <v>0</v>
      </c>
      <c r="BV34" s="85">
        <v>1750.6</v>
      </c>
      <c r="BW34" s="85"/>
      <c r="BX34" s="36">
        <f t="shared" si="71"/>
        <v>-1750.6</v>
      </c>
      <c r="BY34" s="36">
        <f t="shared" si="60"/>
        <v>0</v>
      </c>
      <c r="BZ34" s="88"/>
      <c r="CA34" s="65"/>
      <c r="CB34" s="65"/>
    </row>
    <row r="35" spans="1:69" ht="20.25">
      <c r="A35" s="98"/>
      <c r="B35" s="99"/>
      <c r="C35" s="100"/>
      <c r="D35" s="99"/>
      <c r="E35" s="99"/>
      <c r="F35" s="99"/>
      <c r="G35" s="99"/>
      <c r="H35" s="99"/>
      <c r="I35" s="99"/>
      <c r="J35" s="99"/>
      <c r="K35" s="99"/>
      <c r="L35" s="99"/>
      <c r="M35" s="101"/>
      <c r="N35" s="102"/>
      <c r="O35" s="102"/>
      <c r="P35" s="102"/>
      <c r="Q35" s="103"/>
      <c r="R35" s="102"/>
      <c r="S35" s="102"/>
      <c r="T35" s="102"/>
      <c r="U35" s="104"/>
      <c r="V35" s="102"/>
      <c r="W35" s="102"/>
      <c r="X35" s="102"/>
      <c r="Y35" s="105"/>
      <c r="Z35" s="99"/>
      <c r="AA35" s="99"/>
      <c r="AB35" s="99"/>
      <c r="AC35" s="99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99"/>
      <c r="AU35" s="99"/>
      <c r="AV35" s="99"/>
      <c r="AW35" s="106"/>
      <c r="AX35" s="100"/>
      <c r="AY35" s="100"/>
      <c r="AZ35" s="100"/>
      <c r="BA35" s="100"/>
      <c r="BB35" s="100"/>
      <c r="BC35" s="100" t="s">
        <v>55</v>
      </c>
      <c r="BD35" s="100"/>
      <c r="BE35" s="100"/>
      <c r="BF35" s="100"/>
      <c r="BG35" s="100"/>
      <c r="BH35" s="100"/>
      <c r="BI35" s="100"/>
      <c r="BJ35" s="100"/>
      <c r="BK35" s="99"/>
      <c r="BL35" s="99"/>
      <c r="BM35" s="99"/>
      <c r="BN35" s="100"/>
      <c r="BO35" s="100"/>
      <c r="BP35" s="100"/>
      <c r="BQ35" s="100"/>
    </row>
    <row r="36" spans="2:69" ht="20.25">
      <c r="B36" s="99"/>
      <c r="C36" s="100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100"/>
      <c r="O36" s="100"/>
      <c r="P36" s="100"/>
      <c r="R36" s="100"/>
      <c r="S36" s="100"/>
      <c r="T36" s="100"/>
      <c r="V36" s="100"/>
      <c r="W36" s="100"/>
      <c r="X36" s="100"/>
      <c r="Z36" s="99"/>
      <c r="AA36" s="99"/>
      <c r="AB36" s="99"/>
      <c r="AC36" s="99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99"/>
      <c r="AU36" s="99"/>
      <c r="AV36" s="99"/>
      <c r="AW36" s="106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99"/>
      <c r="BL36" s="99"/>
      <c r="BM36" s="99"/>
      <c r="BN36" s="100"/>
      <c r="BO36" s="100"/>
      <c r="BP36" s="100"/>
      <c r="BQ36" s="100"/>
    </row>
    <row r="37" spans="2:69" ht="20.25">
      <c r="B37" s="99"/>
      <c r="C37" s="108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100"/>
      <c r="O37" s="100"/>
      <c r="P37" s="100"/>
      <c r="R37" s="100"/>
      <c r="S37" s="100"/>
      <c r="T37" s="100"/>
      <c r="V37" s="100"/>
      <c r="W37" s="100"/>
      <c r="X37" s="100"/>
      <c r="Z37" s="99"/>
      <c r="AA37" s="99"/>
      <c r="AB37" s="99"/>
      <c r="AC37" s="99"/>
      <c r="AD37" s="100"/>
      <c r="AE37" s="109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99"/>
      <c r="AU37" s="99"/>
      <c r="AV37" s="99"/>
      <c r="AW37" s="106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99"/>
      <c r="BL37" s="99"/>
      <c r="BM37" s="99"/>
      <c r="BN37" s="100"/>
      <c r="BO37" s="100"/>
      <c r="BP37" s="100"/>
      <c r="BQ37" s="100"/>
    </row>
    <row r="38" spans="2:69" ht="20.25">
      <c r="B38" s="99"/>
      <c r="C38" s="108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100"/>
      <c r="O38" s="100"/>
      <c r="P38" s="100"/>
      <c r="R38" s="100"/>
      <c r="S38" s="100"/>
      <c r="T38" s="100"/>
      <c r="V38" s="100"/>
      <c r="W38" s="100"/>
      <c r="X38" s="100"/>
      <c r="Z38" s="99"/>
      <c r="AA38" s="99"/>
      <c r="AB38" s="99"/>
      <c r="AC38" s="99"/>
      <c r="AD38" s="100"/>
      <c r="AE38" s="109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99"/>
      <c r="AU38" s="99"/>
      <c r="AV38" s="99"/>
      <c r="AW38" s="106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99"/>
      <c r="BL38" s="99"/>
      <c r="BM38" s="99"/>
      <c r="BN38" s="100"/>
      <c r="BO38" s="100"/>
      <c r="BP38" s="100"/>
      <c r="BQ38" s="100"/>
    </row>
    <row r="39" spans="2:69" ht="20.25">
      <c r="B39" s="99"/>
      <c r="C39" s="108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100"/>
      <c r="O39" s="100"/>
      <c r="P39" s="100"/>
      <c r="R39" s="100"/>
      <c r="S39" s="100"/>
      <c r="T39" s="100"/>
      <c r="V39" s="100"/>
      <c r="W39" s="100"/>
      <c r="X39" s="100"/>
      <c r="Z39" s="99"/>
      <c r="AA39" s="99"/>
      <c r="AB39" s="99"/>
      <c r="AC39" s="99"/>
      <c r="AD39" s="100"/>
      <c r="AE39" s="109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99"/>
      <c r="AU39" s="99"/>
      <c r="AV39" s="99"/>
      <c r="AW39" s="106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99"/>
      <c r="BL39" s="99"/>
      <c r="BM39" s="99"/>
      <c r="BN39" s="100"/>
      <c r="BO39" s="100"/>
      <c r="BP39" s="100"/>
      <c r="BQ39" s="100"/>
    </row>
    <row r="40" spans="2:69" ht="20.25">
      <c r="B40" s="99"/>
      <c r="C40" s="100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100"/>
      <c r="O40" s="100"/>
      <c r="P40" s="100"/>
      <c r="R40" s="100"/>
      <c r="S40" s="100"/>
      <c r="T40" s="100"/>
      <c r="V40" s="100"/>
      <c r="W40" s="100"/>
      <c r="X40" s="100"/>
      <c r="Z40" s="99"/>
      <c r="AA40" s="99"/>
      <c r="AB40" s="99"/>
      <c r="AC40" s="99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99"/>
      <c r="AU40" s="99"/>
      <c r="AV40" s="99"/>
      <c r="AW40" s="106"/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  <c r="BJ40" s="100"/>
      <c r="BK40" s="99"/>
      <c r="BL40" s="99"/>
      <c r="BM40" s="99"/>
      <c r="BN40" s="100"/>
      <c r="BO40" s="100"/>
      <c r="BP40" s="100"/>
      <c r="BQ40" s="100"/>
    </row>
    <row r="41" spans="2:69" ht="20.25">
      <c r="B41" s="99"/>
      <c r="C41" s="100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100"/>
      <c r="O41" s="100"/>
      <c r="P41" s="100"/>
      <c r="R41" s="100"/>
      <c r="S41" s="100"/>
      <c r="T41" s="100"/>
      <c r="V41" s="100"/>
      <c r="W41" s="100"/>
      <c r="X41" s="100"/>
      <c r="Z41" s="99"/>
      <c r="AA41" s="99"/>
      <c r="AB41" s="99"/>
      <c r="AC41" s="99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99"/>
      <c r="AU41" s="99"/>
      <c r="AV41" s="99"/>
      <c r="AW41" s="106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  <c r="BJ41" s="100"/>
      <c r="BK41" s="99"/>
      <c r="BL41" s="99"/>
      <c r="BM41" s="99"/>
      <c r="BN41" s="100"/>
      <c r="BO41" s="100"/>
      <c r="BP41" s="100"/>
      <c r="BQ41" s="100"/>
    </row>
    <row r="42" spans="2:69" ht="20.25">
      <c r="B42" s="99"/>
      <c r="C42" s="100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100"/>
      <c r="O42" s="100"/>
      <c r="P42" s="100"/>
      <c r="R42" s="100"/>
      <c r="S42" s="100"/>
      <c r="T42" s="100"/>
      <c r="V42" s="100"/>
      <c r="W42" s="100"/>
      <c r="X42" s="100"/>
      <c r="Z42" s="99"/>
      <c r="AA42" s="99"/>
      <c r="AB42" s="99"/>
      <c r="AC42" s="99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99"/>
      <c r="AU42" s="99"/>
      <c r="AV42" s="99"/>
      <c r="AW42" s="106"/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  <c r="BK42" s="99"/>
      <c r="BL42" s="99"/>
      <c r="BM42" s="99"/>
      <c r="BN42" s="100"/>
      <c r="BO42" s="100"/>
      <c r="BP42" s="100"/>
      <c r="BQ42" s="100"/>
    </row>
    <row r="43" spans="2:69" ht="20.25">
      <c r="B43" s="99"/>
      <c r="C43" s="100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100"/>
      <c r="O43" s="100"/>
      <c r="P43" s="100"/>
      <c r="R43" s="100"/>
      <c r="S43" s="100"/>
      <c r="T43" s="100"/>
      <c r="V43" s="100"/>
      <c r="W43" s="100"/>
      <c r="X43" s="100"/>
      <c r="Z43" s="99"/>
      <c r="AA43" s="99"/>
      <c r="AB43" s="99"/>
      <c r="AC43" s="99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99"/>
      <c r="AU43" s="99"/>
      <c r="AV43" s="99"/>
      <c r="AW43" s="106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100"/>
      <c r="BI43" s="100"/>
      <c r="BJ43" s="100"/>
      <c r="BK43" s="99"/>
      <c r="BL43" s="99"/>
      <c r="BM43" s="99"/>
      <c r="BN43" s="100"/>
      <c r="BO43" s="100"/>
      <c r="BP43" s="100"/>
      <c r="BQ43" s="100"/>
    </row>
    <row r="44" spans="2:69" ht="20.25">
      <c r="B44" s="99"/>
      <c r="C44" s="100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100"/>
      <c r="O44" s="100"/>
      <c r="P44" s="100"/>
      <c r="R44" s="100"/>
      <c r="S44" s="100"/>
      <c r="T44" s="100"/>
      <c r="V44" s="100"/>
      <c r="W44" s="100"/>
      <c r="X44" s="100"/>
      <c r="Z44" s="99"/>
      <c r="AA44" s="99"/>
      <c r="AB44" s="99"/>
      <c r="AC44" s="99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99"/>
      <c r="AU44" s="99"/>
      <c r="AV44" s="99"/>
      <c r="AW44" s="106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I44" s="100"/>
      <c r="BJ44" s="100"/>
      <c r="BK44" s="99"/>
      <c r="BL44" s="99"/>
      <c r="BM44" s="99"/>
      <c r="BN44" s="100"/>
      <c r="BO44" s="100"/>
      <c r="BP44" s="100"/>
      <c r="BQ44" s="100"/>
    </row>
    <row r="45" spans="2:69" ht="20.25">
      <c r="B45" s="99"/>
      <c r="C45" s="100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100"/>
      <c r="O45" s="100"/>
      <c r="P45" s="100"/>
      <c r="R45" s="100"/>
      <c r="S45" s="100"/>
      <c r="T45" s="100"/>
      <c r="V45" s="100"/>
      <c r="W45" s="100"/>
      <c r="X45" s="100"/>
      <c r="Z45" s="99"/>
      <c r="AA45" s="99"/>
      <c r="AB45" s="99"/>
      <c r="AC45" s="99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99"/>
      <c r="AU45" s="99"/>
      <c r="AV45" s="99"/>
      <c r="AW45" s="106"/>
      <c r="AX45" s="100"/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99"/>
      <c r="BL45" s="99"/>
      <c r="BM45" s="99"/>
      <c r="BN45" s="100"/>
      <c r="BO45" s="100"/>
      <c r="BP45" s="100"/>
      <c r="BQ45" s="100"/>
    </row>
    <row r="46" spans="2:69" ht="20.25">
      <c r="B46" s="99"/>
      <c r="C46" s="100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100"/>
      <c r="O46" s="100"/>
      <c r="P46" s="100"/>
      <c r="R46" s="100"/>
      <c r="S46" s="100"/>
      <c r="T46" s="100"/>
      <c r="V46" s="100"/>
      <c r="W46" s="100"/>
      <c r="X46" s="100"/>
      <c r="Z46" s="99"/>
      <c r="AA46" s="99"/>
      <c r="AB46" s="99"/>
      <c r="AC46" s="99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99"/>
      <c r="AU46" s="99"/>
      <c r="AV46" s="99"/>
      <c r="AW46" s="106"/>
      <c r="AX46" s="100"/>
      <c r="AY46" s="100"/>
      <c r="AZ46" s="100"/>
      <c r="BA46" s="100"/>
      <c r="BB46" s="100"/>
      <c r="BC46" s="100"/>
      <c r="BD46" s="100"/>
      <c r="BE46" s="100"/>
      <c r="BF46" s="100"/>
      <c r="BG46" s="100"/>
      <c r="BH46" s="100"/>
      <c r="BI46" s="100"/>
      <c r="BJ46" s="100"/>
      <c r="BK46" s="99"/>
      <c r="BL46" s="99"/>
      <c r="BM46" s="99"/>
      <c r="BN46" s="100"/>
      <c r="BO46" s="100"/>
      <c r="BP46" s="100"/>
      <c r="BQ46" s="100"/>
    </row>
    <row r="47" spans="2:69" ht="20.25">
      <c r="B47" s="99"/>
      <c r="C47" s="100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100"/>
      <c r="O47" s="100"/>
      <c r="P47" s="100"/>
      <c r="R47" s="100"/>
      <c r="S47" s="100"/>
      <c r="T47" s="100"/>
      <c r="V47" s="100"/>
      <c r="W47" s="100"/>
      <c r="X47" s="100"/>
      <c r="Z47" s="99"/>
      <c r="AA47" s="99"/>
      <c r="AB47" s="99"/>
      <c r="AC47" s="99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99"/>
      <c r="AU47" s="99"/>
      <c r="AV47" s="99"/>
      <c r="AW47" s="106"/>
      <c r="AX47" s="100"/>
      <c r="AY47" s="100"/>
      <c r="AZ47" s="100"/>
      <c r="BA47" s="100"/>
      <c r="BB47" s="100"/>
      <c r="BC47" s="100"/>
      <c r="BD47" s="100"/>
      <c r="BE47" s="100"/>
      <c r="BF47" s="100"/>
      <c r="BG47" s="100"/>
      <c r="BH47" s="100"/>
      <c r="BI47" s="100"/>
      <c r="BJ47" s="100"/>
      <c r="BK47" s="99"/>
      <c r="BL47" s="99"/>
      <c r="BM47" s="99"/>
      <c r="BN47" s="100"/>
      <c r="BO47" s="100"/>
      <c r="BP47" s="100"/>
      <c r="BQ47" s="100"/>
    </row>
    <row r="48" spans="2:69" ht="20.25">
      <c r="B48" s="99"/>
      <c r="C48" s="100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100"/>
      <c r="O48" s="100"/>
      <c r="P48" s="100"/>
      <c r="R48" s="100"/>
      <c r="S48" s="100"/>
      <c r="T48" s="100"/>
      <c r="V48" s="100"/>
      <c r="W48" s="100"/>
      <c r="X48" s="100"/>
      <c r="Z48" s="99"/>
      <c r="AA48" s="99"/>
      <c r="AB48" s="99"/>
      <c r="AC48" s="99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99"/>
      <c r="AU48" s="99"/>
      <c r="AV48" s="99"/>
      <c r="AW48" s="106"/>
      <c r="AX48" s="100"/>
      <c r="AY48" s="100"/>
      <c r="AZ48" s="100"/>
      <c r="BA48" s="100"/>
      <c r="BB48" s="100"/>
      <c r="BC48" s="100"/>
      <c r="BD48" s="100"/>
      <c r="BE48" s="100"/>
      <c r="BF48" s="100"/>
      <c r="BG48" s="100"/>
      <c r="BH48" s="100"/>
      <c r="BI48" s="100"/>
      <c r="BJ48" s="100"/>
      <c r="BK48" s="99"/>
      <c r="BL48" s="99"/>
      <c r="BM48" s="99"/>
      <c r="BN48" s="100"/>
      <c r="BO48" s="100"/>
      <c r="BP48" s="100"/>
      <c r="BQ48" s="100"/>
    </row>
    <row r="49" spans="2:69" ht="20.25">
      <c r="B49" s="99"/>
      <c r="C49" s="100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100"/>
      <c r="O49" s="100"/>
      <c r="P49" s="100"/>
      <c r="R49" s="100"/>
      <c r="S49" s="100"/>
      <c r="T49" s="100"/>
      <c r="V49" s="100"/>
      <c r="W49" s="100"/>
      <c r="X49" s="100"/>
      <c r="Z49" s="99"/>
      <c r="AA49" s="99"/>
      <c r="AB49" s="99"/>
      <c r="AC49" s="99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99"/>
      <c r="AU49" s="99"/>
      <c r="AV49" s="99"/>
      <c r="AW49" s="106"/>
      <c r="AX49" s="100"/>
      <c r="AY49" s="100"/>
      <c r="AZ49" s="100"/>
      <c r="BA49" s="100"/>
      <c r="BB49" s="100"/>
      <c r="BC49" s="100"/>
      <c r="BD49" s="100"/>
      <c r="BE49" s="100"/>
      <c r="BF49" s="100"/>
      <c r="BG49" s="100"/>
      <c r="BH49" s="100"/>
      <c r="BI49" s="100"/>
      <c r="BJ49" s="100"/>
      <c r="BK49" s="99"/>
      <c r="BL49" s="99"/>
      <c r="BM49" s="99"/>
      <c r="BN49" s="100"/>
      <c r="BO49" s="100"/>
      <c r="BP49" s="100"/>
      <c r="BQ49" s="100"/>
    </row>
    <row r="50" spans="2:69" ht="20.25">
      <c r="B50" s="99"/>
      <c r="C50" s="100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100"/>
      <c r="O50" s="100"/>
      <c r="P50" s="100"/>
      <c r="R50" s="100"/>
      <c r="S50" s="100"/>
      <c r="T50" s="100"/>
      <c r="V50" s="100"/>
      <c r="W50" s="100"/>
      <c r="X50" s="100"/>
      <c r="Z50" s="99"/>
      <c r="AA50" s="99"/>
      <c r="AB50" s="99"/>
      <c r="AC50" s="99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99"/>
      <c r="AU50" s="99"/>
      <c r="AV50" s="99"/>
      <c r="AW50" s="106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99"/>
      <c r="BL50" s="99"/>
      <c r="BM50" s="99"/>
      <c r="BN50" s="100"/>
      <c r="BO50" s="100"/>
      <c r="BP50" s="100"/>
      <c r="BQ50" s="100"/>
    </row>
    <row r="51" spans="2:69" ht="20.25">
      <c r="B51" s="99"/>
      <c r="C51" s="100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100"/>
      <c r="O51" s="100"/>
      <c r="P51" s="100"/>
      <c r="R51" s="100"/>
      <c r="S51" s="100"/>
      <c r="T51" s="100"/>
      <c r="V51" s="100"/>
      <c r="W51" s="100"/>
      <c r="X51" s="100"/>
      <c r="Z51" s="99"/>
      <c r="AA51" s="99"/>
      <c r="AB51" s="99"/>
      <c r="AC51" s="99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99"/>
      <c r="AU51" s="99"/>
      <c r="AV51" s="99"/>
      <c r="AW51" s="106"/>
      <c r="AX51" s="100"/>
      <c r="AY51" s="100"/>
      <c r="AZ51" s="100"/>
      <c r="BA51" s="100"/>
      <c r="BB51" s="100"/>
      <c r="BC51" s="100"/>
      <c r="BD51" s="100"/>
      <c r="BE51" s="100"/>
      <c r="BF51" s="100"/>
      <c r="BG51" s="100"/>
      <c r="BH51" s="100"/>
      <c r="BI51" s="100"/>
      <c r="BJ51" s="100"/>
      <c r="BK51" s="99"/>
      <c r="BL51" s="99"/>
      <c r="BM51" s="99"/>
      <c r="BN51" s="100"/>
      <c r="BO51" s="100"/>
      <c r="BP51" s="100"/>
      <c r="BQ51" s="100"/>
    </row>
    <row r="52" spans="2:69" ht="20.25">
      <c r="B52" s="99"/>
      <c r="C52" s="100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100"/>
      <c r="O52" s="100"/>
      <c r="P52" s="100"/>
      <c r="R52" s="100"/>
      <c r="S52" s="100"/>
      <c r="T52" s="100"/>
      <c r="V52" s="100"/>
      <c r="W52" s="100"/>
      <c r="X52" s="100"/>
      <c r="Z52" s="99"/>
      <c r="AA52" s="99"/>
      <c r="AB52" s="99"/>
      <c r="AC52" s="99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99"/>
      <c r="AU52" s="99"/>
      <c r="AV52" s="99"/>
      <c r="AW52" s="106"/>
      <c r="AX52" s="100"/>
      <c r="AY52" s="100"/>
      <c r="AZ52" s="100"/>
      <c r="BA52" s="100"/>
      <c r="BB52" s="100"/>
      <c r="BC52" s="100"/>
      <c r="BD52" s="100"/>
      <c r="BE52" s="100"/>
      <c r="BF52" s="100"/>
      <c r="BG52" s="100"/>
      <c r="BH52" s="100"/>
      <c r="BI52" s="100"/>
      <c r="BJ52" s="100"/>
      <c r="BK52" s="99"/>
      <c r="BL52" s="99"/>
      <c r="BM52" s="99"/>
      <c r="BN52" s="100"/>
      <c r="BO52" s="100"/>
      <c r="BP52" s="100"/>
      <c r="BQ52" s="100"/>
    </row>
    <row r="53" spans="2:69" ht="20.25">
      <c r="B53" s="99"/>
      <c r="C53" s="100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100"/>
      <c r="O53" s="100"/>
      <c r="P53" s="100"/>
      <c r="R53" s="100"/>
      <c r="S53" s="100"/>
      <c r="T53" s="100"/>
      <c r="V53" s="100"/>
      <c r="W53" s="100"/>
      <c r="X53" s="100"/>
      <c r="Z53" s="99"/>
      <c r="AA53" s="99"/>
      <c r="AB53" s="99"/>
      <c r="AC53" s="99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99"/>
      <c r="AU53" s="99"/>
      <c r="AV53" s="99"/>
      <c r="AW53" s="106"/>
      <c r="AX53" s="100"/>
      <c r="AY53" s="100"/>
      <c r="AZ53" s="100"/>
      <c r="BA53" s="100"/>
      <c r="BB53" s="100"/>
      <c r="BC53" s="100"/>
      <c r="BD53" s="100"/>
      <c r="BE53" s="100"/>
      <c r="BF53" s="100"/>
      <c r="BG53" s="100"/>
      <c r="BH53" s="100"/>
      <c r="BI53" s="100"/>
      <c r="BJ53" s="100"/>
      <c r="BK53" s="99"/>
      <c r="BL53" s="99"/>
      <c r="BM53" s="99"/>
      <c r="BN53" s="100"/>
      <c r="BO53" s="100"/>
      <c r="BP53" s="100"/>
      <c r="BQ53" s="100"/>
    </row>
    <row r="54" spans="2:69" ht="20.25">
      <c r="B54" s="99"/>
      <c r="C54" s="100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100"/>
      <c r="O54" s="100"/>
      <c r="P54" s="100"/>
      <c r="R54" s="100"/>
      <c r="S54" s="100"/>
      <c r="T54" s="100"/>
      <c r="V54" s="100"/>
      <c r="W54" s="100"/>
      <c r="X54" s="100"/>
      <c r="Z54" s="99"/>
      <c r="AA54" s="99"/>
      <c r="AB54" s="99"/>
      <c r="AC54" s="99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99"/>
      <c r="AU54" s="99"/>
      <c r="AV54" s="99"/>
      <c r="AW54" s="106"/>
      <c r="AX54" s="100"/>
      <c r="AY54" s="100"/>
      <c r="AZ54" s="100"/>
      <c r="BA54" s="100"/>
      <c r="BB54" s="100"/>
      <c r="BC54" s="100"/>
      <c r="BD54" s="100"/>
      <c r="BE54" s="100"/>
      <c r="BF54" s="100"/>
      <c r="BG54" s="100"/>
      <c r="BH54" s="100"/>
      <c r="BI54" s="100"/>
      <c r="BJ54" s="100"/>
      <c r="BK54" s="99"/>
      <c r="BL54" s="99"/>
      <c r="BM54" s="99"/>
      <c r="BN54" s="100"/>
      <c r="BO54" s="100"/>
      <c r="BP54" s="100"/>
      <c r="BQ54" s="100"/>
    </row>
    <row r="55" spans="2:69" ht="20.25">
      <c r="B55" s="99"/>
      <c r="C55" s="100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100"/>
      <c r="O55" s="100"/>
      <c r="P55" s="100"/>
      <c r="R55" s="100"/>
      <c r="S55" s="100"/>
      <c r="T55" s="100"/>
      <c r="V55" s="100"/>
      <c r="W55" s="100"/>
      <c r="X55" s="100"/>
      <c r="Z55" s="99"/>
      <c r="AA55" s="99"/>
      <c r="AB55" s="99"/>
      <c r="AC55" s="99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99"/>
      <c r="AU55" s="99"/>
      <c r="AV55" s="99"/>
      <c r="AW55" s="106"/>
      <c r="AX55" s="100"/>
      <c r="AY55" s="100"/>
      <c r="AZ55" s="100"/>
      <c r="BA55" s="100"/>
      <c r="BB55" s="100"/>
      <c r="BC55" s="100"/>
      <c r="BD55" s="100"/>
      <c r="BE55" s="100"/>
      <c r="BF55" s="100"/>
      <c r="BG55" s="100"/>
      <c r="BH55" s="100"/>
      <c r="BI55" s="100"/>
      <c r="BJ55" s="100"/>
      <c r="BK55" s="99"/>
      <c r="BL55" s="99"/>
      <c r="BM55" s="99"/>
      <c r="BN55" s="100"/>
      <c r="BO55" s="100"/>
      <c r="BP55" s="100"/>
      <c r="BQ55" s="100"/>
    </row>
  </sheetData>
  <sheetProtection/>
  <mergeCells count="80">
    <mergeCell ref="BT4:BU4"/>
    <mergeCell ref="BV4:BV5"/>
    <mergeCell ref="BW4:BW5"/>
    <mergeCell ref="BX4:BY4"/>
    <mergeCell ref="BZ4:BZ5"/>
    <mergeCell ref="CA4:CB4"/>
    <mergeCell ref="BL4:BM4"/>
    <mergeCell ref="BN4:BN5"/>
    <mergeCell ref="BO4:BO5"/>
    <mergeCell ref="BP4:BQ4"/>
    <mergeCell ref="BR4:BR5"/>
    <mergeCell ref="BS4:BS5"/>
    <mergeCell ref="BD4:BE4"/>
    <mergeCell ref="BF4:BF5"/>
    <mergeCell ref="BG4:BG5"/>
    <mergeCell ref="BH4:BI4"/>
    <mergeCell ref="BJ4:BJ5"/>
    <mergeCell ref="BK4:BK5"/>
    <mergeCell ref="AV4:AW4"/>
    <mergeCell ref="AX4:AX5"/>
    <mergeCell ref="AY4:AY5"/>
    <mergeCell ref="AZ4:BA4"/>
    <mergeCell ref="BB4:BB5"/>
    <mergeCell ref="BC4:BC5"/>
    <mergeCell ref="AN4:AO4"/>
    <mergeCell ref="AP4:AP5"/>
    <mergeCell ref="AQ4:AQ5"/>
    <mergeCell ref="AR4:AS4"/>
    <mergeCell ref="AT4:AT5"/>
    <mergeCell ref="AU4:AU5"/>
    <mergeCell ref="AF4:AG4"/>
    <mergeCell ref="AH4:AH5"/>
    <mergeCell ref="AI4:AI5"/>
    <mergeCell ref="AJ4:AK4"/>
    <mergeCell ref="AL4:AL5"/>
    <mergeCell ref="AM4:AM5"/>
    <mergeCell ref="X4:Y4"/>
    <mergeCell ref="Z4:Z5"/>
    <mergeCell ref="AA4:AA5"/>
    <mergeCell ref="AB4:AC4"/>
    <mergeCell ref="AD4:AD5"/>
    <mergeCell ref="AE4:AE5"/>
    <mergeCell ref="P4:Q4"/>
    <mergeCell ref="R4:R5"/>
    <mergeCell ref="S4:S5"/>
    <mergeCell ref="T4:U4"/>
    <mergeCell ref="V4:V5"/>
    <mergeCell ref="W4:W5"/>
    <mergeCell ref="BR3:BU3"/>
    <mergeCell ref="BV3:BY3"/>
    <mergeCell ref="BZ3:CB3"/>
    <mergeCell ref="B4:B5"/>
    <mergeCell ref="C4:C5"/>
    <mergeCell ref="D4:E4"/>
    <mergeCell ref="F4:F5"/>
    <mergeCell ref="G4:G5"/>
    <mergeCell ref="H4:I4"/>
    <mergeCell ref="J4:J5"/>
    <mergeCell ref="AT3:AW3"/>
    <mergeCell ref="AX3:BA3"/>
    <mergeCell ref="BB3:BE3"/>
    <mergeCell ref="BF3:BI3"/>
    <mergeCell ref="BJ3:BM3"/>
    <mergeCell ref="BN3:BQ3"/>
    <mergeCell ref="V3:Y3"/>
    <mergeCell ref="Z3:AC3"/>
    <mergeCell ref="AD3:AG3"/>
    <mergeCell ref="AH3:AK3"/>
    <mergeCell ref="AL3:AO3"/>
    <mergeCell ref="AP3:AS3"/>
    <mergeCell ref="A3:A5"/>
    <mergeCell ref="B3:E3"/>
    <mergeCell ref="F3:I3"/>
    <mergeCell ref="J3:M3"/>
    <mergeCell ref="N3:Q3"/>
    <mergeCell ref="R3:U3"/>
    <mergeCell ref="K4:K5"/>
    <mergeCell ref="L4:M4"/>
    <mergeCell ref="N4:N5"/>
    <mergeCell ref="O4:O5"/>
  </mergeCells>
  <printOptions/>
  <pageMargins left="0.1968503937007874" right="0.1968503937007874" top="0.38" bottom="0.1968503937007874" header="0.1968503937007874" footer="0.1968503937007874"/>
  <pageSetup fitToHeight="0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32"/>
  <sheetViews>
    <sheetView zoomScaleSheetLayoutView="70" zoomScalePageLayoutView="0" workbookViewId="0" topLeftCell="A1">
      <pane xSplit="2" ySplit="6" topLeftCell="C13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B31" sqref="CB31"/>
    </sheetView>
  </sheetViews>
  <sheetFormatPr defaultColWidth="9.00390625" defaultRowHeight="12.75"/>
  <cols>
    <col min="1" max="1" width="32.625" style="0" customWidth="1"/>
    <col min="2" max="2" width="0" style="0" hidden="1" customWidth="1"/>
    <col min="3" max="3" width="11.875" style="0" customWidth="1"/>
    <col min="8" max="8" width="9.625" style="0" customWidth="1"/>
    <col min="15" max="15" width="11.125" style="0" customWidth="1"/>
    <col min="17" max="17" width="11.375" style="0" customWidth="1"/>
    <col min="18" max="18" width="9.25390625" style="0" customWidth="1"/>
    <col min="33" max="33" width="10.75390625" style="0" customWidth="1"/>
    <col min="38" max="38" width="10.00390625" style="0" customWidth="1"/>
    <col min="39" max="39" width="9.25390625" style="0" customWidth="1"/>
    <col min="40" max="40" width="9.75390625" style="0" customWidth="1"/>
    <col min="41" max="41" width="8.875" style="0" customWidth="1"/>
    <col min="44" max="44" width="9.00390625" style="0" customWidth="1"/>
    <col min="63" max="63" width="11.125" style="0" customWidth="1"/>
    <col min="69" max="69" width="11.375" style="0" customWidth="1"/>
    <col min="75" max="75" width="11.375" style="0" customWidth="1"/>
    <col min="76" max="76" width="10.375" style="0" customWidth="1"/>
    <col min="77" max="77" width="10.625" style="0" customWidth="1"/>
    <col min="78" max="78" width="10.375" style="0" customWidth="1"/>
  </cols>
  <sheetData>
    <row r="1" spans="2:80" ht="18">
      <c r="B1" s="111"/>
      <c r="C1" s="112"/>
      <c r="D1" s="112" t="s">
        <v>140</v>
      </c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3"/>
      <c r="W1" s="114"/>
      <c r="X1" s="114"/>
      <c r="Y1" s="114"/>
      <c r="Z1" s="112"/>
      <c r="AA1" s="112"/>
      <c r="AF1" s="112"/>
      <c r="AG1" s="112"/>
      <c r="AL1" s="112"/>
      <c r="AM1" s="112"/>
      <c r="AR1" s="112"/>
      <c r="AS1" s="112"/>
      <c r="AX1" s="112"/>
      <c r="AY1" s="112"/>
      <c r="BD1" s="112"/>
      <c r="BE1" s="112"/>
      <c r="BJ1" s="112"/>
      <c r="BK1" s="112"/>
      <c r="BP1" s="112"/>
      <c r="BQ1" s="112"/>
      <c r="BV1" s="112"/>
      <c r="BW1" s="112"/>
      <c r="CB1" s="112"/>
    </row>
    <row r="2" spans="4:80" ht="15.75">
      <c r="D2" s="367" t="s">
        <v>56</v>
      </c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116"/>
      <c r="S2" s="116"/>
      <c r="T2" s="116"/>
      <c r="U2" s="115"/>
      <c r="Z2" s="116"/>
      <c r="AA2" s="115"/>
      <c r="AF2" s="116"/>
      <c r="AG2" s="115"/>
      <c r="AL2" s="116"/>
      <c r="AM2" s="115"/>
      <c r="AR2" s="116"/>
      <c r="AS2" s="115"/>
      <c r="AX2" s="116"/>
      <c r="AY2" s="115"/>
      <c r="BD2" s="116"/>
      <c r="BE2" s="115"/>
      <c r="BJ2" s="116"/>
      <c r="BK2" s="115"/>
      <c r="BP2" s="116"/>
      <c r="BQ2" s="115"/>
      <c r="BV2" s="116"/>
      <c r="BW2" s="115"/>
      <c r="CB2" s="116"/>
    </row>
    <row r="3" spans="1:80" ht="12.75">
      <c r="A3" s="117" t="s">
        <v>141</v>
      </c>
      <c r="B3" s="117"/>
      <c r="C3" s="118"/>
      <c r="D3" s="118"/>
      <c r="E3" s="118"/>
      <c r="F3" s="119"/>
      <c r="G3" s="119"/>
      <c r="H3" s="119"/>
      <c r="I3" s="118"/>
      <c r="J3" s="119"/>
      <c r="K3" s="118"/>
      <c r="L3" s="119"/>
      <c r="M3" s="119"/>
      <c r="N3" s="119"/>
      <c r="O3" s="118"/>
      <c r="P3" s="119"/>
      <c r="Q3" s="118"/>
      <c r="R3" s="119"/>
      <c r="S3" s="119"/>
      <c r="T3" s="119"/>
      <c r="U3" s="118"/>
      <c r="V3" s="119"/>
      <c r="W3" s="118"/>
      <c r="X3" s="119"/>
      <c r="Y3" s="119"/>
      <c r="Z3" s="119"/>
      <c r="AA3" s="118"/>
      <c r="AB3" s="119"/>
      <c r="AC3" s="118"/>
      <c r="AD3" s="119"/>
      <c r="AE3" s="119"/>
      <c r="AF3" s="119"/>
      <c r="AG3" s="118"/>
      <c r="AH3" s="119"/>
      <c r="AI3" s="118"/>
      <c r="AJ3" s="119"/>
      <c r="AK3" s="119"/>
      <c r="AL3" s="119"/>
      <c r="AM3" s="118"/>
      <c r="AN3" s="119"/>
      <c r="AO3" s="118"/>
      <c r="AP3" s="119"/>
      <c r="AQ3" s="119"/>
      <c r="AR3" s="119"/>
      <c r="AS3" s="118"/>
      <c r="AT3" s="119"/>
      <c r="AU3" s="118"/>
      <c r="AV3" s="119"/>
      <c r="AW3" s="119"/>
      <c r="AX3" s="119"/>
      <c r="AY3" s="118"/>
      <c r="AZ3" s="119"/>
      <c r="BA3" s="118"/>
      <c r="BB3" s="119"/>
      <c r="BC3" s="119"/>
      <c r="BD3" s="119"/>
      <c r="BE3" s="118"/>
      <c r="BF3" s="120"/>
      <c r="BG3" s="120"/>
      <c r="BH3" s="120"/>
      <c r="BI3" s="120"/>
      <c r="BJ3" s="119"/>
      <c r="BK3" s="118"/>
      <c r="BL3" s="119"/>
      <c r="BM3" s="118"/>
      <c r="BN3" s="119"/>
      <c r="BO3" s="119"/>
      <c r="BP3" s="119"/>
      <c r="BQ3" s="118"/>
      <c r="BR3" s="119"/>
      <c r="BS3" s="118"/>
      <c r="BT3" s="119"/>
      <c r="BU3" s="119"/>
      <c r="BV3" s="119"/>
      <c r="BW3" s="118"/>
      <c r="BX3" s="119"/>
      <c r="BY3" s="118"/>
      <c r="BZ3" s="118"/>
      <c r="CA3" s="118"/>
      <c r="CB3" s="119"/>
    </row>
    <row r="4" spans="1:80" ht="13.5" thickBot="1">
      <c r="A4" s="121"/>
      <c r="B4" s="117"/>
      <c r="C4" s="118"/>
      <c r="D4" s="118"/>
      <c r="E4" s="118"/>
      <c r="F4" s="119"/>
      <c r="G4" s="119"/>
      <c r="H4" s="119"/>
      <c r="I4" s="118"/>
      <c r="J4" s="119"/>
      <c r="K4" s="118"/>
      <c r="L4" s="119"/>
      <c r="M4" s="119"/>
      <c r="N4" s="119"/>
      <c r="O4" s="118"/>
      <c r="P4" s="119"/>
      <c r="Q4" s="118"/>
      <c r="R4" s="119"/>
      <c r="S4" s="119"/>
      <c r="T4" s="119"/>
      <c r="U4" s="118"/>
      <c r="V4" s="119"/>
      <c r="W4" s="118"/>
      <c r="X4" s="119"/>
      <c r="Y4" s="119"/>
      <c r="Z4" s="119"/>
      <c r="AA4" s="118"/>
      <c r="AB4" s="119"/>
      <c r="AC4" s="118"/>
      <c r="AD4" s="119"/>
      <c r="AE4" s="119"/>
      <c r="AF4" s="119"/>
      <c r="AG4" s="118"/>
      <c r="AH4" s="119"/>
      <c r="AI4" s="118"/>
      <c r="AJ4" s="119"/>
      <c r="AK4" s="119"/>
      <c r="AL4" s="119"/>
      <c r="AM4" s="118"/>
      <c r="AN4" s="119"/>
      <c r="AO4" s="118"/>
      <c r="AP4" s="119"/>
      <c r="AQ4" s="119"/>
      <c r="AR4" s="119"/>
      <c r="AS4" s="118"/>
      <c r="AT4" s="119"/>
      <c r="AU4" s="118"/>
      <c r="AV4" s="119"/>
      <c r="AW4" s="119"/>
      <c r="AX4" s="119"/>
      <c r="AY4" s="118"/>
      <c r="AZ4" s="119"/>
      <c r="BA4" s="118"/>
      <c r="BB4" s="119"/>
      <c r="BC4" s="119"/>
      <c r="BD4" s="119"/>
      <c r="BE4" s="118"/>
      <c r="BF4" s="120"/>
      <c r="BG4" s="120"/>
      <c r="BH4" s="120"/>
      <c r="BI4" s="120"/>
      <c r="BJ4" s="119"/>
      <c r="BK4" s="118"/>
      <c r="BL4" s="119"/>
      <c r="BM4" s="118"/>
      <c r="BN4" s="119"/>
      <c r="BO4" s="119"/>
      <c r="BP4" s="119"/>
      <c r="BQ4" s="118"/>
      <c r="BR4" s="119"/>
      <c r="BS4" s="118"/>
      <c r="BT4" s="119"/>
      <c r="BU4" s="119"/>
      <c r="BV4" s="119"/>
      <c r="BW4" s="118"/>
      <c r="BX4" s="119"/>
      <c r="BY4" s="118"/>
      <c r="BZ4" s="118"/>
      <c r="CA4" s="118"/>
      <c r="CB4" s="119"/>
    </row>
    <row r="5" spans="1:80" ht="16.5" customHeight="1" thickBot="1">
      <c r="A5" s="122" t="s">
        <v>0</v>
      </c>
      <c r="B5" s="123"/>
      <c r="C5" s="368" t="s">
        <v>57</v>
      </c>
      <c r="D5" s="369"/>
      <c r="E5" s="369"/>
      <c r="F5" s="369"/>
      <c r="G5" s="369"/>
      <c r="H5" s="370"/>
      <c r="I5" s="364" t="s">
        <v>58</v>
      </c>
      <c r="J5" s="364"/>
      <c r="K5" s="364"/>
      <c r="L5" s="364"/>
      <c r="M5" s="365"/>
      <c r="N5" s="124"/>
      <c r="O5" s="363" t="s">
        <v>59</v>
      </c>
      <c r="P5" s="364"/>
      <c r="Q5" s="364"/>
      <c r="R5" s="364"/>
      <c r="S5" s="365"/>
      <c r="T5" s="124"/>
      <c r="U5" s="363" t="s">
        <v>60</v>
      </c>
      <c r="V5" s="364"/>
      <c r="W5" s="364"/>
      <c r="X5" s="364"/>
      <c r="Y5" s="365"/>
      <c r="Z5" s="124"/>
      <c r="AA5" s="363" t="s">
        <v>61</v>
      </c>
      <c r="AB5" s="364"/>
      <c r="AC5" s="364"/>
      <c r="AD5" s="364"/>
      <c r="AE5" s="365"/>
      <c r="AF5" s="124"/>
      <c r="AG5" s="363" t="s">
        <v>62</v>
      </c>
      <c r="AH5" s="364"/>
      <c r="AI5" s="364"/>
      <c r="AJ5" s="364"/>
      <c r="AK5" s="365"/>
      <c r="AL5" s="124"/>
      <c r="AM5" s="363" t="s">
        <v>63</v>
      </c>
      <c r="AN5" s="364"/>
      <c r="AO5" s="364"/>
      <c r="AP5" s="364"/>
      <c r="AQ5" s="365"/>
      <c r="AR5" s="124"/>
      <c r="AS5" s="363" t="s">
        <v>64</v>
      </c>
      <c r="AT5" s="364"/>
      <c r="AU5" s="364"/>
      <c r="AV5" s="364"/>
      <c r="AW5" s="365"/>
      <c r="AX5" s="124"/>
      <c r="AY5" s="363" t="s">
        <v>65</v>
      </c>
      <c r="AZ5" s="364"/>
      <c r="BA5" s="364"/>
      <c r="BB5" s="364"/>
      <c r="BC5" s="365"/>
      <c r="BD5" s="124"/>
      <c r="BE5" s="363" t="s">
        <v>66</v>
      </c>
      <c r="BF5" s="364"/>
      <c r="BG5" s="364"/>
      <c r="BH5" s="364"/>
      <c r="BI5" s="365"/>
      <c r="BJ5" s="124"/>
      <c r="BK5" s="363" t="s">
        <v>67</v>
      </c>
      <c r="BL5" s="364"/>
      <c r="BM5" s="364"/>
      <c r="BN5" s="364"/>
      <c r="BO5" s="365"/>
      <c r="BP5" s="124"/>
      <c r="BQ5" s="363" t="s">
        <v>68</v>
      </c>
      <c r="BR5" s="364"/>
      <c r="BS5" s="364"/>
      <c r="BT5" s="364"/>
      <c r="BU5" s="365"/>
      <c r="BV5" s="124"/>
      <c r="BW5" s="363" t="s">
        <v>69</v>
      </c>
      <c r="BX5" s="364"/>
      <c r="BY5" s="364"/>
      <c r="BZ5" s="366"/>
      <c r="CA5" s="366"/>
      <c r="CB5" s="125"/>
    </row>
    <row r="6" spans="1:80" ht="25.5" customHeight="1">
      <c r="A6" s="126"/>
      <c r="B6" s="127"/>
      <c r="C6" s="129" t="s">
        <v>142</v>
      </c>
      <c r="D6" s="424" t="s">
        <v>143</v>
      </c>
      <c r="E6" s="425"/>
      <c r="F6" s="426" t="s">
        <v>144</v>
      </c>
      <c r="G6" s="427"/>
      <c r="H6" s="128" t="s">
        <v>70</v>
      </c>
      <c r="I6" s="129" t="s">
        <v>142</v>
      </c>
      <c r="J6" s="424" t="s">
        <v>143</v>
      </c>
      <c r="K6" s="425"/>
      <c r="L6" s="426" t="s">
        <v>144</v>
      </c>
      <c r="M6" s="427"/>
      <c r="N6" s="128" t="s">
        <v>70</v>
      </c>
      <c r="O6" s="129" t="s">
        <v>142</v>
      </c>
      <c r="P6" s="424" t="s">
        <v>143</v>
      </c>
      <c r="Q6" s="425"/>
      <c r="R6" s="426" t="s">
        <v>144</v>
      </c>
      <c r="S6" s="427"/>
      <c r="T6" s="128" t="s">
        <v>70</v>
      </c>
      <c r="U6" s="129" t="s">
        <v>142</v>
      </c>
      <c r="V6" s="424" t="s">
        <v>143</v>
      </c>
      <c r="W6" s="425"/>
      <c r="X6" s="426" t="s">
        <v>144</v>
      </c>
      <c r="Y6" s="427"/>
      <c r="Z6" s="128" t="s">
        <v>70</v>
      </c>
      <c r="AA6" s="129" t="s">
        <v>142</v>
      </c>
      <c r="AB6" s="424" t="s">
        <v>143</v>
      </c>
      <c r="AC6" s="425"/>
      <c r="AD6" s="426" t="s">
        <v>144</v>
      </c>
      <c r="AE6" s="427"/>
      <c r="AF6" s="128" t="s">
        <v>70</v>
      </c>
      <c r="AG6" s="129" t="s">
        <v>142</v>
      </c>
      <c r="AH6" s="424" t="s">
        <v>143</v>
      </c>
      <c r="AI6" s="425"/>
      <c r="AJ6" s="426" t="s">
        <v>144</v>
      </c>
      <c r="AK6" s="427"/>
      <c r="AL6" s="128" t="s">
        <v>70</v>
      </c>
      <c r="AM6" s="129" t="s">
        <v>142</v>
      </c>
      <c r="AN6" s="424" t="s">
        <v>143</v>
      </c>
      <c r="AO6" s="425"/>
      <c r="AP6" s="426" t="s">
        <v>144</v>
      </c>
      <c r="AQ6" s="427"/>
      <c r="AR6" s="128" t="s">
        <v>70</v>
      </c>
      <c r="AS6" s="129" t="s">
        <v>142</v>
      </c>
      <c r="AT6" s="424" t="s">
        <v>143</v>
      </c>
      <c r="AU6" s="425"/>
      <c r="AV6" s="426" t="s">
        <v>144</v>
      </c>
      <c r="AW6" s="427"/>
      <c r="AX6" s="128" t="s">
        <v>70</v>
      </c>
      <c r="AY6" s="129" t="s">
        <v>142</v>
      </c>
      <c r="AZ6" s="424" t="s">
        <v>143</v>
      </c>
      <c r="BA6" s="425"/>
      <c r="BB6" s="426" t="s">
        <v>144</v>
      </c>
      <c r="BC6" s="427"/>
      <c r="BD6" s="128" t="s">
        <v>70</v>
      </c>
      <c r="BE6" s="129" t="s">
        <v>142</v>
      </c>
      <c r="BF6" s="424" t="s">
        <v>143</v>
      </c>
      <c r="BG6" s="425"/>
      <c r="BH6" s="426" t="s">
        <v>144</v>
      </c>
      <c r="BI6" s="427"/>
      <c r="BJ6" s="128" t="s">
        <v>70</v>
      </c>
      <c r="BK6" s="129" t="s">
        <v>142</v>
      </c>
      <c r="BL6" s="424" t="s">
        <v>143</v>
      </c>
      <c r="BM6" s="425"/>
      <c r="BN6" s="426" t="s">
        <v>144</v>
      </c>
      <c r="BO6" s="427"/>
      <c r="BP6" s="128" t="s">
        <v>70</v>
      </c>
      <c r="BQ6" s="129" t="s">
        <v>142</v>
      </c>
      <c r="BR6" s="424" t="s">
        <v>143</v>
      </c>
      <c r="BS6" s="425"/>
      <c r="BT6" s="426" t="s">
        <v>144</v>
      </c>
      <c r="BU6" s="427"/>
      <c r="BV6" s="128" t="s">
        <v>70</v>
      </c>
      <c r="BW6" s="129" t="s">
        <v>142</v>
      </c>
      <c r="BX6" s="424" t="s">
        <v>143</v>
      </c>
      <c r="BY6" s="425"/>
      <c r="BZ6" s="428" t="s">
        <v>144</v>
      </c>
      <c r="CA6" s="428"/>
      <c r="CB6" s="130" t="s">
        <v>70</v>
      </c>
    </row>
    <row r="7" spans="1:80" ht="25.5" customHeight="1">
      <c r="A7" s="131"/>
      <c r="B7" s="132"/>
      <c r="C7" s="138" t="s">
        <v>19</v>
      </c>
      <c r="D7" s="133" t="s">
        <v>19</v>
      </c>
      <c r="E7" s="134" t="s">
        <v>20</v>
      </c>
      <c r="F7" s="134" t="s">
        <v>71</v>
      </c>
      <c r="G7" s="136" t="s">
        <v>23</v>
      </c>
      <c r="H7" s="137" t="s">
        <v>72</v>
      </c>
      <c r="I7" s="135" t="s">
        <v>19</v>
      </c>
      <c r="J7" s="133" t="s">
        <v>19</v>
      </c>
      <c r="K7" s="134" t="s">
        <v>20</v>
      </c>
      <c r="L7" s="134" t="s">
        <v>71</v>
      </c>
      <c r="M7" s="136" t="s">
        <v>23</v>
      </c>
      <c r="N7" s="137" t="s">
        <v>72</v>
      </c>
      <c r="O7" s="138" t="s">
        <v>19</v>
      </c>
      <c r="P7" s="133" t="s">
        <v>19</v>
      </c>
      <c r="Q7" s="134" t="s">
        <v>20</v>
      </c>
      <c r="R7" s="134" t="s">
        <v>71</v>
      </c>
      <c r="S7" s="136" t="s">
        <v>23</v>
      </c>
      <c r="T7" s="137" t="s">
        <v>72</v>
      </c>
      <c r="U7" s="138" t="s">
        <v>19</v>
      </c>
      <c r="V7" s="133" t="s">
        <v>19</v>
      </c>
      <c r="W7" s="134" t="s">
        <v>20</v>
      </c>
      <c r="X7" s="134" t="s">
        <v>71</v>
      </c>
      <c r="Y7" s="136" t="s">
        <v>23</v>
      </c>
      <c r="Z7" s="137" t="s">
        <v>72</v>
      </c>
      <c r="AA7" s="138" t="s">
        <v>19</v>
      </c>
      <c r="AB7" s="133" t="s">
        <v>19</v>
      </c>
      <c r="AC7" s="134" t="s">
        <v>20</v>
      </c>
      <c r="AD7" s="134" t="s">
        <v>71</v>
      </c>
      <c r="AE7" s="136" t="s">
        <v>23</v>
      </c>
      <c r="AF7" s="137" t="s">
        <v>72</v>
      </c>
      <c r="AG7" s="138" t="s">
        <v>19</v>
      </c>
      <c r="AH7" s="133" t="s">
        <v>19</v>
      </c>
      <c r="AI7" s="134" t="s">
        <v>20</v>
      </c>
      <c r="AJ7" s="134" t="s">
        <v>71</v>
      </c>
      <c r="AK7" s="136" t="s">
        <v>23</v>
      </c>
      <c r="AL7" s="137" t="s">
        <v>72</v>
      </c>
      <c r="AM7" s="138" t="s">
        <v>19</v>
      </c>
      <c r="AN7" s="133" t="s">
        <v>19</v>
      </c>
      <c r="AO7" s="134" t="s">
        <v>20</v>
      </c>
      <c r="AP7" s="134" t="s">
        <v>71</v>
      </c>
      <c r="AQ7" s="136" t="s">
        <v>23</v>
      </c>
      <c r="AR7" s="137" t="s">
        <v>72</v>
      </c>
      <c r="AS7" s="138" t="s">
        <v>19</v>
      </c>
      <c r="AT7" s="133" t="s">
        <v>19</v>
      </c>
      <c r="AU7" s="134" t="s">
        <v>20</v>
      </c>
      <c r="AV7" s="134" t="s">
        <v>71</v>
      </c>
      <c r="AW7" s="136" t="s">
        <v>23</v>
      </c>
      <c r="AX7" s="137" t="s">
        <v>72</v>
      </c>
      <c r="AY7" s="138" t="s">
        <v>19</v>
      </c>
      <c r="AZ7" s="133" t="s">
        <v>19</v>
      </c>
      <c r="BA7" s="134" t="s">
        <v>20</v>
      </c>
      <c r="BB7" s="134" t="s">
        <v>71</v>
      </c>
      <c r="BC7" s="136" t="s">
        <v>23</v>
      </c>
      <c r="BD7" s="137" t="s">
        <v>72</v>
      </c>
      <c r="BE7" s="138" t="s">
        <v>19</v>
      </c>
      <c r="BF7" s="133" t="s">
        <v>19</v>
      </c>
      <c r="BG7" s="134" t="s">
        <v>20</v>
      </c>
      <c r="BH7" s="134" t="s">
        <v>71</v>
      </c>
      <c r="BI7" s="136" t="s">
        <v>23</v>
      </c>
      <c r="BJ7" s="137" t="s">
        <v>72</v>
      </c>
      <c r="BK7" s="138" t="s">
        <v>19</v>
      </c>
      <c r="BL7" s="133" t="s">
        <v>19</v>
      </c>
      <c r="BM7" s="134" t="s">
        <v>20</v>
      </c>
      <c r="BN7" s="134" t="s">
        <v>71</v>
      </c>
      <c r="BO7" s="136" t="s">
        <v>23</v>
      </c>
      <c r="BP7" s="137" t="s">
        <v>72</v>
      </c>
      <c r="BQ7" s="138" t="s">
        <v>19</v>
      </c>
      <c r="BR7" s="133" t="s">
        <v>19</v>
      </c>
      <c r="BS7" s="134" t="s">
        <v>20</v>
      </c>
      <c r="BT7" s="134" t="s">
        <v>71</v>
      </c>
      <c r="BU7" s="136" t="s">
        <v>23</v>
      </c>
      <c r="BV7" s="137" t="s">
        <v>72</v>
      </c>
      <c r="BW7" s="138" t="s">
        <v>19</v>
      </c>
      <c r="BX7" s="133" t="s">
        <v>19</v>
      </c>
      <c r="BY7" s="134" t="s">
        <v>20</v>
      </c>
      <c r="BZ7" s="134" t="s">
        <v>71</v>
      </c>
      <c r="CA7" s="134" t="s">
        <v>23</v>
      </c>
      <c r="CB7" s="139" t="s">
        <v>72</v>
      </c>
    </row>
    <row r="8" spans="1:80" ht="12.75">
      <c r="A8" s="140" t="s">
        <v>73</v>
      </c>
      <c r="B8" s="141"/>
      <c r="C8" s="146">
        <f>SUM(C9:C17)</f>
        <v>98805.8</v>
      </c>
      <c r="D8" s="142">
        <f>SUM(D9:D17)</f>
        <v>19254.5</v>
      </c>
      <c r="E8" s="143">
        <f>SUM(E9:E17)</f>
        <v>7017.8</v>
      </c>
      <c r="F8" s="142">
        <f>E8-D8</f>
        <v>-12236.7</v>
      </c>
      <c r="G8" s="144">
        <f aca="true" t="shared" si="0" ref="G8:G14">E8/D8%</f>
        <v>36.44758368173674</v>
      </c>
      <c r="H8" s="145">
        <f aca="true" t="shared" si="1" ref="H8:H14">E8/C8%</f>
        <v>7.1026194818522805</v>
      </c>
      <c r="I8" s="143">
        <f>SUM(I9:I17)</f>
        <v>4612</v>
      </c>
      <c r="J8" s="142">
        <f>SUM(J9:J17)</f>
        <v>546</v>
      </c>
      <c r="K8" s="143">
        <f>SUM(K9:K17)</f>
        <v>281.29999999999995</v>
      </c>
      <c r="L8" s="142">
        <f aca="true" t="shared" si="2" ref="L8:L31">K8-J8</f>
        <v>-264.70000000000005</v>
      </c>
      <c r="M8" s="144">
        <f aca="true" t="shared" si="3" ref="M8:M15">K8/J8%</f>
        <v>51.52014652014651</v>
      </c>
      <c r="N8" s="145">
        <f>K8/I8%</f>
        <v>6.099306157849089</v>
      </c>
      <c r="O8" s="146">
        <f>SUM(O9:O17)</f>
        <v>5964.299999999999</v>
      </c>
      <c r="P8" s="142">
        <f>SUM(P9:P17)</f>
        <v>1329</v>
      </c>
      <c r="Q8" s="143">
        <f>SUM(Q9:Q17)</f>
        <v>670.6</v>
      </c>
      <c r="R8" s="142">
        <f aca="true" t="shared" si="4" ref="R8:R31">Q8-P8</f>
        <v>-658.4</v>
      </c>
      <c r="S8" s="144">
        <f aca="true" t="shared" si="5" ref="S8:S15">Q8/P8%</f>
        <v>50.45899172310008</v>
      </c>
      <c r="T8" s="145">
        <f>Q8/O8%</f>
        <v>11.243565883674531</v>
      </c>
      <c r="U8" s="146">
        <f>SUM(U9:U17)</f>
        <v>11219.8</v>
      </c>
      <c r="V8" s="142">
        <f>SUM(V9:V17)</f>
        <v>2080.6</v>
      </c>
      <c r="W8" s="143">
        <f>SUM(W9:W17)</f>
        <v>569.5</v>
      </c>
      <c r="X8" s="142">
        <f aca="true" t="shared" si="6" ref="X8:X31">W8-V8</f>
        <v>-1511.1</v>
      </c>
      <c r="Y8" s="144">
        <f aca="true" t="shared" si="7" ref="Y8:Y15">W8/V8%</f>
        <v>27.371911948476406</v>
      </c>
      <c r="Z8" s="145">
        <f>W8/U8%</f>
        <v>5.0758480543325195</v>
      </c>
      <c r="AA8" s="146">
        <f>SUM(AA9:AA17)</f>
        <v>6440.3</v>
      </c>
      <c r="AB8" s="142">
        <f>SUM(AB9:AB17)</f>
        <v>503.29999999999995</v>
      </c>
      <c r="AC8" s="143">
        <f>SUM(AC9:AC17)</f>
        <v>49.900000000000006</v>
      </c>
      <c r="AD8" s="142">
        <f aca="true" t="shared" si="8" ref="AD8:AD31">AC8-AB8</f>
        <v>-453.4</v>
      </c>
      <c r="AE8" s="144">
        <f aca="true" t="shared" si="9" ref="AE8:AE15">AC8/AB8%</f>
        <v>9.914563878402545</v>
      </c>
      <c r="AF8" s="145">
        <f>AC8/AA8%</f>
        <v>0.7748086269273171</v>
      </c>
      <c r="AG8" s="146">
        <f>SUM(AG9:AG17)</f>
        <v>6601.4</v>
      </c>
      <c r="AH8" s="142">
        <f>SUM(AH9:AH17)</f>
        <v>1222.6</v>
      </c>
      <c r="AI8" s="143">
        <f>SUM(AI9:AI17)</f>
        <v>322.6</v>
      </c>
      <c r="AJ8" s="142">
        <f aca="true" t="shared" si="10" ref="AJ8:AJ31">AI8-AH8</f>
        <v>-899.9999999999999</v>
      </c>
      <c r="AK8" s="144">
        <f aca="true" t="shared" si="11" ref="AK8:AK15">AI8/AH8%</f>
        <v>26.386389661377397</v>
      </c>
      <c r="AL8" s="145">
        <f>AI8/AG8%</f>
        <v>4.886842184991063</v>
      </c>
      <c r="AM8" s="146">
        <f>SUM(AM9:AM17)</f>
        <v>5322.099999999999</v>
      </c>
      <c r="AN8" s="142">
        <f>SUM(AN9:AN17)</f>
        <v>758</v>
      </c>
      <c r="AO8" s="143">
        <f>SUM(AO9:AO17)</f>
        <v>193.9</v>
      </c>
      <c r="AP8" s="142">
        <f aca="true" t="shared" si="12" ref="AP8:AP31">AO8-AN8</f>
        <v>-564.1</v>
      </c>
      <c r="AQ8" s="144">
        <f aca="true" t="shared" si="13" ref="AQ8:AQ15">AO8/AN8%</f>
        <v>25.58047493403694</v>
      </c>
      <c r="AR8" s="145">
        <f>AO8/AM8%</f>
        <v>3.643298697882415</v>
      </c>
      <c r="AS8" s="146">
        <f>SUM(AS9:AS17)</f>
        <v>3778.7999999999997</v>
      </c>
      <c r="AT8" s="142">
        <f>SUM(AT9:AT17)</f>
        <v>399.1</v>
      </c>
      <c r="AU8" s="143">
        <f>SUM(AU9:AU17)</f>
        <v>38.50000000000001</v>
      </c>
      <c r="AV8" s="142">
        <f aca="true" t="shared" si="14" ref="AV8:AV31">AU8-AT8</f>
        <v>-360.6</v>
      </c>
      <c r="AW8" s="144">
        <f aca="true" t="shared" si="15" ref="AW8:AW15">AU8/AT8%</f>
        <v>9.646705086444502</v>
      </c>
      <c r="AX8" s="145">
        <f>AU8/AS8%</f>
        <v>1.0188419604107126</v>
      </c>
      <c r="AY8" s="146">
        <f>SUM(AY9:AY17)</f>
        <v>9611.2</v>
      </c>
      <c r="AZ8" s="142">
        <f>SUM(AZ9:AZ17)</f>
        <v>1487.1999999999998</v>
      </c>
      <c r="BA8" s="143">
        <f>SUM(BA9:BA17)</f>
        <v>518.1</v>
      </c>
      <c r="BB8" s="142">
        <f aca="true" t="shared" si="16" ref="BB8:BB27">BA8-AZ8</f>
        <v>-969.0999999999998</v>
      </c>
      <c r="BC8" s="144">
        <f aca="true" t="shared" si="17" ref="BC8:BC15">BA8/AZ8%</f>
        <v>34.83727810650888</v>
      </c>
      <c r="BD8" s="145">
        <f>BA8/AY8%</f>
        <v>5.39058598301981</v>
      </c>
      <c r="BE8" s="146">
        <f>SUM(BE9:BE17)</f>
        <v>2706.1</v>
      </c>
      <c r="BF8" s="142">
        <f>SUM(BF9:BF17)</f>
        <v>258.2</v>
      </c>
      <c r="BG8" s="143">
        <f>SUM(BG9:BG17)</f>
        <v>89.89999999999999</v>
      </c>
      <c r="BH8" s="142">
        <f aca="true" t="shared" si="18" ref="BH8:BH30">BG8-BF8</f>
        <v>-168.3</v>
      </c>
      <c r="BI8" s="144">
        <f aca="true" t="shared" si="19" ref="BI8:BI15">BG8/BF8%</f>
        <v>34.81797056545314</v>
      </c>
      <c r="BJ8" s="145">
        <f>BG8/BE8%</f>
        <v>3.322124090018846</v>
      </c>
      <c r="BK8" s="146">
        <f>SUM(BK9:BK17)</f>
        <v>5242.599999999999</v>
      </c>
      <c r="BL8" s="142">
        <f>SUM(BL9:BL17)</f>
        <v>905.0999999999999</v>
      </c>
      <c r="BM8" s="143">
        <f>SUM(BM9:BM17)</f>
        <v>206</v>
      </c>
      <c r="BN8" s="142">
        <f aca="true" t="shared" si="20" ref="BN8:BN30">BM8-BL8</f>
        <v>-699.0999999999999</v>
      </c>
      <c r="BO8" s="144">
        <f aca="true" t="shared" si="21" ref="BO8:BO15">BM8/BL8%</f>
        <v>22.759916031377752</v>
      </c>
      <c r="BP8" s="145">
        <f>BM8/BK8%</f>
        <v>3.9293480334185333</v>
      </c>
      <c r="BQ8" s="146">
        <f>SUM(BQ9:BQ17)</f>
        <v>11499.499999999998</v>
      </c>
      <c r="BR8" s="142">
        <f>SUM(BR9:BR17)</f>
        <v>2062.1000000000004</v>
      </c>
      <c r="BS8" s="143">
        <f>SUM(BS9:BS17)</f>
        <v>790.3</v>
      </c>
      <c r="BT8" s="142">
        <f aca="true" t="shared" si="22" ref="BT8:BT30">BS8-BR8</f>
        <v>-1271.8000000000004</v>
      </c>
      <c r="BU8" s="144">
        <f aca="true" t="shared" si="23" ref="BU8:BU15">BS8/BR8%</f>
        <v>38.32500848649435</v>
      </c>
      <c r="BV8" s="145">
        <f>BS8/BQ8%</f>
        <v>6.872472716205054</v>
      </c>
      <c r="BW8" s="146">
        <f aca="true" t="shared" si="24" ref="BW8:BY25">C8+I8+O8+U8+AA8+AG8+AM8+AS8+AY8+BE8+BK8+BQ8</f>
        <v>171803.90000000002</v>
      </c>
      <c r="BX8" s="142">
        <f t="shared" si="24"/>
        <v>30805.699999999997</v>
      </c>
      <c r="BY8" s="142">
        <f t="shared" si="24"/>
        <v>10748.4</v>
      </c>
      <c r="BZ8" s="142">
        <f>BY8-BX8</f>
        <v>-20057.299999999996</v>
      </c>
      <c r="CA8" s="142">
        <f>BY8/BX8%</f>
        <v>34.89094550683802</v>
      </c>
      <c r="CB8" s="147">
        <f>BY8/BW8%</f>
        <v>6.256202565832323</v>
      </c>
    </row>
    <row r="9" spans="1:80" ht="12.75">
      <c r="A9" s="148" t="s">
        <v>27</v>
      </c>
      <c r="B9" s="149"/>
      <c r="C9" s="156">
        <v>42370.3</v>
      </c>
      <c r="D9" s="150">
        <v>8270.8</v>
      </c>
      <c r="E9" s="153">
        <v>1393</v>
      </c>
      <c r="F9" s="151">
        <f aca="true" t="shared" si="25" ref="F9:F26">E9-D9</f>
        <v>-6877.799999999999</v>
      </c>
      <c r="G9" s="154">
        <f t="shared" si="0"/>
        <v>16.842385258983413</v>
      </c>
      <c r="H9" s="155">
        <f t="shared" si="1"/>
        <v>3.2876802854829914</v>
      </c>
      <c r="I9" s="152">
        <v>900</v>
      </c>
      <c r="J9" s="150">
        <v>195</v>
      </c>
      <c r="K9" s="153">
        <v>33.8</v>
      </c>
      <c r="L9" s="151">
        <f t="shared" si="2"/>
        <v>-161.2</v>
      </c>
      <c r="M9" s="154">
        <f t="shared" si="3"/>
        <v>17.333333333333332</v>
      </c>
      <c r="N9" s="155">
        <f>K9/I9%</f>
        <v>3.755555555555555</v>
      </c>
      <c r="O9" s="156">
        <v>1934.6</v>
      </c>
      <c r="P9" s="150">
        <v>390</v>
      </c>
      <c r="Q9" s="153">
        <v>45.3</v>
      </c>
      <c r="R9" s="151">
        <f t="shared" si="4"/>
        <v>-344.7</v>
      </c>
      <c r="S9" s="154">
        <f>Q9/P9%</f>
        <v>11.615384615384615</v>
      </c>
      <c r="T9" s="155">
        <f>Q9/O9%</f>
        <v>2.3415693166546054</v>
      </c>
      <c r="U9" s="156">
        <v>5896.1</v>
      </c>
      <c r="V9" s="150">
        <v>1367.9</v>
      </c>
      <c r="W9" s="153">
        <v>418.7</v>
      </c>
      <c r="X9" s="151">
        <f t="shared" si="6"/>
        <v>-949.2</v>
      </c>
      <c r="Y9" s="154">
        <f t="shared" si="7"/>
        <v>30.60896264346809</v>
      </c>
      <c r="Z9" s="155">
        <f>W9/U9%</f>
        <v>7.101304251963161</v>
      </c>
      <c r="AA9" s="156">
        <v>1327.7</v>
      </c>
      <c r="AB9" s="150">
        <v>132.7</v>
      </c>
      <c r="AC9" s="153">
        <v>25.8</v>
      </c>
      <c r="AD9" s="151">
        <f t="shared" si="8"/>
        <v>-106.89999999999999</v>
      </c>
      <c r="AE9" s="154">
        <f t="shared" si="9"/>
        <v>19.44235116804823</v>
      </c>
      <c r="AF9" s="155">
        <f>AC9/AA9%</f>
        <v>1.943210062514122</v>
      </c>
      <c r="AG9" s="156">
        <v>2136.8</v>
      </c>
      <c r="AH9" s="150">
        <v>427.4</v>
      </c>
      <c r="AI9" s="153">
        <v>42.5</v>
      </c>
      <c r="AJ9" s="151">
        <f t="shared" si="10"/>
        <v>-384.9</v>
      </c>
      <c r="AK9" s="154">
        <f t="shared" si="11"/>
        <v>9.943846513804399</v>
      </c>
      <c r="AL9" s="155">
        <f>AI9/AG9%</f>
        <v>1.988955447397978</v>
      </c>
      <c r="AM9" s="156">
        <v>716.9</v>
      </c>
      <c r="AN9" s="150">
        <v>118.7</v>
      </c>
      <c r="AO9" s="153">
        <v>13.1</v>
      </c>
      <c r="AP9" s="151">
        <f t="shared" si="12"/>
        <v>-105.60000000000001</v>
      </c>
      <c r="AQ9" s="154">
        <f t="shared" si="13"/>
        <v>11.036225779275483</v>
      </c>
      <c r="AR9" s="155">
        <f>AO9/AM9%</f>
        <v>1.8273120379411354</v>
      </c>
      <c r="AS9" s="156">
        <v>837.1</v>
      </c>
      <c r="AT9" s="150">
        <v>104.6</v>
      </c>
      <c r="AU9" s="153">
        <v>10.3</v>
      </c>
      <c r="AV9" s="151">
        <f t="shared" si="14"/>
        <v>-94.3</v>
      </c>
      <c r="AW9" s="154">
        <f t="shared" si="15"/>
        <v>9.847036328871893</v>
      </c>
      <c r="AX9" s="155">
        <f>AU9/AS9%</f>
        <v>1.2304384183490622</v>
      </c>
      <c r="AY9" s="156">
        <v>2303.4</v>
      </c>
      <c r="AZ9" s="150">
        <v>543.3</v>
      </c>
      <c r="BA9" s="153">
        <v>41.6</v>
      </c>
      <c r="BB9" s="151">
        <f t="shared" si="16"/>
        <v>-501.69999999999993</v>
      </c>
      <c r="BC9" s="154">
        <f t="shared" si="17"/>
        <v>7.656911466961164</v>
      </c>
      <c r="BD9" s="155">
        <f>BA9/AY9%</f>
        <v>1.806025874793783</v>
      </c>
      <c r="BE9" s="156">
        <v>552.1</v>
      </c>
      <c r="BF9" s="150">
        <v>115.8</v>
      </c>
      <c r="BG9" s="153">
        <v>42.1</v>
      </c>
      <c r="BH9" s="151">
        <f t="shared" si="18"/>
        <v>-73.69999999999999</v>
      </c>
      <c r="BI9" s="154">
        <f t="shared" si="19"/>
        <v>36.355785837651126</v>
      </c>
      <c r="BJ9" s="155">
        <f>BG9/BE9%</f>
        <v>7.625430175692809</v>
      </c>
      <c r="BK9" s="156">
        <v>1894.1</v>
      </c>
      <c r="BL9" s="150">
        <v>375</v>
      </c>
      <c r="BM9" s="153">
        <v>39.2</v>
      </c>
      <c r="BN9" s="151">
        <f t="shared" si="20"/>
        <v>-335.8</v>
      </c>
      <c r="BO9" s="154">
        <f t="shared" si="21"/>
        <v>10.453333333333335</v>
      </c>
      <c r="BP9" s="155">
        <f>BM9/BK9%</f>
        <v>2.069584499234465</v>
      </c>
      <c r="BQ9" s="156">
        <v>4213.4</v>
      </c>
      <c r="BR9" s="150">
        <v>858.1</v>
      </c>
      <c r="BS9" s="153">
        <v>205.2</v>
      </c>
      <c r="BT9" s="151">
        <f t="shared" si="22"/>
        <v>-652.9000000000001</v>
      </c>
      <c r="BU9" s="154">
        <f t="shared" si="23"/>
        <v>23.913296818552617</v>
      </c>
      <c r="BV9" s="155">
        <f>BS9/BQ9%</f>
        <v>4.870176104808468</v>
      </c>
      <c r="BW9" s="157">
        <f t="shared" si="24"/>
        <v>65082.5</v>
      </c>
      <c r="BX9" s="158">
        <f t="shared" si="24"/>
        <v>12899.3</v>
      </c>
      <c r="BY9" s="158">
        <f t="shared" si="24"/>
        <v>2310.5999999999995</v>
      </c>
      <c r="BZ9" s="151">
        <f>BY9-BX9</f>
        <v>-10588.7</v>
      </c>
      <c r="CA9" s="151">
        <f>BY9/BX9%</f>
        <v>17.912599908522164</v>
      </c>
      <c r="CB9" s="159">
        <f>BY9/BW9%</f>
        <v>3.550263127568854</v>
      </c>
    </row>
    <row r="10" spans="1:80" ht="16.5" customHeight="1">
      <c r="A10" s="148" t="s">
        <v>145</v>
      </c>
      <c r="B10" s="149"/>
      <c r="C10" s="156"/>
      <c r="D10" s="150"/>
      <c r="E10" s="153"/>
      <c r="F10" s="151"/>
      <c r="G10" s="154"/>
      <c r="H10" s="155"/>
      <c r="I10" s="152"/>
      <c r="J10" s="150"/>
      <c r="K10" s="153"/>
      <c r="L10" s="151"/>
      <c r="M10" s="154"/>
      <c r="N10" s="155"/>
      <c r="O10" s="156"/>
      <c r="P10" s="150"/>
      <c r="Q10" s="153"/>
      <c r="R10" s="151"/>
      <c r="S10" s="154"/>
      <c r="T10" s="155"/>
      <c r="U10" s="156"/>
      <c r="V10" s="150"/>
      <c r="W10" s="153"/>
      <c r="X10" s="151"/>
      <c r="Y10" s="154"/>
      <c r="Z10" s="155"/>
      <c r="AA10" s="156"/>
      <c r="AB10" s="150"/>
      <c r="AC10" s="153"/>
      <c r="AD10" s="151"/>
      <c r="AE10" s="154"/>
      <c r="AF10" s="155"/>
      <c r="AG10" s="156">
        <v>1177.9</v>
      </c>
      <c r="AH10" s="150">
        <v>226.5</v>
      </c>
      <c r="AI10" s="153">
        <v>80.9</v>
      </c>
      <c r="AJ10" s="151">
        <f t="shared" si="10"/>
        <v>-145.6</v>
      </c>
      <c r="AK10" s="154">
        <f t="shared" si="11"/>
        <v>35.71743929359823</v>
      </c>
      <c r="AL10" s="155"/>
      <c r="AM10" s="156"/>
      <c r="AN10" s="150"/>
      <c r="AO10" s="153"/>
      <c r="AP10" s="151"/>
      <c r="AQ10" s="154"/>
      <c r="AR10" s="155"/>
      <c r="AS10" s="156"/>
      <c r="AT10" s="150"/>
      <c r="AU10" s="153"/>
      <c r="AV10" s="151"/>
      <c r="AW10" s="154"/>
      <c r="AX10" s="155"/>
      <c r="AY10" s="156"/>
      <c r="AZ10" s="150"/>
      <c r="BA10" s="153"/>
      <c r="BB10" s="151"/>
      <c r="BC10" s="154"/>
      <c r="BD10" s="155"/>
      <c r="BE10" s="156"/>
      <c r="BF10" s="150"/>
      <c r="BG10" s="153"/>
      <c r="BH10" s="151"/>
      <c r="BI10" s="154"/>
      <c r="BJ10" s="155"/>
      <c r="BK10" s="156"/>
      <c r="BL10" s="150"/>
      <c r="BM10" s="153"/>
      <c r="BN10" s="151"/>
      <c r="BO10" s="154"/>
      <c r="BP10" s="155"/>
      <c r="BQ10" s="156"/>
      <c r="BR10" s="150"/>
      <c r="BS10" s="153"/>
      <c r="BT10" s="151"/>
      <c r="BU10" s="154"/>
      <c r="BV10" s="155"/>
      <c r="BW10" s="157">
        <f t="shared" si="24"/>
        <v>1177.9</v>
      </c>
      <c r="BX10" s="158">
        <f t="shared" si="24"/>
        <v>226.5</v>
      </c>
      <c r="BY10" s="158">
        <f t="shared" si="24"/>
        <v>80.9</v>
      </c>
      <c r="BZ10" s="151">
        <f>BY10-BX10</f>
        <v>-145.6</v>
      </c>
      <c r="CA10" s="151">
        <f>BY10/BX10%</f>
        <v>35.71743929359823</v>
      </c>
      <c r="CB10" s="159">
        <f>BY10/BW10%</f>
        <v>6.868155191442397</v>
      </c>
    </row>
    <row r="11" spans="1:80" ht="22.5" customHeight="1">
      <c r="A11" s="160" t="s">
        <v>29</v>
      </c>
      <c r="B11" s="149"/>
      <c r="C11" s="156">
        <v>13785.7</v>
      </c>
      <c r="D11" s="150">
        <v>2329.8</v>
      </c>
      <c r="E11" s="153">
        <v>892.1</v>
      </c>
      <c r="F11" s="151">
        <f t="shared" si="25"/>
        <v>-1437.7000000000003</v>
      </c>
      <c r="G11" s="154">
        <f t="shared" si="0"/>
        <v>38.29084041548631</v>
      </c>
      <c r="H11" s="155">
        <f t="shared" si="1"/>
        <v>6.471198415749654</v>
      </c>
      <c r="I11" s="152">
        <v>74.5</v>
      </c>
      <c r="J11" s="150">
        <v>7</v>
      </c>
      <c r="K11" s="153">
        <v>0.2</v>
      </c>
      <c r="L11" s="151">
        <f t="shared" si="2"/>
        <v>-6.8</v>
      </c>
      <c r="M11" s="154"/>
      <c r="N11" s="155">
        <f aca="true" t="shared" si="26" ref="N11:N32">K11/I11%</f>
        <v>0.2684563758389262</v>
      </c>
      <c r="O11" s="156">
        <v>226.4</v>
      </c>
      <c r="P11" s="150">
        <v>56.6</v>
      </c>
      <c r="Q11" s="153">
        <v>5.7</v>
      </c>
      <c r="R11" s="151">
        <f t="shared" si="4"/>
        <v>-50.9</v>
      </c>
      <c r="S11" s="154">
        <f t="shared" si="5"/>
        <v>10.070671378091872</v>
      </c>
      <c r="T11" s="155">
        <f aca="true" t="shared" si="27" ref="T11:T32">Q11/O11%</f>
        <v>2.517667844522968</v>
      </c>
      <c r="U11" s="156">
        <v>111.8</v>
      </c>
      <c r="V11" s="150"/>
      <c r="W11" s="153"/>
      <c r="X11" s="151">
        <f t="shared" si="6"/>
        <v>0</v>
      </c>
      <c r="Y11" s="154"/>
      <c r="Z11" s="155"/>
      <c r="AA11" s="156">
        <v>6.1</v>
      </c>
      <c r="AB11" s="150">
        <v>1.5</v>
      </c>
      <c r="AC11" s="153">
        <v>0</v>
      </c>
      <c r="AD11" s="151">
        <f t="shared" si="8"/>
        <v>-1.5</v>
      </c>
      <c r="AE11" s="154"/>
      <c r="AF11" s="155">
        <f aca="true" t="shared" si="28" ref="AF11:AF32">AC11/AA11%</f>
        <v>0</v>
      </c>
      <c r="AG11" s="156">
        <v>420.1</v>
      </c>
      <c r="AH11" s="150">
        <v>105.1</v>
      </c>
      <c r="AI11" s="153">
        <v>48.5</v>
      </c>
      <c r="AJ11" s="151">
        <f t="shared" si="10"/>
        <v>-56.599999999999994</v>
      </c>
      <c r="AK11" s="154">
        <f t="shared" si="11"/>
        <v>46.146527117031404</v>
      </c>
      <c r="AL11" s="155">
        <f aca="true" t="shared" si="29" ref="AL11:AL32">AI11/AG11%</f>
        <v>11.544870268983574</v>
      </c>
      <c r="AM11" s="156">
        <v>70</v>
      </c>
      <c r="AN11" s="150">
        <v>17.4</v>
      </c>
      <c r="AO11" s="153"/>
      <c r="AP11" s="151">
        <f t="shared" si="12"/>
        <v>-17.4</v>
      </c>
      <c r="AQ11" s="154">
        <f t="shared" si="13"/>
        <v>0</v>
      </c>
      <c r="AR11" s="155">
        <f aca="true" t="shared" si="30" ref="AR11:AR32">AO11/AM11%</f>
        <v>0</v>
      </c>
      <c r="AS11" s="156">
        <v>67.4</v>
      </c>
      <c r="AT11" s="150">
        <v>16.8</v>
      </c>
      <c r="AU11" s="153"/>
      <c r="AV11" s="151">
        <f t="shared" si="14"/>
        <v>-16.8</v>
      </c>
      <c r="AW11" s="154">
        <f t="shared" si="15"/>
        <v>0</v>
      </c>
      <c r="AX11" s="155">
        <f aca="true" t="shared" si="31" ref="AX11:AX32">AU11/AS11%</f>
        <v>0</v>
      </c>
      <c r="AY11" s="156">
        <v>843.7</v>
      </c>
      <c r="AZ11" s="150">
        <v>67</v>
      </c>
      <c r="BA11" s="153">
        <v>22.6</v>
      </c>
      <c r="BB11" s="151">
        <f t="shared" si="16"/>
        <v>-44.4</v>
      </c>
      <c r="BC11" s="154">
        <f t="shared" si="17"/>
        <v>33.73134328358209</v>
      </c>
      <c r="BD11" s="155">
        <f aca="true" t="shared" si="32" ref="BD11:BD32">BA11/AY11%</f>
        <v>2.678677254948441</v>
      </c>
      <c r="BE11" s="156">
        <v>119.4</v>
      </c>
      <c r="BF11" s="150"/>
      <c r="BG11" s="153">
        <v>15.2</v>
      </c>
      <c r="BH11" s="151">
        <f t="shared" si="18"/>
        <v>15.2</v>
      </c>
      <c r="BI11" s="154"/>
      <c r="BJ11" s="155">
        <f aca="true" t="shared" si="33" ref="BJ11:BJ32">BG11/BE11%</f>
        <v>12.73031825795645</v>
      </c>
      <c r="BK11" s="156">
        <v>350</v>
      </c>
      <c r="BL11" s="150">
        <v>62</v>
      </c>
      <c r="BM11" s="153">
        <v>54.1</v>
      </c>
      <c r="BN11" s="151">
        <f t="shared" si="20"/>
        <v>-7.899999999999999</v>
      </c>
      <c r="BO11" s="154">
        <f t="shared" si="21"/>
        <v>87.25806451612904</v>
      </c>
      <c r="BP11" s="155">
        <f aca="true" t="shared" si="34" ref="BP11:BP32">BM11/BK11%</f>
        <v>15.457142857142857</v>
      </c>
      <c r="BQ11" s="156">
        <v>1470.3</v>
      </c>
      <c r="BR11" s="150">
        <v>284.2</v>
      </c>
      <c r="BS11" s="153">
        <v>84.3</v>
      </c>
      <c r="BT11" s="151">
        <f t="shared" si="22"/>
        <v>-199.89999999999998</v>
      </c>
      <c r="BU11" s="154">
        <f>BS11/BR11%</f>
        <v>29.662209711470794</v>
      </c>
      <c r="BV11" s="155">
        <f aca="true" t="shared" si="35" ref="BV11:BV32">BS11/BQ11%</f>
        <v>5.733523770659049</v>
      </c>
      <c r="BW11" s="157">
        <f t="shared" si="24"/>
        <v>17545.4</v>
      </c>
      <c r="BX11" s="158">
        <f t="shared" si="24"/>
        <v>2947.4</v>
      </c>
      <c r="BY11" s="158">
        <f t="shared" si="24"/>
        <v>1122.7</v>
      </c>
      <c r="BZ11" s="151">
        <f aca="true" t="shared" si="36" ref="BZ11:BZ30">BY11-BX11</f>
        <v>-1824.7</v>
      </c>
      <c r="CA11" s="151">
        <f aca="true" t="shared" si="37" ref="CA11:CA26">BY11/BX11%</f>
        <v>38.09119902286761</v>
      </c>
      <c r="CB11" s="159">
        <f aca="true" t="shared" si="38" ref="CB11:CB32">BY11/BW11%</f>
        <v>6.398828182885542</v>
      </c>
    </row>
    <row r="12" spans="1:80" ht="12.75">
      <c r="A12" s="148" t="s">
        <v>31</v>
      </c>
      <c r="B12" s="161"/>
      <c r="C12" s="165">
        <v>72.9</v>
      </c>
      <c r="D12" s="162">
        <v>51.5</v>
      </c>
      <c r="E12" s="164"/>
      <c r="F12" s="151">
        <f t="shared" si="25"/>
        <v>-51.5</v>
      </c>
      <c r="G12" s="154">
        <f>E12/D12%</f>
        <v>0</v>
      </c>
      <c r="H12" s="155">
        <f>E12/C12%</f>
        <v>0</v>
      </c>
      <c r="I12" s="163">
        <v>75</v>
      </c>
      <c r="J12" s="162">
        <v>20</v>
      </c>
      <c r="K12" s="164"/>
      <c r="L12" s="151">
        <f t="shared" si="2"/>
        <v>-20</v>
      </c>
      <c r="M12" s="154">
        <f t="shared" si="3"/>
        <v>0</v>
      </c>
      <c r="N12" s="155">
        <f t="shared" si="26"/>
        <v>0</v>
      </c>
      <c r="O12" s="165"/>
      <c r="P12" s="162"/>
      <c r="Q12" s="164">
        <v>0</v>
      </c>
      <c r="R12" s="151">
        <f t="shared" si="4"/>
        <v>0</v>
      </c>
      <c r="S12" s="154"/>
      <c r="T12" s="155"/>
      <c r="U12" s="165"/>
      <c r="V12" s="162"/>
      <c r="W12" s="164"/>
      <c r="X12" s="151">
        <f t="shared" si="6"/>
        <v>0</v>
      </c>
      <c r="Y12" s="154"/>
      <c r="Z12" s="155"/>
      <c r="AA12" s="165">
        <v>56.2</v>
      </c>
      <c r="AB12" s="162">
        <v>22.5</v>
      </c>
      <c r="AC12" s="164">
        <v>0</v>
      </c>
      <c r="AD12" s="151">
        <f t="shared" si="8"/>
        <v>-22.5</v>
      </c>
      <c r="AE12" s="154">
        <f t="shared" si="9"/>
        <v>0</v>
      </c>
      <c r="AF12" s="155">
        <f t="shared" si="28"/>
        <v>0</v>
      </c>
      <c r="AG12" s="165">
        <v>205.2</v>
      </c>
      <c r="AH12" s="162"/>
      <c r="AI12" s="164"/>
      <c r="AJ12" s="151">
        <f t="shared" si="10"/>
        <v>0</v>
      </c>
      <c r="AK12" s="154"/>
      <c r="AL12" s="155">
        <f t="shared" si="29"/>
        <v>0</v>
      </c>
      <c r="AM12" s="165">
        <v>50</v>
      </c>
      <c r="AN12" s="162">
        <v>36.5</v>
      </c>
      <c r="AO12" s="164"/>
      <c r="AP12" s="151">
        <f t="shared" si="12"/>
        <v>-36.5</v>
      </c>
      <c r="AQ12" s="154">
        <f t="shared" si="13"/>
        <v>0</v>
      </c>
      <c r="AR12" s="155">
        <f t="shared" si="30"/>
        <v>0</v>
      </c>
      <c r="AS12" s="165">
        <v>96.6</v>
      </c>
      <c r="AT12" s="162">
        <v>46.6</v>
      </c>
      <c r="AU12" s="164"/>
      <c r="AV12" s="151">
        <f t="shared" si="14"/>
        <v>-46.6</v>
      </c>
      <c r="AW12" s="154">
        <f t="shared" si="15"/>
        <v>0</v>
      </c>
      <c r="AX12" s="155">
        <f t="shared" si="31"/>
        <v>0</v>
      </c>
      <c r="AY12" s="165">
        <v>223.6</v>
      </c>
      <c r="AZ12" s="162">
        <v>150</v>
      </c>
      <c r="BA12" s="164"/>
      <c r="BB12" s="151">
        <f t="shared" si="16"/>
        <v>-150</v>
      </c>
      <c r="BC12" s="154">
        <f t="shared" si="17"/>
        <v>0</v>
      </c>
      <c r="BD12" s="155">
        <f t="shared" si="32"/>
        <v>0</v>
      </c>
      <c r="BE12" s="165">
        <v>14.4</v>
      </c>
      <c r="BF12" s="162"/>
      <c r="BG12" s="164"/>
      <c r="BH12" s="151">
        <f t="shared" si="18"/>
        <v>0</v>
      </c>
      <c r="BI12" s="154"/>
      <c r="BJ12" s="155">
        <f t="shared" si="33"/>
        <v>0</v>
      </c>
      <c r="BK12" s="165">
        <v>54.4</v>
      </c>
      <c r="BL12" s="162">
        <v>8</v>
      </c>
      <c r="BM12" s="164"/>
      <c r="BN12" s="151">
        <f t="shared" si="20"/>
        <v>-8</v>
      </c>
      <c r="BO12" s="154">
        <f t="shared" si="21"/>
        <v>0</v>
      </c>
      <c r="BP12" s="155">
        <f t="shared" si="34"/>
        <v>0</v>
      </c>
      <c r="BQ12" s="165"/>
      <c r="BR12" s="162"/>
      <c r="BS12" s="164"/>
      <c r="BT12" s="151">
        <f t="shared" si="22"/>
        <v>0</v>
      </c>
      <c r="BU12" s="154"/>
      <c r="BV12" s="155"/>
      <c r="BW12" s="157">
        <f t="shared" si="24"/>
        <v>848.3</v>
      </c>
      <c r="BX12" s="158">
        <f t="shared" si="24"/>
        <v>335.1</v>
      </c>
      <c r="BY12" s="158">
        <f t="shared" si="24"/>
        <v>0</v>
      </c>
      <c r="BZ12" s="151">
        <f t="shared" si="36"/>
        <v>-335.1</v>
      </c>
      <c r="CA12" s="151">
        <f t="shared" si="37"/>
        <v>0</v>
      </c>
      <c r="CB12" s="159">
        <f t="shared" si="38"/>
        <v>0</v>
      </c>
    </row>
    <row r="13" spans="1:80" ht="12.75">
      <c r="A13" s="166" t="s">
        <v>74</v>
      </c>
      <c r="B13" s="161"/>
      <c r="C13" s="165">
        <v>8355</v>
      </c>
      <c r="D13" s="162">
        <v>309.2</v>
      </c>
      <c r="E13" s="164">
        <v>78.7</v>
      </c>
      <c r="F13" s="151">
        <f t="shared" si="25"/>
        <v>-230.5</v>
      </c>
      <c r="G13" s="154">
        <f t="shared" si="0"/>
        <v>25.452781371280725</v>
      </c>
      <c r="H13" s="155">
        <f t="shared" si="1"/>
        <v>0.9419509275882706</v>
      </c>
      <c r="I13" s="163">
        <v>100</v>
      </c>
      <c r="J13" s="162">
        <v>5</v>
      </c>
      <c r="K13" s="164">
        <v>0.6</v>
      </c>
      <c r="L13" s="151">
        <f t="shared" si="2"/>
        <v>-4.4</v>
      </c>
      <c r="M13" s="154">
        <f t="shared" si="3"/>
        <v>11.999999999999998</v>
      </c>
      <c r="N13" s="155">
        <f t="shared" si="26"/>
        <v>0.6</v>
      </c>
      <c r="O13" s="165">
        <v>159.6</v>
      </c>
      <c r="P13" s="162">
        <v>10</v>
      </c>
      <c r="Q13" s="164">
        <v>1.6</v>
      </c>
      <c r="R13" s="151">
        <f t="shared" si="4"/>
        <v>-8.4</v>
      </c>
      <c r="S13" s="154">
        <f t="shared" si="5"/>
        <v>16</v>
      </c>
      <c r="T13" s="155">
        <f t="shared" si="27"/>
        <v>1.0025062656641606</v>
      </c>
      <c r="U13" s="165">
        <v>63.1</v>
      </c>
      <c r="V13" s="162">
        <v>1</v>
      </c>
      <c r="W13" s="164"/>
      <c r="X13" s="151">
        <f t="shared" si="6"/>
        <v>-1</v>
      </c>
      <c r="Y13" s="154">
        <f>W13/V13%</f>
        <v>0</v>
      </c>
      <c r="Z13" s="155">
        <f>W13/U13%</f>
        <v>0</v>
      </c>
      <c r="AA13" s="165">
        <v>36.1</v>
      </c>
      <c r="AB13" s="162">
        <v>0.5</v>
      </c>
      <c r="AC13" s="164">
        <v>0</v>
      </c>
      <c r="AD13" s="151">
        <f t="shared" si="8"/>
        <v>-0.5</v>
      </c>
      <c r="AE13" s="154">
        <f t="shared" si="9"/>
        <v>0</v>
      </c>
      <c r="AF13" s="155">
        <f t="shared" si="28"/>
        <v>0</v>
      </c>
      <c r="AG13" s="165">
        <v>228.6</v>
      </c>
      <c r="AH13" s="162">
        <v>3.5</v>
      </c>
      <c r="AI13" s="164">
        <v>1</v>
      </c>
      <c r="AJ13" s="151">
        <f t="shared" si="10"/>
        <v>-2.5</v>
      </c>
      <c r="AK13" s="154">
        <f t="shared" si="11"/>
        <v>28.57142857142857</v>
      </c>
      <c r="AL13" s="155">
        <f t="shared" si="29"/>
        <v>0.4374453193350831</v>
      </c>
      <c r="AM13" s="165">
        <v>77</v>
      </c>
      <c r="AN13" s="162">
        <v>2.7</v>
      </c>
      <c r="AO13" s="164">
        <v>0.2</v>
      </c>
      <c r="AP13" s="151">
        <f t="shared" si="12"/>
        <v>-2.5</v>
      </c>
      <c r="AQ13" s="154">
        <f t="shared" si="13"/>
        <v>7.4074074074074066</v>
      </c>
      <c r="AR13" s="155">
        <f t="shared" si="30"/>
        <v>0.25974025974025977</v>
      </c>
      <c r="AS13" s="165">
        <v>71.4</v>
      </c>
      <c r="AT13" s="162">
        <v>17.8</v>
      </c>
      <c r="AU13" s="164"/>
      <c r="AV13" s="151">
        <f t="shared" si="14"/>
        <v>-17.8</v>
      </c>
      <c r="AW13" s="154">
        <f t="shared" si="15"/>
        <v>0</v>
      </c>
      <c r="AX13" s="155">
        <f t="shared" si="31"/>
        <v>0</v>
      </c>
      <c r="AY13" s="165">
        <v>752.7</v>
      </c>
      <c r="AZ13" s="162">
        <v>25</v>
      </c>
      <c r="BA13" s="164">
        <v>25.5</v>
      </c>
      <c r="BB13" s="151">
        <f t="shared" si="16"/>
        <v>0.5</v>
      </c>
      <c r="BC13" s="154">
        <f t="shared" si="17"/>
        <v>102</v>
      </c>
      <c r="BD13" s="155">
        <f t="shared" si="32"/>
        <v>3.387803905938621</v>
      </c>
      <c r="BE13" s="165">
        <v>39.5</v>
      </c>
      <c r="BF13" s="162">
        <v>1.2</v>
      </c>
      <c r="BG13" s="164">
        <v>0.7</v>
      </c>
      <c r="BH13" s="151">
        <f t="shared" si="18"/>
        <v>-0.5</v>
      </c>
      <c r="BI13" s="154">
        <f t="shared" si="19"/>
        <v>58.33333333333333</v>
      </c>
      <c r="BJ13" s="155">
        <f t="shared" si="33"/>
        <v>1.7721518987341771</v>
      </c>
      <c r="BK13" s="165">
        <v>172</v>
      </c>
      <c r="BL13" s="162">
        <v>10</v>
      </c>
      <c r="BM13" s="164">
        <v>4.7</v>
      </c>
      <c r="BN13" s="151">
        <f t="shared" si="20"/>
        <v>-5.3</v>
      </c>
      <c r="BO13" s="154">
        <f t="shared" si="21"/>
        <v>47</v>
      </c>
      <c r="BP13" s="155">
        <f t="shared" si="34"/>
        <v>2.7325581395348837</v>
      </c>
      <c r="BQ13" s="165">
        <v>755</v>
      </c>
      <c r="BR13" s="162">
        <v>49.4</v>
      </c>
      <c r="BS13" s="164">
        <v>3.2</v>
      </c>
      <c r="BT13" s="151">
        <f t="shared" si="22"/>
        <v>-46.199999999999996</v>
      </c>
      <c r="BU13" s="154">
        <f t="shared" si="23"/>
        <v>6.477732793522268</v>
      </c>
      <c r="BV13" s="155">
        <f t="shared" si="35"/>
        <v>0.42384105960264906</v>
      </c>
      <c r="BW13" s="157">
        <f t="shared" si="24"/>
        <v>10810.000000000002</v>
      </c>
      <c r="BX13" s="158">
        <f t="shared" si="24"/>
        <v>435.29999999999995</v>
      </c>
      <c r="BY13" s="158">
        <f t="shared" si="24"/>
        <v>116.2</v>
      </c>
      <c r="BZ13" s="151">
        <f t="shared" si="36"/>
        <v>-319.09999999999997</v>
      </c>
      <c r="CA13" s="151">
        <f t="shared" si="37"/>
        <v>26.694233861704575</v>
      </c>
      <c r="CB13" s="159">
        <f t="shared" si="38"/>
        <v>1.0749306197964845</v>
      </c>
    </row>
    <row r="14" spans="1:80" ht="15.75" customHeight="1">
      <c r="A14" s="167" t="s">
        <v>75</v>
      </c>
      <c r="B14" s="168"/>
      <c r="C14" s="172">
        <v>28872.2</v>
      </c>
      <c r="D14" s="169">
        <v>6899.1</v>
      </c>
      <c r="E14" s="171">
        <v>4293.3</v>
      </c>
      <c r="F14" s="151">
        <f t="shared" si="25"/>
        <v>-2605.8</v>
      </c>
      <c r="G14" s="154">
        <f t="shared" si="0"/>
        <v>62.22985606818281</v>
      </c>
      <c r="H14" s="155">
        <f t="shared" si="1"/>
        <v>14.870013369261782</v>
      </c>
      <c r="I14" s="170">
        <v>2677</v>
      </c>
      <c r="J14" s="169">
        <v>160</v>
      </c>
      <c r="K14" s="171">
        <v>219.4</v>
      </c>
      <c r="L14" s="151">
        <f t="shared" si="2"/>
        <v>59.400000000000006</v>
      </c>
      <c r="M14" s="154">
        <f t="shared" si="3"/>
        <v>137.125</v>
      </c>
      <c r="N14" s="155">
        <f t="shared" si="26"/>
        <v>8.195741501680986</v>
      </c>
      <c r="O14" s="172">
        <v>2828.8</v>
      </c>
      <c r="P14" s="169">
        <v>605</v>
      </c>
      <c r="Q14" s="171">
        <v>471.1</v>
      </c>
      <c r="R14" s="151">
        <f t="shared" si="4"/>
        <v>-133.89999999999998</v>
      </c>
      <c r="S14" s="154">
        <f t="shared" si="5"/>
        <v>77.86776859504133</v>
      </c>
      <c r="T14" s="155">
        <f t="shared" si="27"/>
        <v>16.653704751131222</v>
      </c>
      <c r="U14" s="172">
        <v>2533.6</v>
      </c>
      <c r="V14" s="169">
        <v>58.3</v>
      </c>
      <c r="W14" s="171">
        <v>119.3</v>
      </c>
      <c r="X14" s="151">
        <f t="shared" si="6"/>
        <v>61</v>
      </c>
      <c r="Y14" s="154">
        <f t="shared" si="7"/>
        <v>204.63121783876502</v>
      </c>
      <c r="Z14" s="155">
        <f>W14/U14%</f>
        <v>4.708714872118724</v>
      </c>
      <c r="AA14" s="172">
        <v>4056.6</v>
      </c>
      <c r="AB14" s="169">
        <v>104.7</v>
      </c>
      <c r="AC14" s="171">
        <v>22.3</v>
      </c>
      <c r="AD14" s="151">
        <f t="shared" si="8"/>
        <v>-82.4</v>
      </c>
      <c r="AE14" s="154">
        <f t="shared" si="9"/>
        <v>21.29894937917861</v>
      </c>
      <c r="AF14" s="155">
        <f t="shared" si="28"/>
        <v>0.549721441601341</v>
      </c>
      <c r="AG14" s="172">
        <v>1263.3</v>
      </c>
      <c r="AH14" s="169">
        <v>167.3</v>
      </c>
      <c r="AI14" s="171">
        <v>99.2</v>
      </c>
      <c r="AJ14" s="151">
        <f t="shared" si="10"/>
        <v>-68.10000000000001</v>
      </c>
      <c r="AK14" s="154">
        <f t="shared" si="11"/>
        <v>59.29468021518231</v>
      </c>
      <c r="AL14" s="155">
        <f t="shared" si="29"/>
        <v>7.852449932715904</v>
      </c>
      <c r="AM14" s="172">
        <v>3417.2</v>
      </c>
      <c r="AN14" s="169">
        <v>333.8</v>
      </c>
      <c r="AO14" s="171">
        <v>178.7</v>
      </c>
      <c r="AP14" s="151">
        <f t="shared" si="12"/>
        <v>-155.10000000000002</v>
      </c>
      <c r="AQ14" s="154">
        <f t="shared" si="13"/>
        <v>53.53505092869982</v>
      </c>
      <c r="AR14" s="155">
        <f t="shared" si="30"/>
        <v>5.229427601545125</v>
      </c>
      <c r="AS14" s="172">
        <v>2420.7</v>
      </c>
      <c r="AT14" s="169">
        <v>145.7</v>
      </c>
      <c r="AU14" s="171">
        <v>24.9</v>
      </c>
      <c r="AV14" s="151">
        <f t="shared" si="14"/>
        <v>-120.79999999999998</v>
      </c>
      <c r="AW14" s="154">
        <f t="shared" si="15"/>
        <v>17.08991077556623</v>
      </c>
      <c r="AX14" s="155">
        <f t="shared" si="31"/>
        <v>1.028628082785971</v>
      </c>
      <c r="AY14" s="172">
        <v>2802</v>
      </c>
      <c r="AZ14" s="169">
        <v>329.4</v>
      </c>
      <c r="BA14" s="171">
        <v>48.1</v>
      </c>
      <c r="BB14" s="151">
        <f t="shared" si="16"/>
        <v>-281.29999999999995</v>
      </c>
      <c r="BC14" s="154">
        <f t="shared" si="17"/>
        <v>14.602307225258047</v>
      </c>
      <c r="BD14" s="155">
        <f t="shared" si="32"/>
        <v>1.716630977872948</v>
      </c>
      <c r="BE14" s="172">
        <v>1639.5</v>
      </c>
      <c r="BF14" s="169">
        <v>80.8</v>
      </c>
      <c r="BG14" s="171">
        <v>26.2</v>
      </c>
      <c r="BH14" s="151">
        <f t="shared" si="18"/>
        <v>-54.599999999999994</v>
      </c>
      <c r="BI14" s="154">
        <f t="shared" si="19"/>
        <v>32.42574257425743</v>
      </c>
      <c r="BJ14" s="155">
        <f t="shared" si="33"/>
        <v>1.598048185422385</v>
      </c>
      <c r="BK14" s="172">
        <v>1454.1</v>
      </c>
      <c r="BL14" s="169">
        <v>155</v>
      </c>
      <c r="BM14" s="171">
        <v>49.7</v>
      </c>
      <c r="BN14" s="151">
        <f t="shared" si="20"/>
        <v>-105.3</v>
      </c>
      <c r="BO14" s="154">
        <f t="shared" si="21"/>
        <v>32.064516129032256</v>
      </c>
      <c r="BP14" s="155">
        <f t="shared" si="34"/>
        <v>3.417921738532426</v>
      </c>
      <c r="BQ14" s="172">
        <v>4137.4</v>
      </c>
      <c r="BR14" s="169">
        <v>722.7</v>
      </c>
      <c r="BS14" s="171">
        <v>472.1</v>
      </c>
      <c r="BT14" s="151">
        <f t="shared" si="22"/>
        <v>-250.60000000000002</v>
      </c>
      <c r="BU14" s="154">
        <f t="shared" si="23"/>
        <v>65.32447765324477</v>
      </c>
      <c r="BV14" s="155">
        <f t="shared" si="35"/>
        <v>11.41054768695316</v>
      </c>
      <c r="BW14" s="157">
        <f t="shared" si="24"/>
        <v>58102.399999999994</v>
      </c>
      <c r="BX14" s="158">
        <f t="shared" si="24"/>
        <v>9761.800000000001</v>
      </c>
      <c r="BY14" s="158">
        <f t="shared" si="24"/>
        <v>6024.3</v>
      </c>
      <c r="BZ14" s="151">
        <f t="shared" si="36"/>
        <v>-3737.500000000001</v>
      </c>
      <c r="CA14" s="151">
        <f t="shared" si="37"/>
        <v>61.71300374930853</v>
      </c>
      <c r="CB14" s="159">
        <f t="shared" si="38"/>
        <v>10.368418516274717</v>
      </c>
    </row>
    <row r="15" spans="1:80" ht="26.25" customHeight="1">
      <c r="A15" s="173" t="s">
        <v>76</v>
      </c>
      <c r="B15" s="174"/>
      <c r="C15" s="172"/>
      <c r="D15" s="175"/>
      <c r="E15" s="176"/>
      <c r="F15" s="151">
        <f t="shared" si="25"/>
        <v>0</v>
      </c>
      <c r="G15" s="154"/>
      <c r="H15" s="155"/>
      <c r="I15" s="170">
        <v>21</v>
      </c>
      <c r="J15" s="175">
        <v>3</v>
      </c>
      <c r="K15" s="176">
        <v>2.4</v>
      </c>
      <c r="L15" s="151">
        <f t="shared" si="2"/>
        <v>-0.6000000000000001</v>
      </c>
      <c r="M15" s="154">
        <f t="shared" si="3"/>
        <v>80</v>
      </c>
      <c r="N15" s="155">
        <f t="shared" si="26"/>
        <v>11.428571428571429</v>
      </c>
      <c r="O15" s="172">
        <v>107</v>
      </c>
      <c r="P15" s="175">
        <v>32</v>
      </c>
      <c r="Q15" s="176">
        <v>13</v>
      </c>
      <c r="R15" s="151">
        <f t="shared" si="4"/>
        <v>-19</v>
      </c>
      <c r="S15" s="154">
        <f t="shared" si="5"/>
        <v>40.625</v>
      </c>
      <c r="T15" s="155">
        <f t="shared" si="27"/>
        <v>12.149532710280374</v>
      </c>
      <c r="U15" s="172">
        <v>12</v>
      </c>
      <c r="V15" s="175">
        <v>3</v>
      </c>
      <c r="W15" s="176">
        <v>1.5</v>
      </c>
      <c r="X15" s="151">
        <f t="shared" si="6"/>
        <v>-1.5</v>
      </c>
      <c r="Y15" s="154">
        <f t="shared" si="7"/>
        <v>50</v>
      </c>
      <c r="Z15" s="155">
        <f>W15/U15%</f>
        <v>12.5</v>
      </c>
      <c r="AA15" s="172">
        <v>36</v>
      </c>
      <c r="AB15" s="175">
        <v>11.2</v>
      </c>
      <c r="AC15" s="176">
        <v>0.7</v>
      </c>
      <c r="AD15" s="151">
        <f t="shared" si="8"/>
        <v>-10.5</v>
      </c>
      <c r="AE15" s="154">
        <f t="shared" si="9"/>
        <v>6.25</v>
      </c>
      <c r="AF15" s="155">
        <f t="shared" si="28"/>
        <v>1.9444444444444444</v>
      </c>
      <c r="AG15" s="172">
        <v>86.9</v>
      </c>
      <c r="AH15" s="175">
        <v>24.3</v>
      </c>
      <c r="AI15" s="176">
        <v>9.2</v>
      </c>
      <c r="AJ15" s="151">
        <f t="shared" si="10"/>
        <v>-15.100000000000001</v>
      </c>
      <c r="AK15" s="154">
        <f t="shared" si="11"/>
        <v>37.86008230452675</v>
      </c>
      <c r="AL15" s="155">
        <f t="shared" si="29"/>
        <v>10.58688147295742</v>
      </c>
      <c r="AM15" s="172">
        <v>24.9</v>
      </c>
      <c r="AN15" s="175">
        <v>7.5</v>
      </c>
      <c r="AO15" s="176">
        <v>1.6</v>
      </c>
      <c r="AP15" s="151">
        <f t="shared" si="12"/>
        <v>-5.9</v>
      </c>
      <c r="AQ15" s="154">
        <f t="shared" si="13"/>
        <v>21.333333333333336</v>
      </c>
      <c r="AR15" s="155">
        <f t="shared" si="30"/>
        <v>6.42570281124498</v>
      </c>
      <c r="AS15" s="172">
        <v>35</v>
      </c>
      <c r="AT15" s="175">
        <v>5</v>
      </c>
      <c r="AU15" s="176">
        <v>1.2</v>
      </c>
      <c r="AV15" s="151">
        <f t="shared" si="14"/>
        <v>-3.8</v>
      </c>
      <c r="AW15" s="154">
        <f t="shared" si="15"/>
        <v>23.999999999999996</v>
      </c>
      <c r="AX15" s="155">
        <f t="shared" si="31"/>
        <v>3.428571428571429</v>
      </c>
      <c r="AY15" s="172">
        <v>15.8</v>
      </c>
      <c r="AZ15" s="175">
        <v>2.5</v>
      </c>
      <c r="BA15" s="176">
        <v>0.8</v>
      </c>
      <c r="BB15" s="151">
        <f t="shared" si="16"/>
        <v>-1.7</v>
      </c>
      <c r="BC15" s="154">
        <f t="shared" si="17"/>
        <v>32</v>
      </c>
      <c r="BD15" s="155">
        <f t="shared" si="32"/>
        <v>5.063291139240507</v>
      </c>
      <c r="BE15" s="172">
        <v>25</v>
      </c>
      <c r="BF15" s="175">
        <v>4.2</v>
      </c>
      <c r="BG15" s="176">
        <v>3.1</v>
      </c>
      <c r="BH15" s="151">
        <f t="shared" si="18"/>
        <v>-1.1</v>
      </c>
      <c r="BI15" s="154">
        <f t="shared" si="19"/>
        <v>73.80952380952381</v>
      </c>
      <c r="BJ15" s="155">
        <f t="shared" si="33"/>
        <v>12.4</v>
      </c>
      <c r="BK15" s="172">
        <v>100</v>
      </c>
      <c r="BL15" s="175">
        <v>25</v>
      </c>
      <c r="BM15" s="176">
        <v>5.7</v>
      </c>
      <c r="BN15" s="151">
        <f t="shared" si="20"/>
        <v>-19.3</v>
      </c>
      <c r="BO15" s="154">
        <f t="shared" si="21"/>
        <v>22.8</v>
      </c>
      <c r="BP15" s="155">
        <f t="shared" si="34"/>
        <v>5.7</v>
      </c>
      <c r="BQ15" s="172">
        <v>97.9</v>
      </c>
      <c r="BR15" s="175">
        <v>22.4</v>
      </c>
      <c r="BS15" s="176">
        <v>4.8</v>
      </c>
      <c r="BT15" s="151">
        <f t="shared" si="22"/>
        <v>-17.599999999999998</v>
      </c>
      <c r="BU15" s="154">
        <f t="shared" si="23"/>
        <v>21.42857142857143</v>
      </c>
      <c r="BV15" s="155">
        <f t="shared" si="35"/>
        <v>4.902962206332992</v>
      </c>
      <c r="BW15" s="157">
        <f t="shared" si="24"/>
        <v>561.5</v>
      </c>
      <c r="BX15" s="158">
        <f t="shared" si="24"/>
        <v>140.1</v>
      </c>
      <c r="BY15" s="158">
        <f t="shared" si="24"/>
        <v>44</v>
      </c>
      <c r="BZ15" s="151">
        <f t="shared" si="36"/>
        <v>-96.1</v>
      </c>
      <c r="CA15" s="151">
        <f t="shared" si="37"/>
        <v>31.40613847251963</v>
      </c>
      <c r="CB15" s="159">
        <f t="shared" si="38"/>
        <v>7.836153161175423</v>
      </c>
    </row>
    <row r="16" spans="1:80" ht="22.5" customHeight="1">
      <c r="A16" s="173" t="s">
        <v>77</v>
      </c>
      <c r="B16" s="174"/>
      <c r="C16" s="172"/>
      <c r="D16" s="175"/>
      <c r="E16" s="177"/>
      <c r="F16" s="151">
        <f t="shared" si="25"/>
        <v>0</v>
      </c>
      <c r="G16" s="154"/>
      <c r="H16" s="155"/>
      <c r="I16" s="170"/>
      <c r="J16" s="175"/>
      <c r="K16" s="177"/>
      <c r="L16" s="151">
        <f t="shared" si="2"/>
        <v>0</v>
      </c>
      <c r="M16" s="154"/>
      <c r="N16" s="155"/>
      <c r="O16" s="172"/>
      <c r="P16" s="175"/>
      <c r="Q16" s="177"/>
      <c r="R16" s="151">
        <f t="shared" si="4"/>
        <v>0</v>
      </c>
      <c r="S16" s="154"/>
      <c r="T16" s="155"/>
      <c r="U16" s="172"/>
      <c r="V16" s="175"/>
      <c r="W16" s="177"/>
      <c r="X16" s="151">
        <f t="shared" si="6"/>
        <v>0</v>
      </c>
      <c r="Y16" s="154"/>
      <c r="Z16" s="155"/>
      <c r="AA16" s="172"/>
      <c r="AB16" s="175"/>
      <c r="AC16" s="177"/>
      <c r="AD16" s="151">
        <f t="shared" si="8"/>
        <v>0</v>
      </c>
      <c r="AE16" s="154"/>
      <c r="AF16" s="155"/>
      <c r="AG16" s="172"/>
      <c r="AH16" s="175"/>
      <c r="AI16" s="177"/>
      <c r="AJ16" s="151">
        <f t="shared" si="10"/>
        <v>0</v>
      </c>
      <c r="AK16" s="154"/>
      <c r="AL16" s="155"/>
      <c r="AM16" s="172"/>
      <c r="AN16" s="175"/>
      <c r="AO16" s="177"/>
      <c r="AP16" s="151">
        <f t="shared" si="12"/>
        <v>0</v>
      </c>
      <c r="AQ16" s="154"/>
      <c r="AR16" s="155"/>
      <c r="AS16" s="172"/>
      <c r="AT16" s="175"/>
      <c r="AU16" s="177"/>
      <c r="AV16" s="151">
        <f t="shared" si="14"/>
        <v>0</v>
      </c>
      <c r="AW16" s="154"/>
      <c r="AX16" s="155"/>
      <c r="AY16" s="172"/>
      <c r="AZ16" s="175"/>
      <c r="BA16" s="177"/>
      <c r="BB16" s="151">
        <f t="shared" si="16"/>
        <v>0</v>
      </c>
      <c r="BC16" s="154"/>
      <c r="BD16" s="155"/>
      <c r="BE16" s="172"/>
      <c r="BF16" s="175"/>
      <c r="BG16" s="177"/>
      <c r="BH16" s="151">
        <f t="shared" si="18"/>
        <v>0</v>
      </c>
      <c r="BI16" s="154"/>
      <c r="BJ16" s="155"/>
      <c r="BK16" s="172"/>
      <c r="BL16" s="175"/>
      <c r="BM16" s="177"/>
      <c r="BN16" s="151">
        <f t="shared" si="20"/>
        <v>0</v>
      </c>
      <c r="BO16" s="154"/>
      <c r="BP16" s="155"/>
      <c r="BQ16" s="172"/>
      <c r="BR16" s="175"/>
      <c r="BS16" s="177"/>
      <c r="BT16" s="151">
        <f t="shared" si="22"/>
        <v>0</v>
      </c>
      <c r="BU16" s="154"/>
      <c r="BV16" s="155"/>
      <c r="BW16" s="157">
        <f t="shared" si="24"/>
        <v>0</v>
      </c>
      <c r="BX16" s="158">
        <f t="shared" si="24"/>
        <v>0</v>
      </c>
      <c r="BY16" s="158">
        <f t="shared" si="24"/>
        <v>0</v>
      </c>
      <c r="BZ16" s="151">
        <f t="shared" si="36"/>
        <v>0</v>
      </c>
      <c r="CA16" s="151"/>
      <c r="CB16" s="159"/>
    </row>
    <row r="17" spans="1:80" ht="14.25" customHeight="1">
      <c r="A17" s="178" t="s">
        <v>78</v>
      </c>
      <c r="B17" s="179"/>
      <c r="C17" s="183">
        <f>SUM(C18:C26)</f>
        <v>5349.7</v>
      </c>
      <c r="D17" s="180">
        <f>SUM(D18:D26)</f>
        <v>1394.1</v>
      </c>
      <c r="E17" s="180">
        <f>SUM(E18:E26)</f>
        <v>360.7</v>
      </c>
      <c r="F17" s="181">
        <f t="shared" si="25"/>
        <v>-1033.3999999999999</v>
      </c>
      <c r="G17" s="182">
        <f>E17/D17%</f>
        <v>25.873323291012124</v>
      </c>
      <c r="H17" s="145">
        <f>E17/C17%</f>
        <v>6.742434155186272</v>
      </c>
      <c r="I17" s="183">
        <f>SUM(I18:I26)</f>
        <v>764.5</v>
      </c>
      <c r="J17" s="180">
        <f>SUM(J18:J26)</f>
        <v>156</v>
      </c>
      <c r="K17" s="180">
        <f>SUM(K18:K26)</f>
        <v>24.9</v>
      </c>
      <c r="L17" s="181">
        <f t="shared" si="2"/>
        <v>-131.1</v>
      </c>
      <c r="M17" s="182">
        <f>K17/J17%</f>
        <v>15.96153846153846</v>
      </c>
      <c r="N17" s="145">
        <f t="shared" si="26"/>
        <v>3.2570307390451276</v>
      </c>
      <c r="O17" s="183">
        <f>SUM(O18:O26)</f>
        <v>707.9000000000001</v>
      </c>
      <c r="P17" s="180">
        <f>SUM(P18:P26)</f>
        <v>235.4</v>
      </c>
      <c r="Q17" s="180">
        <f>SUM(Q18:Q26)</f>
        <v>133.89999999999998</v>
      </c>
      <c r="R17" s="181">
        <f t="shared" si="4"/>
        <v>-101.50000000000003</v>
      </c>
      <c r="S17" s="182">
        <f>Q17/P17%</f>
        <v>56.881903143585376</v>
      </c>
      <c r="T17" s="145">
        <f t="shared" si="27"/>
        <v>18.915101002966516</v>
      </c>
      <c r="U17" s="183">
        <f>SUM(U18:U26)</f>
        <v>2603.2</v>
      </c>
      <c r="V17" s="180">
        <f>SUM(V18:V26)</f>
        <v>650.4</v>
      </c>
      <c r="W17" s="180">
        <f>SUM(W18:W26)</f>
        <v>30</v>
      </c>
      <c r="X17" s="181">
        <f t="shared" si="6"/>
        <v>-620.4</v>
      </c>
      <c r="Y17" s="182">
        <f>W17/V17%</f>
        <v>4.612546125461255</v>
      </c>
      <c r="Z17" s="145">
        <f>W17/U17%</f>
        <v>1.1524277811923789</v>
      </c>
      <c r="AA17" s="183">
        <f>SUM(AA18:AA26)</f>
        <v>921.6</v>
      </c>
      <c r="AB17" s="180">
        <f>SUM(AB18:AB26)</f>
        <v>230.2</v>
      </c>
      <c r="AC17" s="180">
        <f>SUM(AC18:AC26)</f>
        <v>1.1</v>
      </c>
      <c r="AD17" s="181">
        <f t="shared" si="8"/>
        <v>-229.1</v>
      </c>
      <c r="AE17" s="182">
        <f>AC17/AB17%</f>
        <v>0.47784535186794097</v>
      </c>
      <c r="AF17" s="145">
        <f t="shared" si="28"/>
        <v>0.11935763888888888</v>
      </c>
      <c r="AG17" s="183">
        <f>SUM(AG18:AG26)</f>
        <v>1082.6</v>
      </c>
      <c r="AH17" s="180">
        <f>SUM(AH18:AH26)</f>
        <v>268.5</v>
      </c>
      <c r="AI17" s="180">
        <f>SUM(AI18:AI26)</f>
        <v>41.3</v>
      </c>
      <c r="AJ17" s="181">
        <f t="shared" si="10"/>
        <v>-227.2</v>
      </c>
      <c r="AK17" s="182">
        <f>AI17/AH17%</f>
        <v>15.381750465549347</v>
      </c>
      <c r="AL17" s="145">
        <f t="shared" si="29"/>
        <v>3.8148900794383893</v>
      </c>
      <c r="AM17" s="183">
        <f>SUM(AM18:AM26)</f>
        <v>966.1</v>
      </c>
      <c r="AN17" s="180">
        <f>SUM(AN18:AN26)</f>
        <v>241.39999999999998</v>
      </c>
      <c r="AO17" s="180">
        <f>SUM(AO18:AO26)</f>
        <v>0.3</v>
      </c>
      <c r="AP17" s="181">
        <f t="shared" si="12"/>
        <v>-241.09999999999997</v>
      </c>
      <c r="AQ17" s="182">
        <f>AO17/AN17%</f>
        <v>0.12427506213753108</v>
      </c>
      <c r="AR17" s="145">
        <f t="shared" si="30"/>
        <v>0.03105268605734396</v>
      </c>
      <c r="AS17" s="183">
        <f>SUM(AS18:AS26)</f>
        <v>250.6</v>
      </c>
      <c r="AT17" s="180">
        <f>SUM(AT18:AT26)</f>
        <v>62.599999999999994</v>
      </c>
      <c r="AU17" s="180">
        <f>SUM(AU18:AU26)</f>
        <v>2.1</v>
      </c>
      <c r="AV17" s="181">
        <f t="shared" si="14"/>
        <v>-60.49999999999999</v>
      </c>
      <c r="AW17" s="182">
        <f>AU17/AT17%</f>
        <v>3.3546325878594256</v>
      </c>
      <c r="AX17" s="145">
        <f t="shared" si="31"/>
        <v>0.8379888268156426</v>
      </c>
      <c r="AY17" s="183">
        <f>SUM(AY18:AY26)</f>
        <v>2670</v>
      </c>
      <c r="AZ17" s="180">
        <f>SUM(AZ18:AZ26)</f>
        <v>370</v>
      </c>
      <c r="BA17" s="180">
        <f>SUM(BA18:BA26)</f>
        <v>379.5</v>
      </c>
      <c r="BB17" s="181">
        <f t="shared" si="16"/>
        <v>9.5</v>
      </c>
      <c r="BC17" s="182">
        <f>BA17/AZ17%</f>
        <v>102.56756756756756</v>
      </c>
      <c r="BD17" s="145">
        <f t="shared" si="32"/>
        <v>14.213483146067416</v>
      </c>
      <c r="BE17" s="183">
        <f>SUM(BE18:BE26)</f>
        <v>316.2</v>
      </c>
      <c r="BF17" s="180">
        <f>SUM(BF18:BF26)</f>
        <v>56.199999999999996</v>
      </c>
      <c r="BG17" s="180">
        <f>SUM(BG18:BG26)</f>
        <v>2.6</v>
      </c>
      <c r="BH17" s="181">
        <f t="shared" si="18"/>
        <v>-53.599999999999994</v>
      </c>
      <c r="BI17" s="182">
        <f>BG17/BF17%</f>
        <v>4.626334519572954</v>
      </c>
      <c r="BJ17" s="145">
        <f t="shared" si="33"/>
        <v>0.8222643896268185</v>
      </c>
      <c r="BK17" s="183">
        <f>SUM(BK18:BK26)</f>
        <v>1217.9999999999998</v>
      </c>
      <c r="BL17" s="180">
        <f>SUM(BL18:BL26)</f>
        <v>270.09999999999997</v>
      </c>
      <c r="BM17" s="180">
        <f>SUM(BM18:BM26)</f>
        <v>52.6</v>
      </c>
      <c r="BN17" s="181">
        <f t="shared" si="20"/>
        <v>-217.49999999999997</v>
      </c>
      <c r="BO17" s="182">
        <f>BM17/BL17%</f>
        <v>19.474268789337287</v>
      </c>
      <c r="BP17" s="145">
        <f t="shared" si="34"/>
        <v>4.318555008210182</v>
      </c>
      <c r="BQ17" s="183">
        <f>SUM(BQ18:BQ26)</f>
        <v>825.5</v>
      </c>
      <c r="BR17" s="180">
        <f>SUM(BR18:BR26)</f>
        <v>125.3</v>
      </c>
      <c r="BS17" s="180">
        <f>SUM(BS18:BS26)</f>
        <v>20.7</v>
      </c>
      <c r="BT17" s="181">
        <f t="shared" si="22"/>
        <v>-104.6</v>
      </c>
      <c r="BU17" s="182">
        <f>BS17/BR17%</f>
        <v>16.520351157222667</v>
      </c>
      <c r="BV17" s="145">
        <f t="shared" si="35"/>
        <v>2.5075711689884916</v>
      </c>
      <c r="BW17" s="146">
        <f t="shared" si="24"/>
        <v>17675.9</v>
      </c>
      <c r="BX17" s="184">
        <f t="shared" si="24"/>
        <v>4060.2</v>
      </c>
      <c r="BY17" s="184">
        <f t="shared" si="24"/>
        <v>1049.7</v>
      </c>
      <c r="BZ17" s="181">
        <f t="shared" si="36"/>
        <v>-3010.5</v>
      </c>
      <c r="CA17" s="181">
        <f t="shared" si="37"/>
        <v>25.853406236146007</v>
      </c>
      <c r="CB17" s="147">
        <f t="shared" si="38"/>
        <v>5.938594357288737</v>
      </c>
    </row>
    <row r="18" spans="1:80" ht="16.5" customHeight="1">
      <c r="A18" s="185" t="s">
        <v>79</v>
      </c>
      <c r="B18" s="186"/>
      <c r="C18" s="190">
        <v>4277.8</v>
      </c>
      <c r="D18" s="187">
        <v>1143.6</v>
      </c>
      <c r="E18" s="189">
        <v>338.5</v>
      </c>
      <c r="F18" s="151">
        <f t="shared" si="25"/>
        <v>-805.0999999999999</v>
      </c>
      <c r="G18" s="154">
        <f>E18/D18%</f>
        <v>29.59951031829311</v>
      </c>
      <c r="H18" s="155">
        <f>E18/C18%</f>
        <v>7.91294590677451</v>
      </c>
      <c r="I18" s="188">
        <v>762.3</v>
      </c>
      <c r="J18" s="187">
        <v>155</v>
      </c>
      <c r="K18" s="189">
        <v>24.9</v>
      </c>
      <c r="L18" s="151">
        <f t="shared" si="2"/>
        <v>-130.1</v>
      </c>
      <c r="M18" s="154">
        <f>K18/J18%</f>
        <v>16.064516129032256</v>
      </c>
      <c r="N18" s="155">
        <f t="shared" si="26"/>
        <v>3.266430539157812</v>
      </c>
      <c r="O18" s="190">
        <v>529.2</v>
      </c>
      <c r="P18" s="187">
        <v>122</v>
      </c>
      <c r="Q18" s="189">
        <v>27.4</v>
      </c>
      <c r="R18" s="151">
        <f t="shared" si="4"/>
        <v>-94.6</v>
      </c>
      <c r="S18" s="154">
        <f>Q18/P18%</f>
        <v>22.45901639344262</v>
      </c>
      <c r="T18" s="155">
        <f t="shared" si="27"/>
        <v>5.177626606198034</v>
      </c>
      <c r="U18" s="190">
        <v>2602</v>
      </c>
      <c r="V18" s="187">
        <v>650.4</v>
      </c>
      <c r="W18" s="189">
        <v>30</v>
      </c>
      <c r="X18" s="151">
        <f t="shared" si="6"/>
        <v>-620.4</v>
      </c>
      <c r="Y18" s="154">
        <f>W18/V18%</f>
        <v>4.612546125461255</v>
      </c>
      <c r="Z18" s="155">
        <f>W18/U18%</f>
        <v>1.1529592621060722</v>
      </c>
      <c r="AA18" s="190">
        <v>916.6</v>
      </c>
      <c r="AB18" s="187">
        <v>229</v>
      </c>
      <c r="AC18" s="189">
        <v>1.1</v>
      </c>
      <c r="AD18" s="151">
        <f t="shared" si="8"/>
        <v>-227.9</v>
      </c>
      <c r="AE18" s="154">
        <f>AC18/AB18%</f>
        <v>0.48034934497816595</v>
      </c>
      <c r="AF18" s="155">
        <f t="shared" si="28"/>
        <v>0.12000872790748418</v>
      </c>
      <c r="AG18" s="190">
        <v>989.4</v>
      </c>
      <c r="AH18" s="187">
        <v>245.1</v>
      </c>
      <c r="AI18" s="189">
        <v>41.3</v>
      </c>
      <c r="AJ18" s="151">
        <f t="shared" si="10"/>
        <v>-203.8</v>
      </c>
      <c r="AK18" s="154">
        <f>AI18/AH18%</f>
        <v>16.850265197878414</v>
      </c>
      <c r="AL18" s="155">
        <f t="shared" si="29"/>
        <v>4.174247018394986</v>
      </c>
      <c r="AM18" s="190">
        <v>961.1</v>
      </c>
      <c r="AN18" s="187">
        <v>240.2</v>
      </c>
      <c r="AO18" s="189">
        <v>0.3</v>
      </c>
      <c r="AP18" s="151">
        <f t="shared" si="12"/>
        <v>-239.89999999999998</v>
      </c>
      <c r="AQ18" s="154">
        <f>AO18/AN18%</f>
        <v>0.12489592006661117</v>
      </c>
      <c r="AR18" s="155">
        <f t="shared" si="30"/>
        <v>0.031214233690562893</v>
      </c>
      <c r="AS18" s="190">
        <v>243.1</v>
      </c>
      <c r="AT18" s="187">
        <v>60.8</v>
      </c>
      <c r="AU18" s="189">
        <v>2.1</v>
      </c>
      <c r="AV18" s="151">
        <f t="shared" si="14"/>
        <v>-58.699999999999996</v>
      </c>
      <c r="AW18" s="154">
        <f>AU18/AT18%</f>
        <v>3.4539473684210527</v>
      </c>
      <c r="AX18" s="155">
        <f t="shared" si="31"/>
        <v>0.8638420403126286</v>
      </c>
      <c r="AY18" s="190">
        <v>2650</v>
      </c>
      <c r="AZ18" s="187">
        <v>370</v>
      </c>
      <c r="BA18" s="189">
        <v>318.5</v>
      </c>
      <c r="BB18" s="151">
        <f t="shared" si="16"/>
        <v>-51.5</v>
      </c>
      <c r="BC18" s="154">
        <f>BA18/AZ18%</f>
        <v>86.08108108108108</v>
      </c>
      <c r="BD18" s="155">
        <f t="shared" si="32"/>
        <v>12.018867924528301</v>
      </c>
      <c r="BE18" s="190">
        <v>135.3</v>
      </c>
      <c r="BF18" s="187">
        <v>33.8</v>
      </c>
      <c r="BG18" s="189">
        <v>0.5</v>
      </c>
      <c r="BH18" s="151">
        <f t="shared" si="18"/>
        <v>-33.3</v>
      </c>
      <c r="BI18" s="154">
        <f>BG18/BF18%</f>
        <v>1.4792899408284026</v>
      </c>
      <c r="BJ18" s="155">
        <f t="shared" si="33"/>
        <v>0.3695491500369549</v>
      </c>
      <c r="BK18" s="190">
        <v>1074</v>
      </c>
      <c r="BL18" s="187">
        <v>234.2</v>
      </c>
      <c r="BM18" s="189">
        <v>51.2</v>
      </c>
      <c r="BN18" s="151">
        <f t="shared" si="20"/>
        <v>-183</v>
      </c>
      <c r="BO18" s="154">
        <f>BM18/BL18%</f>
        <v>21.861656703672075</v>
      </c>
      <c r="BP18" s="155">
        <f t="shared" si="34"/>
        <v>4.767225325884544</v>
      </c>
      <c r="BQ18" s="190">
        <v>284.7</v>
      </c>
      <c r="BR18" s="187">
        <v>68.2</v>
      </c>
      <c r="BS18" s="189">
        <v>20.7</v>
      </c>
      <c r="BT18" s="151">
        <f t="shared" si="22"/>
        <v>-47.5</v>
      </c>
      <c r="BU18" s="154">
        <f>BS18/BR18%</f>
        <v>30.351906158357767</v>
      </c>
      <c r="BV18" s="155">
        <f t="shared" si="35"/>
        <v>7.2708113804004215</v>
      </c>
      <c r="BW18" s="157">
        <f t="shared" si="24"/>
        <v>15425.5</v>
      </c>
      <c r="BX18" s="158">
        <f t="shared" si="24"/>
        <v>3552.2999999999997</v>
      </c>
      <c r="BY18" s="158">
        <f t="shared" si="24"/>
        <v>856.5000000000001</v>
      </c>
      <c r="BZ18" s="151">
        <f t="shared" si="36"/>
        <v>-2695.7999999999997</v>
      </c>
      <c r="CA18" s="151">
        <f t="shared" si="37"/>
        <v>24.11113926188667</v>
      </c>
      <c r="CB18" s="159">
        <f t="shared" si="38"/>
        <v>5.552494246539822</v>
      </c>
    </row>
    <row r="19" spans="1:80" ht="15.75" customHeight="1">
      <c r="A19" s="191" t="s">
        <v>42</v>
      </c>
      <c r="B19" s="192"/>
      <c r="C19" s="190">
        <v>710</v>
      </c>
      <c r="D19" s="193">
        <v>176</v>
      </c>
      <c r="E19" s="194"/>
      <c r="F19" s="151">
        <f t="shared" si="25"/>
        <v>-176</v>
      </c>
      <c r="G19" s="154">
        <f>E19/D19%</f>
        <v>0</v>
      </c>
      <c r="H19" s="155">
        <f>E19/C19%</f>
        <v>0</v>
      </c>
      <c r="I19" s="188"/>
      <c r="J19" s="193"/>
      <c r="K19" s="194"/>
      <c r="L19" s="151">
        <f t="shared" si="2"/>
        <v>0</v>
      </c>
      <c r="M19" s="154"/>
      <c r="N19" s="155"/>
      <c r="O19" s="190">
        <v>75.1</v>
      </c>
      <c r="P19" s="193">
        <v>18.8</v>
      </c>
      <c r="Q19" s="194">
        <v>14.9</v>
      </c>
      <c r="R19" s="151">
        <f t="shared" si="4"/>
        <v>-3.9000000000000004</v>
      </c>
      <c r="S19" s="154">
        <f>Q19/P19%</f>
        <v>79.25531914893617</v>
      </c>
      <c r="T19" s="155">
        <f>Q19/O19%</f>
        <v>19.840213049267646</v>
      </c>
      <c r="U19" s="190"/>
      <c r="V19" s="193"/>
      <c r="W19" s="194"/>
      <c r="X19" s="151">
        <f t="shared" si="6"/>
        <v>0</v>
      </c>
      <c r="Y19" s="154"/>
      <c r="Z19" s="155"/>
      <c r="AA19" s="190"/>
      <c r="AB19" s="193"/>
      <c r="AC19" s="194"/>
      <c r="AD19" s="151">
        <f t="shared" si="8"/>
        <v>0</v>
      </c>
      <c r="AE19" s="154"/>
      <c r="AF19" s="155"/>
      <c r="AG19" s="190">
        <v>85.4</v>
      </c>
      <c r="AH19" s="193">
        <v>21.4</v>
      </c>
      <c r="AI19" s="194"/>
      <c r="AJ19" s="151">
        <f t="shared" si="10"/>
        <v>-21.4</v>
      </c>
      <c r="AK19" s="154">
        <f>AI19/AH19%</f>
        <v>0</v>
      </c>
      <c r="AL19" s="155">
        <f t="shared" si="29"/>
        <v>0</v>
      </c>
      <c r="AM19" s="190"/>
      <c r="AN19" s="193"/>
      <c r="AO19" s="194"/>
      <c r="AP19" s="151">
        <f t="shared" si="12"/>
        <v>0</v>
      </c>
      <c r="AQ19" s="154"/>
      <c r="AR19" s="155"/>
      <c r="AS19" s="190"/>
      <c r="AT19" s="193"/>
      <c r="AU19" s="194"/>
      <c r="AV19" s="151">
        <f t="shared" si="14"/>
        <v>0</v>
      </c>
      <c r="AW19" s="154"/>
      <c r="AX19" s="155"/>
      <c r="AY19" s="190"/>
      <c r="AZ19" s="193"/>
      <c r="BA19" s="194"/>
      <c r="BB19" s="151">
        <f t="shared" si="16"/>
        <v>0</v>
      </c>
      <c r="BC19" s="154"/>
      <c r="BD19" s="155"/>
      <c r="BE19" s="190">
        <v>25.7</v>
      </c>
      <c r="BF19" s="193">
        <v>6.4</v>
      </c>
      <c r="BG19" s="194">
        <v>2.1</v>
      </c>
      <c r="BH19" s="151">
        <f t="shared" si="18"/>
        <v>-4.300000000000001</v>
      </c>
      <c r="BI19" s="154">
        <f>BG19/BF19%</f>
        <v>32.8125</v>
      </c>
      <c r="BJ19" s="155">
        <f t="shared" si="33"/>
        <v>8.171206225680933</v>
      </c>
      <c r="BK19" s="190">
        <v>117.8</v>
      </c>
      <c r="BL19" s="193">
        <v>29.4</v>
      </c>
      <c r="BM19" s="194"/>
      <c r="BN19" s="151">
        <f t="shared" si="20"/>
        <v>-29.4</v>
      </c>
      <c r="BO19" s="154">
        <f>BM19/BL19%</f>
        <v>0</v>
      </c>
      <c r="BP19" s="155">
        <f t="shared" si="34"/>
        <v>0</v>
      </c>
      <c r="BQ19" s="190">
        <v>515.6</v>
      </c>
      <c r="BR19" s="193">
        <v>53.3</v>
      </c>
      <c r="BS19" s="194"/>
      <c r="BT19" s="151">
        <f t="shared" si="22"/>
        <v>-53.3</v>
      </c>
      <c r="BU19" s="154">
        <f>BS19/BR19%</f>
        <v>0</v>
      </c>
      <c r="BV19" s="155">
        <f t="shared" si="35"/>
        <v>0</v>
      </c>
      <c r="BW19" s="157">
        <f t="shared" si="24"/>
        <v>1529.6</v>
      </c>
      <c r="BX19" s="158">
        <f t="shared" si="24"/>
        <v>305.3</v>
      </c>
      <c r="BY19" s="158">
        <f t="shared" si="24"/>
        <v>17</v>
      </c>
      <c r="BZ19" s="151">
        <f t="shared" si="36"/>
        <v>-288.3</v>
      </c>
      <c r="CA19" s="151">
        <f t="shared" si="37"/>
        <v>5.56829348182116</v>
      </c>
      <c r="CB19" s="159">
        <f t="shared" si="38"/>
        <v>1.1114016736401675</v>
      </c>
    </row>
    <row r="20" spans="1:80" ht="12.75">
      <c r="A20" s="191" t="s">
        <v>80</v>
      </c>
      <c r="B20" s="192"/>
      <c r="C20" s="190">
        <v>66</v>
      </c>
      <c r="D20" s="193"/>
      <c r="E20" s="194"/>
      <c r="F20" s="151">
        <f t="shared" si="25"/>
        <v>0</v>
      </c>
      <c r="G20" s="154"/>
      <c r="H20" s="155">
        <f>E20/C20%</f>
        <v>0</v>
      </c>
      <c r="I20" s="188"/>
      <c r="J20" s="193"/>
      <c r="K20" s="194"/>
      <c r="L20" s="151">
        <f t="shared" si="2"/>
        <v>0</v>
      </c>
      <c r="M20" s="154"/>
      <c r="N20" s="155"/>
      <c r="O20" s="190"/>
      <c r="P20" s="193"/>
      <c r="Q20" s="194"/>
      <c r="R20" s="151">
        <f t="shared" si="4"/>
        <v>0</v>
      </c>
      <c r="S20" s="154"/>
      <c r="T20" s="155"/>
      <c r="U20" s="190"/>
      <c r="V20" s="193"/>
      <c r="W20" s="194"/>
      <c r="X20" s="151">
        <f t="shared" si="6"/>
        <v>0</v>
      </c>
      <c r="Y20" s="154"/>
      <c r="Z20" s="155"/>
      <c r="AA20" s="190"/>
      <c r="AB20" s="193"/>
      <c r="AC20" s="194"/>
      <c r="AD20" s="151">
        <f t="shared" si="8"/>
        <v>0</v>
      </c>
      <c r="AE20" s="154"/>
      <c r="AF20" s="155"/>
      <c r="AG20" s="190"/>
      <c r="AH20" s="193"/>
      <c r="AI20" s="194"/>
      <c r="AJ20" s="151">
        <f t="shared" si="10"/>
        <v>0</v>
      </c>
      <c r="AK20" s="154"/>
      <c r="AL20" s="155"/>
      <c r="AM20" s="190"/>
      <c r="AN20" s="193"/>
      <c r="AO20" s="194"/>
      <c r="AP20" s="151">
        <f t="shared" si="12"/>
        <v>0</v>
      </c>
      <c r="AQ20" s="154"/>
      <c r="AR20" s="155"/>
      <c r="AS20" s="190"/>
      <c r="AT20" s="193"/>
      <c r="AU20" s="194"/>
      <c r="AV20" s="151">
        <f t="shared" si="14"/>
        <v>0</v>
      </c>
      <c r="AW20" s="154"/>
      <c r="AX20" s="155"/>
      <c r="AY20" s="190"/>
      <c r="AZ20" s="193"/>
      <c r="BA20" s="194"/>
      <c r="BB20" s="151">
        <f t="shared" si="16"/>
        <v>0</v>
      </c>
      <c r="BC20" s="154"/>
      <c r="BD20" s="155"/>
      <c r="BE20" s="190"/>
      <c r="BF20" s="193"/>
      <c r="BG20" s="194"/>
      <c r="BH20" s="151">
        <f t="shared" si="18"/>
        <v>0</v>
      </c>
      <c r="BI20" s="154"/>
      <c r="BJ20" s="155"/>
      <c r="BK20" s="190"/>
      <c r="BL20" s="193"/>
      <c r="BM20" s="194"/>
      <c r="BN20" s="151">
        <f t="shared" si="20"/>
        <v>0</v>
      </c>
      <c r="BO20" s="154"/>
      <c r="BP20" s="155"/>
      <c r="BQ20" s="190"/>
      <c r="BR20" s="193"/>
      <c r="BS20" s="194"/>
      <c r="BT20" s="151">
        <f t="shared" si="22"/>
        <v>0</v>
      </c>
      <c r="BU20" s="154"/>
      <c r="BV20" s="155"/>
      <c r="BW20" s="157">
        <f t="shared" si="24"/>
        <v>66</v>
      </c>
      <c r="BX20" s="158">
        <f t="shared" si="24"/>
        <v>0</v>
      </c>
      <c r="BY20" s="158">
        <f t="shared" si="24"/>
        <v>0</v>
      </c>
      <c r="BZ20" s="151">
        <f t="shared" si="36"/>
        <v>0</v>
      </c>
      <c r="CA20" s="151"/>
      <c r="CB20" s="159">
        <f t="shared" si="38"/>
        <v>0</v>
      </c>
    </row>
    <row r="21" spans="1:80" ht="12.75" customHeight="1">
      <c r="A21" s="195" t="s">
        <v>81</v>
      </c>
      <c r="B21" s="192"/>
      <c r="C21" s="190">
        <v>17.2</v>
      </c>
      <c r="D21" s="193">
        <v>4.8</v>
      </c>
      <c r="E21" s="194"/>
      <c r="F21" s="151">
        <f t="shared" si="25"/>
        <v>-4.8</v>
      </c>
      <c r="G21" s="154">
        <f>E21/D21%</f>
        <v>0</v>
      </c>
      <c r="H21" s="155">
        <f>E21/C21%</f>
        <v>0</v>
      </c>
      <c r="I21" s="188"/>
      <c r="J21" s="193"/>
      <c r="K21" s="194"/>
      <c r="L21" s="151">
        <f t="shared" si="2"/>
        <v>0</v>
      </c>
      <c r="M21" s="154"/>
      <c r="N21" s="155"/>
      <c r="O21" s="190">
        <v>1.5</v>
      </c>
      <c r="P21" s="193">
        <v>0.4</v>
      </c>
      <c r="Q21" s="194"/>
      <c r="R21" s="151">
        <f t="shared" si="4"/>
        <v>-0.4</v>
      </c>
      <c r="S21" s="154"/>
      <c r="T21" s="155">
        <f>Q21/O21%</f>
        <v>0</v>
      </c>
      <c r="U21" s="190"/>
      <c r="V21" s="193"/>
      <c r="W21" s="194"/>
      <c r="X21" s="151">
        <f t="shared" si="6"/>
        <v>0</v>
      </c>
      <c r="Y21" s="154"/>
      <c r="Z21" s="155"/>
      <c r="AA21" s="190"/>
      <c r="AB21" s="193"/>
      <c r="AC21" s="194"/>
      <c r="AD21" s="151">
        <f t="shared" si="8"/>
        <v>0</v>
      </c>
      <c r="AE21" s="154"/>
      <c r="AF21" s="155"/>
      <c r="AG21" s="190">
        <v>1.5</v>
      </c>
      <c r="AH21" s="193">
        <v>0.4</v>
      </c>
      <c r="AI21" s="194"/>
      <c r="AJ21" s="151">
        <f t="shared" si="10"/>
        <v>-0.4</v>
      </c>
      <c r="AK21" s="154"/>
      <c r="AL21" s="155"/>
      <c r="AM21" s="190"/>
      <c r="AN21" s="193"/>
      <c r="AO21" s="194"/>
      <c r="AP21" s="151">
        <f t="shared" si="12"/>
        <v>0</v>
      </c>
      <c r="AQ21" s="154"/>
      <c r="AR21" s="155"/>
      <c r="AS21" s="190"/>
      <c r="AT21" s="193"/>
      <c r="AU21" s="194"/>
      <c r="AV21" s="151">
        <f t="shared" si="14"/>
        <v>0</v>
      </c>
      <c r="AW21" s="154"/>
      <c r="AX21" s="155"/>
      <c r="AY21" s="190"/>
      <c r="AZ21" s="193"/>
      <c r="BA21" s="194"/>
      <c r="BB21" s="151">
        <f t="shared" si="16"/>
        <v>0</v>
      </c>
      <c r="BC21" s="154"/>
      <c r="BD21" s="155"/>
      <c r="BE21" s="190"/>
      <c r="BF21" s="193"/>
      <c r="BG21" s="194"/>
      <c r="BH21" s="151">
        <f t="shared" si="18"/>
        <v>0</v>
      </c>
      <c r="BI21" s="154"/>
      <c r="BJ21" s="155"/>
      <c r="BK21" s="190">
        <v>4.1</v>
      </c>
      <c r="BL21" s="193">
        <v>1</v>
      </c>
      <c r="BM21" s="194"/>
      <c r="BN21" s="151">
        <f t="shared" si="20"/>
        <v>-1</v>
      </c>
      <c r="BO21" s="154">
        <f>BM21/BL21%</f>
        <v>0</v>
      </c>
      <c r="BP21" s="155">
        <f>BM21/BK21%</f>
        <v>0</v>
      </c>
      <c r="BQ21" s="190">
        <v>2</v>
      </c>
      <c r="BR21" s="193">
        <v>0.6</v>
      </c>
      <c r="BS21" s="194"/>
      <c r="BT21" s="151">
        <f t="shared" si="22"/>
        <v>-0.6</v>
      </c>
      <c r="BU21" s="154">
        <f>BS21/BR21%</f>
        <v>0</v>
      </c>
      <c r="BV21" s="155">
        <f>BS21/BQ21%</f>
        <v>0</v>
      </c>
      <c r="BW21" s="157">
        <f t="shared" si="24"/>
        <v>26.299999999999997</v>
      </c>
      <c r="BX21" s="158">
        <f t="shared" si="24"/>
        <v>7.2</v>
      </c>
      <c r="BY21" s="158">
        <f t="shared" si="24"/>
        <v>0</v>
      </c>
      <c r="BZ21" s="151">
        <f t="shared" si="36"/>
        <v>-7.2</v>
      </c>
      <c r="CA21" s="151">
        <f t="shared" si="37"/>
        <v>0</v>
      </c>
      <c r="CB21" s="159">
        <f t="shared" si="38"/>
        <v>0</v>
      </c>
    </row>
    <row r="22" spans="1:80" ht="12.75" customHeight="1">
      <c r="A22" s="195" t="s">
        <v>146</v>
      </c>
      <c r="B22" s="192"/>
      <c r="C22" s="190"/>
      <c r="D22" s="193"/>
      <c r="E22" s="194"/>
      <c r="F22" s="151"/>
      <c r="G22" s="154"/>
      <c r="H22" s="155"/>
      <c r="I22" s="188"/>
      <c r="J22" s="193"/>
      <c r="K22" s="194"/>
      <c r="L22" s="151"/>
      <c r="M22" s="154"/>
      <c r="N22" s="155"/>
      <c r="O22" s="190">
        <v>91.6</v>
      </c>
      <c r="P22" s="193">
        <v>91.6</v>
      </c>
      <c r="Q22" s="194">
        <v>91.6</v>
      </c>
      <c r="R22" s="151">
        <f t="shared" si="4"/>
        <v>0</v>
      </c>
      <c r="S22" s="154"/>
      <c r="T22" s="155">
        <f>Q22/O22%</f>
        <v>100</v>
      </c>
      <c r="U22" s="190"/>
      <c r="V22" s="193"/>
      <c r="W22" s="194"/>
      <c r="X22" s="151"/>
      <c r="Y22" s="154"/>
      <c r="Z22" s="155"/>
      <c r="AA22" s="190"/>
      <c r="AB22" s="193"/>
      <c r="AC22" s="194"/>
      <c r="AD22" s="151"/>
      <c r="AE22" s="154"/>
      <c r="AF22" s="155"/>
      <c r="AG22" s="190"/>
      <c r="AH22" s="193"/>
      <c r="AI22" s="194"/>
      <c r="AJ22" s="151"/>
      <c r="AK22" s="154"/>
      <c r="AL22" s="155"/>
      <c r="AM22" s="190"/>
      <c r="AN22" s="193"/>
      <c r="AO22" s="194"/>
      <c r="AP22" s="151"/>
      <c r="AQ22" s="154"/>
      <c r="AR22" s="155"/>
      <c r="AS22" s="190"/>
      <c r="AT22" s="193"/>
      <c r="AU22" s="194"/>
      <c r="AV22" s="151"/>
      <c r="AW22" s="154"/>
      <c r="AX22" s="155"/>
      <c r="AY22" s="190"/>
      <c r="AZ22" s="193"/>
      <c r="BA22" s="194"/>
      <c r="BB22" s="151"/>
      <c r="BC22" s="154"/>
      <c r="BD22" s="155"/>
      <c r="BE22" s="190"/>
      <c r="BF22" s="193"/>
      <c r="BG22" s="194"/>
      <c r="BH22" s="151"/>
      <c r="BI22" s="154"/>
      <c r="BJ22" s="155"/>
      <c r="BK22" s="190"/>
      <c r="BL22" s="193"/>
      <c r="BM22" s="194"/>
      <c r="BN22" s="151"/>
      <c r="BO22" s="154"/>
      <c r="BP22" s="155"/>
      <c r="BQ22" s="190"/>
      <c r="BR22" s="193"/>
      <c r="BS22" s="194"/>
      <c r="BT22" s="151"/>
      <c r="BU22" s="154"/>
      <c r="BV22" s="155"/>
      <c r="BW22" s="157">
        <f t="shared" si="24"/>
        <v>91.6</v>
      </c>
      <c r="BX22" s="158">
        <f t="shared" si="24"/>
        <v>91.6</v>
      </c>
      <c r="BY22" s="158">
        <f t="shared" si="24"/>
        <v>91.6</v>
      </c>
      <c r="BZ22" s="151"/>
      <c r="CA22" s="151">
        <f t="shared" si="37"/>
        <v>100</v>
      </c>
      <c r="CB22" s="159"/>
    </row>
    <row r="23" spans="1:80" ht="12.75">
      <c r="A23" s="191" t="s">
        <v>82</v>
      </c>
      <c r="B23" s="192"/>
      <c r="C23" s="190"/>
      <c r="D23" s="193"/>
      <c r="E23" s="194">
        <v>16.2</v>
      </c>
      <c r="F23" s="151">
        <f t="shared" si="25"/>
        <v>16.2</v>
      </c>
      <c r="G23" s="154"/>
      <c r="H23" s="155"/>
      <c r="I23" s="188"/>
      <c r="J23" s="193"/>
      <c r="K23" s="194"/>
      <c r="L23" s="151">
        <f t="shared" si="2"/>
        <v>0</v>
      </c>
      <c r="M23" s="154"/>
      <c r="N23" s="155"/>
      <c r="O23" s="190"/>
      <c r="P23" s="193"/>
      <c r="Q23" s="194"/>
      <c r="R23" s="151">
        <f t="shared" si="4"/>
        <v>0</v>
      </c>
      <c r="S23" s="154"/>
      <c r="T23" s="155"/>
      <c r="U23" s="190"/>
      <c r="V23" s="193"/>
      <c r="W23" s="194"/>
      <c r="X23" s="151">
        <f t="shared" si="6"/>
        <v>0</v>
      </c>
      <c r="Y23" s="154"/>
      <c r="Z23" s="155"/>
      <c r="AA23" s="190"/>
      <c r="AB23" s="193"/>
      <c r="AC23" s="194"/>
      <c r="AD23" s="151">
        <f t="shared" si="8"/>
        <v>0</v>
      </c>
      <c r="AE23" s="154"/>
      <c r="AF23" s="155"/>
      <c r="AG23" s="190"/>
      <c r="AH23" s="193"/>
      <c r="AI23" s="194"/>
      <c r="AJ23" s="151">
        <f t="shared" si="10"/>
        <v>0</v>
      </c>
      <c r="AK23" s="154"/>
      <c r="AL23" s="155"/>
      <c r="AM23" s="190"/>
      <c r="AN23" s="193"/>
      <c r="AO23" s="194"/>
      <c r="AP23" s="151">
        <f t="shared" si="12"/>
        <v>0</v>
      </c>
      <c r="AQ23" s="154"/>
      <c r="AR23" s="155"/>
      <c r="AS23" s="190"/>
      <c r="AT23" s="193"/>
      <c r="AU23" s="194"/>
      <c r="AV23" s="151">
        <f t="shared" si="14"/>
        <v>0</v>
      </c>
      <c r="AW23" s="154"/>
      <c r="AX23" s="155"/>
      <c r="AY23" s="190"/>
      <c r="AZ23" s="193"/>
      <c r="BA23" s="194">
        <v>4.3</v>
      </c>
      <c r="BB23" s="151">
        <f t="shared" si="16"/>
        <v>4.3</v>
      </c>
      <c r="BC23" s="154"/>
      <c r="BD23" s="155"/>
      <c r="BE23" s="190"/>
      <c r="BF23" s="193"/>
      <c r="BG23" s="194"/>
      <c r="BH23" s="151">
        <f t="shared" si="18"/>
        <v>0</v>
      </c>
      <c r="BI23" s="154"/>
      <c r="BJ23" s="155"/>
      <c r="BK23" s="190"/>
      <c r="BL23" s="193"/>
      <c r="BM23" s="194"/>
      <c r="BN23" s="151">
        <f t="shared" si="20"/>
        <v>0</v>
      </c>
      <c r="BO23" s="154"/>
      <c r="BP23" s="155"/>
      <c r="BQ23" s="190"/>
      <c r="BR23" s="193"/>
      <c r="BS23" s="194"/>
      <c r="BT23" s="151">
        <f t="shared" si="22"/>
        <v>0</v>
      </c>
      <c r="BU23" s="154"/>
      <c r="BV23" s="155"/>
      <c r="BW23" s="157">
        <f t="shared" si="24"/>
        <v>0</v>
      </c>
      <c r="BX23" s="158">
        <f t="shared" si="24"/>
        <v>0</v>
      </c>
      <c r="BY23" s="158">
        <f t="shared" si="24"/>
        <v>20.5</v>
      </c>
      <c r="BZ23" s="151">
        <f t="shared" si="36"/>
        <v>20.5</v>
      </c>
      <c r="CA23" s="151"/>
      <c r="CB23" s="159"/>
    </row>
    <row r="24" spans="1:80" ht="12.75">
      <c r="A24" s="196" t="s">
        <v>83</v>
      </c>
      <c r="B24" s="197"/>
      <c r="C24" s="201"/>
      <c r="D24" s="198"/>
      <c r="E24" s="200"/>
      <c r="F24" s="151">
        <f t="shared" si="25"/>
        <v>0</v>
      </c>
      <c r="G24" s="154"/>
      <c r="H24" s="155"/>
      <c r="I24" s="199"/>
      <c r="J24" s="198"/>
      <c r="K24" s="200"/>
      <c r="L24" s="151">
        <f t="shared" si="2"/>
        <v>0</v>
      </c>
      <c r="M24" s="154"/>
      <c r="N24" s="155"/>
      <c r="O24" s="201"/>
      <c r="P24" s="198"/>
      <c r="Q24" s="200"/>
      <c r="R24" s="151">
        <f t="shared" si="4"/>
        <v>0</v>
      </c>
      <c r="S24" s="154"/>
      <c r="T24" s="155"/>
      <c r="U24" s="201"/>
      <c r="V24" s="198"/>
      <c r="W24" s="200"/>
      <c r="X24" s="151">
        <f t="shared" si="6"/>
        <v>0</v>
      </c>
      <c r="Y24" s="154"/>
      <c r="Z24" s="155"/>
      <c r="AA24" s="201"/>
      <c r="AB24" s="198"/>
      <c r="AC24" s="200"/>
      <c r="AD24" s="151">
        <f t="shared" si="8"/>
        <v>0</v>
      </c>
      <c r="AE24" s="154"/>
      <c r="AF24" s="155"/>
      <c r="AG24" s="201"/>
      <c r="AH24" s="198"/>
      <c r="AI24" s="200"/>
      <c r="AJ24" s="151">
        <f t="shared" si="10"/>
        <v>0</v>
      </c>
      <c r="AK24" s="154"/>
      <c r="AL24" s="155"/>
      <c r="AM24" s="201"/>
      <c r="AN24" s="198"/>
      <c r="AO24" s="200"/>
      <c r="AP24" s="151">
        <f t="shared" si="12"/>
        <v>0</v>
      </c>
      <c r="AQ24" s="154"/>
      <c r="AR24" s="155"/>
      <c r="AS24" s="201"/>
      <c r="AT24" s="198"/>
      <c r="AU24" s="200"/>
      <c r="AV24" s="151">
        <f t="shared" si="14"/>
        <v>0</v>
      </c>
      <c r="AW24" s="154"/>
      <c r="AX24" s="155"/>
      <c r="AY24" s="201"/>
      <c r="AZ24" s="198"/>
      <c r="BA24" s="200">
        <v>56.7</v>
      </c>
      <c r="BB24" s="151">
        <f t="shared" si="16"/>
        <v>56.7</v>
      </c>
      <c r="BC24" s="154"/>
      <c r="BD24" s="155"/>
      <c r="BE24" s="201"/>
      <c r="BF24" s="198"/>
      <c r="BG24" s="200"/>
      <c r="BH24" s="151">
        <f t="shared" si="18"/>
        <v>0</v>
      </c>
      <c r="BI24" s="154"/>
      <c r="BJ24" s="155"/>
      <c r="BK24" s="201"/>
      <c r="BL24" s="198"/>
      <c r="BM24" s="200">
        <v>1.4</v>
      </c>
      <c r="BN24" s="151">
        <f t="shared" si="20"/>
        <v>1.4</v>
      </c>
      <c r="BO24" s="154"/>
      <c r="BP24" s="155"/>
      <c r="BQ24" s="201"/>
      <c r="BR24" s="198"/>
      <c r="BS24" s="200"/>
      <c r="BT24" s="151">
        <f t="shared" si="22"/>
        <v>0</v>
      </c>
      <c r="BU24" s="154"/>
      <c r="BV24" s="155"/>
      <c r="BW24" s="157">
        <f t="shared" si="24"/>
        <v>0</v>
      </c>
      <c r="BX24" s="158">
        <f t="shared" si="24"/>
        <v>0</v>
      </c>
      <c r="BY24" s="158">
        <f t="shared" si="24"/>
        <v>58.1</v>
      </c>
      <c r="BZ24" s="151">
        <f t="shared" si="36"/>
        <v>58.1</v>
      </c>
      <c r="CA24" s="151"/>
      <c r="CB24" s="159"/>
    </row>
    <row r="25" spans="1:80" ht="12.75">
      <c r="A25" s="195" t="s">
        <v>147</v>
      </c>
      <c r="B25" s="202"/>
      <c r="C25" s="156"/>
      <c r="D25" s="150"/>
      <c r="E25" s="153"/>
      <c r="F25" s="151">
        <f t="shared" si="25"/>
        <v>0</v>
      </c>
      <c r="G25" s="154"/>
      <c r="H25" s="155"/>
      <c r="I25" s="152"/>
      <c r="J25" s="150"/>
      <c r="K25" s="153"/>
      <c r="L25" s="151">
        <f t="shared" si="2"/>
        <v>0</v>
      </c>
      <c r="M25" s="154"/>
      <c r="N25" s="155"/>
      <c r="O25" s="156"/>
      <c r="P25" s="150"/>
      <c r="Q25" s="153"/>
      <c r="R25" s="151">
        <f t="shared" si="4"/>
        <v>0</v>
      </c>
      <c r="S25" s="154"/>
      <c r="T25" s="155"/>
      <c r="U25" s="156"/>
      <c r="V25" s="150"/>
      <c r="W25" s="153"/>
      <c r="X25" s="151">
        <f t="shared" si="6"/>
        <v>0</v>
      </c>
      <c r="Y25" s="154"/>
      <c r="Z25" s="155"/>
      <c r="AA25" s="156"/>
      <c r="AB25" s="150"/>
      <c r="AC25" s="153"/>
      <c r="AD25" s="151">
        <f t="shared" si="8"/>
        <v>0</v>
      </c>
      <c r="AE25" s="154"/>
      <c r="AF25" s="155"/>
      <c r="AG25" s="156"/>
      <c r="AH25" s="150"/>
      <c r="AI25" s="153"/>
      <c r="AJ25" s="151">
        <f t="shared" si="10"/>
        <v>0</v>
      </c>
      <c r="AK25" s="154"/>
      <c r="AL25" s="155"/>
      <c r="AM25" s="156"/>
      <c r="AN25" s="150"/>
      <c r="AO25" s="153"/>
      <c r="AP25" s="151">
        <f t="shared" si="12"/>
        <v>0</v>
      </c>
      <c r="AQ25" s="154"/>
      <c r="AR25" s="155"/>
      <c r="AS25" s="156"/>
      <c r="AT25" s="150"/>
      <c r="AU25" s="153"/>
      <c r="AV25" s="151">
        <f t="shared" si="14"/>
        <v>0</v>
      </c>
      <c r="AW25" s="154"/>
      <c r="AX25" s="155"/>
      <c r="AY25" s="156"/>
      <c r="AZ25" s="150"/>
      <c r="BA25" s="153"/>
      <c r="BB25" s="151">
        <f t="shared" si="16"/>
        <v>0</v>
      </c>
      <c r="BC25" s="154"/>
      <c r="BD25" s="155"/>
      <c r="BE25" s="156"/>
      <c r="BF25" s="150"/>
      <c r="BG25" s="153"/>
      <c r="BH25" s="151">
        <f t="shared" si="18"/>
        <v>0</v>
      </c>
      <c r="BI25" s="154"/>
      <c r="BJ25" s="155"/>
      <c r="BK25" s="156"/>
      <c r="BL25" s="150"/>
      <c r="BM25" s="153"/>
      <c r="BN25" s="151">
        <f t="shared" si="20"/>
        <v>0</v>
      </c>
      <c r="BO25" s="154"/>
      <c r="BP25" s="155"/>
      <c r="BQ25" s="156"/>
      <c r="BR25" s="150"/>
      <c r="BS25" s="153"/>
      <c r="BT25" s="151">
        <f t="shared" si="22"/>
        <v>0</v>
      </c>
      <c r="BU25" s="154"/>
      <c r="BV25" s="155"/>
      <c r="BW25" s="157">
        <f t="shared" si="24"/>
        <v>0</v>
      </c>
      <c r="BX25" s="158">
        <f t="shared" si="24"/>
        <v>0</v>
      </c>
      <c r="BY25" s="158">
        <f t="shared" si="24"/>
        <v>0</v>
      </c>
      <c r="BZ25" s="151">
        <f t="shared" si="36"/>
        <v>0</v>
      </c>
      <c r="CA25" s="151"/>
      <c r="CB25" s="159"/>
    </row>
    <row r="26" spans="1:80" ht="12.75">
      <c r="A26" s="195" t="s">
        <v>84</v>
      </c>
      <c r="B26" s="202"/>
      <c r="C26" s="156">
        <v>278.7</v>
      </c>
      <c r="D26" s="150">
        <v>69.7</v>
      </c>
      <c r="E26" s="153">
        <v>6</v>
      </c>
      <c r="F26" s="151">
        <f t="shared" si="25"/>
        <v>-63.7</v>
      </c>
      <c r="G26" s="154">
        <f>E26/D26%</f>
        <v>8.60832137733142</v>
      </c>
      <c r="H26" s="155">
        <f>E26/C26%</f>
        <v>2.1528525296017222</v>
      </c>
      <c r="I26" s="152">
        <v>2.2</v>
      </c>
      <c r="J26" s="150">
        <v>1</v>
      </c>
      <c r="K26" s="153"/>
      <c r="L26" s="151">
        <f t="shared" si="2"/>
        <v>-1</v>
      </c>
      <c r="M26" s="154"/>
      <c r="N26" s="155"/>
      <c r="O26" s="156">
        <v>10.5</v>
      </c>
      <c r="P26" s="150">
        <v>2.6</v>
      </c>
      <c r="Q26" s="153">
        <v>0</v>
      </c>
      <c r="R26" s="151">
        <f t="shared" si="4"/>
        <v>-2.6</v>
      </c>
      <c r="S26" s="154">
        <f>Q26/P26%</f>
        <v>0</v>
      </c>
      <c r="T26" s="155"/>
      <c r="U26" s="156">
        <v>1.2</v>
      </c>
      <c r="V26" s="150"/>
      <c r="W26" s="153"/>
      <c r="X26" s="151">
        <f t="shared" si="6"/>
        <v>0</v>
      </c>
      <c r="Y26" s="154"/>
      <c r="Z26" s="155"/>
      <c r="AA26" s="156">
        <v>5</v>
      </c>
      <c r="AB26" s="150">
        <v>1.2</v>
      </c>
      <c r="AC26" s="153"/>
      <c r="AD26" s="151">
        <f t="shared" si="8"/>
        <v>-1.2</v>
      </c>
      <c r="AE26" s="154"/>
      <c r="AF26" s="155"/>
      <c r="AG26" s="156">
        <v>6.3</v>
      </c>
      <c r="AH26" s="150">
        <v>1.6</v>
      </c>
      <c r="AI26" s="153"/>
      <c r="AJ26" s="151">
        <f t="shared" si="10"/>
        <v>-1.6</v>
      </c>
      <c r="AK26" s="154">
        <f>AI26/AH26%</f>
        <v>0</v>
      </c>
      <c r="AL26" s="155"/>
      <c r="AM26" s="156">
        <v>5</v>
      </c>
      <c r="AN26" s="150">
        <v>1.2</v>
      </c>
      <c r="AO26" s="153"/>
      <c r="AP26" s="151">
        <f t="shared" si="12"/>
        <v>-1.2</v>
      </c>
      <c r="AQ26" s="154"/>
      <c r="AR26" s="155"/>
      <c r="AS26" s="156">
        <v>7.5</v>
      </c>
      <c r="AT26" s="150">
        <v>1.8</v>
      </c>
      <c r="AU26" s="153"/>
      <c r="AV26" s="151">
        <f t="shared" si="14"/>
        <v>-1.8</v>
      </c>
      <c r="AW26" s="154"/>
      <c r="AX26" s="155"/>
      <c r="AY26" s="156">
        <v>20</v>
      </c>
      <c r="AZ26" s="150"/>
      <c r="BA26" s="153"/>
      <c r="BB26" s="151">
        <f t="shared" si="16"/>
        <v>0</v>
      </c>
      <c r="BC26" s="154"/>
      <c r="BD26" s="155"/>
      <c r="BE26" s="156">
        <v>155.2</v>
      </c>
      <c r="BF26" s="150">
        <v>16</v>
      </c>
      <c r="BG26" s="153"/>
      <c r="BH26" s="151">
        <f t="shared" si="18"/>
        <v>-16</v>
      </c>
      <c r="BI26" s="154"/>
      <c r="BJ26" s="155"/>
      <c r="BK26" s="156">
        <v>22.1</v>
      </c>
      <c r="BL26" s="150">
        <v>5.5</v>
      </c>
      <c r="BM26" s="153"/>
      <c r="BN26" s="151">
        <f t="shared" si="20"/>
        <v>-5.5</v>
      </c>
      <c r="BO26" s="154">
        <f>BM26/BL26%</f>
        <v>0</v>
      </c>
      <c r="BP26" s="155"/>
      <c r="BQ26" s="156">
        <v>23.2</v>
      </c>
      <c r="BR26" s="150">
        <v>3.2</v>
      </c>
      <c r="BS26" s="153"/>
      <c r="BT26" s="151">
        <f t="shared" si="22"/>
        <v>-3.2</v>
      </c>
      <c r="BU26" s="154"/>
      <c r="BV26" s="155"/>
      <c r="BW26" s="157">
        <f>C26+I26+O26+U26+AA26+AG26+AM26+AS26+AY26+BE26+BK26+BQ26</f>
        <v>536.9</v>
      </c>
      <c r="BX26" s="158">
        <f>D26+J26+P26+V26+AB26+AH26+AN26+AT26+AZ26+BF26+BL26+BR26</f>
        <v>103.8</v>
      </c>
      <c r="BY26" s="158">
        <f>E26+K26+Q26+W26+AC26+AI26+AO26+AU26+BA26+BG26+BM26+BS26</f>
        <v>6</v>
      </c>
      <c r="BZ26" s="151">
        <f t="shared" si="36"/>
        <v>-97.8</v>
      </c>
      <c r="CA26" s="151">
        <f t="shared" si="37"/>
        <v>5.780346820809249</v>
      </c>
      <c r="CB26" s="159">
        <f t="shared" si="38"/>
        <v>1.1175265412553548</v>
      </c>
    </row>
    <row r="27" spans="1:80" ht="12.75">
      <c r="A27" s="140" t="s">
        <v>85</v>
      </c>
      <c r="B27" s="141"/>
      <c r="C27" s="146">
        <f>SUM(C28:C31)</f>
        <v>82440.59999999999</v>
      </c>
      <c r="D27" s="142">
        <f>SUM(D28:D31)</f>
        <v>8713.8</v>
      </c>
      <c r="E27" s="143">
        <f>SUM(E28:E31)</f>
        <v>0</v>
      </c>
      <c r="F27" s="142">
        <f>E27-D27</f>
        <v>-8713.8</v>
      </c>
      <c r="G27" s="144">
        <f>E27/D27%</f>
        <v>0</v>
      </c>
      <c r="H27" s="155">
        <f>E27/C27%</f>
        <v>0</v>
      </c>
      <c r="I27" s="143">
        <f>SUM(I28:I31)</f>
        <v>7323.700000000001</v>
      </c>
      <c r="J27" s="142">
        <f>SUM(J28:J31)</f>
        <v>7323.700000000001</v>
      </c>
      <c r="K27" s="143">
        <f>SUM(K28:K31)</f>
        <v>300</v>
      </c>
      <c r="L27" s="142">
        <f>K27-J27</f>
        <v>-7023.700000000001</v>
      </c>
      <c r="M27" s="144">
        <f>K27/J27%</f>
        <v>4.096290126575364</v>
      </c>
      <c r="N27" s="145">
        <f t="shared" si="26"/>
        <v>4.096290126575364</v>
      </c>
      <c r="O27" s="146">
        <f>SUM(O28:O31)</f>
        <v>205654.8</v>
      </c>
      <c r="P27" s="142">
        <f>SUM(P28:P31)</f>
        <v>103683.6</v>
      </c>
      <c r="Q27" s="143">
        <f>SUM(Q28:Q31)</f>
        <v>1252.1</v>
      </c>
      <c r="R27" s="142">
        <f>Q27-P27</f>
        <v>-102431.5</v>
      </c>
      <c r="S27" s="144">
        <f>Q27/P27%</f>
        <v>1.2076162478926271</v>
      </c>
      <c r="T27" s="145">
        <f t="shared" si="27"/>
        <v>0.6088357772344726</v>
      </c>
      <c r="U27" s="146">
        <f>SUM(U28:U31)</f>
        <v>667</v>
      </c>
      <c r="V27" s="142">
        <f>SUM(V28:V31)</f>
        <v>667</v>
      </c>
      <c r="W27" s="143">
        <f>SUM(W28:W31)</f>
        <v>0</v>
      </c>
      <c r="X27" s="142">
        <f t="shared" si="6"/>
        <v>-667</v>
      </c>
      <c r="Y27" s="144">
        <f>W27/V27%</f>
        <v>0</v>
      </c>
      <c r="Z27" s="145">
        <f>W27/U27%</f>
        <v>0</v>
      </c>
      <c r="AA27" s="146">
        <f>SUM(AA28:AA31)</f>
        <v>4468.299999999999</v>
      </c>
      <c r="AB27" s="142">
        <f>SUM(AB28:AB31)</f>
        <v>1102.3999999999999</v>
      </c>
      <c r="AC27" s="143">
        <f>SUM(AC28:AC31)</f>
        <v>0</v>
      </c>
      <c r="AD27" s="142">
        <f t="shared" si="8"/>
        <v>-1102.3999999999999</v>
      </c>
      <c r="AE27" s="144"/>
      <c r="AF27" s="145">
        <f t="shared" si="28"/>
        <v>0</v>
      </c>
      <c r="AG27" s="146">
        <f>SUM(AG28:AG31)</f>
        <v>217674.69999999998</v>
      </c>
      <c r="AH27" s="142">
        <f>SUM(AH28:AH31)</f>
        <v>212507.5</v>
      </c>
      <c r="AI27" s="143">
        <f>SUM(AI28:AI31)</f>
        <v>551.4</v>
      </c>
      <c r="AJ27" s="142">
        <f t="shared" si="10"/>
        <v>-211956.1</v>
      </c>
      <c r="AK27" s="144">
        <f>AI27/AH27%</f>
        <v>0.25947319506370364</v>
      </c>
      <c r="AL27" s="145">
        <f t="shared" si="29"/>
        <v>0.2533137750965087</v>
      </c>
      <c r="AM27" s="146">
        <f>SUM(AM28:AM31)</f>
        <v>22047.9</v>
      </c>
      <c r="AN27" s="142">
        <f>SUM(AN28:AN31)</f>
        <v>2258.1</v>
      </c>
      <c r="AO27" s="143">
        <f>SUM(AO28:AO31)</f>
        <v>503.1</v>
      </c>
      <c r="AP27" s="142">
        <f t="shared" si="12"/>
        <v>-1755</v>
      </c>
      <c r="AQ27" s="144">
        <f aca="true" t="shared" si="39" ref="AQ27:AQ32">AO27/AN27%</f>
        <v>22.27979274611399</v>
      </c>
      <c r="AR27" s="145">
        <f t="shared" si="30"/>
        <v>2.281849972106187</v>
      </c>
      <c r="AS27" s="146">
        <f>SUM(AS28:AS31)</f>
        <v>6107.8</v>
      </c>
      <c r="AT27" s="142">
        <f>SUM(AT28:AT31)</f>
        <v>2714.6</v>
      </c>
      <c r="AU27" s="143">
        <f>SUM(AU28:AU31)</f>
        <v>509.8</v>
      </c>
      <c r="AV27" s="142">
        <f t="shared" si="14"/>
        <v>-2204.7999999999997</v>
      </c>
      <c r="AW27" s="144">
        <f>AU27/AT27%</f>
        <v>18.779930744861122</v>
      </c>
      <c r="AX27" s="145">
        <f t="shared" si="31"/>
        <v>8.346704214283376</v>
      </c>
      <c r="AY27" s="146">
        <f>SUM(AY28:AY31)</f>
        <v>1043.6</v>
      </c>
      <c r="AZ27" s="142">
        <f>SUM(AZ28:AZ31)</f>
        <v>1043.6</v>
      </c>
      <c r="BA27" s="143">
        <f>SUM(BA28:BA31)</f>
        <v>0</v>
      </c>
      <c r="BB27" s="142">
        <f t="shared" si="16"/>
        <v>-1043.6</v>
      </c>
      <c r="BC27" s="144">
        <f>BA27/AZ27%</f>
        <v>0</v>
      </c>
      <c r="BD27" s="145">
        <f t="shared" si="32"/>
        <v>0</v>
      </c>
      <c r="BE27" s="146">
        <f>SUM(BE28:BE31)</f>
        <v>4655</v>
      </c>
      <c r="BF27" s="142">
        <f>SUM(BF28:BF31)</f>
        <v>1573.3</v>
      </c>
      <c r="BG27" s="143">
        <f>SUM(BG28:BG31)</f>
        <v>438.2</v>
      </c>
      <c r="BH27" s="142">
        <f>BG27-BF27</f>
        <v>-1135.1</v>
      </c>
      <c r="BI27" s="144">
        <f>BG27/BF27%</f>
        <v>27.852285006038265</v>
      </c>
      <c r="BJ27" s="145">
        <f t="shared" si="33"/>
        <v>9.413533834586467</v>
      </c>
      <c r="BK27" s="146">
        <f>SUM(BK28:BK31)</f>
        <v>16578.5</v>
      </c>
      <c r="BL27" s="142">
        <f>SUM(BL28:BL31)</f>
        <v>8480.5</v>
      </c>
      <c r="BM27" s="143">
        <f>SUM(BM28:BM31)</f>
        <v>701.5</v>
      </c>
      <c r="BN27" s="142">
        <f>BM27-BL27</f>
        <v>-7779</v>
      </c>
      <c r="BO27" s="144">
        <f>BM27/BL27%</f>
        <v>8.27191792936737</v>
      </c>
      <c r="BP27" s="145">
        <f t="shared" si="34"/>
        <v>4.231384021473596</v>
      </c>
      <c r="BQ27" s="146">
        <f>SUM(BQ28:BQ31)</f>
        <v>90836.40000000001</v>
      </c>
      <c r="BR27" s="142">
        <f>SUM(BR28:BR31)</f>
        <v>85914.1</v>
      </c>
      <c r="BS27" s="143">
        <f>SUM(BS28:BS31)</f>
        <v>828.8</v>
      </c>
      <c r="BT27" s="142"/>
      <c r="BU27" s="144">
        <f>BS27/BR27%</f>
        <v>0.9646844929994027</v>
      </c>
      <c r="BV27" s="145">
        <f t="shared" si="35"/>
        <v>0.9124095626863239</v>
      </c>
      <c r="BW27" s="146">
        <f aca="true" t="shared" si="40" ref="BW27:BY32">C27+I27+O27+U27+AA27+AG27+AM27+AS27+AY27+BE27+BK27+BQ27</f>
        <v>659498.3</v>
      </c>
      <c r="BX27" s="203">
        <f t="shared" si="40"/>
        <v>435982.19999999995</v>
      </c>
      <c r="BY27" s="203">
        <f t="shared" si="40"/>
        <v>5084.900000000001</v>
      </c>
      <c r="BZ27" s="142">
        <f>BY27-BX27</f>
        <v>-430897.29999999993</v>
      </c>
      <c r="CA27" s="142">
        <f>BY27/BX27%</f>
        <v>1.166309083260739</v>
      </c>
      <c r="CB27" s="147">
        <f t="shared" si="38"/>
        <v>0.7710254901339397</v>
      </c>
    </row>
    <row r="28" spans="1:80" ht="12.75">
      <c r="A28" s="204" t="s">
        <v>86</v>
      </c>
      <c r="B28" s="205"/>
      <c r="C28" s="156"/>
      <c r="D28" s="150"/>
      <c r="E28" s="153"/>
      <c r="F28" s="151">
        <f>E28-D28</f>
        <v>0</v>
      </c>
      <c r="G28" s="154"/>
      <c r="H28" s="155"/>
      <c r="I28" s="152">
        <v>5778.8</v>
      </c>
      <c r="J28" s="150">
        <v>5778.8</v>
      </c>
      <c r="K28" s="153">
        <v>300</v>
      </c>
      <c r="L28" s="151">
        <f>K28-J28</f>
        <v>-5478.8</v>
      </c>
      <c r="M28" s="154">
        <f>K28/J28%</f>
        <v>5.1913892157541355</v>
      </c>
      <c r="N28" s="155">
        <f t="shared" si="26"/>
        <v>5.1913892157541355</v>
      </c>
      <c r="O28" s="156">
        <v>12599.4</v>
      </c>
      <c r="P28" s="150">
        <v>3695.2</v>
      </c>
      <c r="Q28" s="153">
        <v>1252.1</v>
      </c>
      <c r="R28" s="151">
        <f t="shared" si="4"/>
        <v>-2443.1</v>
      </c>
      <c r="S28" s="154">
        <f>Q28/P28%</f>
        <v>33.88449880926608</v>
      </c>
      <c r="T28" s="155">
        <f t="shared" si="27"/>
        <v>9.937774814673714</v>
      </c>
      <c r="U28" s="156"/>
      <c r="V28" s="150"/>
      <c r="W28" s="153"/>
      <c r="X28" s="151">
        <f t="shared" si="6"/>
        <v>0</v>
      </c>
      <c r="Y28" s="154"/>
      <c r="Z28" s="155"/>
      <c r="AA28" s="156">
        <v>3395.2</v>
      </c>
      <c r="AB28" s="150">
        <v>947.8</v>
      </c>
      <c r="AC28" s="153"/>
      <c r="AD28" s="151">
        <f t="shared" si="8"/>
        <v>-947.8</v>
      </c>
      <c r="AE28" s="154"/>
      <c r="AF28" s="155">
        <f t="shared" si="28"/>
        <v>0</v>
      </c>
      <c r="AG28" s="156">
        <v>7190.3</v>
      </c>
      <c r="AH28" s="150">
        <v>2023.1</v>
      </c>
      <c r="AI28" s="153">
        <v>551.4</v>
      </c>
      <c r="AJ28" s="151">
        <f t="shared" si="10"/>
        <v>-1471.6999999999998</v>
      </c>
      <c r="AK28" s="154">
        <f>AI28/AH28%</f>
        <v>27.255202412139788</v>
      </c>
      <c r="AL28" s="155">
        <f t="shared" si="29"/>
        <v>7.668664728870839</v>
      </c>
      <c r="AM28" s="156">
        <v>5735</v>
      </c>
      <c r="AN28" s="150">
        <v>2028.3</v>
      </c>
      <c r="AO28" s="153">
        <v>503.1</v>
      </c>
      <c r="AP28" s="151">
        <f t="shared" si="12"/>
        <v>-1525.1999999999998</v>
      </c>
      <c r="AQ28" s="154">
        <f t="shared" si="39"/>
        <v>24.804023073509835</v>
      </c>
      <c r="AR28" s="155">
        <f t="shared" si="30"/>
        <v>8.772449869224063</v>
      </c>
      <c r="AS28" s="156">
        <v>5687.5</v>
      </c>
      <c r="AT28" s="150">
        <v>2560</v>
      </c>
      <c r="AU28" s="153">
        <v>509.8</v>
      </c>
      <c r="AV28" s="151">
        <f t="shared" si="14"/>
        <v>-2050.2</v>
      </c>
      <c r="AW28" s="154">
        <f>AU28/AT28%</f>
        <v>19.9140625</v>
      </c>
      <c r="AX28" s="155">
        <f t="shared" si="31"/>
        <v>8.963516483516484</v>
      </c>
      <c r="AY28" s="156"/>
      <c r="AZ28" s="150"/>
      <c r="BA28" s="153"/>
      <c r="BB28" s="151"/>
      <c r="BC28" s="154"/>
      <c r="BD28" s="155"/>
      <c r="BE28" s="156">
        <v>4256.2</v>
      </c>
      <c r="BF28" s="150">
        <v>1418.7</v>
      </c>
      <c r="BG28" s="153">
        <v>438.2</v>
      </c>
      <c r="BH28" s="151">
        <f t="shared" si="18"/>
        <v>-980.5</v>
      </c>
      <c r="BI28" s="154">
        <f>BG28/BF28%</f>
        <v>30.887432156199335</v>
      </c>
      <c r="BJ28" s="155">
        <f t="shared" si="33"/>
        <v>10.295568817254829</v>
      </c>
      <c r="BK28" s="156">
        <v>11513.7</v>
      </c>
      <c r="BL28" s="150">
        <v>3415.7</v>
      </c>
      <c r="BM28" s="153">
        <v>701.5</v>
      </c>
      <c r="BN28" s="151">
        <f t="shared" si="20"/>
        <v>-2714.2</v>
      </c>
      <c r="BO28" s="154">
        <f>BM28/BL28%</f>
        <v>20.537517931902688</v>
      </c>
      <c r="BP28" s="155">
        <f t="shared" si="34"/>
        <v>6.092741690334123</v>
      </c>
      <c r="BQ28" s="156">
        <v>9151.3</v>
      </c>
      <c r="BR28" s="150">
        <v>4229</v>
      </c>
      <c r="BS28" s="153">
        <v>828.8</v>
      </c>
      <c r="BT28" s="151">
        <f t="shared" si="22"/>
        <v>-3400.2</v>
      </c>
      <c r="BU28" s="154">
        <f>BS28/BR28%</f>
        <v>19.598013714826198</v>
      </c>
      <c r="BV28" s="155">
        <f t="shared" si="35"/>
        <v>9.0566367619901</v>
      </c>
      <c r="BW28" s="157">
        <f t="shared" si="40"/>
        <v>65307.399999999994</v>
      </c>
      <c r="BX28" s="158">
        <f t="shared" si="40"/>
        <v>26096.6</v>
      </c>
      <c r="BY28" s="158">
        <f t="shared" si="40"/>
        <v>5084.900000000001</v>
      </c>
      <c r="BZ28" s="151">
        <f t="shared" si="36"/>
        <v>-21011.699999999997</v>
      </c>
      <c r="CA28" s="151">
        <f>BY28/BX28%</f>
        <v>19.484913743552802</v>
      </c>
      <c r="CB28" s="159">
        <f t="shared" si="38"/>
        <v>7.786100809402917</v>
      </c>
    </row>
    <row r="29" spans="1:80" ht="12.75">
      <c r="A29" s="206" t="s">
        <v>87</v>
      </c>
      <c r="B29" s="205"/>
      <c r="C29" s="156">
        <v>0.2</v>
      </c>
      <c r="D29" s="150"/>
      <c r="E29" s="153"/>
      <c r="F29" s="151"/>
      <c r="G29" s="154"/>
      <c r="H29" s="155">
        <f>E29/C29%</f>
        <v>0</v>
      </c>
      <c r="I29" s="152">
        <v>154.6</v>
      </c>
      <c r="J29" s="150">
        <v>154.6</v>
      </c>
      <c r="K29" s="153"/>
      <c r="L29" s="151">
        <f>K29-J29</f>
        <v>-154.6</v>
      </c>
      <c r="M29" s="154">
        <f>K29/J29%</f>
        <v>0</v>
      </c>
      <c r="N29" s="155">
        <f t="shared" si="26"/>
        <v>0</v>
      </c>
      <c r="O29" s="156">
        <v>309</v>
      </c>
      <c r="P29" s="150">
        <v>308.8</v>
      </c>
      <c r="Q29" s="153"/>
      <c r="R29" s="151"/>
      <c r="S29" s="154"/>
      <c r="T29" s="155">
        <f t="shared" si="27"/>
        <v>0</v>
      </c>
      <c r="U29" s="156">
        <v>154.6</v>
      </c>
      <c r="V29" s="150">
        <v>154.6</v>
      </c>
      <c r="W29" s="153"/>
      <c r="X29" s="151">
        <f t="shared" si="6"/>
        <v>-154.6</v>
      </c>
      <c r="Y29" s="154"/>
      <c r="Z29" s="155">
        <f>W29/U29%</f>
        <v>0</v>
      </c>
      <c r="AA29" s="156">
        <v>154.6</v>
      </c>
      <c r="AB29" s="150">
        <v>154.6</v>
      </c>
      <c r="AC29" s="153"/>
      <c r="AD29" s="151"/>
      <c r="AE29" s="154"/>
      <c r="AF29" s="155">
        <f t="shared" si="28"/>
        <v>0</v>
      </c>
      <c r="AG29" s="156">
        <v>309</v>
      </c>
      <c r="AH29" s="150">
        <v>309</v>
      </c>
      <c r="AI29" s="153"/>
      <c r="AJ29" s="151">
        <f t="shared" si="10"/>
        <v>-309</v>
      </c>
      <c r="AK29" s="154"/>
      <c r="AL29" s="155">
        <f t="shared" si="29"/>
        <v>0</v>
      </c>
      <c r="AM29" s="156">
        <v>154.6</v>
      </c>
      <c r="AN29" s="150">
        <v>154.6</v>
      </c>
      <c r="AO29" s="153"/>
      <c r="AP29" s="151">
        <f t="shared" si="12"/>
        <v>-154.6</v>
      </c>
      <c r="AQ29" s="154">
        <f t="shared" si="39"/>
        <v>0</v>
      </c>
      <c r="AR29" s="155">
        <f t="shared" si="30"/>
        <v>0</v>
      </c>
      <c r="AS29" s="156">
        <v>154.6</v>
      </c>
      <c r="AT29" s="150">
        <v>154.6</v>
      </c>
      <c r="AU29" s="153"/>
      <c r="AV29" s="151">
        <f t="shared" si="14"/>
        <v>-154.6</v>
      </c>
      <c r="AW29" s="154"/>
      <c r="AX29" s="155">
        <f t="shared" si="31"/>
        <v>0</v>
      </c>
      <c r="AY29" s="156">
        <v>154.6</v>
      </c>
      <c r="AZ29" s="150">
        <v>154.6</v>
      </c>
      <c r="BA29" s="153"/>
      <c r="BB29" s="151"/>
      <c r="BC29" s="154"/>
      <c r="BD29" s="155">
        <f t="shared" si="32"/>
        <v>0</v>
      </c>
      <c r="BE29" s="156">
        <v>323.6</v>
      </c>
      <c r="BF29" s="150">
        <v>154.6</v>
      </c>
      <c r="BG29" s="153"/>
      <c r="BH29" s="151">
        <f t="shared" si="18"/>
        <v>-154.6</v>
      </c>
      <c r="BI29" s="154">
        <f>BG29/BF29%</f>
        <v>0</v>
      </c>
      <c r="BJ29" s="155">
        <f t="shared" si="33"/>
        <v>0</v>
      </c>
      <c r="BK29" s="156">
        <v>154.6</v>
      </c>
      <c r="BL29" s="150">
        <v>154.6</v>
      </c>
      <c r="BM29" s="153"/>
      <c r="BN29" s="151">
        <f t="shared" si="20"/>
        <v>-154.6</v>
      </c>
      <c r="BO29" s="154">
        <f>BM29/BL29%</f>
        <v>0</v>
      </c>
      <c r="BP29" s="155">
        <f t="shared" si="34"/>
        <v>0</v>
      </c>
      <c r="BQ29" s="156">
        <v>309</v>
      </c>
      <c r="BR29" s="150">
        <v>309</v>
      </c>
      <c r="BS29" s="153"/>
      <c r="BT29" s="151">
        <f t="shared" si="22"/>
        <v>-309</v>
      </c>
      <c r="BU29" s="154">
        <f>BS29/BR29%</f>
        <v>0</v>
      </c>
      <c r="BV29" s="155">
        <f t="shared" si="35"/>
        <v>0</v>
      </c>
      <c r="BW29" s="157">
        <f t="shared" si="40"/>
        <v>2332.9999999999995</v>
      </c>
      <c r="BX29" s="158"/>
      <c r="BY29" s="158">
        <f t="shared" si="40"/>
        <v>0</v>
      </c>
      <c r="BZ29" s="151">
        <f t="shared" si="36"/>
        <v>0</v>
      </c>
      <c r="CA29" s="151"/>
      <c r="CB29" s="159">
        <f t="shared" si="38"/>
        <v>0</v>
      </c>
    </row>
    <row r="30" spans="1:80" ht="12.75">
      <c r="A30" s="204" t="s">
        <v>88</v>
      </c>
      <c r="B30" s="205"/>
      <c r="C30" s="156">
        <v>82440.4</v>
      </c>
      <c r="D30" s="150">
        <v>8713.8</v>
      </c>
      <c r="E30" s="153"/>
      <c r="F30" s="151">
        <f>E30-D30</f>
        <v>-8713.8</v>
      </c>
      <c r="G30" s="154"/>
      <c r="H30" s="155">
        <f>E30/C30%</f>
        <v>0</v>
      </c>
      <c r="I30" s="152">
        <v>1390.3</v>
      </c>
      <c r="J30" s="150">
        <v>1390.3</v>
      </c>
      <c r="K30" s="153"/>
      <c r="L30" s="151">
        <f t="shared" si="2"/>
        <v>-1390.3</v>
      </c>
      <c r="M30" s="154">
        <f>K30/J30%</f>
        <v>0</v>
      </c>
      <c r="N30" s="155">
        <f t="shared" si="26"/>
        <v>0</v>
      </c>
      <c r="O30" s="156">
        <v>192746.4</v>
      </c>
      <c r="P30" s="150">
        <v>99679.6</v>
      </c>
      <c r="Q30" s="153"/>
      <c r="R30" s="151"/>
      <c r="S30" s="154"/>
      <c r="T30" s="155">
        <f t="shared" si="27"/>
        <v>0</v>
      </c>
      <c r="U30" s="156">
        <v>512.4</v>
      </c>
      <c r="V30" s="150">
        <v>512.4</v>
      </c>
      <c r="W30" s="153"/>
      <c r="X30" s="151">
        <f t="shared" si="6"/>
        <v>-512.4</v>
      </c>
      <c r="Y30" s="154"/>
      <c r="Z30" s="155">
        <f>W30/U30%</f>
        <v>0</v>
      </c>
      <c r="AA30" s="156">
        <v>918.5</v>
      </c>
      <c r="AB30" s="150"/>
      <c r="AC30" s="153"/>
      <c r="AD30" s="151">
        <f t="shared" si="8"/>
        <v>0</v>
      </c>
      <c r="AE30" s="154"/>
      <c r="AF30" s="155">
        <f t="shared" si="28"/>
        <v>0</v>
      </c>
      <c r="AG30" s="156">
        <v>210175.4</v>
      </c>
      <c r="AH30" s="150">
        <v>210175.4</v>
      </c>
      <c r="AI30" s="153"/>
      <c r="AJ30" s="151">
        <f t="shared" si="10"/>
        <v>-210175.4</v>
      </c>
      <c r="AK30" s="154"/>
      <c r="AL30" s="155">
        <f t="shared" si="29"/>
        <v>0</v>
      </c>
      <c r="AM30" s="156">
        <v>16158.3</v>
      </c>
      <c r="AN30" s="150">
        <v>75.2</v>
      </c>
      <c r="AO30" s="153"/>
      <c r="AP30" s="151">
        <f t="shared" si="12"/>
        <v>-75.2</v>
      </c>
      <c r="AQ30" s="154">
        <f t="shared" si="39"/>
        <v>0</v>
      </c>
      <c r="AR30" s="155">
        <f t="shared" si="30"/>
        <v>0</v>
      </c>
      <c r="AS30" s="156">
        <v>265.7</v>
      </c>
      <c r="AT30" s="150"/>
      <c r="AU30" s="153"/>
      <c r="AV30" s="151">
        <f t="shared" si="14"/>
        <v>0</v>
      </c>
      <c r="AW30" s="154"/>
      <c r="AX30" s="155"/>
      <c r="AY30" s="156">
        <v>889</v>
      </c>
      <c r="AZ30" s="150">
        <v>889</v>
      </c>
      <c r="BA30" s="153"/>
      <c r="BB30" s="151"/>
      <c r="BC30" s="154"/>
      <c r="BD30" s="155">
        <f t="shared" si="32"/>
        <v>0</v>
      </c>
      <c r="BE30" s="156">
        <v>75.2</v>
      </c>
      <c r="BF30" s="150"/>
      <c r="BG30" s="153"/>
      <c r="BH30" s="151">
        <f t="shared" si="18"/>
        <v>0</v>
      </c>
      <c r="BI30" s="154"/>
      <c r="BJ30" s="155">
        <f t="shared" si="33"/>
        <v>0</v>
      </c>
      <c r="BK30" s="156">
        <v>4910.2</v>
      </c>
      <c r="BL30" s="150">
        <v>4910.2</v>
      </c>
      <c r="BM30" s="153"/>
      <c r="BN30" s="151">
        <f t="shared" si="20"/>
        <v>-4910.2</v>
      </c>
      <c r="BO30" s="154">
        <f>BM30/BL30%</f>
        <v>0</v>
      </c>
      <c r="BP30" s="155">
        <f t="shared" si="34"/>
        <v>0</v>
      </c>
      <c r="BQ30" s="156">
        <v>81376.1</v>
      </c>
      <c r="BR30" s="150">
        <v>81376.1</v>
      </c>
      <c r="BS30" s="153"/>
      <c r="BT30" s="151">
        <f t="shared" si="22"/>
        <v>-81376.1</v>
      </c>
      <c r="BU30" s="154">
        <f>BS30/BR30%</f>
        <v>0</v>
      </c>
      <c r="BV30" s="155">
        <f t="shared" si="35"/>
        <v>0</v>
      </c>
      <c r="BW30" s="157">
        <f t="shared" si="40"/>
        <v>591857.9</v>
      </c>
      <c r="BX30" s="158">
        <f t="shared" si="40"/>
        <v>407722</v>
      </c>
      <c r="BY30" s="158">
        <f t="shared" si="40"/>
        <v>0</v>
      </c>
      <c r="BZ30" s="151">
        <f t="shared" si="36"/>
        <v>-407722</v>
      </c>
      <c r="CA30" s="151">
        <f>BY30/BX30%</f>
        <v>0</v>
      </c>
      <c r="CB30" s="159">
        <f t="shared" si="38"/>
        <v>0</v>
      </c>
    </row>
    <row r="31" spans="1:80" ht="12.75">
      <c r="A31" s="204" t="s">
        <v>89</v>
      </c>
      <c r="B31" s="205"/>
      <c r="C31" s="156"/>
      <c r="D31" s="150"/>
      <c r="E31" s="153"/>
      <c r="F31" s="151">
        <f>E31-D31</f>
        <v>0</v>
      </c>
      <c r="G31" s="154"/>
      <c r="H31" s="155"/>
      <c r="I31" s="152"/>
      <c r="J31" s="150"/>
      <c r="K31" s="153"/>
      <c r="L31" s="151">
        <f t="shared" si="2"/>
        <v>0</v>
      </c>
      <c r="M31" s="154"/>
      <c r="N31" s="155"/>
      <c r="O31" s="156"/>
      <c r="P31" s="150"/>
      <c r="Q31" s="153"/>
      <c r="R31" s="151">
        <f t="shared" si="4"/>
        <v>0</v>
      </c>
      <c r="S31" s="154"/>
      <c r="T31" s="155"/>
      <c r="U31" s="156"/>
      <c r="V31" s="150"/>
      <c r="W31" s="153"/>
      <c r="X31" s="151">
        <f t="shared" si="6"/>
        <v>0</v>
      </c>
      <c r="Y31" s="154" t="e">
        <f>W31/V31%</f>
        <v>#DIV/0!</v>
      </c>
      <c r="Z31" s="155" t="e">
        <f>W31/U31%</f>
        <v>#DIV/0!</v>
      </c>
      <c r="AA31" s="156"/>
      <c r="AB31" s="150"/>
      <c r="AC31" s="153"/>
      <c r="AD31" s="151">
        <f t="shared" si="8"/>
        <v>0</v>
      </c>
      <c r="AE31" s="154" t="e">
        <f>AC31/AB31%</f>
        <v>#DIV/0!</v>
      </c>
      <c r="AF31" s="207" t="e">
        <f t="shared" si="28"/>
        <v>#DIV/0!</v>
      </c>
      <c r="AG31" s="156"/>
      <c r="AH31" s="150"/>
      <c r="AI31" s="153"/>
      <c r="AJ31" s="151">
        <f t="shared" si="10"/>
        <v>0</v>
      </c>
      <c r="AK31" s="154" t="e">
        <f>AI31/AH31%</f>
        <v>#DIV/0!</v>
      </c>
      <c r="AL31" s="155" t="e">
        <f t="shared" si="29"/>
        <v>#DIV/0!</v>
      </c>
      <c r="AM31" s="156"/>
      <c r="AN31" s="150"/>
      <c r="AO31" s="153"/>
      <c r="AP31" s="151">
        <f t="shared" si="12"/>
        <v>0</v>
      </c>
      <c r="AQ31" s="154" t="e">
        <f t="shared" si="39"/>
        <v>#DIV/0!</v>
      </c>
      <c r="AR31" s="155" t="e">
        <f t="shared" si="30"/>
        <v>#DIV/0!</v>
      </c>
      <c r="AS31" s="156"/>
      <c r="AT31" s="150"/>
      <c r="AU31" s="153"/>
      <c r="AV31" s="151">
        <f t="shared" si="14"/>
        <v>0</v>
      </c>
      <c r="AW31" s="154" t="e">
        <f>AU31/AT31%</f>
        <v>#DIV/0!</v>
      </c>
      <c r="AX31" s="155" t="e">
        <f t="shared" si="31"/>
        <v>#DIV/0!</v>
      </c>
      <c r="AY31" s="156"/>
      <c r="AZ31" s="150"/>
      <c r="BA31" s="153"/>
      <c r="BB31" s="151"/>
      <c r="BC31" s="154"/>
      <c r="BD31" s="155" t="e">
        <f t="shared" si="32"/>
        <v>#DIV/0!</v>
      </c>
      <c r="BE31" s="156"/>
      <c r="BF31" s="150"/>
      <c r="BG31" s="153"/>
      <c r="BH31" s="151"/>
      <c r="BI31" s="154"/>
      <c r="BJ31" s="155" t="e">
        <f t="shared" si="33"/>
        <v>#DIV/0!</v>
      </c>
      <c r="BK31" s="156"/>
      <c r="BL31" s="150"/>
      <c r="BM31" s="153"/>
      <c r="BN31" s="151"/>
      <c r="BO31" s="154"/>
      <c r="BP31" s="155" t="e">
        <f t="shared" si="34"/>
        <v>#DIV/0!</v>
      </c>
      <c r="BQ31" s="156"/>
      <c r="BR31" s="150"/>
      <c r="BS31" s="153"/>
      <c r="BT31" s="151"/>
      <c r="BU31" s="154"/>
      <c r="BV31" s="155" t="e">
        <f t="shared" si="35"/>
        <v>#DIV/0!</v>
      </c>
      <c r="BW31" s="157">
        <f t="shared" si="40"/>
        <v>0</v>
      </c>
      <c r="BX31" s="158">
        <f t="shared" si="40"/>
        <v>0</v>
      </c>
      <c r="BY31" s="158">
        <f t="shared" si="40"/>
        <v>0</v>
      </c>
      <c r="BZ31" s="151"/>
      <c r="CA31" s="154"/>
      <c r="CB31" s="208"/>
    </row>
    <row r="32" spans="1:80" ht="13.5" thickBot="1">
      <c r="A32" s="209" t="s">
        <v>90</v>
      </c>
      <c r="B32" s="210"/>
      <c r="C32" s="213">
        <f>C8+C27</f>
        <v>181246.4</v>
      </c>
      <c r="D32" s="213">
        <f>D8+D27</f>
        <v>27968.3</v>
      </c>
      <c r="E32" s="211">
        <f>E8+E27</f>
        <v>7017.8</v>
      </c>
      <c r="F32" s="142">
        <f>E32-D32</f>
        <v>-20950.5</v>
      </c>
      <c r="G32" s="144">
        <f>E32/D32%</f>
        <v>25.091979133519022</v>
      </c>
      <c r="H32" s="212">
        <f>E32/C32%</f>
        <v>3.8719665604392697</v>
      </c>
      <c r="I32" s="213">
        <f>I8+I27</f>
        <v>11935.7</v>
      </c>
      <c r="J32" s="213">
        <f>J8+J27</f>
        <v>7869.700000000001</v>
      </c>
      <c r="K32" s="211">
        <f>K8+K27</f>
        <v>581.3</v>
      </c>
      <c r="L32" s="142">
        <f>K32-J32</f>
        <v>-7288.400000000001</v>
      </c>
      <c r="M32" s="144">
        <f>K32/J32%</f>
        <v>7.386558572753725</v>
      </c>
      <c r="N32" s="212">
        <f t="shared" si="26"/>
        <v>4.870263160099532</v>
      </c>
      <c r="O32" s="213">
        <f>O8+O27</f>
        <v>211619.09999999998</v>
      </c>
      <c r="P32" s="211">
        <f>P8+P27</f>
        <v>105012.6</v>
      </c>
      <c r="Q32" s="211">
        <f>Q8+Q27</f>
        <v>1922.6999999999998</v>
      </c>
      <c r="R32" s="142">
        <f>Q32-P32</f>
        <v>-103089.90000000001</v>
      </c>
      <c r="S32" s="144">
        <f>Q32/P32%</f>
        <v>1.830923146365293</v>
      </c>
      <c r="T32" s="212">
        <f t="shared" si="27"/>
        <v>0.9085663817679973</v>
      </c>
      <c r="U32" s="213">
        <f>U8+U27</f>
        <v>11886.8</v>
      </c>
      <c r="V32" s="211">
        <f>V8+V27</f>
        <v>2747.6</v>
      </c>
      <c r="W32" s="211">
        <f>W8+W27</f>
        <v>569.5</v>
      </c>
      <c r="X32" s="142">
        <f>W32-V32</f>
        <v>-2178.1</v>
      </c>
      <c r="Y32" s="144">
        <f>W32/V32%</f>
        <v>20.72718008443733</v>
      </c>
      <c r="Z32" s="212">
        <f>W32/U32%</f>
        <v>4.79102870410876</v>
      </c>
      <c r="AA32" s="213">
        <f>AA8+AA27</f>
        <v>10908.599999999999</v>
      </c>
      <c r="AB32" s="211">
        <f>AB8+AB27</f>
        <v>1605.6999999999998</v>
      </c>
      <c r="AC32" s="211">
        <f>AC8+AC27</f>
        <v>49.900000000000006</v>
      </c>
      <c r="AD32" s="142">
        <f>AC32-AB32</f>
        <v>-1555.7999999999997</v>
      </c>
      <c r="AE32" s="144">
        <f>AC32/AB32%</f>
        <v>3.107678893940338</v>
      </c>
      <c r="AF32" s="212">
        <f t="shared" si="28"/>
        <v>0.4574372513429772</v>
      </c>
      <c r="AG32" s="213">
        <f>AG8+AG27</f>
        <v>224276.09999999998</v>
      </c>
      <c r="AH32" s="211">
        <f>AH8+AH27</f>
        <v>213730.1</v>
      </c>
      <c r="AI32" s="211">
        <f>AI8+AI27</f>
        <v>874</v>
      </c>
      <c r="AJ32" s="142">
        <f>AI32-AH32</f>
        <v>-212856.1</v>
      </c>
      <c r="AK32" s="144">
        <f>AI32/AH32%</f>
        <v>0.408926959749703</v>
      </c>
      <c r="AL32" s="212">
        <f t="shared" si="29"/>
        <v>0.3896982335612221</v>
      </c>
      <c r="AM32" s="213">
        <f>AM8+AM27</f>
        <v>27370</v>
      </c>
      <c r="AN32" s="211">
        <f>AN8+AN27</f>
        <v>3016.1</v>
      </c>
      <c r="AO32" s="211">
        <f>AO8+AO27</f>
        <v>697</v>
      </c>
      <c r="AP32" s="142">
        <f>AO32-AN32</f>
        <v>-2319.1</v>
      </c>
      <c r="AQ32" s="144">
        <f t="shared" si="39"/>
        <v>23.109313351679322</v>
      </c>
      <c r="AR32" s="212">
        <f t="shared" si="30"/>
        <v>2.546583850931677</v>
      </c>
      <c r="AS32" s="213">
        <f>AS8+AS27</f>
        <v>9886.6</v>
      </c>
      <c r="AT32" s="211">
        <f>AT8+AT27</f>
        <v>3113.7</v>
      </c>
      <c r="AU32" s="211">
        <f>AU8+AU27</f>
        <v>548.3000000000001</v>
      </c>
      <c r="AV32" s="142">
        <f>AU32-AT32</f>
        <v>-2565.3999999999996</v>
      </c>
      <c r="AW32" s="144">
        <f>AU32/AT32%</f>
        <v>17.609275138902273</v>
      </c>
      <c r="AX32" s="212">
        <f t="shared" si="31"/>
        <v>5.54589039710315</v>
      </c>
      <c r="AY32" s="213">
        <f>AY8+AY27</f>
        <v>10654.800000000001</v>
      </c>
      <c r="AZ32" s="211">
        <f>AZ8+AZ27</f>
        <v>2530.7999999999997</v>
      </c>
      <c r="BA32" s="211">
        <f>BA8+BA27</f>
        <v>518.1</v>
      </c>
      <c r="BB32" s="142">
        <f>BA32-AZ32</f>
        <v>-2012.6999999999998</v>
      </c>
      <c r="BC32" s="144">
        <f>BA32/AZ32%</f>
        <v>20.47178757705074</v>
      </c>
      <c r="BD32" s="212">
        <f t="shared" si="32"/>
        <v>4.86259713931749</v>
      </c>
      <c r="BE32" s="213">
        <f>BE8+BE27</f>
        <v>7361.1</v>
      </c>
      <c r="BF32" s="211">
        <f>BF8+BF27</f>
        <v>1831.5</v>
      </c>
      <c r="BG32" s="211">
        <f>BG8+BG27</f>
        <v>528.1</v>
      </c>
      <c r="BH32" s="142">
        <f>BG32-BF32</f>
        <v>-1303.4</v>
      </c>
      <c r="BI32" s="144">
        <f>BG32/BF32%</f>
        <v>28.834288834288834</v>
      </c>
      <c r="BJ32" s="212">
        <f t="shared" si="33"/>
        <v>7.174199508225673</v>
      </c>
      <c r="BK32" s="213">
        <f>BK8+BK27</f>
        <v>21821.1</v>
      </c>
      <c r="BL32" s="211">
        <f>BL8+BL27</f>
        <v>9385.6</v>
      </c>
      <c r="BM32" s="211">
        <f>BM8+BM27</f>
        <v>907.5</v>
      </c>
      <c r="BN32" s="142">
        <f>BM32-BL32</f>
        <v>-8478.1</v>
      </c>
      <c r="BO32" s="144">
        <f>BM32/BL32%</f>
        <v>9.669067507671326</v>
      </c>
      <c r="BP32" s="212">
        <f t="shared" si="34"/>
        <v>4.158818757991119</v>
      </c>
      <c r="BQ32" s="213">
        <f>BQ8+BQ27</f>
        <v>102335.90000000001</v>
      </c>
      <c r="BR32" s="211">
        <f>BR8+BR27</f>
        <v>87976.20000000001</v>
      </c>
      <c r="BS32" s="211">
        <f>BS8+BS27</f>
        <v>1619.1</v>
      </c>
      <c r="BT32" s="142">
        <f>BS32-BR32</f>
        <v>-86357.1</v>
      </c>
      <c r="BU32" s="144">
        <f>BS32/BR32%</f>
        <v>1.8403841038826405</v>
      </c>
      <c r="BV32" s="212">
        <f t="shared" si="35"/>
        <v>1.5821427280162679</v>
      </c>
      <c r="BW32" s="211">
        <f t="shared" si="40"/>
        <v>831302.2</v>
      </c>
      <c r="BX32" s="211">
        <f t="shared" si="40"/>
        <v>466787.89999999997</v>
      </c>
      <c r="BY32" s="211">
        <f t="shared" si="40"/>
        <v>15833.3</v>
      </c>
      <c r="BZ32" s="142">
        <f>BY32-BX32</f>
        <v>-450954.6</v>
      </c>
      <c r="CA32" s="142">
        <f>BY32/BX32%</f>
        <v>3.391968814958571</v>
      </c>
      <c r="CB32" s="214">
        <f t="shared" si="38"/>
        <v>1.9046382891805171</v>
      </c>
    </row>
  </sheetData>
  <sheetProtection/>
  <mergeCells count="40">
    <mergeCell ref="D2:Q2"/>
    <mergeCell ref="C5:H5"/>
    <mergeCell ref="I5:M5"/>
    <mergeCell ref="O5:S5"/>
    <mergeCell ref="U5:Y5"/>
    <mergeCell ref="AA5:AE5"/>
    <mergeCell ref="AG5:AK5"/>
    <mergeCell ref="AM5:AQ5"/>
    <mergeCell ref="AS5:AW5"/>
    <mergeCell ref="AY5:BC5"/>
    <mergeCell ref="BE5:BI5"/>
    <mergeCell ref="BK5:BO5"/>
    <mergeCell ref="BQ5:BU5"/>
    <mergeCell ref="BW5:CA5"/>
    <mergeCell ref="D6:E6"/>
    <mergeCell ref="F6:G6"/>
    <mergeCell ref="J6:K6"/>
    <mergeCell ref="L6:M6"/>
    <mergeCell ref="P6:Q6"/>
    <mergeCell ref="R6:S6"/>
    <mergeCell ref="V6:W6"/>
    <mergeCell ref="X6:Y6"/>
    <mergeCell ref="AB6:AC6"/>
    <mergeCell ref="AD6:AE6"/>
    <mergeCell ref="AH6:AI6"/>
    <mergeCell ref="AJ6:AK6"/>
    <mergeCell ref="AN6:AO6"/>
    <mergeCell ref="AP6:AQ6"/>
    <mergeCell ref="AT6:AU6"/>
    <mergeCell ref="AV6:AW6"/>
    <mergeCell ref="AZ6:BA6"/>
    <mergeCell ref="BB6:BC6"/>
    <mergeCell ref="BF6:BG6"/>
    <mergeCell ref="BH6:BI6"/>
    <mergeCell ref="BL6:BM6"/>
    <mergeCell ref="BN6:BO6"/>
    <mergeCell ref="BR6:BS6"/>
    <mergeCell ref="BT6:BU6"/>
    <mergeCell ref="BX6:BY6"/>
    <mergeCell ref="BZ6:CA6"/>
  </mergeCells>
  <printOptions/>
  <pageMargins left="0.1968503937007874" right="0.1968503937007874" top="0.7480314960629921" bottom="0.7480314960629921" header="0.31496062992125984" footer="0.31496062992125984"/>
  <pageSetup fitToWidth="4" horizontalDpi="600" verticalDpi="600" orientation="landscape" paperSize="9" scale="70" r:id="rId1"/>
  <colBreaks count="4" manualBreakCount="4">
    <brk id="20" max="29" man="1"/>
    <brk id="38" max="29" man="1"/>
    <brk id="56" max="29" man="1"/>
    <brk id="74" max="2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tabSelected="1" zoomScalePageLayoutView="0" workbookViewId="0" topLeftCell="A1">
      <pane xSplit="2" topLeftCell="G1" activePane="topRight" state="frozen"/>
      <selection pane="topLeft" activeCell="A1" sqref="A1"/>
      <selection pane="topRight" activeCell="H15" sqref="H15"/>
    </sheetView>
  </sheetViews>
  <sheetFormatPr defaultColWidth="9.00390625" defaultRowHeight="12.75"/>
  <cols>
    <col min="1" max="1" width="45.375" style="0" customWidth="1"/>
    <col min="2" max="2" width="0.6171875" style="0" hidden="1" customWidth="1"/>
    <col min="3" max="3" width="16.625" style="0" customWidth="1"/>
    <col min="4" max="4" width="15.125" style="0" customWidth="1"/>
    <col min="5" max="5" width="16.375" style="0" customWidth="1"/>
    <col min="6" max="6" width="11.75390625" style="0" customWidth="1"/>
    <col min="7" max="7" width="15.625" style="0" customWidth="1"/>
    <col min="8" max="8" width="16.25390625" style="0" customWidth="1"/>
    <col min="9" max="9" width="15.875" style="0" customWidth="1"/>
    <col min="10" max="10" width="12.125" style="0" customWidth="1"/>
    <col min="11" max="11" width="12.75390625" style="0" customWidth="1"/>
    <col min="12" max="12" width="13.75390625" style="0" customWidth="1"/>
    <col min="13" max="13" width="14.25390625" style="0" customWidth="1"/>
  </cols>
  <sheetData>
    <row r="1" spans="1:12" ht="15.75">
      <c r="A1" s="215" t="s">
        <v>91</v>
      </c>
      <c r="B1" s="216"/>
      <c r="C1" s="217"/>
      <c r="D1" s="217"/>
      <c r="E1" s="217"/>
      <c r="F1" s="217"/>
      <c r="G1" s="218"/>
      <c r="H1" s="218"/>
      <c r="I1" s="218"/>
      <c r="J1" s="218"/>
      <c r="K1" s="218"/>
      <c r="L1" s="218"/>
    </row>
    <row r="2" spans="1:12" ht="15.75">
      <c r="A2" s="219" t="s">
        <v>148</v>
      </c>
      <c r="B2" s="216"/>
      <c r="C2" s="217"/>
      <c r="D2" s="217"/>
      <c r="E2" s="217"/>
      <c r="F2" s="217"/>
      <c r="G2" s="218"/>
      <c r="H2" s="218"/>
      <c r="I2" s="218"/>
      <c r="J2" s="218"/>
      <c r="K2" s="218"/>
      <c r="L2" s="218"/>
    </row>
    <row r="3" spans="1:12" ht="16.5" thickBot="1">
      <c r="A3" s="220"/>
      <c r="B3" s="221"/>
      <c r="C3" s="371"/>
      <c r="D3" s="371"/>
      <c r="E3" s="371"/>
      <c r="F3" s="371"/>
      <c r="G3" s="222"/>
      <c r="H3" s="222"/>
      <c r="I3" s="222"/>
      <c r="J3" s="222"/>
      <c r="K3" s="222"/>
      <c r="L3" s="223" t="s">
        <v>92</v>
      </c>
    </row>
    <row r="4" spans="1:14" ht="15">
      <c r="A4" s="224"/>
      <c r="B4" s="225" t="s">
        <v>93</v>
      </c>
      <c r="C4" s="372" t="s">
        <v>94</v>
      </c>
      <c r="D4" s="373"/>
      <c r="E4" s="373"/>
      <c r="F4" s="374"/>
      <c r="G4" s="378" t="s">
        <v>95</v>
      </c>
      <c r="H4" s="379"/>
      <c r="I4" s="379"/>
      <c r="J4" s="380"/>
      <c r="K4" s="384" t="s">
        <v>96</v>
      </c>
      <c r="L4" s="385"/>
      <c r="M4" s="385"/>
      <c r="N4" s="386"/>
    </row>
    <row r="5" spans="1:14" ht="15">
      <c r="A5" s="226" t="s">
        <v>0</v>
      </c>
      <c r="B5" s="226" t="s">
        <v>97</v>
      </c>
      <c r="C5" s="375"/>
      <c r="D5" s="376"/>
      <c r="E5" s="376"/>
      <c r="F5" s="377"/>
      <c r="G5" s="381"/>
      <c r="H5" s="382"/>
      <c r="I5" s="382"/>
      <c r="J5" s="383"/>
      <c r="K5" s="387"/>
      <c r="L5" s="388"/>
      <c r="M5" s="388"/>
      <c r="N5" s="389"/>
    </row>
    <row r="6" spans="1:14" ht="15">
      <c r="A6" s="226"/>
      <c r="B6" s="226"/>
      <c r="C6" s="227" t="s">
        <v>98</v>
      </c>
      <c r="D6" s="228" t="s">
        <v>99</v>
      </c>
      <c r="E6" s="362" t="s">
        <v>100</v>
      </c>
      <c r="F6" s="390"/>
      <c r="G6" s="227" t="s">
        <v>98</v>
      </c>
      <c r="H6" s="229" t="s">
        <v>99</v>
      </c>
      <c r="I6" s="362" t="s">
        <v>100</v>
      </c>
      <c r="J6" s="390"/>
      <c r="K6" s="227" t="s">
        <v>98</v>
      </c>
      <c r="L6" s="228" t="s">
        <v>99</v>
      </c>
      <c r="M6" s="391" t="s">
        <v>100</v>
      </c>
      <c r="N6" s="392"/>
    </row>
    <row r="7" spans="1:14" ht="12.75">
      <c r="A7" s="230"/>
      <c r="B7" s="230" t="s">
        <v>101</v>
      </c>
      <c r="C7" s="231" t="s">
        <v>102</v>
      </c>
      <c r="D7" s="232"/>
      <c r="E7" s="230" t="s">
        <v>22</v>
      </c>
      <c r="F7" s="233" t="s">
        <v>23</v>
      </c>
      <c r="G7" s="231" t="s">
        <v>102</v>
      </c>
      <c r="H7" s="234"/>
      <c r="I7" s="230" t="s">
        <v>22</v>
      </c>
      <c r="J7" s="233" t="s">
        <v>23</v>
      </c>
      <c r="K7" s="231" t="s">
        <v>102</v>
      </c>
      <c r="L7" s="232"/>
      <c r="M7" s="235" t="s">
        <v>22</v>
      </c>
      <c r="N7" s="236" t="s">
        <v>23</v>
      </c>
    </row>
    <row r="8" spans="1:14" ht="15.75">
      <c r="A8" s="141" t="s">
        <v>103</v>
      </c>
      <c r="B8" s="237" t="s">
        <v>104</v>
      </c>
      <c r="C8" s="238">
        <f aca="true" t="shared" si="0" ref="C8:D24">G8+K8</f>
        <v>545917.1</v>
      </c>
      <c r="D8" s="239">
        <f t="shared" si="0"/>
        <v>29500.3</v>
      </c>
      <c r="E8" s="239">
        <f aca="true" t="shared" si="1" ref="E8:E20">D8-C8</f>
        <v>-516416.8</v>
      </c>
      <c r="F8" s="240">
        <f aca="true" t="shared" si="2" ref="F8:F18">D8/C8%</f>
        <v>5.4038058159379885</v>
      </c>
      <c r="G8" s="241">
        <f>SUM(G9:G20)+G26+G27+G28+G31+G32</f>
        <v>374113.2</v>
      </c>
      <c r="H8" s="239">
        <f>SUM(H9:H20)+H26+H27+H28+H31+H32</f>
        <v>18751.899999999998</v>
      </c>
      <c r="I8" s="239">
        <f>H8-G8</f>
        <v>-355361.3</v>
      </c>
      <c r="J8" s="242">
        <f>H8/G8%</f>
        <v>5.012359895347183</v>
      </c>
      <c r="K8" s="241">
        <f>SUM(K9:K20)+K26+K27+K28+K31+K32</f>
        <v>171803.9</v>
      </c>
      <c r="L8" s="239">
        <f>SUM(L9:L20)+L26+L27+L28+L31+L32</f>
        <v>10748.400000000001</v>
      </c>
      <c r="M8" s="239">
        <f>L8-K8</f>
        <v>-161055.5</v>
      </c>
      <c r="N8" s="240">
        <f>L8/K8%</f>
        <v>6.256202565832325</v>
      </c>
    </row>
    <row r="9" spans="1:14" ht="15">
      <c r="A9" s="243" t="s">
        <v>26</v>
      </c>
      <c r="B9" s="244"/>
      <c r="C9" s="245">
        <f t="shared" si="0"/>
        <v>5596.1</v>
      </c>
      <c r="D9" s="246">
        <f t="shared" si="0"/>
        <v>97.7</v>
      </c>
      <c r="E9" s="246">
        <f>D9-C9</f>
        <v>-5498.400000000001</v>
      </c>
      <c r="F9" s="247">
        <f>D9/C9%</f>
        <v>1.7458587230392593</v>
      </c>
      <c r="G9" s="248">
        <v>5596.1</v>
      </c>
      <c r="H9" s="249">
        <v>97.7</v>
      </c>
      <c r="I9" s="250">
        <f>H9-G9</f>
        <v>-5498.400000000001</v>
      </c>
      <c r="J9" s="251">
        <f>H9/G9%</f>
        <v>1.7458587230392593</v>
      </c>
      <c r="K9" s="248"/>
      <c r="L9" s="250"/>
      <c r="M9" s="250">
        <f>L9-K9</f>
        <v>0</v>
      </c>
      <c r="N9" s="251"/>
    </row>
    <row r="10" spans="1:14" ht="15">
      <c r="A10" s="252" t="s">
        <v>27</v>
      </c>
      <c r="B10" s="253" t="s">
        <v>105</v>
      </c>
      <c r="C10" s="245">
        <f t="shared" si="0"/>
        <v>341593.4</v>
      </c>
      <c r="D10" s="246">
        <f t="shared" si="0"/>
        <v>11380.9</v>
      </c>
      <c r="E10" s="246">
        <f t="shared" si="1"/>
        <v>-330212.5</v>
      </c>
      <c r="F10" s="247">
        <f t="shared" si="2"/>
        <v>3.331709570501069</v>
      </c>
      <c r="G10" s="248">
        <v>276510.9</v>
      </c>
      <c r="H10" s="254">
        <v>9070.3</v>
      </c>
      <c r="I10" s="250">
        <f aca="true" t="shared" si="3" ref="I10:I39">H10-G10</f>
        <v>-267440.60000000003</v>
      </c>
      <c r="J10" s="251">
        <f aca="true" t="shared" si="4" ref="J10:J39">H10/G10%</f>
        <v>3.2802685174436155</v>
      </c>
      <c r="K10" s="248">
        <v>65082.5</v>
      </c>
      <c r="L10" s="250">
        <v>2310.6</v>
      </c>
      <c r="M10" s="250">
        <f aca="true" t="shared" si="5" ref="M10:M39">L10-K10</f>
        <v>-62771.9</v>
      </c>
      <c r="N10" s="251">
        <f aca="true" t="shared" si="6" ref="N10:N39">L10/K10%</f>
        <v>3.5502631275688543</v>
      </c>
    </row>
    <row r="11" spans="1:14" ht="15">
      <c r="A11" s="252" t="s">
        <v>145</v>
      </c>
      <c r="B11" s="253"/>
      <c r="C11" s="245"/>
      <c r="D11" s="246"/>
      <c r="E11" s="246"/>
      <c r="F11" s="247"/>
      <c r="G11" s="248">
        <v>11864.3</v>
      </c>
      <c r="H11" s="254">
        <v>814.8</v>
      </c>
      <c r="I11" s="250"/>
      <c r="J11" s="251"/>
      <c r="K11" s="248">
        <v>1177.9</v>
      </c>
      <c r="L11" s="250">
        <v>80.9</v>
      </c>
      <c r="M11" s="250"/>
      <c r="N11" s="251"/>
    </row>
    <row r="12" spans="1:14" ht="25.5">
      <c r="A12" s="255" t="s">
        <v>29</v>
      </c>
      <c r="B12" s="253" t="s">
        <v>106</v>
      </c>
      <c r="C12" s="245">
        <f t="shared" si="0"/>
        <v>26187.4</v>
      </c>
      <c r="D12" s="246">
        <f t="shared" si="0"/>
        <v>1684.1</v>
      </c>
      <c r="E12" s="246">
        <f t="shared" si="1"/>
        <v>-24503.300000000003</v>
      </c>
      <c r="F12" s="247">
        <f t="shared" si="2"/>
        <v>6.430955344936877</v>
      </c>
      <c r="G12" s="248">
        <v>8642</v>
      </c>
      <c r="H12" s="254">
        <v>561.4</v>
      </c>
      <c r="I12" s="250">
        <f t="shared" si="3"/>
        <v>-8080.6</v>
      </c>
      <c r="J12" s="251">
        <f t="shared" si="4"/>
        <v>6.496181439481601</v>
      </c>
      <c r="K12" s="248">
        <v>17545.4</v>
      </c>
      <c r="L12" s="250">
        <v>1122.7</v>
      </c>
      <c r="M12" s="250">
        <f t="shared" si="5"/>
        <v>-16422.7</v>
      </c>
      <c r="N12" s="251">
        <f t="shared" si="6"/>
        <v>6.398828182885542</v>
      </c>
    </row>
    <row r="13" spans="1:14" ht="25.5">
      <c r="A13" s="255" t="s">
        <v>30</v>
      </c>
      <c r="B13" s="253" t="s">
        <v>107</v>
      </c>
      <c r="C13" s="245">
        <f t="shared" si="0"/>
        <v>27071.5</v>
      </c>
      <c r="D13" s="246">
        <f t="shared" si="0"/>
        <v>4876.5</v>
      </c>
      <c r="E13" s="246">
        <f t="shared" si="1"/>
        <v>-22195</v>
      </c>
      <c r="F13" s="247">
        <f t="shared" si="2"/>
        <v>18.013408935596477</v>
      </c>
      <c r="G13" s="248">
        <v>27071.5</v>
      </c>
      <c r="H13" s="254">
        <v>4876.5</v>
      </c>
      <c r="I13" s="250">
        <f t="shared" si="3"/>
        <v>-22195</v>
      </c>
      <c r="J13" s="251">
        <f t="shared" si="4"/>
        <v>18.013408935596477</v>
      </c>
      <c r="K13" s="248"/>
      <c r="L13" s="250"/>
      <c r="M13" s="250">
        <f t="shared" si="5"/>
        <v>0</v>
      </c>
      <c r="N13" s="251"/>
    </row>
    <row r="14" spans="1:14" ht="15">
      <c r="A14" s="255" t="s">
        <v>31</v>
      </c>
      <c r="B14" s="253" t="s">
        <v>108</v>
      </c>
      <c r="C14" s="245">
        <f t="shared" si="0"/>
        <v>1567.9</v>
      </c>
      <c r="D14" s="246">
        <f t="shared" si="0"/>
        <v>1.6</v>
      </c>
      <c r="E14" s="246">
        <f t="shared" si="1"/>
        <v>-1566.3000000000002</v>
      </c>
      <c r="F14" s="247">
        <f t="shared" si="2"/>
        <v>0.10204732444671216</v>
      </c>
      <c r="G14" s="248">
        <v>719.6</v>
      </c>
      <c r="H14" s="254">
        <v>0</v>
      </c>
      <c r="I14" s="250">
        <f t="shared" si="3"/>
        <v>-719.6</v>
      </c>
      <c r="J14" s="251">
        <f t="shared" si="4"/>
        <v>0</v>
      </c>
      <c r="K14" s="248">
        <v>848.3</v>
      </c>
      <c r="L14" s="250">
        <v>1.6</v>
      </c>
      <c r="M14" s="250">
        <f t="shared" si="5"/>
        <v>-846.6999999999999</v>
      </c>
      <c r="N14" s="251">
        <f t="shared" si="6"/>
        <v>0.188612519155959</v>
      </c>
    </row>
    <row r="15" spans="1:14" ht="25.5">
      <c r="A15" s="255" t="s">
        <v>32</v>
      </c>
      <c r="B15" s="253"/>
      <c r="C15" s="245">
        <f t="shared" si="0"/>
        <v>950</v>
      </c>
      <c r="D15" s="246">
        <f t="shared" si="0"/>
        <v>350.6</v>
      </c>
      <c r="E15" s="246"/>
      <c r="F15" s="247"/>
      <c r="G15" s="248">
        <v>950</v>
      </c>
      <c r="H15" s="254">
        <v>350.6</v>
      </c>
      <c r="I15" s="250">
        <f t="shared" si="3"/>
        <v>-599.4</v>
      </c>
      <c r="J15" s="251">
        <f t="shared" si="4"/>
        <v>36.90526315789474</v>
      </c>
      <c r="K15" s="248"/>
      <c r="L15" s="250"/>
      <c r="M15" s="250"/>
      <c r="N15" s="251"/>
    </row>
    <row r="16" spans="1:14" ht="15">
      <c r="A16" s="255" t="s">
        <v>74</v>
      </c>
      <c r="B16" s="244" t="s">
        <v>109</v>
      </c>
      <c r="C16" s="245">
        <f t="shared" si="0"/>
        <v>10810</v>
      </c>
      <c r="D16" s="246">
        <f t="shared" si="0"/>
        <v>585.7</v>
      </c>
      <c r="E16" s="246">
        <f t="shared" si="1"/>
        <v>-10224.3</v>
      </c>
      <c r="F16" s="247">
        <f t="shared" si="2"/>
        <v>5.41813135985199</v>
      </c>
      <c r="G16" s="248"/>
      <c r="H16" s="254"/>
      <c r="I16" s="250">
        <f t="shared" si="3"/>
        <v>0</v>
      </c>
      <c r="J16" s="251"/>
      <c r="K16" s="248">
        <v>10810</v>
      </c>
      <c r="L16" s="250">
        <v>585.7</v>
      </c>
      <c r="M16" s="250">
        <f t="shared" si="5"/>
        <v>-10224.3</v>
      </c>
      <c r="N16" s="251">
        <f t="shared" si="6"/>
        <v>5.41813135985199</v>
      </c>
    </row>
    <row r="17" spans="1:14" ht="15">
      <c r="A17" s="256" t="s">
        <v>75</v>
      </c>
      <c r="B17" s="244" t="s">
        <v>110</v>
      </c>
      <c r="C17" s="245">
        <f t="shared" si="0"/>
        <v>58102.4</v>
      </c>
      <c r="D17" s="246">
        <f t="shared" si="0"/>
        <v>5566.2</v>
      </c>
      <c r="E17" s="246">
        <f t="shared" si="1"/>
        <v>-52536.200000000004</v>
      </c>
      <c r="F17" s="247">
        <f t="shared" si="2"/>
        <v>9.579982926694939</v>
      </c>
      <c r="G17" s="248"/>
      <c r="H17" s="254"/>
      <c r="I17" s="250">
        <f t="shared" si="3"/>
        <v>0</v>
      </c>
      <c r="J17" s="251"/>
      <c r="K17" s="248">
        <v>58102.4</v>
      </c>
      <c r="L17" s="250">
        <v>5566.2</v>
      </c>
      <c r="M17" s="250">
        <f t="shared" si="5"/>
        <v>-52536.200000000004</v>
      </c>
      <c r="N17" s="251">
        <f t="shared" si="6"/>
        <v>9.579982926694939</v>
      </c>
    </row>
    <row r="18" spans="1:14" ht="15">
      <c r="A18" s="257" t="s">
        <v>111</v>
      </c>
      <c r="B18" s="258" t="s">
        <v>112</v>
      </c>
      <c r="C18" s="245">
        <f t="shared" si="0"/>
        <v>5688.3</v>
      </c>
      <c r="D18" s="246">
        <f t="shared" si="0"/>
        <v>280.6</v>
      </c>
      <c r="E18" s="246">
        <f t="shared" si="1"/>
        <v>-5407.7</v>
      </c>
      <c r="F18" s="247">
        <f t="shared" si="2"/>
        <v>4.932932510591917</v>
      </c>
      <c r="G18" s="248">
        <v>5126.8</v>
      </c>
      <c r="H18" s="254">
        <v>249.6</v>
      </c>
      <c r="I18" s="250">
        <f t="shared" si="3"/>
        <v>-4877.2</v>
      </c>
      <c r="J18" s="251">
        <f t="shared" si="4"/>
        <v>4.868533978310057</v>
      </c>
      <c r="K18" s="259">
        <v>561.5</v>
      </c>
      <c r="L18" s="250">
        <v>31</v>
      </c>
      <c r="M18" s="250">
        <f t="shared" si="5"/>
        <v>-530.5</v>
      </c>
      <c r="N18" s="251">
        <f t="shared" si="6"/>
        <v>5.520926090828139</v>
      </c>
    </row>
    <row r="19" spans="1:14" ht="15">
      <c r="A19" s="255" t="s">
        <v>113</v>
      </c>
      <c r="B19" s="258" t="s">
        <v>114</v>
      </c>
      <c r="C19" s="245">
        <f t="shared" si="0"/>
        <v>0</v>
      </c>
      <c r="D19" s="246">
        <f t="shared" si="0"/>
        <v>0</v>
      </c>
      <c r="E19" s="246">
        <f t="shared" si="1"/>
        <v>0</v>
      </c>
      <c r="F19" s="247"/>
      <c r="G19" s="248"/>
      <c r="H19" s="249"/>
      <c r="I19" s="250"/>
      <c r="J19" s="251"/>
      <c r="K19" s="259"/>
      <c r="L19" s="250"/>
      <c r="M19" s="250">
        <f t="shared" si="5"/>
        <v>0</v>
      </c>
      <c r="N19" s="251"/>
    </row>
    <row r="20" spans="1:14" ht="38.25">
      <c r="A20" s="260" t="s">
        <v>115</v>
      </c>
      <c r="B20" s="261" t="s">
        <v>116</v>
      </c>
      <c r="C20" s="245">
        <f t="shared" si="0"/>
        <v>41054.299999999996</v>
      </c>
      <c r="D20" s="246">
        <f t="shared" si="0"/>
        <v>2276.9</v>
      </c>
      <c r="E20" s="246">
        <f t="shared" si="1"/>
        <v>-38777.399999999994</v>
      </c>
      <c r="F20" s="247">
        <f>D20/C20%</f>
        <v>5.546069473843179</v>
      </c>
      <c r="G20" s="262">
        <f>SUM(G21:G25)</f>
        <v>24006.899999999998</v>
      </c>
      <c r="H20" s="250">
        <f>SUM(H21:H25)</f>
        <v>1403.4</v>
      </c>
      <c r="I20" s="250">
        <f t="shared" si="3"/>
        <v>-22603.499999999996</v>
      </c>
      <c r="J20" s="251">
        <f t="shared" si="4"/>
        <v>5.845819326943505</v>
      </c>
      <c r="K20" s="248">
        <f>SUM(K21:K25)</f>
        <v>17047.399999999998</v>
      </c>
      <c r="L20" s="250">
        <f>SUM(L21:L25)</f>
        <v>873.5</v>
      </c>
      <c r="M20" s="250">
        <f t="shared" si="5"/>
        <v>-16173.899999999998</v>
      </c>
      <c r="N20" s="251">
        <f t="shared" si="6"/>
        <v>5.123948520008916</v>
      </c>
    </row>
    <row r="21" spans="1:14" ht="25.5">
      <c r="A21" s="263" t="s">
        <v>40</v>
      </c>
      <c r="B21" s="264"/>
      <c r="C21" s="265">
        <f t="shared" si="0"/>
        <v>0</v>
      </c>
      <c r="D21" s="266">
        <f t="shared" si="0"/>
        <v>0</v>
      </c>
      <c r="E21" s="266"/>
      <c r="F21" s="267"/>
      <c r="G21" s="265"/>
      <c r="H21" s="268"/>
      <c r="I21" s="266">
        <f t="shared" si="3"/>
        <v>0</v>
      </c>
      <c r="J21" s="267"/>
      <c r="K21" s="265"/>
      <c r="L21" s="266"/>
      <c r="M21" s="266">
        <f t="shared" si="5"/>
        <v>0</v>
      </c>
      <c r="N21" s="267"/>
    </row>
    <row r="22" spans="1:14" ht="15">
      <c r="A22" s="263" t="s">
        <v>117</v>
      </c>
      <c r="B22" s="269" t="s">
        <v>118</v>
      </c>
      <c r="C22" s="265">
        <f t="shared" si="0"/>
        <v>30898.5</v>
      </c>
      <c r="D22" s="266">
        <f t="shared" si="0"/>
        <v>1712.8</v>
      </c>
      <c r="E22" s="266">
        <f aca="true" t="shared" si="7" ref="E22:E38">D22-C22</f>
        <v>-29185.7</v>
      </c>
      <c r="F22" s="267">
        <f aca="true" t="shared" si="8" ref="F22:F30">D22/C22%</f>
        <v>5.543311163972361</v>
      </c>
      <c r="G22" s="265">
        <v>15473</v>
      </c>
      <c r="H22" s="268">
        <v>856.3</v>
      </c>
      <c r="I22" s="266">
        <f t="shared" si="3"/>
        <v>-14616.7</v>
      </c>
      <c r="J22" s="267">
        <f t="shared" si="4"/>
        <v>5.534156272216118</v>
      </c>
      <c r="K22" s="265">
        <v>15425.5</v>
      </c>
      <c r="L22" s="266">
        <v>856.5</v>
      </c>
      <c r="M22" s="266">
        <f t="shared" si="5"/>
        <v>-14569</v>
      </c>
      <c r="N22" s="267">
        <f t="shared" si="6"/>
        <v>5.552494246539821</v>
      </c>
    </row>
    <row r="23" spans="1:14" ht="15">
      <c r="A23" s="270" t="s">
        <v>42</v>
      </c>
      <c r="B23" s="269" t="s">
        <v>119</v>
      </c>
      <c r="C23" s="265">
        <f t="shared" si="0"/>
        <v>9979.4</v>
      </c>
      <c r="D23" s="266">
        <f t="shared" si="0"/>
        <v>564.1</v>
      </c>
      <c r="E23" s="266">
        <f t="shared" si="7"/>
        <v>-9415.3</v>
      </c>
      <c r="F23" s="267">
        <f t="shared" si="8"/>
        <v>5.652644447561978</v>
      </c>
      <c r="G23" s="265">
        <v>8449.8</v>
      </c>
      <c r="H23" s="268">
        <v>547.1</v>
      </c>
      <c r="I23" s="266">
        <f t="shared" si="3"/>
        <v>-7902.699999999999</v>
      </c>
      <c r="J23" s="267">
        <f t="shared" si="4"/>
        <v>6.47470946057895</v>
      </c>
      <c r="K23" s="265">
        <v>1529.6</v>
      </c>
      <c r="L23" s="266">
        <v>17</v>
      </c>
      <c r="M23" s="266">
        <f t="shared" si="5"/>
        <v>-1512.6</v>
      </c>
      <c r="N23" s="267">
        <f t="shared" si="6"/>
        <v>1.1114016736401675</v>
      </c>
    </row>
    <row r="24" spans="1:14" ht="25.5">
      <c r="A24" s="270" t="s">
        <v>120</v>
      </c>
      <c r="B24" s="264" t="s">
        <v>121</v>
      </c>
      <c r="C24" s="265">
        <f t="shared" si="0"/>
        <v>150.1</v>
      </c>
      <c r="D24" s="266">
        <f t="shared" si="0"/>
        <v>0</v>
      </c>
      <c r="E24" s="266">
        <f t="shared" si="7"/>
        <v>-150.1</v>
      </c>
      <c r="F24" s="267">
        <f t="shared" si="8"/>
        <v>0</v>
      </c>
      <c r="G24" s="265">
        <v>84.1</v>
      </c>
      <c r="H24" s="268"/>
      <c r="I24" s="266">
        <f t="shared" si="3"/>
        <v>-84.1</v>
      </c>
      <c r="J24" s="267">
        <f t="shared" si="4"/>
        <v>0</v>
      </c>
      <c r="K24" s="271">
        <v>66</v>
      </c>
      <c r="L24" s="266"/>
      <c r="M24" s="266">
        <f t="shared" si="5"/>
        <v>-66</v>
      </c>
      <c r="N24" s="267">
        <f t="shared" si="6"/>
        <v>0</v>
      </c>
    </row>
    <row r="25" spans="1:14" ht="25.5">
      <c r="A25" s="272" t="s">
        <v>122</v>
      </c>
      <c r="B25" s="264"/>
      <c r="C25" s="265">
        <f aca="true" t="shared" si="9" ref="C25:D32">G25+K25</f>
        <v>26.3</v>
      </c>
      <c r="D25" s="266">
        <f t="shared" si="9"/>
        <v>0</v>
      </c>
      <c r="E25" s="266">
        <f>D25-C25</f>
        <v>-26.3</v>
      </c>
      <c r="F25" s="267">
        <f>D25/C25%</f>
        <v>0</v>
      </c>
      <c r="G25" s="265"/>
      <c r="H25" s="268"/>
      <c r="I25" s="266"/>
      <c r="J25" s="267"/>
      <c r="K25" s="273">
        <v>26.3</v>
      </c>
      <c r="L25" s="266"/>
      <c r="M25" s="266">
        <f t="shared" si="5"/>
        <v>-26.3</v>
      </c>
      <c r="N25" s="267">
        <f t="shared" si="6"/>
        <v>0</v>
      </c>
    </row>
    <row r="26" spans="1:14" ht="25.5">
      <c r="A26" s="255" t="s">
        <v>45</v>
      </c>
      <c r="B26" s="253" t="s">
        <v>123</v>
      </c>
      <c r="C26" s="245">
        <f t="shared" si="9"/>
        <v>4131.7</v>
      </c>
      <c r="D26" s="246">
        <f t="shared" si="9"/>
        <v>895.3</v>
      </c>
      <c r="E26" s="246">
        <f t="shared" si="7"/>
        <v>-3236.3999999999996</v>
      </c>
      <c r="F26" s="247">
        <f t="shared" si="8"/>
        <v>21.669046639397827</v>
      </c>
      <c r="G26" s="248">
        <v>4131.7</v>
      </c>
      <c r="H26" s="249">
        <v>895.3</v>
      </c>
      <c r="I26" s="250">
        <f t="shared" si="3"/>
        <v>-3236.3999999999996</v>
      </c>
      <c r="J26" s="251">
        <f t="shared" si="4"/>
        <v>21.669046639397827</v>
      </c>
      <c r="K26" s="274"/>
      <c r="L26" s="250"/>
      <c r="M26" s="250">
        <f t="shared" si="5"/>
        <v>0</v>
      </c>
      <c r="N26" s="251"/>
    </row>
    <row r="27" spans="1:14" ht="15">
      <c r="A27" s="255" t="s">
        <v>124</v>
      </c>
      <c r="B27" s="253"/>
      <c r="C27" s="245">
        <f t="shared" si="9"/>
        <v>91.6</v>
      </c>
      <c r="D27" s="246">
        <f t="shared" si="9"/>
        <v>113.1</v>
      </c>
      <c r="E27" s="246">
        <f t="shared" si="7"/>
        <v>21.5</v>
      </c>
      <c r="F27" s="247"/>
      <c r="G27" s="248"/>
      <c r="H27" s="254">
        <v>21.5</v>
      </c>
      <c r="I27" s="250">
        <f t="shared" si="3"/>
        <v>21.5</v>
      </c>
      <c r="J27" s="251"/>
      <c r="K27" s="274">
        <v>91.6</v>
      </c>
      <c r="L27" s="250">
        <v>91.6</v>
      </c>
      <c r="M27" s="250">
        <f t="shared" si="5"/>
        <v>0</v>
      </c>
      <c r="N27" s="251">
        <f t="shared" si="6"/>
        <v>100</v>
      </c>
    </row>
    <row r="28" spans="1:14" ht="25.5">
      <c r="A28" s="275" t="s">
        <v>49</v>
      </c>
      <c r="B28" s="258" t="s">
        <v>125</v>
      </c>
      <c r="C28" s="245">
        <f t="shared" si="9"/>
        <v>3500</v>
      </c>
      <c r="D28" s="246">
        <f t="shared" si="9"/>
        <v>236.6</v>
      </c>
      <c r="E28" s="246">
        <f t="shared" si="7"/>
        <v>-3263.4</v>
      </c>
      <c r="F28" s="247">
        <f t="shared" si="8"/>
        <v>6.76</v>
      </c>
      <c r="G28" s="262">
        <f>SUM(G29:G30)</f>
        <v>3500</v>
      </c>
      <c r="H28" s="250">
        <f>SUM(H29:H30)</f>
        <v>158</v>
      </c>
      <c r="I28" s="250">
        <f t="shared" si="3"/>
        <v>-3342</v>
      </c>
      <c r="J28" s="251">
        <f t="shared" si="4"/>
        <v>4.514285714285714</v>
      </c>
      <c r="K28" s="262">
        <f>SUM(K29:K30)</f>
        <v>0</v>
      </c>
      <c r="L28" s="250">
        <f>SUM(L29:L30)</f>
        <v>78.6</v>
      </c>
      <c r="M28" s="250">
        <f t="shared" si="5"/>
        <v>78.6</v>
      </c>
      <c r="N28" s="251"/>
    </row>
    <row r="29" spans="1:14" ht="15">
      <c r="A29" s="276" t="s">
        <v>50</v>
      </c>
      <c r="B29" s="277" t="s">
        <v>126</v>
      </c>
      <c r="C29" s="278">
        <f t="shared" si="9"/>
        <v>1500</v>
      </c>
      <c r="D29" s="279">
        <f t="shared" si="9"/>
        <v>93.9</v>
      </c>
      <c r="E29" s="266">
        <f t="shared" si="7"/>
        <v>-1406.1</v>
      </c>
      <c r="F29" s="267">
        <f t="shared" si="8"/>
        <v>6.260000000000001</v>
      </c>
      <c r="G29" s="278">
        <v>1500</v>
      </c>
      <c r="H29" s="280">
        <v>73.4</v>
      </c>
      <c r="I29" s="266">
        <f t="shared" si="3"/>
        <v>-1426.6</v>
      </c>
      <c r="J29" s="267">
        <f t="shared" si="4"/>
        <v>4.8933333333333335</v>
      </c>
      <c r="K29" s="278"/>
      <c r="L29" s="279">
        <v>20.5</v>
      </c>
      <c r="M29" s="266">
        <f t="shared" si="5"/>
        <v>20.5</v>
      </c>
      <c r="N29" s="251"/>
    </row>
    <row r="30" spans="1:14" ht="15">
      <c r="A30" s="276" t="s">
        <v>83</v>
      </c>
      <c r="B30" s="277" t="s">
        <v>127</v>
      </c>
      <c r="C30" s="281">
        <f t="shared" si="9"/>
        <v>2000</v>
      </c>
      <c r="D30" s="279">
        <f t="shared" si="9"/>
        <v>142.7</v>
      </c>
      <c r="E30" s="266">
        <f t="shared" si="7"/>
        <v>-1857.3</v>
      </c>
      <c r="F30" s="267">
        <f t="shared" si="8"/>
        <v>7.135</v>
      </c>
      <c r="G30" s="278">
        <v>2000</v>
      </c>
      <c r="H30" s="280">
        <v>84.6</v>
      </c>
      <c r="I30" s="266">
        <f t="shared" si="3"/>
        <v>-1915.4</v>
      </c>
      <c r="J30" s="267">
        <f t="shared" si="4"/>
        <v>4.2299999999999995</v>
      </c>
      <c r="K30" s="278"/>
      <c r="L30" s="279">
        <v>58.1</v>
      </c>
      <c r="M30" s="266">
        <f t="shared" si="5"/>
        <v>58.1</v>
      </c>
      <c r="N30" s="251"/>
    </row>
    <row r="31" spans="1:14" ht="15">
      <c r="A31" s="275" t="s">
        <v>128</v>
      </c>
      <c r="B31" s="258" t="s">
        <v>129</v>
      </c>
      <c r="C31" s="282">
        <f t="shared" si="9"/>
        <v>6530.299999999999</v>
      </c>
      <c r="D31" s="246">
        <f t="shared" si="9"/>
        <v>258.8</v>
      </c>
      <c r="E31" s="246">
        <f t="shared" si="7"/>
        <v>-6271.499999999999</v>
      </c>
      <c r="F31" s="247">
        <f>D31/C31%</f>
        <v>3.9630644840206424</v>
      </c>
      <c r="G31" s="248">
        <v>5993.4</v>
      </c>
      <c r="H31" s="254">
        <v>252.8</v>
      </c>
      <c r="I31" s="250">
        <f t="shared" si="3"/>
        <v>-5740.599999999999</v>
      </c>
      <c r="J31" s="251">
        <f t="shared" si="4"/>
        <v>4.217973103747456</v>
      </c>
      <c r="K31" s="283">
        <v>536.9</v>
      </c>
      <c r="L31" s="250">
        <v>6</v>
      </c>
      <c r="M31" s="250">
        <f t="shared" si="5"/>
        <v>-530.9</v>
      </c>
      <c r="N31" s="251">
        <f t="shared" si="6"/>
        <v>1.1175265412553548</v>
      </c>
    </row>
    <row r="32" spans="1:14" ht="15">
      <c r="A32" s="257" t="s">
        <v>54</v>
      </c>
      <c r="B32" s="258" t="s">
        <v>130</v>
      </c>
      <c r="C32" s="245">
        <f t="shared" si="9"/>
        <v>0</v>
      </c>
      <c r="D32" s="246">
        <f t="shared" si="9"/>
        <v>0</v>
      </c>
      <c r="E32" s="246">
        <f t="shared" si="7"/>
        <v>0</v>
      </c>
      <c r="F32" s="247"/>
      <c r="G32" s="248"/>
      <c r="H32" s="254"/>
      <c r="I32" s="250">
        <f t="shared" si="3"/>
        <v>0</v>
      </c>
      <c r="J32" s="251"/>
      <c r="K32" s="274"/>
      <c r="L32" s="250"/>
      <c r="M32" s="250">
        <f t="shared" si="5"/>
        <v>0</v>
      </c>
      <c r="N32" s="251"/>
    </row>
    <row r="33" spans="1:14" ht="15.75">
      <c r="A33" s="284" t="s">
        <v>85</v>
      </c>
      <c r="B33" s="285"/>
      <c r="C33" s="286">
        <f>SUM(C34:C38)</f>
        <v>3256493.2</v>
      </c>
      <c r="D33" s="287">
        <f>SUM(D34:D38)</f>
        <v>120786.1</v>
      </c>
      <c r="E33" s="288">
        <f t="shared" si="7"/>
        <v>-3135707.1</v>
      </c>
      <c r="F33" s="289">
        <f>D33/C33%</f>
        <v>3.7090849752119857</v>
      </c>
      <c r="G33" s="286">
        <f>SUM(G34:G38)</f>
        <v>2596994.9</v>
      </c>
      <c r="H33" s="290">
        <f>SUM(H34:H38)</f>
        <v>115701.20000000001</v>
      </c>
      <c r="I33" s="288">
        <f t="shared" si="3"/>
        <v>-2481293.6999999997</v>
      </c>
      <c r="J33" s="289">
        <f t="shared" si="4"/>
        <v>4.455195503079348</v>
      </c>
      <c r="K33" s="291">
        <f>SUM(K34:K38)</f>
        <v>659498.3</v>
      </c>
      <c r="L33" s="287">
        <f>SUM(L34:L38)</f>
        <v>5084.9</v>
      </c>
      <c r="M33" s="288">
        <f t="shared" si="5"/>
        <v>-654413.4</v>
      </c>
      <c r="N33" s="289">
        <f t="shared" si="6"/>
        <v>0.7710254901339396</v>
      </c>
    </row>
    <row r="34" spans="1:14" ht="15">
      <c r="A34" s="150" t="s">
        <v>86</v>
      </c>
      <c r="B34" s="292" t="s">
        <v>131</v>
      </c>
      <c r="C34" s="245">
        <f aca="true" t="shared" si="10" ref="C34:D38">G34+K34</f>
        <v>286139.2</v>
      </c>
      <c r="D34" s="246">
        <f t="shared" si="10"/>
        <v>20630</v>
      </c>
      <c r="E34" s="246">
        <f t="shared" si="7"/>
        <v>-265509.2</v>
      </c>
      <c r="F34" s="247">
        <f>D34/C34%</f>
        <v>7.209777618725431</v>
      </c>
      <c r="G34" s="293">
        <v>220831.8</v>
      </c>
      <c r="H34" s="294">
        <v>15545.1</v>
      </c>
      <c r="I34" s="250">
        <f t="shared" si="3"/>
        <v>-205286.69999999998</v>
      </c>
      <c r="J34" s="251">
        <f t="shared" si="4"/>
        <v>7.039339442960662</v>
      </c>
      <c r="K34" s="293">
        <v>65307.4</v>
      </c>
      <c r="L34" s="295">
        <v>5084.9</v>
      </c>
      <c r="M34" s="250">
        <f t="shared" si="5"/>
        <v>-60222.5</v>
      </c>
      <c r="N34" s="251">
        <f t="shared" si="6"/>
        <v>7.786100809402915</v>
      </c>
    </row>
    <row r="35" spans="1:14" ht="15">
      <c r="A35" s="150" t="s">
        <v>132</v>
      </c>
      <c r="B35" s="292" t="s">
        <v>133</v>
      </c>
      <c r="C35" s="245">
        <f t="shared" si="10"/>
        <v>769639.8</v>
      </c>
      <c r="D35" s="246">
        <f t="shared" si="10"/>
        <v>0</v>
      </c>
      <c r="E35" s="246">
        <f t="shared" si="7"/>
        <v>-769639.8</v>
      </c>
      <c r="F35" s="247">
        <f>D35/C35%</f>
        <v>0</v>
      </c>
      <c r="G35" s="293">
        <v>769639.8</v>
      </c>
      <c r="H35" s="294"/>
      <c r="I35" s="250">
        <f t="shared" si="3"/>
        <v>-769639.8</v>
      </c>
      <c r="J35" s="251">
        <f t="shared" si="4"/>
        <v>0</v>
      </c>
      <c r="K35" s="293"/>
      <c r="L35" s="295"/>
      <c r="M35" s="250">
        <f t="shared" si="5"/>
        <v>0</v>
      </c>
      <c r="N35" s="251"/>
    </row>
    <row r="36" spans="1:14" ht="15">
      <c r="A36" s="150" t="s">
        <v>134</v>
      </c>
      <c r="B36" s="292" t="s">
        <v>135</v>
      </c>
      <c r="C36" s="245">
        <f t="shared" si="10"/>
        <v>1504048.2</v>
      </c>
      <c r="D36" s="246">
        <f t="shared" si="10"/>
        <v>99432.8</v>
      </c>
      <c r="E36" s="246">
        <f t="shared" si="7"/>
        <v>-1404615.4</v>
      </c>
      <c r="F36" s="247">
        <f>D36/C36%</f>
        <v>6.611011535401592</v>
      </c>
      <c r="G36" s="296">
        <v>1501715.2</v>
      </c>
      <c r="H36" s="297">
        <v>99432.8</v>
      </c>
      <c r="I36" s="250">
        <f t="shared" si="3"/>
        <v>-1402282.4</v>
      </c>
      <c r="J36" s="251">
        <f t="shared" si="4"/>
        <v>6.621282117940872</v>
      </c>
      <c r="K36" s="296">
        <v>2333</v>
      </c>
      <c r="L36" s="298"/>
      <c r="M36" s="250">
        <f t="shared" si="5"/>
        <v>-2333</v>
      </c>
      <c r="N36" s="251">
        <f t="shared" si="6"/>
        <v>0</v>
      </c>
    </row>
    <row r="37" spans="1:14" ht="15">
      <c r="A37" s="299" t="s">
        <v>88</v>
      </c>
      <c r="B37" s="292"/>
      <c r="C37" s="245">
        <f t="shared" si="10"/>
        <v>696666</v>
      </c>
      <c r="D37" s="246">
        <f t="shared" si="10"/>
        <v>723.3</v>
      </c>
      <c r="E37" s="246">
        <f t="shared" si="7"/>
        <v>-695942.7</v>
      </c>
      <c r="F37" s="247">
        <f>D37/C37%</f>
        <v>0.10382306585939316</v>
      </c>
      <c r="G37" s="296">
        <v>104808.1</v>
      </c>
      <c r="H37" s="297">
        <v>723.3</v>
      </c>
      <c r="I37" s="250">
        <f t="shared" si="3"/>
        <v>-104084.8</v>
      </c>
      <c r="J37" s="251">
        <f t="shared" si="4"/>
        <v>0.6901184164201049</v>
      </c>
      <c r="K37" s="296">
        <v>591857.9</v>
      </c>
      <c r="L37" s="298"/>
      <c r="M37" s="250">
        <f t="shared" si="5"/>
        <v>-591857.9</v>
      </c>
      <c r="N37" s="251">
        <f t="shared" si="6"/>
        <v>0</v>
      </c>
    </row>
    <row r="38" spans="1:14" ht="15">
      <c r="A38" s="299" t="s">
        <v>89</v>
      </c>
      <c r="B38" s="292" t="s">
        <v>136</v>
      </c>
      <c r="C38" s="245">
        <f t="shared" si="10"/>
        <v>0</v>
      </c>
      <c r="D38" s="246">
        <f t="shared" si="10"/>
        <v>0</v>
      </c>
      <c r="E38" s="246">
        <f t="shared" si="7"/>
        <v>0</v>
      </c>
      <c r="F38" s="247"/>
      <c r="G38" s="296"/>
      <c r="H38" s="297"/>
      <c r="I38" s="250"/>
      <c r="J38" s="251"/>
      <c r="K38" s="300"/>
      <c r="L38" s="298"/>
      <c r="M38" s="250">
        <f t="shared" si="5"/>
        <v>0</v>
      </c>
      <c r="N38" s="251"/>
    </row>
    <row r="39" spans="1:14" ht="16.5" thickBot="1">
      <c r="A39" s="301" t="s">
        <v>90</v>
      </c>
      <c r="B39" s="302"/>
      <c r="C39" s="303">
        <f>C8+C33</f>
        <v>3802410.3000000003</v>
      </c>
      <c r="D39" s="303">
        <f>D8+D33</f>
        <v>150286.4</v>
      </c>
      <c r="E39" s="304">
        <f>D39-C39</f>
        <v>-3652123.9000000004</v>
      </c>
      <c r="F39" s="305">
        <f>D39/C39%</f>
        <v>3.952398298521335</v>
      </c>
      <c r="G39" s="303">
        <f>G8+G33</f>
        <v>2971108.1</v>
      </c>
      <c r="H39" s="303">
        <f>H8+H33</f>
        <v>134453.1</v>
      </c>
      <c r="I39" s="304">
        <f t="shared" si="3"/>
        <v>-2836655</v>
      </c>
      <c r="J39" s="305">
        <f t="shared" si="4"/>
        <v>4.525352005872826</v>
      </c>
      <c r="K39" s="303">
        <f>K8+K33</f>
        <v>831302.2000000001</v>
      </c>
      <c r="L39" s="303">
        <f>L8+L33</f>
        <v>15833.300000000001</v>
      </c>
      <c r="M39" s="304">
        <f t="shared" si="5"/>
        <v>-815468.9</v>
      </c>
      <c r="N39" s="305">
        <f t="shared" si="6"/>
        <v>1.904638289180517</v>
      </c>
    </row>
  </sheetData>
  <sheetProtection/>
  <mergeCells count="7">
    <mergeCell ref="C3:F3"/>
    <mergeCell ref="C4:F5"/>
    <mergeCell ref="G4:J5"/>
    <mergeCell ref="K4:N5"/>
    <mergeCell ref="E6:F6"/>
    <mergeCell ref="I6:J6"/>
    <mergeCell ref="M6:N6"/>
  </mergeCells>
  <printOptions verticalCentered="1"/>
  <pageMargins left="0.2362204724409449" right="0.1968503937007874" top="0.1968503937007874" bottom="0.35433070866141736" header="0.1968503937007874" footer="0.2755905511811024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Inna</cp:lastModifiedBy>
  <dcterms:created xsi:type="dcterms:W3CDTF">2013-09-03T12:48:50Z</dcterms:created>
  <dcterms:modified xsi:type="dcterms:W3CDTF">2014-02-10T13:28:43Z</dcterms:modified>
  <cp:category/>
  <cp:version/>
  <cp:contentType/>
  <cp:contentStatus/>
</cp:coreProperties>
</file>