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3"/>
  </bookViews>
  <sheets>
    <sheet name="район" sheetId="1" r:id="rId1"/>
    <sheet name="поселения" sheetId="2" r:id="rId2"/>
    <sheet name="консолид.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'поселения'!$A$1:$CB$33</definedName>
  </definedNames>
  <calcPr fullCalcOnLoad="1"/>
</workbook>
</file>

<file path=xl/sharedStrings.xml><?xml version="1.0" encoding="utf-8"?>
<sst xmlns="http://schemas.openxmlformats.org/spreadsheetml/2006/main" count="495" uniqueCount="163">
  <si>
    <t>Исполнение  бюджета Белокалитвинского района по доходам на 1 августа 2014 года</t>
  </si>
  <si>
    <t>Наименование показателей</t>
  </si>
  <si>
    <t>2014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</si>
  <si>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</si>
  <si>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</si>
  <si>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</si>
  <si>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</si>
  <si>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</si>
  <si>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</si>
  <si>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</si>
  <si>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</si>
  <si>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</si>
  <si>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</si>
  <si>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</si>
  <si>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</si>
  <si>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</si>
  <si>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</si>
  <si>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</si>
  <si>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</si>
  <si>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</si>
  <si>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</si>
  <si>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</si>
  <si>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</si>
  <si>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</si>
  <si>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</si>
  <si>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2012 год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</si>
  <si>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</si>
  <si>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</si>
  <si>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</si>
  <si>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</si>
  <si>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</si>
  <si>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</si>
  <si>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</si>
  <si>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</si>
  <si>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</si>
  <si>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</si>
  <si>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</si>
  <si>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</si>
  <si>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</si>
  <si>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</si>
  <si>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</si>
  <si>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</si>
  <si>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</si>
  <si>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</si>
  <si>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</si>
  <si>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</si>
  <si>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</si>
  <si>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</si>
  <si>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</si>
  <si>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</si>
  <si>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</si>
  <si>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</si>
  <si>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</si>
  <si>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</si>
  <si>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</si>
  <si>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</si>
  <si>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</si>
  <si>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</si>
  <si>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</si>
  <si>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</si>
  <si>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январь-июль 2014 года по поселениям </t>
  </si>
  <si>
    <t>Белокалитвинского района</t>
  </si>
  <si>
    <t>по состоянию на 01.08.2014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</si>
  <si>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</si>
  <si>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</si>
  <si>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</si>
  <si>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</si>
  <si>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</si>
  <si>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</si>
  <si>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</si>
  <si>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</si>
  <si>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</si>
  <si>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</si>
  <si>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</si>
  <si>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</si>
  <si>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</si>
  <si>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2014 год</t>
  </si>
  <si>
    <t>9 месяцев 2014 года</t>
  </si>
  <si>
    <t>Откл. к пл. 9 мес.</t>
  </si>
  <si>
    <t>% исп.</t>
  </si>
  <si>
    <t>т.р</t>
  </si>
  <si>
    <t>год. плана</t>
  </si>
  <si>
    <t>Собственные доходы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</si>
  <si>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</si>
  <si>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</si>
  <si>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</si>
  <si>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</si>
  <si>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</si>
  <si>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</si>
  <si>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</si>
  <si>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 xml:space="preserve"> 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</si>
  <si>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</si>
  <si>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</si>
  <si>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</si>
  <si>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</si>
  <si>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</si>
  <si>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</si>
  <si>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</si>
  <si>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</si>
  <si>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</si>
  <si>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</si>
  <si>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</si>
  <si>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</si>
  <si>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</si>
  <si>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</si>
  <si>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01.08.2014.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</si>
  <si>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</si>
  <si>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</si>
  <si>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</si>
  <si>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</si>
  <si>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</si>
  <si>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</si>
  <si>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</si>
  <si>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</si>
  <si>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</si>
  <si>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</si>
  <si>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</si>
  <si>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</si>
  <si>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</si>
  <si>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</si>
  <si>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</si>
  <si>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</si>
  <si>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</si>
  <si>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</si>
  <si>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</si>
  <si>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</si>
  <si>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</si>
  <si>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</si>
  <si>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</si>
  <si>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</si>
  <si>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</si>
  <si>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</si>
  <si>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</si>
  <si>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</si>
  <si>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</si>
  <si>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</si>
  <si>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</si>
  <si>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</si>
  <si>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</si>
  <si>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</si>
  <si>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</si>
  <si>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</si>
  <si>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</si>
  <si>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</si>
  <si>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</si>
  <si>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</si>
  <si>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</si>
  <si>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</si>
  <si>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</si>
  <si>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</si>
  <si>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</si>
  <si>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Выполнение плана  доходов за 7 месяцев 2014 года.</t>
  </si>
  <si>
    <t xml:space="preserve">по  состоянию на 01.08.2014г.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</si>
  <si>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</si>
  <si>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</si>
  <si>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</si>
  <si>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</si>
  <si>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2014 года</t>
  </si>
  <si>
    <t>план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</si>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</sst>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6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Continuous" vertical="top"/>
    </xf>
    <xf numFmtId="0" fontId="22" fillId="0" borderId="0" xfId="0" applyFont="1" applyFill="1" applyAlignment="1">
      <alignment horizontal="centerContinuous" vertical="top"/>
    </xf>
    <xf numFmtId="0" fontId="21" fillId="0" borderId="0" xfId="0" applyFont="1" applyFill="1" applyBorder="1" applyAlignment="1">
      <alignment horizontal="centerContinuous" vertical="top"/>
    </xf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7" borderId="14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9" fontId="19" fillId="0" borderId="21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164" fontId="21" fillId="34" borderId="27" xfId="0" applyNumberFormat="1" applyFont="1" applyFill="1" applyBorder="1" applyAlignment="1" applyProtection="1">
      <alignment horizontal="center" vertical="center"/>
      <protection/>
    </xf>
    <xf numFmtId="164" fontId="21" fillId="34" borderId="24" xfId="0" applyNumberFormat="1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164" fontId="21" fillId="34" borderId="30" xfId="0" applyNumberFormat="1" applyFont="1" applyFill="1" applyBorder="1" applyAlignment="1" applyProtection="1">
      <alignment horizontal="center" vertical="center"/>
      <protection/>
    </xf>
    <xf numFmtId="164" fontId="21" fillId="34" borderId="28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9" borderId="29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49" fontId="22" fillId="0" borderId="21" xfId="0" applyNumberFormat="1" applyFont="1" applyBorder="1" applyAlignment="1">
      <alignment vertical="top"/>
    </xf>
    <xf numFmtId="164" fontId="21" fillId="0" borderId="15" xfId="0" applyNumberFormat="1" applyFont="1" applyFill="1" applyBorder="1" applyAlignment="1" applyProtection="1">
      <alignment horizontal="right"/>
      <protection/>
    </xf>
    <xf numFmtId="164" fontId="21" fillId="0" borderId="15" xfId="0" applyNumberFormat="1" applyFont="1" applyBorder="1" applyAlignment="1" applyProtection="1">
      <alignment horizontal="right"/>
      <protection/>
    </xf>
    <xf numFmtId="164" fontId="21" fillId="0" borderId="23" xfId="0" applyNumberFormat="1" applyFont="1" applyBorder="1" applyAlignment="1" applyProtection="1">
      <alignment horizontal="right"/>
      <protection/>
    </xf>
    <xf numFmtId="164" fontId="21" fillId="7" borderId="14" xfId="0" applyNumberFormat="1" applyFont="1" applyFill="1" applyBorder="1" applyAlignment="1" applyProtection="1">
      <alignment horizontal="right"/>
      <protection/>
    </xf>
    <xf numFmtId="164" fontId="21" fillId="7" borderId="15" xfId="0" applyNumberFormat="1" applyFont="1" applyFill="1" applyBorder="1" applyAlignment="1" applyProtection="1">
      <alignment horizontal="right"/>
      <protection/>
    </xf>
    <xf numFmtId="164" fontId="21" fillId="7" borderId="16" xfId="0" applyNumberFormat="1" applyFont="1" applyFill="1" applyBorder="1" applyAlignment="1" applyProtection="1">
      <alignment horizontal="right"/>
      <protection/>
    </xf>
    <xf numFmtId="164" fontId="21" fillId="34" borderId="15" xfId="0" applyNumberFormat="1" applyFont="1" applyFill="1" applyBorder="1" applyAlignment="1" applyProtection="1">
      <alignment horizontal="right"/>
      <protection/>
    </xf>
    <xf numFmtId="164" fontId="21" fillId="33" borderId="15" xfId="0" applyNumberFormat="1" applyFont="1" applyFill="1" applyBorder="1" applyAlignment="1" applyProtection="1">
      <alignment horizontal="right"/>
      <protection/>
    </xf>
    <xf numFmtId="164" fontId="21" fillId="33" borderId="23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164" fontId="22" fillId="0" borderId="15" xfId="0" applyNumberFormat="1" applyFont="1" applyFill="1" applyBorder="1" applyAlignment="1" applyProtection="1">
      <alignment horizontal="right"/>
      <protection/>
    </xf>
    <xf numFmtId="164" fontId="21" fillId="7" borderId="23" xfId="0" applyNumberFormat="1" applyFont="1" applyFill="1" applyBorder="1" applyAlignment="1" applyProtection="1">
      <alignment horizontal="right"/>
      <protection/>
    </xf>
    <xf numFmtId="164" fontId="21" fillId="34" borderId="23" xfId="0" applyNumberFormat="1" applyFont="1" applyFill="1" applyBorder="1" applyAlignment="1" applyProtection="1">
      <alignment horizontal="right"/>
      <protection/>
    </xf>
    <xf numFmtId="164" fontId="21" fillId="0" borderId="23" xfId="0" applyNumberFormat="1" applyFont="1" applyFill="1" applyBorder="1" applyAlignment="1" applyProtection="1">
      <alignment horizontal="right"/>
      <protection/>
    </xf>
    <xf numFmtId="164" fontId="21" fillId="0" borderId="16" xfId="0" applyNumberFormat="1" applyFont="1" applyFill="1" applyBorder="1" applyAlignment="1" applyProtection="1">
      <alignment horizontal="right"/>
      <protection/>
    </xf>
    <xf numFmtId="164" fontId="21" fillId="9" borderId="14" xfId="0" applyNumberFormat="1" applyFont="1" applyFill="1" applyBorder="1" applyAlignment="1" applyProtection="1">
      <alignment horizontal="right"/>
      <protection/>
    </xf>
    <xf numFmtId="164" fontId="21" fillId="9" borderId="15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164" fontId="21" fillId="0" borderId="15" xfId="0" applyNumberFormat="1" applyFont="1" applyFill="1" applyBorder="1" applyAlignment="1">
      <alignment horizontal="right"/>
    </xf>
    <xf numFmtId="164" fontId="21" fillId="33" borderId="22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>
      <alignment horizontal="right"/>
    </xf>
    <xf numFmtId="164" fontId="21" fillId="0" borderId="22" xfId="0" applyNumberFormat="1" applyFont="1" applyFill="1" applyBorder="1" applyAlignment="1">
      <alignment horizontal="right"/>
    </xf>
    <xf numFmtId="164" fontId="21" fillId="9" borderId="14" xfId="0" applyNumberFormat="1" applyFont="1" applyFill="1" applyBorder="1" applyAlignment="1">
      <alignment horizontal="right"/>
    </xf>
    <xf numFmtId="49" fontId="19" fillId="0" borderId="21" xfId="0" applyNumberFormat="1" applyFont="1" applyBorder="1" applyAlignment="1">
      <alignment vertical="top" wrapText="1"/>
    </xf>
    <xf numFmtId="164" fontId="19" fillId="0" borderId="15" xfId="0" applyNumberFormat="1" applyFont="1" applyFill="1" applyBorder="1" applyAlignment="1">
      <alignment horizontal="right"/>
    </xf>
    <xf numFmtId="164" fontId="19" fillId="0" borderId="15" xfId="0" applyNumberFormat="1" applyFont="1" applyBorder="1" applyAlignment="1" applyProtection="1">
      <alignment horizontal="right"/>
      <protection/>
    </xf>
    <xf numFmtId="164" fontId="19" fillId="0" borderId="23" xfId="0" applyNumberFormat="1" applyFont="1" applyBorder="1" applyAlignment="1" applyProtection="1">
      <alignment horizontal="right"/>
      <protection/>
    </xf>
    <xf numFmtId="164" fontId="19" fillId="7" borderId="14" xfId="0" applyNumberFormat="1" applyFont="1" applyFill="1" applyBorder="1" applyAlignment="1" applyProtection="1">
      <alignment horizontal="right"/>
      <protection/>
    </xf>
    <xf numFmtId="164" fontId="19" fillId="7" borderId="15" xfId="0" applyNumberFormat="1" applyFont="1" applyFill="1" applyBorder="1" applyAlignment="1" applyProtection="1">
      <alignment horizontal="right"/>
      <protection/>
    </xf>
    <xf numFmtId="164" fontId="19" fillId="7" borderId="16" xfId="0" applyNumberFormat="1" applyFont="1" applyFill="1" applyBorder="1" applyAlignment="1" applyProtection="1">
      <alignment horizontal="right"/>
      <protection/>
    </xf>
    <xf numFmtId="164" fontId="19" fillId="33" borderId="22" xfId="0" applyNumberFormat="1" applyFont="1" applyFill="1" applyBorder="1" applyAlignment="1" applyProtection="1">
      <alignment horizontal="right"/>
      <protection/>
    </xf>
    <xf numFmtId="164" fontId="19" fillId="33" borderId="15" xfId="0" applyNumberFormat="1" applyFont="1" applyFill="1" applyBorder="1" applyAlignment="1" applyProtection="1">
      <alignment horizontal="right"/>
      <protection/>
    </xf>
    <xf numFmtId="164" fontId="19" fillId="33" borderId="2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Fill="1" applyBorder="1" applyAlignment="1" applyProtection="1">
      <alignment horizontal="right"/>
      <protection/>
    </xf>
    <xf numFmtId="164" fontId="19" fillId="7" borderId="23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Fill="1" applyBorder="1" applyAlignment="1">
      <alignment horizontal="right"/>
    </xf>
    <xf numFmtId="164" fontId="19" fillId="0" borderId="23" xfId="0" applyNumberFormat="1" applyFont="1" applyFill="1" applyBorder="1" applyAlignment="1" applyProtection="1">
      <alignment horizontal="right"/>
      <protection/>
    </xf>
    <xf numFmtId="164" fontId="19" fillId="0" borderId="16" xfId="0" applyNumberFormat="1" applyFont="1" applyFill="1" applyBorder="1" applyAlignment="1" applyProtection="1">
      <alignment horizontal="right"/>
      <protection/>
    </xf>
    <xf numFmtId="164" fontId="19" fillId="34" borderId="15" xfId="0" applyNumberFormat="1" applyFont="1" applyFill="1" applyBorder="1" applyAlignment="1" applyProtection="1">
      <alignment horizontal="right"/>
      <protection/>
    </xf>
    <xf numFmtId="164" fontId="19" fillId="9" borderId="14" xfId="0" applyNumberFormat="1" applyFont="1" applyFill="1" applyBorder="1" applyAlignment="1">
      <alignment horizontal="right"/>
    </xf>
    <xf numFmtId="164" fontId="19" fillId="9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19" fillId="0" borderId="21" xfId="0" applyNumberFormat="1" applyFont="1" applyBorder="1" applyAlignment="1">
      <alignment vertical="top"/>
    </xf>
    <xf numFmtId="164" fontId="19" fillId="33" borderId="14" xfId="0" applyNumberFormat="1" applyFont="1" applyFill="1" applyBorder="1" applyAlignment="1" applyProtection="1">
      <alignment horizontal="right"/>
      <protection/>
    </xf>
    <xf numFmtId="164" fontId="21" fillId="33" borderId="14" xfId="0" applyNumberFormat="1" applyFont="1" applyFill="1" applyBorder="1" applyAlignment="1" applyProtection="1">
      <alignment horizontal="right"/>
      <protection/>
    </xf>
    <xf numFmtId="164" fontId="21" fillId="33" borderId="31" xfId="0" applyNumberFormat="1" applyFont="1" applyFill="1" applyBorder="1" applyAlignment="1" applyProtection="1">
      <alignment horizontal="right"/>
      <protection/>
    </xf>
    <xf numFmtId="164" fontId="21" fillId="7" borderId="14" xfId="0" applyNumberFormat="1" applyFont="1" applyFill="1" applyBorder="1" applyAlignment="1">
      <alignment horizontal="right"/>
    </xf>
    <xf numFmtId="164" fontId="24" fillId="0" borderId="15" xfId="0" applyNumberFormat="1" applyFont="1" applyFill="1" applyBorder="1" applyAlignment="1">
      <alignment horizontal="right"/>
    </xf>
    <xf numFmtId="49" fontId="19" fillId="0" borderId="21" xfId="0" applyNumberFormat="1" applyFont="1" applyFill="1" applyBorder="1" applyAlignment="1">
      <alignment vertical="top" wrapText="1"/>
    </xf>
    <xf numFmtId="49" fontId="25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Border="1" applyAlignment="1">
      <alignment vertical="top" wrapText="1"/>
    </xf>
    <xf numFmtId="49" fontId="19" fillId="35" borderId="21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9" borderId="14" xfId="0" applyFont="1" applyFill="1" applyBorder="1" applyAlignment="1">
      <alignment/>
    </xf>
    <xf numFmtId="164" fontId="19" fillId="35" borderId="15" xfId="0" applyNumberFormat="1" applyFont="1" applyFill="1" applyBorder="1" applyAlignment="1" applyProtection="1">
      <alignment horizontal="right"/>
      <protection/>
    </xf>
    <xf numFmtId="0" fontId="19" fillId="35" borderId="0" xfId="0" applyFont="1" applyFill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164" fontId="19" fillId="9" borderId="14" xfId="0" applyNumberFormat="1" applyFont="1" applyFill="1" applyBorder="1" applyAlignment="1">
      <alignment/>
    </xf>
    <xf numFmtId="164" fontId="21" fillId="0" borderId="15" xfId="0" applyNumberFormat="1" applyFont="1" applyFill="1" applyBorder="1" applyAlignment="1">
      <alignment/>
    </xf>
    <xf numFmtId="164" fontId="21" fillId="0" borderId="14" xfId="0" applyNumberFormat="1" applyFont="1" applyFill="1" applyBorder="1" applyAlignment="1">
      <alignment/>
    </xf>
    <xf numFmtId="164" fontId="21" fillId="0" borderId="22" xfId="0" applyNumberFormat="1" applyFont="1" applyFill="1" applyBorder="1" applyAlignment="1">
      <alignment/>
    </xf>
    <xf numFmtId="164" fontId="21" fillId="9" borderId="14" xfId="0" applyNumberFormat="1" applyFont="1" applyFill="1" applyBorder="1" applyAlignment="1">
      <alignment/>
    </xf>
    <xf numFmtId="164" fontId="22" fillId="0" borderId="23" xfId="0" applyNumberFormat="1" applyFont="1" applyBorder="1" applyAlignment="1" applyProtection="1">
      <alignment horizontal="right"/>
      <protection/>
    </xf>
    <xf numFmtId="164" fontId="21" fillId="7" borderId="14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vertical="top" wrapText="1"/>
    </xf>
    <xf numFmtId="164" fontId="20" fillId="0" borderId="23" xfId="0" applyNumberFormat="1" applyFont="1" applyBorder="1" applyAlignment="1" applyProtection="1">
      <alignment horizontal="right"/>
      <protection/>
    </xf>
    <xf numFmtId="49" fontId="26" fillId="0" borderId="2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164" fontId="19" fillId="34" borderId="23" xfId="0" applyNumberFormat="1" applyFont="1" applyFill="1" applyBorder="1" applyAlignment="1" applyProtection="1">
      <alignment horizontal="right"/>
      <protection/>
    </xf>
    <xf numFmtId="164" fontId="21" fillId="0" borderId="27" xfId="0" applyNumberFormat="1" applyFont="1" applyFill="1" applyBorder="1" applyAlignment="1">
      <alignment/>
    </xf>
    <xf numFmtId="164" fontId="21" fillId="0" borderId="32" xfId="0" applyNumberFormat="1" applyFont="1" applyFill="1" applyBorder="1" applyAlignment="1">
      <alignment/>
    </xf>
    <xf numFmtId="164" fontId="21" fillId="0" borderId="33" xfId="0" applyNumberFormat="1" applyFont="1" applyFill="1" applyBorder="1" applyAlignment="1">
      <alignment/>
    </xf>
    <xf numFmtId="164" fontId="19" fillId="0" borderId="33" xfId="0" applyNumberFormat="1" applyFont="1" applyFill="1" applyBorder="1" applyAlignment="1" applyProtection="1">
      <alignment horizontal="right"/>
      <protection/>
    </xf>
    <xf numFmtId="164" fontId="21" fillId="0" borderId="34" xfId="0" applyNumberFormat="1" applyFont="1" applyFill="1" applyBorder="1" applyAlignment="1" applyProtection="1">
      <alignment horizontal="right"/>
      <protection/>
    </xf>
    <xf numFmtId="49" fontId="22" fillId="0" borderId="35" xfId="0" applyNumberFormat="1" applyFont="1" applyBorder="1" applyAlignment="1">
      <alignment vertical="top" wrapText="1"/>
    </xf>
    <xf numFmtId="164" fontId="19" fillId="0" borderId="32" xfId="0" applyNumberFormat="1" applyFont="1" applyFill="1" applyBorder="1" applyAlignment="1">
      <alignment horizontal="right"/>
    </xf>
    <xf numFmtId="164" fontId="21" fillId="0" borderId="33" xfId="0" applyNumberFormat="1" applyFont="1" applyFill="1" applyBorder="1" applyAlignment="1">
      <alignment horizontal="right"/>
    </xf>
    <xf numFmtId="164" fontId="21" fillId="0" borderId="33" xfId="0" applyNumberFormat="1" applyFont="1" applyBorder="1" applyAlignment="1" applyProtection="1">
      <alignment horizontal="right"/>
      <protection/>
    </xf>
    <xf numFmtId="164" fontId="19" fillId="0" borderId="34" xfId="0" applyNumberFormat="1" applyFont="1" applyBorder="1" applyAlignment="1" applyProtection="1">
      <alignment horizontal="right"/>
      <protection/>
    </xf>
    <xf numFmtId="164" fontId="19" fillId="36" borderId="36" xfId="0" applyNumberFormat="1" applyFont="1" applyFill="1" applyBorder="1" applyAlignment="1" applyProtection="1">
      <alignment horizontal="right"/>
      <protection/>
    </xf>
    <xf numFmtId="164" fontId="19" fillId="36" borderId="33" xfId="0" applyNumberFormat="1" applyFont="1" applyFill="1" applyBorder="1" applyAlignment="1" applyProtection="1">
      <alignment horizontal="right"/>
      <protection/>
    </xf>
    <xf numFmtId="164" fontId="19" fillId="36" borderId="37" xfId="0" applyNumberFormat="1" applyFont="1" applyFill="1" applyBorder="1" applyAlignment="1" applyProtection="1">
      <alignment horizontal="right"/>
      <protection/>
    </xf>
    <xf numFmtId="164" fontId="21" fillId="33" borderId="32" xfId="0" applyNumberFormat="1" applyFont="1" applyFill="1" applyBorder="1" applyAlignment="1" applyProtection="1">
      <alignment horizontal="right"/>
      <protection/>
    </xf>
    <xf numFmtId="164" fontId="21" fillId="33" borderId="33" xfId="0" applyNumberFormat="1" applyFont="1" applyFill="1" applyBorder="1" applyAlignment="1" applyProtection="1">
      <alignment horizontal="right"/>
      <protection/>
    </xf>
    <xf numFmtId="164" fontId="21" fillId="33" borderId="34" xfId="0" applyNumberFormat="1" applyFont="1" applyFill="1" applyBorder="1" applyAlignment="1" applyProtection="1">
      <alignment horizontal="right"/>
      <protection/>
    </xf>
    <xf numFmtId="164" fontId="21" fillId="0" borderId="36" xfId="0" applyNumberFormat="1" applyFont="1" applyFill="1" applyBorder="1" applyAlignment="1">
      <alignment/>
    </xf>
    <xf numFmtId="164" fontId="21" fillId="0" borderId="33" xfId="0" applyNumberFormat="1" applyFont="1" applyFill="1" applyBorder="1" applyAlignment="1" applyProtection="1">
      <alignment horizontal="right"/>
      <protection/>
    </xf>
    <xf numFmtId="164" fontId="20" fillId="0" borderId="33" xfId="0" applyNumberFormat="1" applyFont="1" applyFill="1" applyBorder="1" applyAlignment="1" applyProtection="1">
      <alignment horizontal="right"/>
      <protection/>
    </xf>
    <xf numFmtId="164" fontId="21" fillId="7" borderId="36" xfId="0" applyNumberFormat="1" applyFont="1" applyFill="1" applyBorder="1" applyAlignment="1" applyProtection="1">
      <alignment horizontal="right"/>
      <protection/>
    </xf>
    <xf numFmtId="164" fontId="21" fillId="7" borderId="33" xfId="0" applyNumberFormat="1" applyFont="1" applyFill="1" applyBorder="1" applyAlignment="1" applyProtection="1">
      <alignment horizontal="right"/>
      <protection/>
    </xf>
    <xf numFmtId="164" fontId="21" fillId="7" borderId="34" xfId="0" applyNumberFormat="1" applyFont="1" applyFill="1" applyBorder="1" applyAlignment="1" applyProtection="1">
      <alignment horizontal="right"/>
      <protection/>
    </xf>
    <xf numFmtId="164" fontId="21" fillId="33" borderId="38" xfId="0" applyNumberFormat="1" applyFont="1" applyFill="1" applyBorder="1" applyAlignment="1" applyProtection="1">
      <alignment horizontal="right"/>
      <protection/>
    </xf>
    <xf numFmtId="164" fontId="21" fillId="33" borderId="39" xfId="0" applyNumberFormat="1" applyFont="1" applyFill="1" applyBorder="1" applyAlignment="1" applyProtection="1">
      <alignment horizontal="right"/>
      <protection/>
    </xf>
    <xf numFmtId="164" fontId="21" fillId="33" borderId="40" xfId="0" applyNumberFormat="1" applyFont="1" applyFill="1" applyBorder="1" applyAlignment="1" applyProtection="1">
      <alignment horizontal="right"/>
      <protection/>
    </xf>
    <xf numFmtId="164" fontId="21" fillId="0" borderId="38" xfId="0" applyNumberFormat="1" applyFont="1" applyFill="1" applyBorder="1" applyAlignment="1">
      <alignment/>
    </xf>
    <xf numFmtId="164" fontId="21" fillId="0" borderId="39" xfId="0" applyNumberFormat="1" applyFont="1" applyFill="1" applyBorder="1" applyAlignment="1">
      <alignment/>
    </xf>
    <xf numFmtId="164" fontId="21" fillId="0" borderId="39" xfId="0" applyNumberFormat="1" applyFont="1" applyFill="1" applyBorder="1" applyAlignment="1" applyProtection="1">
      <alignment horizontal="right"/>
      <protection/>
    </xf>
    <xf numFmtId="164" fontId="19" fillId="0" borderId="40" xfId="0" applyNumberFormat="1" applyFont="1" applyFill="1" applyBorder="1" applyAlignment="1" applyProtection="1">
      <alignment horizontal="right"/>
      <protection/>
    </xf>
    <xf numFmtId="164" fontId="19" fillId="0" borderId="41" xfId="0" applyNumberFormat="1" applyFont="1" applyFill="1" applyBorder="1" applyAlignment="1" applyProtection="1">
      <alignment horizontal="right"/>
      <protection/>
    </xf>
    <xf numFmtId="164" fontId="19" fillId="0" borderId="34" xfId="0" applyNumberFormat="1" applyFont="1" applyFill="1" applyBorder="1" applyAlignment="1" applyProtection="1">
      <alignment horizontal="right"/>
      <protection/>
    </xf>
    <xf numFmtId="164" fontId="21" fillId="33" borderId="36" xfId="0" applyNumberFormat="1" applyFont="1" applyFill="1" applyBorder="1" applyAlignment="1" applyProtection="1">
      <alignment horizontal="right"/>
      <protection/>
    </xf>
    <xf numFmtId="164" fontId="21" fillId="0" borderId="37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>
      <alignment/>
    </xf>
    <xf numFmtId="49" fontId="19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43" xfId="0" applyFont="1" applyBorder="1" applyAlignment="1">
      <alignment/>
    </xf>
    <xf numFmtId="0" fontId="19" fillId="0" borderId="43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2" fillId="0" borderId="0" xfId="0" applyNumberFormat="1" applyFont="1" applyAlignment="1">
      <alignment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27" fillId="37" borderId="44" xfId="0" applyFont="1" applyFill="1" applyBorder="1" applyAlignment="1">
      <alignment horizontal="center" wrapText="1"/>
    </xf>
    <xf numFmtId="0" fontId="27" fillId="37" borderId="45" xfId="0" applyFont="1" applyFill="1" applyBorder="1" applyAlignment="1">
      <alignment horizontal="center" wrapText="1"/>
    </xf>
    <xf numFmtId="0" fontId="27" fillId="37" borderId="46" xfId="0" applyFont="1" applyFill="1" applyBorder="1" applyAlignment="1">
      <alignment horizontal="center" wrapText="1"/>
    </xf>
    <xf numFmtId="0" fontId="27" fillId="37" borderId="47" xfId="0" applyFont="1" applyFill="1" applyBorder="1" applyAlignment="1">
      <alignment horizontal="center" wrapText="1"/>
    </xf>
    <xf numFmtId="0" fontId="27" fillId="37" borderId="47" xfId="0" applyFont="1" applyFill="1" applyBorder="1" applyAlignment="1">
      <alignment horizontal="center" wrapText="1"/>
    </xf>
    <xf numFmtId="0" fontId="27" fillId="37" borderId="45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37" borderId="11" xfId="0" applyFont="1" applyFill="1" applyBorder="1" applyAlignment="1">
      <alignment horizontal="center" wrapText="1"/>
    </xf>
    <xf numFmtId="0" fontId="27" fillId="37" borderId="12" xfId="0" applyFont="1" applyFill="1" applyBorder="1" applyAlignment="1">
      <alignment horizontal="center" wrapText="1"/>
    </xf>
    <xf numFmtId="0" fontId="27" fillId="37" borderId="48" xfId="0" applyFont="1" applyFill="1" applyBorder="1" applyAlignment="1">
      <alignment horizontal="center" wrapText="1"/>
    </xf>
    <xf numFmtId="0" fontId="27" fillId="37" borderId="19" xfId="0" applyFont="1" applyFill="1" applyBorder="1" applyAlignment="1">
      <alignment horizontal="center" wrapText="1"/>
    </xf>
    <xf numFmtId="0" fontId="27" fillId="37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8" borderId="4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wrapText="1"/>
    </xf>
    <xf numFmtId="0" fontId="0" fillId="4" borderId="53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38" borderId="22" xfId="0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38" borderId="3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4" borderId="51" xfId="0" applyFont="1" applyFill="1" applyBorder="1" applyAlignment="1">
      <alignment horizontal="center" wrapText="1"/>
    </xf>
    <xf numFmtId="0" fontId="0" fillId="4" borderId="54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3" fillId="38" borderId="15" xfId="0" applyFont="1" applyFill="1" applyBorder="1" applyAlignment="1">
      <alignment/>
    </xf>
    <xf numFmtId="0" fontId="33" fillId="38" borderId="16" xfId="0" applyFont="1" applyFill="1" applyBorder="1" applyAlignment="1">
      <alignment/>
    </xf>
    <xf numFmtId="164" fontId="33" fillId="38" borderId="31" xfId="0" applyNumberFormat="1" applyFont="1" applyFill="1" applyBorder="1" applyAlignment="1">
      <alignment/>
    </xf>
    <xf numFmtId="164" fontId="33" fillId="38" borderId="15" xfId="0" applyNumberFormat="1" applyFont="1" applyFill="1" applyBorder="1" applyAlignment="1">
      <alignment/>
    </xf>
    <xf numFmtId="164" fontId="33" fillId="38" borderId="17" xfId="0" applyNumberFormat="1" applyFont="1" applyFill="1" applyBorder="1" applyAlignment="1">
      <alignment/>
    </xf>
    <xf numFmtId="164" fontId="33" fillId="38" borderId="16" xfId="0" applyNumberFormat="1" applyFont="1" applyFill="1" applyBorder="1" applyAlignment="1">
      <alignment/>
    </xf>
    <xf numFmtId="164" fontId="33" fillId="4" borderId="16" xfId="0" applyNumberFormat="1" applyFont="1" applyFill="1" applyBorder="1" applyAlignment="1">
      <alignment/>
    </xf>
    <xf numFmtId="164" fontId="33" fillId="4" borderId="23" xfId="0" applyNumberFormat="1" applyFont="1" applyFill="1" applyBorder="1" applyAlignment="1">
      <alignment/>
    </xf>
    <xf numFmtId="164" fontId="33" fillId="4" borderId="15" xfId="0" applyNumberFormat="1" applyFont="1" applyFill="1" applyBorder="1" applyAlignment="1">
      <alignment/>
    </xf>
    <xf numFmtId="164" fontId="33" fillId="38" borderId="22" xfId="0" applyNumberFormat="1" applyFont="1" applyFill="1" applyBorder="1" applyAlignment="1">
      <alignment/>
    </xf>
    <xf numFmtId="0" fontId="33" fillId="38" borderId="0" xfId="0" applyFont="1" applyFill="1" applyAlignment="1">
      <alignment/>
    </xf>
    <xf numFmtId="0" fontId="31" fillId="0" borderId="15" xfId="0" applyFont="1" applyBorder="1" applyAlignment="1">
      <alignment/>
    </xf>
    <xf numFmtId="0" fontId="34" fillId="0" borderId="16" xfId="0" applyFont="1" applyBorder="1" applyAlignment="1">
      <alignment/>
    </xf>
    <xf numFmtId="164" fontId="0" fillId="38" borderId="31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4" borderId="16" xfId="0" applyNumberFormat="1" applyFont="1" applyFill="1" applyBorder="1" applyAlignment="1">
      <alignment/>
    </xf>
    <xf numFmtId="164" fontId="0" fillId="4" borderId="23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38" borderId="22" xfId="0" applyNumberFormat="1" applyFont="1" applyFill="1" applyBorder="1" applyAlignment="1">
      <alignment/>
    </xf>
    <xf numFmtId="164" fontId="35" fillId="0" borderId="15" xfId="0" applyNumberFormat="1" applyFont="1" applyFill="1" applyBorder="1" applyAlignment="1">
      <alignment/>
    </xf>
    <xf numFmtId="164" fontId="35" fillId="0" borderId="0" xfId="0" applyNumberFormat="1" applyFont="1" applyAlignment="1">
      <alignment/>
    </xf>
    <xf numFmtId="0" fontId="31" fillId="0" borderId="15" xfId="0" applyFont="1" applyBorder="1" applyAlignment="1">
      <alignment wrapText="1"/>
    </xf>
    <xf numFmtId="164" fontId="0" fillId="0" borderId="16" xfId="0" applyNumberFormat="1" applyFill="1" applyBorder="1" applyAlignment="1">
      <alignment horizontal="right"/>
    </xf>
    <xf numFmtId="0" fontId="31" fillId="0" borderId="16" xfId="0" applyFont="1" applyBorder="1" applyAlignment="1">
      <alignment/>
    </xf>
    <xf numFmtId="164" fontId="0" fillId="38" borderId="31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1" fillId="0" borderId="15" xfId="0" applyFont="1" applyBorder="1" applyAlignment="1">
      <alignment vertical="top"/>
    </xf>
    <xf numFmtId="0" fontId="31" fillId="0" borderId="15" xfId="0" applyFont="1" applyFill="1" applyBorder="1" applyAlignment="1">
      <alignment vertical="top"/>
    </xf>
    <xf numFmtId="0" fontId="31" fillId="0" borderId="16" xfId="0" applyFont="1" applyFill="1" applyBorder="1" applyAlignment="1">
      <alignment vertical="top"/>
    </xf>
    <xf numFmtId="164" fontId="0" fillId="38" borderId="31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3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1" fillId="0" borderId="15" xfId="0" applyFont="1" applyBorder="1" applyAlignment="1">
      <alignment vertical="top" wrapText="1"/>
    </xf>
    <xf numFmtId="0" fontId="31" fillId="0" borderId="16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4" borderId="15" xfId="0" applyNumberForma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33" fillId="0" borderId="15" xfId="0" applyFont="1" applyFill="1" applyBorder="1" applyAlignment="1">
      <alignment/>
    </xf>
    <xf numFmtId="0" fontId="36" fillId="0" borderId="16" xfId="0" applyFont="1" applyBorder="1" applyAlignment="1">
      <alignment/>
    </xf>
    <xf numFmtId="164" fontId="33" fillId="38" borderId="31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7" fillId="0" borderId="15" xfId="0" applyNumberFormat="1" applyFont="1" applyFill="1" applyBorder="1" applyAlignment="1">
      <alignment/>
    </xf>
    <xf numFmtId="164" fontId="37" fillId="0" borderId="0" xfId="0" applyNumberFormat="1" applyFont="1" applyAlignment="1">
      <alignment/>
    </xf>
    <xf numFmtId="0" fontId="33" fillId="0" borderId="0" xfId="0" applyFont="1" applyAlignment="1">
      <alignment/>
    </xf>
    <xf numFmtId="0" fontId="38" fillId="0" borderId="15" xfId="0" applyFont="1" applyFill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164" fontId="35" fillId="38" borderId="31" xfId="0" applyNumberFormat="1" applyFont="1" applyFill="1" applyBorder="1" applyAlignment="1">
      <alignment vertical="top" wrapText="1"/>
    </xf>
    <xf numFmtId="164" fontId="35" fillId="0" borderId="15" xfId="0" applyNumberFormat="1" applyFont="1" applyBorder="1" applyAlignment="1">
      <alignment vertical="top" wrapText="1"/>
    </xf>
    <xf numFmtId="164" fontId="35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9" fillId="0" borderId="15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vertical="top" wrapText="1"/>
    </xf>
    <xf numFmtId="164" fontId="35" fillId="0" borderId="15" xfId="0" applyNumberFormat="1" applyFont="1" applyFill="1" applyBorder="1" applyAlignment="1">
      <alignment vertical="top" wrapText="1"/>
    </xf>
    <xf numFmtId="164" fontId="35" fillId="0" borderId="14" xfId="0" applyNumberFormat="1" applyFont="1" applyFill="1" applyBorder="1" applyAlignment="1">
      <alignment vertical="top" wrapText="1"/>
    </xf>
    <xf numFmtId="164" fontId="0" fillId="0" borderId="16" xfId="0" applyNumberFormat="1" applyFill="1" applyBorder="1" applyAlignment="1">
      <alignment/>
    </xf>
    <xf numFmtId="164" fontId="0" fillId="4" borderId="23" xfId="0" applyNumberFormat="1" applyFill="1" applyBorder="1" applyAlignment="1">
      <alignment/>
    </xf>
    <xf numFmtId="164" fontId="0" fillId="4" borderId="16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4" borderId="23" xfId="0" applyNumberFormat="1" applyFill="1" applyBorder="1" applyAlignment="1">
      <alignment horizontal="right"/>
    </xf>
    <xf numFmtId="0" fontId="31" fillId="0" borderId="15" xfId="0" applyFont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4" borderId="23" xfId="0" applyNumberFormat="1" applyFont="1" applyFill="1" applyBorder="1" applyAlignment="1">
      <alignment horizontal="right"/>
    </xf>
    <xf numFmtId="164" fontId="0" fillId="4" borderId="15" xfId="0" applyNumberFormat="1" applyFill="1" applyBorder="1" applyAlignment="1">
      <alignment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164" fontId="41" fillId="38" borderId="31" xfId="0" applyNumberFormat="1" applyFont="1" applyFill="1" applyBorder="1" applyAlignment="1">
      <alignment wrapText="1"/>
    </xf>
    <xf numFmtId="164" fontId="41" fillId="0" borderId="15" xfId="0" applyNumberFormat="1" applyFont="1" applyBorder="1" applyAlignment="1">
      <alignment wrapText="1"/>
    </xf>
    <xf numFmtId="164" fontId="41" fillId="0" borderId="14" xfId="0" applyNumberFormat="1" applyFont="1" applyBorder="1" applyAlignment="1">
      <alignment wrapText="1"/>
    </xf>
    <xf numFmtId="0" fontId="31" fillId="0" borderId="16" xfId="0" applyFont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37" fillId="1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164" fontId="0" fillId="37" borderId="22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33" fillId="38" borderId="33" xfId="0" applyFont="1" applyFill="1" applyBorder="1" applyAlignment="1">
      <alignment/>
    </xf>
    <xf numFmtId="0" fontId="33" fillId="38" borderId="37" xfId="0" applyFont="1" applyFill="1" applyBorder="1" applyAlignment="1">
      <alignment/>
    </xf>
    <xf numFmtId="164" fontId="33" fillId="38" borderId="55" xfId="0" applyNumberFormat="1" applyFont="1" applyFill="1" applyBorder="1" applyAlignment="1">
      <alignment/>
    </xf>
    <xf numFmtId="164" fontId="33" fillId="38" borderId="33" xfId="0" applyNumberFormat="1" applyFont="1" applyFill="1" applyBorder="1" applyAlignment="1">
      <alignment/>
    </xf>
    <xf numFmtId="164" fontId="33" fillId="4" borderId="37" xfId="0" applyNumberFormat="1" applyFont="1" applyFill="1" applyBorder="1" applyAlignment="1">
      <alignment/>
    </xf>
    <xf numFmtId="164" fontId="33" fillId="4" borderId="34" xfId="0" applyNumberFormat="1" applyFont="1" applyFill="1" applyBorder="1" applyAlignment="1">
      <alignment/>
    </xf>
    <xf numFmtId="164" fontId="33" fillId="4" borderId="33" xfId="0" applyNumberFormat="1" applyFont="1" applyFill="1" applyBorder="1" applyAlignment="1">
      <alignment/>
    </xf>
    <xf numFmtId="164" fontId="33" fillId="38" borderId="32" xfId="0" applyNumberFormat="1" applyFont="1" applyFill="1" applyBorder="1" applyAlignment="1">
      <alignment/>
    </xf>
    <xf numFmtId="164" fontId="33" fillId="38" borderId="56" xfId="0" applyNumberFormat="1" applyFont="1" applyFill="1" applyBorder="1" applyAlignment="1">
      <alignment/>
    </xf>
    <xf numFmtId="0" fontId="33" fillId="38" borderId="56" xfId="0" applyFont="1" applyFill="1" applyBorder="1" applyAlignment="1">
      <alignment/>
    </xf>
    <xf numFmtId="164" fontId="33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top"/>
    </xf>
    <xf numFmtId="0" fontId="31" fillId="0" borderId="52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52" xfId="0" applyFont="1" applyFill="1" applyBorder="1" applyAlignment="1">
      <alignment/>
    </xf>
    <xf numFmtId="0" fontId="30" fillId="0" borderId="5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0" fillId="38" borderId="16" xfId="0" applyFont="1" applyFill="1" applyBorder="1" applyAlignment="1">
      <alignment horizontal="right"/>
    </xf>
    <xf numFmtId="164" fontId="27" fillId="38" borderId="22" xfId="0" applyNumberFormat="1" applyFont="1" applyFill="1" applyBorder="1" applyAlignment="1" applyProtection="1">
      <alignment horizontal="right"/>
      <protection/>
    </xf>
    <xf numFmtId="164" fontId="27" fillId="38" borderId="15" xfId="0" applyNumberFormat="1" applyFont="1" applyFill="1" applyBorder="1" applyAlignment="1" applyProtection="1">
      <alignment horizontal="right"/>
      <protection/>
    </xf>
    <xf numFmtId="164" fontId="27" fillId="38" borderId="23" xfId="0" applyNumberFormat="1" applyFont="1" applyFill="1" applyBorder="1" applyAlignment="1" applyProtection="1">
      <alignment horizontal="right"/>
      <protection/>
    </xf>
    <xf numFmtId="164" fontId="27" fillId="38" borderId="31" xfId="0" applyNumberFormat="1" applyFont="1" applyFill="1" applyBorder="1" applyAlignment="1" applyProtection="1">
      <alignment horizontal="right"/>
      <protection/>
    </xf>
    <xf numFmtId="164" fontId="27" fillId="38" borderId="26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/>
    </xf>
    <xf numFmtId="0" fontId="30" fillId="0" borderId="16" xfId="0" applyFont="1" applyFill="1" applyBorder="1" applyAlignment="1">
      <alignment horizontal="right"/>
    </xf>
    <xf numFmtId="164" fontId="30" fillId="0" borderId="22" xfId="0" applyNumberFormat="1" applyFont="1" applyBorder="1" applyAlignment="1" applyProtection="1">
      <alignment horizontal="right"/>
      <protection/>
    </xf>
    <xf numFmtId="164" fontId="30" fillId="0" borderId="15" xfId="0" applyNumberFormat="1" applyFont="1" applyBorder="1" applyAlignment="1" applyProtection="1">
      <alignment horizontal="right"/>
      <protection/>
    </xf>
    <xf numFmtId="164" fontId="30" fillId="0" borderId="23" xfId="0" applyNumberFormat="1" applyFont="1" applyBorder="1" applyAlignment="1" applyProtection="1">
      <alignment horizontal="right"/>
      <protection/>
    </xf>
    <xf numFmtId="164" fontId="30" fillId="0" borderId="22" xfId="0" applyNumberFormat="1" applyFont="1" applyFill="1" applyBorder="1" applyAlignment="1" applyProtection="1">
      <alignment horizontal="right"/>
      <protection/>
    </xf>
    <xf numFmtId="164" fontId="30" fillId="0" borderId="17" xfId="0" applyNumberFormat="1" applyFont="1" applyFill="1" applyBorder="1" applyAlignment="1" applyProtection="1">
      <alignment horizontal="right"/>
      <protection/>
    </xf>
    <xf numFmtId="164" fontId="30" fillId="0" borderId="15" xfId="0" applyNumberFormat="1" applyFont="1" applyFill="1" applyBorder="1" applyAlignment="1" applyProtection="1">
      <alignment horizontal="right"/>
      <protection/>
    </xf>
    <xf numFmtId="164" fontId="30" fillId="0" borderId="23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164" fontId="30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164" fontId="30" fillId="0" borderId="22" xfId="0" applyNumberFormat="1" applyFont="1" applyFill="1" applyBorder="1" applyAlignment="1" applyProtection="1">
      <alignment horizontal="right"/>
      <protection locked="0"/>
    </xf>
    <xf numFmtId="0" fontId="35" fillId="0" borderId="16" xfId="0" applyFont="1" applyBorder="1" applyAlignment="1">
      <alignment vertical="top" wrapText="1"/>
    </xf>
    <xf numFmtId="0" fontId="30" fillId="0" borderId="16" xfId="0" applyFont="1" applyFill="1" applyBorder="1" applyAlignment="1">
      <alignment horizontal="right"/>
    </xf>
    <xf numFmtId="164" fontId="30" fillId="0" borderId="31" xfId="0" applyNumberFormat="1" applyFont="1" applyFill="1" applyBorder="1" applyAlignment="1" applyProtection="1">
      <alignment horizontal="right"/>
      <protection/>
    </xf>
    <xf numFmtId="0" fontId="42" fillId="39" borderId="16" xfId="0" applyFont="1" applyFill="1" applyBorder="1" applyAlignment="1">
      <alignment vertical="top" wrapText="1"/>
    </xf>
    <xf numFmtId="0" fontId="30" fillId="39" borderId="16" xfId="0" applyFont="1" applyFill="1" applyBorder="1" applyAlignment="1">
      <alignment horizontal="right"/>
    </xf>
    <xf numFmtId="164" fontId="30" fillId="39" borderId="22" xfId="0" applyNumberFormat="1" applyFont="1" applyFill="1" applyBorder="1" applyAlignment="1" applyProtection="1">
      <alignment horizontal="right"/>
      <protection/>
    </xf>
    <xf numFmtId="164" fontId="30" fillId="39" borderId="15" xfId="0" applyNumberFormat="1" applyFont="1" applyFill="1" applyBorder="1" applyAlignment="1" applyProtection="1">
      <alignment horizontal="right"/>
      <protection/>
    </xf>
    <xf numFmtId="164" fontId="30" fillId="39" borderId="23" xfId="0" applyNumberFormat="1" applyFont="1" applyFill="1" applyBorder="1" applyAlignment="1" applyProtection="1">
      <alignment horizontal="right"/>
      <protection/>
    </xf>
    <xf numFmtId="164" fontId="30" fillId="39" borderId="17" xfId="0" applyNumberFormat="1" applyFont="1" applyFill="1" applyBorder="1" applyAlignment="1" applyProtection="1">
      <alignment horizontal="right"/>
      <protection/>
    </xf>
    <xf numFmtId="0" fontId="43" fillId="39" borderId="16" xfId="0" applyFont="1" applyFill="1" applyBorder="1" applyAlignment="1">
      <alignment horizontal="right"/>
    </xf>
    <xf numFmtId="0" fontId="44" fillId="39" borderId="16" xfId="0" applyFont="1" applyFill="1" applyBorder="1" applyAlignment="1">
      <alignment horizontal="left" vertical="top" wrapText="1"/>
    </xf>
    <xf numFmtId="165" fontId="30" fillId="39" borderId="22" xfId="0" applyNumberFormat="1" applyFont="1" applyFill="1" applyBorder="1" applyAlignment="1">
      <alignment horizontal="right"/>
    </xf>
    <xf numFmtId="0" fontId="45" fillId="39" borderId="16" xfId="0" applyFont="1" applyFill="1" applyBorder="1" applyAlignment="1">
      <alignment wrapText="1"/>
    </xf>
    <xf numFmtId="0" fontId="30" fillId="39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/>
    </xf>
    <xf numFmtId="0" fontId="41" fillId="0" borderId="16" xfId="0" applyFont="1" applyBorder="1" applyAlignment="1">
      <alignment wrapText="1"/>
    </xf>
    <xf numFmtId="0" fontId="45" fillId="39" borderId="16" xfId="0" applyFont="1" applyFill="1" applyBorder="1" applyAlignment="1">
      <alignment wrapText="1"/>
    </xf>
    <xf numFmtId="0" fontId="0" fillId="39" borderId="16" xfId="0" applyFont="1" applyFill="1" applyBorder="1" applyAlignment="1">
      <alignment horizontal="center"/>
    </xf>
    <xf numFmtId="164" fontId="30" fillId="39" borderId="22" xfId="0" applyNumberFormat="1" applyFont="1" applyFill="1" applyBorder="1" applyAlignment="1" applyProtection="1">
      <alignment horizontal="right"/>
      <protection/>
    </xf>
    <xf numFmtId="164" fontId="30" fillId="39" borderId="15" xfId="0" applyNumberFormat="1" applyFont="1" applyFill="1" applyBorder="1" applyAlignment="1" applyProtection="1">
      <alignment horizontal="right"/>
      <protection/>
    </xf>
    <xf numFmtId="164" fontId="30" fillId="39" borderId="16" xfId="0" applyNumberFormat="1" applyFont="1" applyFill="1" applyBorder="1" applyAlignment="1" applyProtection="1">
      <alignment horizontal="right"/>
      <protection/>
    </xf>
    <xf numFmtId="164" fontId="30" fillId="39" borderId="31" xfId="0" applyNumberFormat="1" applyFont="1" applyFill="1" applyBorder="1" applyAlignment="1" applyProtection="1">
      <alignment horizontal="right"/>
      <protection/>
    </xf>
    <xf numFmtId="164" fontId="30" fillId="0" borderId="31" xfId="0" applyNumberFormat="1" applyFont="1" applyBorder="1" applyAlignment="1" applyProtection="1">
      <alignment horizontal="right"/>
      <protection/>
    </xf>
    <xf numFmtId="165" fontId="30" fillId="0" borderId="22" xfId="0" applyNumberFormat="1" applyFont="1" applyFill="1" applyBorder="1" applyAlignment="1">
      <alignment/>
    </xf>
    <xf numFmtId="0" fontId="27" fillId="16" borderId="15" xfId="0" applyFont="1" applyFill="1" applyBorder="1" applyAlignment="1">
      <alignment/>
    </xf>
    <xf numFmtId="0" fontId="27" fillId="16" borderId="16" xfId="0" applyFont="1" applyFill="1" applyBorder="1" applyAlignment="1">
      <alignment horizontal="right"/>
    </xf>
    <xf numFmtId="164" fontId="27" fillId="16" borderId="22" xfId="0" applyNumberFormat="1" applyFont="1" applyFill="1" applyBorder="1" applyAlignment="1">
      <alignment/>
    </xf>
    <xf numFmtId="164" fontId="27" fillId="16" borderId="15" xfId="0" applyNumberFormat="1" applyFont="1" applyFill="1" applyBorder="1" applyAlignment="1">
      <alignment/>
    </xf>
    <xf numFmtId="164" fontId="27" fillId="16" borderId="15" xfId="0" applyNumberFormat="1" applyFont="1" applyFill="1" applyBorder="1" applyAlignment="1" applyProtection="1">
      <alignment horizontal="right"/>
      <protection/>
    </xf>
    <xf numFmtId="164" fontId="27" fillId="16" borderId="23" xfId="0" applyNumberFormat="1" applyFont="1" applyFill="1" applyBorder="1" applyAlignment="1" applyProtection="1">
      <alignment horizontal="right"/>
      <protection/>
    </xf>
    <xf numFmtId="164" fontId="27" fillId="16" borderId="16" xfId="0" applyNumberFormat="1" applyFont="1" applyFill="1" applyBorder="1" applyAlignment="1">
      <alignment/>
    </xf>
    <xf numFmtId="164" fontId="27" fillId="16" borderId="31" xfId="0" applyNumberFormat="1" applyFont="1" applyFill="1" applyBorder="1" applyAlignment="1">
      <alignment/>
    </xf>
    <xf numFmtId="164" fontId="30" fillId="0" borderId="16" xfId="0" applyNumberFormat="1" applyFont="1" applyBorder="1" applyAlignment="1">
      <alignment horizontal="right"/>
    </xf>
    <xf numFmtId="164" fontId="30" fillId="0" borderId="22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30" fillId="0" borderId="22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wrapText="1"/>
    </xf>
    <xf numFmtId="164" fontId="30" fillId="35" borderId="22" xfId="0" applyNumberFormat="1" applyFont="1" applyFill="1" applyBorder="1" applyAlignment="1">
      <alignment/>
    </xf>
    <xf numFmtId="164" fontId="27" fillId="18" borderId="15" xfId="0" applyNumberFormat="1" applyFont="1" applyFill="1" applyBorder="1" applyAlignment="1">
      <alignment/>
    </xf>
    <xf numFmtId="164" fontId="27" fillId="18" borderId="16" xfId="0" applyNumberFormat="1" applyFont="1" applyFill="1" applyBorder="1" applyAlignment="1">
      <alignment horizontal="right"/>
    </xf>
    <xf numFmtId="164" fontId="27" fillId="18" borderId="32" xfId="0" applyNumberFormat="1" applyFont="1" applyFill="1" applyBorder="1" applyAlignment="1">
      <alignment/>
    </xf>
    <xf numFmtId="164" fontId="27" fillId="18" borderId="33" xfId="0" applyNumberFormat="1" applyFont="1" applyFill="1" applyBorder="1" applyAlignment="1" applyProtection="1">
      <alignment horizontal="right"/>
      <protection/>
    </xf>
    <xf numFmtId="164" fontId="27" fillId="18" borderId="34" xfId="0" applyNumberFormat="1" applyFont="1" applyFill="1" applyBorder="1" applyAlignment="1" applyProtection="1">
      <alignment horizontal="right"/>
      <protection/>
    </xf>
    <xf numFmtId="164" fontId="30" fillId="0" borderId="0" xfId="0" applyNumberFormat="1" applyFont="1" applyFill="1" applyBorder="1" applyAlignment="1">
      <alignment/>
    </xf>
    <xf numFmtId="0" fontId="46" fillId="0" borderId="0" xfId="52">
      <alignment/>
      <protection/>
    </xf>
    <xf numFmtId="0" fontId="21" fillId="0" borderId="0" xfId="52" applyFont="1" applyAlignment="1">
      <alignment horizontal="center"/>
      <protection/>
    </xf>
    <xf numFmtId="0" fontId="46" fillId="0" borderId="0" xfId="52" applyFont="1">
      <alignment/>
      <protection/>
    </xf>
    <xf numFmtId="0" fontId="19" fillId="0" borderId="0" xfId="52" applyFont="1">
      <alignment/>
      <protection/>
    </xf>
    <xf numFmtId="0" fontId="47" fillId="0" borderId="0" xfId="52" applyFont="1">
      <alignment/>
      <protection/>
    </xf>
    <xf numFmtId="164" fontId="21" fillId="0" borderId="0" xfId="52" applyNumberFormat="1" applyFont="1">
      <alignment/>
      <protection/>
    </xf>
    <xf numFmtId="164" fontId="21" fillId="0" borderId="11" xfId="52" applyNumberFormat="1" applyFont="1" applyBorder="1" applyAlignment="1">
      <alignment horizontal="center"/>
      <protection/>
    </xf>
    <xf numFmtId="164" fontId="21" fillId="0" borderId="50" xfId="52" applyNumberFormat="1" applyFont="1" applyBorder="1" applyAlignment="1">
      <alignment horizontal="center"/>
      <protection/>
    </xf>
    <xf numFmtId="164" fontId="21" fillId="0" borderId="12" xfId="52" applyNumberFormat="1" applyFont="1" applyBorder="1" applyAlignment="1">
      <alignment horizontal="center"/>
      <protection/>
    </xf>
    <xf numFmtId="164" fontId="21" fillId="0" borderId="13" xfId="52" applyNumberFormat="1" applyFont="1" applyBorder="1" applyAlignment="1">
      <alignment horizontal="center"/>
      <protection/>
    </xf>
    <xf numFmtId="164" fontId="20" fillId="0" borderId="16" xfId="52" applyNumberFormat="1" applyFont="1" applyBorder="1" applyAlignment="1">
      <alignment horizontal="center" vertical="center" wrapText="1"/>
      <protection/>
    </xf>
    <xf numFmtId="164" fontId="20" fillId="0" borderId="22" xfId="52" applyNumberFormat="1" applyFont="1" applyBorder="1" applyAlignment="1">
      <alignment horizontal="center" vertical="center" wrapText="1"/>
      <protection/>
    </xf>
    <xf numFmtId="164" fontId="20" fillId="0" borderId="15" xfId="52" applyNumberFormat="1" applyFont="1" applyBorder="1" applyAlignment="1">
      <alignment horizontal="center" vertical="center" wrapText="1"/>
      <protection/>
    </xf>
    <xf numFmtId="164" fontId="20" fillId="0" borderId="26" xfId="52" applyNumberFormat="1" applyFont="1" applyBorder="1" applyAlignment="1">
      <alignment horizontal="center" vertical="center" wrapText="1"/>
      <protection/>
    </xf>
    <xf numFmtId="164" fontId="20" fillId="0" borderId="24" xfId="52" applyNumberFormat="1" applyFont="1" applyBorder="1" applyAlignment="1">
      <alignment horizontal="center" vertical="center" wrapText="1"/>
      <protection/>
    </xf>
    <xf numFmtId="164" fontId="20" fillId="0" borderId="0" xfId="52" applyNumberFormat="1" applyFont="1">
      <alignment/>
      <protection/>
    </xf>
    <xf numFmtId="164" fontId="20" fillId="0" borderId="15" xfId="52" applyNumberFormat="1" applyFont="1" applyBorder="1" applyAlignment="1">
      <alignment horizontal="center"/>
      <protection/>
    </xf>
    <xf numFmtId="164" fontId="20" fillId="0" borderId="23" xfId="52" applyNumberFormat="1" applyFont="1" applyBorder="1" applyAlignment="1">
      <alignment horizontal="center"/>
      <protection/>
    </xf>
    <xf numFmtId="164" fontId="20" fillId="0" borderId="28" xfId="52" applyNumberFormat="1" applyFont="1" applyBorder="1" applyAlignment="1">
      <alignment horizontal="center" vertical="center" wrapText="1"/>
      <protection/>
    </xf>
    <xf numFmtId="164" fontId="21" fillId="0" borderId="16" xfId="52" applyNumberFormat="1" applyFont="1" applyBorder="1" applyAlignment="1">
      <alignment wrapText="1"/>
      <protection/>
    </xf>
    <xf numFmtId="164" fontId="21" fillId="0" borderId="31" xfId="52" applyNumberFormat="1" applyFont="1" applyBorder="1">
      <alignment/>
      <protection/>
    </xf>
    <xf numFmtId="164" fontId="21" fillId="0" borderId="15" xfId="52" applyNumberFormat="1" applyFont="1" applyBorder="1">
      <alignment/>
      <protection/>
    </xf>
    <xf numFmtId="164" fontId="21" fillId="0" borderId="23" xfId="52" applyNumberFormat="1" applyFont="1" applyBorder="1">
      <alignment/>
      <protection/>
    </xf>
    <xf numFmtId="164" fontId="21" fillId="0" borderId="14" xfId="52" applyNumberFormat="1" applyFont="1" applyBorder="1">
      <alignment/>
      <protection/>
    </xf>
    <xf numFmtId="164" fontId="21" fillId="0" borderId="16" xfId="52" applyNumberFormat="1" applyFont="1" applyFill="1" applyBorder="1">
      <alignment/>
      <protection/>
    </xf>
    <xf numFmtId="164" fontId="21" fillId="0" borderId="31" xfId="52" applyNumberFormat="1" applyFont="1" applyFill="1" applyBorder="1">
      <alignment/>
      <protection/>
    </xf>
    <xf numFmtId="164" fontId="21" fillId="0" borderId="15" xfId="52" applyNumberFormat="1" applyFont="1" applyFill="1" applyBorder="1">
      <alignment/>
      <protection/>
    </xf>
    <xf numFmtId="164" fontId="21" fillId="0" borderId="14" xfId="52" applyNumberFormat="1" applyFont="1" applyFill="1" applyBorder="1">
      <alignment/>
      <protection/>
    </xf>
    <xf numFmtId="164" fontId="21" fillId="0" borderId="23" xfId="52" applyNumberFormat="1" applyFont="1" applyFill="1" applyBorder="1">
      <alignment/>
      <protection/>
    </xf>
    <xf numFmtId="164" fontId="21" fillId="0" borderId="0" xfId="52" applyNumberFormat="1" applyFont="1" applyFill="1">
      <alignment/>
      <protection/>
    </xf>
    <xf numFmtId="164" fontId="21" fillId="0" borderId="16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9" fillId="0" borderId="22" xfId="52" applyNumberFormat="1" applyFont="1" applyBorder="1">
      <alignment/>
      <protection/>
    </xf>
    <xf numFmtId="164" fontId="19" fillId="0" borderId="14" xfId="52" applyNumberFormat="1" applyFont="1" applyBorder="1">
      <alignment/>
      <protection/>
    </xf>
    <xf numFmtId="164" fontId="20" fillId="0" borderId="15" xfId="52" applyNumberFormat="1" applyFont="1" applyBorder="1">
      <alignment/>
      <protection/>
    </xf>
    <xf numFmtId="164" fontId="19" fillId="0" borderId="15" xfId="52" applyNumberFormat="1" applyFont="1" applyFill="1" applyBorder="1">
      <alignment/>
      <protection/>
    </xf>
    <xf numFmtId="164" fontId="19" fillId="0" borderId="15" xfId="52" applyNumberFormat="1" applyFont="1" applyBorder="1">
      <alignment/>
      <protection/>
    </xf>
    <xf numFmtId="164" fontId="21" fillId="0" borderId="22" xfId="52" applyNumberFormat="1" applyFont="1" applyBorder="1">
      <alignment/>
      <protection/>
    </xf>
    <xf numFmtId="164" fontId="19" fillId="0" borderId="0" xfId="52" applyNumberFormat="1" applyFont="1">
      <alignment/>
      <protection/>
    </xf>
    <xf numFmtId="164" fontId="19" fillId="0" borderId="23" xfId="52" applyNumberFormat="1" applyFont="1" applyBorder="1">
      <alignment/>
      <protection/>
    </xf>
    <xf numFmtId="164" fontId="19" fillId="0" borderId="31" xfId="52" applyNumberFormat="1" applyFont="1" applyBorder="1">
      <alignment/>
      <protection/>
    </xf>
    <xf numFmtId="164" fontId="19" fillId="0" borderId="17" xfId="52" applyNumberFormat="1" applyFont="1" applyBorder="1">
      <alignment/>
      <protection/>
    </xf>
    <xf numFmtId="164" fontId="19" fillId="0" borderId="32" xfId="52" applyNumberFormat="1" applyFont="1" applyBorder="1">
      <alignment/>
      <protection/>
    </xf>
    <xf numFmtId="164" fontId="19" fillId="0" borderId="36" xfId="52" applyNumberFormat="1" applyFont="1" applyBorder="1">
      <alignment/>
      <protection/>
    </xf>
    <xf numFmtId="164" fontId="19" fillId="0" borderId="33" xfId="52" applyNumberFormat="1" applyFont="1" applyFill="1" applyBorder="1">
      <alignment/>
      <protection/>
    </xf>
    <xf numFmtId="164" fontId="19" fillId="0" borderId="33" xfId="52" applyNumberFormat="1" applyFont="1" applyBorder="1">
      <alignment/>
      <protection/>
    </xf>
    <xf numFmtId="164" fontId="19" fillId="0" borderId="34" xfId="52" applyNumberFormat="1" applyFont="1" applyBorder="1">
      <alignment/>
      <protection/>
    </xf>
    <xf numFmtId="164" fontId="19" fillId="0" borderId="55" xfId="52" applyNumberFormat="1" applyFont="1" applyBorder="1">
      <alignment/>
      <protection/>
    </xf>
    <xf numFmtId="164" fontId="46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showZeros="0" zoomScale="80" zoomScaleNormal="80" zoomScaleSheetLayoutView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9.00390625" defaultRowHeight="12.75"/>
  <cols>
    <col min="1" max="1" width="42.25390625" style="211" customWidth="1"/>
    <col min="2" max="2" width="12.875" style="145" bestFit="1" customWidth="1"/>
    <col min="3" max="3" width="12.375" style="2" customWidth="1"/>
    <col min="4" max="4" width="14.00390625" style="145" customWidth="1"/>
    <col min="5" max="5" width="8.125" style="145" customWidth="1"/>
    <col min="6" max="7" width="12.625" style="145" hidden="1" customWidth="1"/>
    <col min="8" max="8" width="12.25390625" style="145" hidden="1" customWidth="1"/>
    <col min="9" max="9" width="9.00390625" style="145" hidden="1" customWidth="1"/>
    <col min="10" max="12" width="13.75390625" style="145" hidden="1" customWidth="1"/>
    <col min="13" max="13" width="8.125" style="145" hidden="1" customWidth="1"/>
    <col min="14" max="15" width="13.625" style="2" hidden="1" customWidth="1"/>
    <col min="16" max="16" width="9.25390625" style="2" hidden="1" customWidth="1"/>
    <col min="17" max="17" width="8.875" style="3" hidden="1" customWidth="1"/>
    <col min="18" max="20" width="12.375" style="2" hidden="1" customWidth="1"/>
    <col min="21" max="21" width="11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9.375" style="5" hidden="1" customWidth="1"/>
    <col min="26" max="27" width="11.25390625" style="145" hidden="1" customWidth="1"/>
    <col min="28" max="28" width="12.25390625" style="145" hidden="1" customWidth="1"/>
    <col min="29" max="29" width="9.125" style="145" hidden="1" customWidth="1"/>
    <col min="30" max="31" width="11.625" style="2" hidden="1" customWidth="1"/>
    <col min="32" max="32" width="9.875" style="2" hidden="1" customWidth="1"/>
    <col min="33" max="33" width="8.125" style="2" hidden="1" customWidth="1"/>
    <col min="34" max="34" width="13.125" style="2" hidden="1" customWidth="1"/>
    <col min="35" max="35" width="12.75390625" style="2" hidden="1" customWidth="1"/>
    <col min="36" max="36" width="12.125" style="2" hidden="1" customWidth="1"/>
    <col min="37" max="37" width="10.25390625" style="2" hidden="1" customWidth="1"/>
    <col min="38" max="39" width="11.375" style="2" hidden="1" customWidth="1"/>
    <col min="40" max="40" width="12.625" style="2" hidden="1" customWidth="1"/>
    <col min="41" max="41" width="13.75390625" style="2" hidden="1" customWidth="1"/>
    <col min="42" max="43" width="13.00390625" style="2" customWidth="1"/>
    <col min="44" max="44" width="12.25390625" style="2" customWidth="1"/>
    <col min="45" max="45" width="7.75390625" style="2" customWidth="1"/>
    <col min="46" max="46" width="12.875" style="145" customWidth="1"/>
    <col min="47" max="47" width="12.375" style="145" customWidth="1"/>
    <col min="48" max="48" width="12.25390625" style="145" customWidth="1"/>
    <col min="49" max="49" width="8.625" style="215" customWidth="1"/>
    <col min="50" max="51" width="10.875" style="2" customWidth="1"/>
    <col min="52" max="52" width="11.875" style="2" customWidth="1"/>
    <col min="53" max="53" width="9.875" style="2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3.75390625" style="145" hidden="1" customWidth="1"/>
    <col min="64" max="64" width="10.75390625" style="145" hidden="1" customWidth="1"/>
    <col min="65" max="65" width="10.25390625" style="145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10.875" style="2" hidden="1" customWidth="1"/>
    <col min="78" max="78" width="13.25390625" style="145" hidden="1" customWidth="1"/>
    <col min="79" max="79" width="14.125" style="145" hidden="1" customWidth="1"/>
    <col min="80" max="80" width="3.00390625" style="145" hidden="1" customWidth="1"/>
    <col min="81" max="81" width="11.625" style="145" customWidth="1"/>
    <col min="82" max="16384" width="9.125" style="145" customWidth="1"/>
  </cols>
  <sheetData>
    <row r="1" spans="1:49" s="2" customFormat="1" ht="22.5">
      <c r="A1" s="1" t="s">
        <v>0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44" customFormat="1" ht="21" customHeight="1">
      <c r="A3" s="14" t="s">
        <v>1</v>
      </c>
      <c r="B3" s="15" t="s">
        <v>2</v>
      </c>
      <c r="C3" s="16"/>
      <c r="D3" s="16"/>
      <c r="E3" s="17"/>
      <c r="F3" s="18" t="s">
        <v>3</v>
      </c>
      <c r="G3" s="19"/>
      <c r="H3" s="19"/>
      <c r="I3" s="20"/>
      <c r="J3" s="21" t="s">
        <v>4</v>
      </c>
      <c r="K3" s="22"/>
      <c r="L3" s="22"/>
      <c r="M3" s="23"/>
      <c r="N3" s="24" t="s">
        <v>5</v>
      </c>
      <c r="O3" s="25"/>
      <c r="P3" s="25"/>
      <c r="Q3" s="25"/>
      <c r="R3" s="25" t="s">
        <v>6</v>
      </c>
      <c r="S3" s="25"/>
      <c r="T3" s="25"/>
      <c r="U3" s="25"/>
      <c r="V3" s="25" t="s">
        <v>7</v>
      </c>
      <c r="W3" s="25"/>
      <c r="X3" s="25"/>
      <c r="Y3" s="25"/>
      <c r="Z3" s="26" t="s">
        <v>8</v>
      </c>
      <c r="AA3" s="27"/>
      <c r="AB3" s="27"/>
      <c r="AC3" s="28"/>
      <c r="AD3" s="29" t="s">
        <v>9</v>
      </c>
      <c r="AE3" s="30"/>
      <c r="AF3" s="30"/>
      <c r="AG3" s="24"/>
      <c r="AH3" s="29" t="s">
        <v>10</v>
      </c>
      <c r="AI3" s="30"/>
      <c r="AJ3" s="30"/>
      <c r="AK3" s="24"/>
      <c r="AL3" s="25" t="s">
        <v>11</v>
      </c>
      <c r="AM3" s="25"/>
      <c r="AN3" s="25"/>
      <c r="AO3" s="25"/>
      <c r="AP3" s="31" t="s">
        <v>12</v>
      </c>
      <c r="AQ3" s="31"/>
      <c r="AR3" s="31"/>
      <c r="AS3" s="32"/>
      <c r="AT3" s="33" t="s">
        <v>13</v>
      </c>
      <c r="AU3" s="34"/>
      <c r="AV3" s="34"/>
      <c r="AW3" s="35"/>
      <c r="AX3" s="36" t="s">
        <v>14</v>
      </c>
      <c r="AY3" s="37"/>
      <c r="AZ3" s="37"/>
      <c r="BA3" s="38"/>
      <c r="BB3" s="36" t="s">
        <v>15</v>
      </c>
      <c r="BC3" s="37"/>
      <c r="BD3" s="37"/>
      <c r="BE3" s="37"/>
      <c r="BF3" s="36" t="s">
        <v>16</v>
      </c>
      <c r="BG3" s="37"/>
      <c r="BH3" s="37"/>
      <c r="BI3" s="38"/>
      <c r="BJ3" s="34" t="s">
        <v>17</v>
      </c>
      <c r="BK3" s="34"/>
      <c r="BL3" s="34"/>
      <c r="BM3" s="35"/>
      <c r="BN3" s="36" t="s">
        <v>18</v>
      </c>
      <c r="BO3" s="37"/>
      <c r="BP3" s="37"/>
      <c r="BQ3" s="38"/>
      <c r="BR3" s="39" t="s">
        <v>19</v>
      </c>
      <c r="BS3" s="40"/>
      <c r="BT3" s="40"/>
      <c r="BU3" s="40"/>
      <c r="BV3" s="41" t="s">
        <v>20</v>
      </c>
      <c r="BW3" s="41"/>
      <c r="BX3" s="41"/>
      <c r="BY3" s="41"/>
      <c r="BZ3" s="42" t="s">
        <v>21</v>
      </c>
      <c r="CA3" s="43"/>
      <c r="CB3" s="43"/>
    </row>
    <row r="4" spans="1:80" s="44" customFormat="1" ht="19.5" customHeight="1">
      <c r="A4" s="45"/>
      <c r="B4" s="46" t="s">
        <v>22</v>
      </c>
      <c r="C4" s="47" t="s">
        <v>23</v>
      </c>
      <c r="D4" s="48" t="s">
        <v>24</v>
      </c>
      <c r="E4" s="49"/>
      <c r="F4" s="50" t="s">
        <v>22</v>
      </c>
      <c r="G4" s="51" t="s">
        <v>23</v>
      </c>
      <c r="H4" s="19" t="s">
        <v>24</v>
      </c>
      <c r="I4" s="20"/>
      <c r="J4" s="52" t="s">
        <v>22</v>
      </c>
      <c r="K4" s="53" t="s">
        <v>23</v>
      </c>
      <c r="L4" s="54" t="s">
        <v>24</v>
      </c>
      <c r="M4" s="55"/>
      <c r="N4" s="56" t="s">
        <v>22</v>
      </c>
      <c r="O4" s="47" t="s">
        <v>23</v>
      </c>
      <c r="P4" s="25" t="s">
        <v>24</v>
      </c>
      <c r="Q4" s="25"/>
      <c r="R4" s="47" t="s">
        <v>22</v>
      </c>
      <c r="S4" s="47" t="s">
        <v>23</v>
      </c>
      <c r="T4" s="25" t="s">
        <v>24</v>
      </c>
      <c r="U4" s="25"/>
      <c r="V4" s="47" t="s">
        <v>22</v>
      </c>
      <c r="W4" s="47" t="s">
        <v>23</v>
      </c>
      <c r="X4" s="25" t="s">
        <v>24</v>
      </c>
      <c r="Y4" s="25"/>
      <c r="Z4" s="57" t="s">
        <v>22</v>
      </c>
      <c r="AA4" s="57" t="s">
        <v>23</v>
      </c>
      <c r="AB4" s="26" t="s">
        <v>24</v>
      </c>
      <c r="AC4" s="28"/>
      <c r="AD4" s="58" t="s">
        <v>22</v>
      </c>
      <c r="AE4" s="58" t="s">
        <v>23</v>
      </c>
      <c r="AF4" s="29" t="s">
        <v>24</v>
      </c>
      <c r="AG4" s="24"/>
      <c r="AH4" s="58" t="s">
        <v>22</v>
      </c>
      <c r="AI4" s="58" t="s">
        <v>23</v>
      </c>
      <c r="AJ4" s="29" t="s">
        <v>24</v>
      </c>
      <c r="AK4" s="24"/>
      <c r="AL4" s="47" t="s">
        <v>22</v>
      </c>
      <c r="AM4" s="47" t="s">
        <v>23</v>
      </c>
      <c r="AN4" s="25" t="s">
        <v>24</v>
      </c>
      <c r="AO4" s="25"/>
      <c r="AP4" s="59" t="s">
        <v>22</v>
      </c>
      <c r="AQ4" s="60" t="s">
        <v>23</v>
      </c>
      <c r="AR4" s="20" t="s">
        <v>24</v>
      </c>
      <c r="AS4" s="61"/>
      <c r="AT4" s="62" t="s">
        <v>22</v>
      </c>
      <c r="AU4" s="57" t="s">
        <v>23</v>
      </c>
      <c r="AV4" s="26" t="s">
        <v>24</v>
      </c>
      <c r="AW4" s="63"/>
      <c r="AX4" s="64" t="s">
        <v>22</v>
      </c>
      <c r="AY4" s="58" t="s">
        <v>23</v>
      </c>
      <c r="AZ4" s="29" t="s">
        <v>24</v>
      </c>
      <c r="BA4" s="65"/>
      <c r="BB4" s="64" t="s">
        <v>22</v>
      </c>
      <c r="BC4" s="58" t="s">
        <v>23</v>
      </c>
      <c r="BD4" s="29" t="s">
        <v>24</v>
      </c>
      <c r="BE4" s="30"/>
      <c r="BF4" s="64" t="s">
        <v>22</v>
      </c>
      <c r="BG4" s="58" t="s">
        <v>23</v>
      </c>
      <c r="BH4" s="29" t="s">
        <v>24</v>
      </c>
      <c r="BI4" s="65"/>
      <c r="BJ4" s="66" t="s">
        <v>22</v>
      </c>
      <c r="BK4" s="67" t="s">
        <v>23</v>
      </c>
      <c r="BL4" s="26" t="s">
        <v>24</v>
      </c>
      <c r="BM4" s="63"/>
      <c r="BN4" s="64" t="s">
        <v>22</v>
      </c>
      <c r="BO4" s="58" t="s">
        <v>23</v>
      </c>
      <c r="BP4" s="29" t="s">
        <v>24</v>
      </c>
      <c r="BQ4" s="65"/>
      <c r="BR4" s="68" t="s">
        <v>22</v>
      </c>
      <c r="BS4" s="69" t="s">
        <v>23</v>
      </c>
      <c r="BT4" s="70" t="s">
        <v>24</v>
      </c>
      <c r="BU4" s="71"/>
      <c r="BV4" s="72" t="s">
        <v>22</v>
      </c>
      <c r="BW4" s="72" t="s">
        <v>23</v>
      </c>
      <c r="BX4" s="41" t="s">
        <v>24</v>
      </c>
      <c r="BY4" s="41"/>
      <c r="BZ4" s="73" t="s">
        <v>25</v>
      </c>
      <c r="CA4" s="74" t="s">
        <v>24</v>
      </c>
      <c r="CB4" s="74"/>
    </row>
    <row r="5" spans="1:80" s="44" customFormat="1" ht="16.5" customHeight="1">
      <c r="A5" s="45"/>
      <c r="B5" s="75"/>
      <c r="C5" s="76"/>
      <c r="D5" s="77" t="s">
        <v>26</v>
      </c>
      <c r="E5" s="78" t="s">
        <v>27</v>
      </c>
      <c r="F5" s="50"/>
      <c r="G5" s="51"/>
      <c r="H5" s="79" t="s">
        <v>26</v>
      </c>
      <c r="I5" s="80" t="s">
        <v>27</v>
      </c>
      <c r="J5" s="52"/>
      <c r="K5" s="53"/>
      <c r="L5" s="81" t="s">
        <v>26</v>
      </c>
      <c r="M5" s="82" t="s">
        <v>27</v>
      </c>
      <c r="N5" s="56"/>
      <c r="O5" s="47"/>
      <c r="P5" s="77" t="s">
        <v>26</v>
      </c>
      <c r="Q5" s="83" t="s">
        <v>27</v>
      </c>
      <c r="R5" s="47"/>
      <c r="S5" s="47"/>
      <c r="T5" s="77" t="s">
        <v>26</v>
      </c>
      <c r="U5" s="84" t="s">
        <v>27</v>
      </c>
      <c r="V5" s="47"/>
      <c r="W5" s="47"/>
      <c r="X5" s="77" t="s">
        <v>26</v>
      </c>
      <c r="Y5" s="83" t="s">
        <v>27</v>
      </c>
      <c r="Z5" s="85"/>
      <c r="AA5" s="85"/>
      <c r="AB5" s="81" t="s">
        <v>26</v>
      </c>
      <c r="AC5" s="81" t="s">
        <v>27</v>
      </c>
      <c r="AD5" s="86"/>
      <c r="AE5" s="86"/>
      <c r="AF5" s="77" t="s">
        <v>26</v>
      </c>
      <c r="AG5" s="77" t="s">
        <v>27</v>
      </c>
      <c r="AH5" s="86"/>
      <c r="AI5" s="86"/>
      <c r="AJ5" s="77" t="s">
        <v>26</v>
      </c>
      <c r="AK5" s="77" t="s">
        <v>27</v>
      </c>
      <c r="AL5" s="47"/>
      <c r="AM5" s="47"/>
      <c r="AN5" s="77" t="s">
        <v>26</v>
      </c>
      <c r="AO5" s="77" t="s">
        <v>27</v>
      </c>
      <c r="AP5" s="87"/>
      <c r="AQ5" s="88"/>
      <c r="AR5" s="79" t="s">
        <v>26</v>
      </c>
      <c r="AS5" s="89" t="s">
        <v>27</v>
      </c>
      <c r="AT5" s="90"/>
      <c r="AU5" s="85"/>
      <c r="AV5" s="81" t="s">
        <v>26</v>
      </c>
      <c r="AW5" s="82" t="s">
        <v>27</v>
      </c>
      <c r="AX5" s="91"/>
      <c r="AY5" s="86"/>
      <c r="AZ5" s="77" t="s">
        <v>26</v>
      </c>
      <c r="BA5" s="78" t="s">
        <v>27</v>
      </c>
      <c r="BB5" s="91"/>
      <c r="BC5" s="86"/>
      <c r="BD5" s="77" t="s">
        <v>26</v>
      </c>
      <c r="BE5" s="92" t="s">
        <v>27</v>
      </c>
      <c r="BF5" s="91"/>
      <c r="BG5" s="86"/>
      <c r="BH5" s="77" t="s">
        <v>26</v>
      </c>
      <c r="BI5" s="78" t="s">
        <v>27</v>
      </c>
      <c r="BJ5" s="93"/>
      <c r="BK5" s="94"/>
      <c r="BL5" s="81" t="s">
        <v>26</v>
      </c>
      <c r="BM5" s="82" t="s">
        <v>27</v>
      </c>
      <c r="BN5" s="91"/>
      <c r="BO5" s="86"/>
      <c r="BP5" s="77" t="s">
        <v>26</v>
      </c>
      <c r="BQ5" s="78" t="s">
        <v>27</v>
      </c>
      <c r="BR5" s="95"/>
      <c r="BS5" s="96"/>
      <c r="BT5" s="84" t="s">
        <v>26</v>
      </c>
      <c r="BU5" s="97" t="s">
        <v>27</v>
      </c>
      <c r="BV5" s="72"/>
      <c r="BW5" s="72"/>
      <c r="BX5" s="84" t="s">
        <v>26</v>
      </c>
      <c r="BY5" s="84" t="s">
        <v>27</v>
      </c>
      <c r="BZ5" s="98"/>
      <c r="CA5" s="99" t="s">
        <v>26</v>
      </c>
      <c r="CB5" s="100" t="s">
        <v>27</v>
      </c>
    </row>
    <row r="6" spans="1:80" s="119" customFormat="1" ht="18.75">
      <c r="A6" s="101" t="s">
        <v>28</v>
      </c>
      <c r="B6" s="102">
        <f>B7+B10+B11+B16+B19+B22+B27+B29+B31+B34+B35</f>
        <v>374147.7</v>
      </c>
      <c r="C6" s="102">
        <f>C7+C10+C11+C16+C19+C22+C27+C29+C31+C34+C35</f>
        <v>183053.40000000002</v>
      </c>
      <c r="D6" s="103">
        <f aca="true" t="shared" si="0" ref="D6:D35">C6-B6</f>
        <v>-191094.3</v>
      </c>
      <c r="E6" s="104">
        <f aca="true" t="shared" si="1" ref="E6:E34">C6/B6%</f>
        <v>48.92543773488384</v>
      </c>
      <c r="F6" s="105">
        <f>J6+Z6</f>
        <v>147560.2</v>
      </c>
      <c r="G6" s="106">
        <f aca="true" t="shared" si="2" ref="F6:G33">K6+AA6</f>
        <v>147769.7</v>
      </c>
      <c r="H6" s="106">
        <f aca="true" t="shared" si="3" ref="H6:H33">G6-F6</f>
        <v>209.5</v>
      </c>
      <c r="I6" s="107">
        <f aca="true" t="shared" si="4" ref="I6:I15">G6/F6%</f>
        <v>100.14197595286534</v>
      </c>
      <c r="J6" s="108">
        <f>J7+J10+J11+J16+J19+J22+J27+J29+J31+J34+J35</f>
        <v>65145.2</v>
      </c>
      <c r="K6" s="108">
        <f>K7+K10+K11+K16+K19+K22+K27+K29+K31+K34+K35</f>
        <v>65238.299999999996</v>
      </c>
      <c r="L6" s="109">
        <f aca="true" t="shared" si="5" ref="L6:L21">K6-J6</f>
        <v>93.09999999999854</v>
      </c>
      <c r="M6" s="110">
        <f aca="true" t="shared" si="6" ref="M6:M15">K6/J6%</f>
        <v>100.14291152686613</v>
      </c>
      <c r="N6" s="111">
        <f>N7+N10+N11+N16+N19+N22+N27+N29+N31+N34+N35</f>
        <v>18699.6</v>
      </c>
      <c r="O6" s="111">
        <f>O7+O10+O11+O16+O19+O22+O27+O29+O31+O34+O35</f>
        <v>18751.899999999998</v>
      </c>
      <c r="P6" s="102">
        <f aca="true" t="shared" si="7" ref="P6:P19">O6-N6</f>
        <v>52.29999999999927</v>
      </c>
      <c r="Q6" s="112">
        <f aca="true" t="shared" si="8" ref="Q6:Q18">O6/N6%</f>
        <v>100.27968512695459</v>
      </c>
      <c r="R6" s="111">
        <f>R7+R10+R11+R16+R19+R22+R27+R29+R31+R34+R35</f>
        <v>22816.8</v>
      </c>
      <c r="S6" s="111">
        <f>S7+S10+S11+S16+S19+S22+S27+S29+S31+S34+S35</f>
        <v>22854.999999999996</v>
      </c>
      <c r="T6" s="102">
        <f aca="true" t="shared" si="9" ref="T6:T34">S6-R6</f>
        <v>38.19999999999709</v>
      </c>
      <c r="U6" s="102">
        <f aca="true" t="shared" si="10" ref="U6:U25">S6/R6%</f>
        <v>100.1674204971775</v>
      </c>
      <c r="V6" s="111">
        <f>V7+V10+V11+V16+V19+V22+V27+V29+V31+V34+V35</f>
        <v>23628.8</v>
      </c>
      <c r="W6" s="111">
        <f>W7+W10+W11+W16+W19+W22+W27+W29+W31+W34+W35</f>
        <v>23631.4</v>
      </c>
      <c r="X6" s="102">
        <f>SUM(X11,X7,X16,X22,X27,X34,X31)</f>
        <v>-13.599999999999635</v>
      </c>
      <c r="Y6" s="112">
        <f aca="true" t="shared" si="11" ref="Y6:Y25">W6/V6%</f>
        <v>100.01100352112677</v>
      </c>
      <c r="Z6" s="108">
        <f>Z7+Z10+Z11+Z16+Z19+Z22+Z27+Z29+Z31+Z34+Z35</f>
        <v>82415</v>
      </c>
      <c r="AA6" s="108">
        <f>AA7+AA10+AA11+AA16+AA19+AA22+AA27+AA29+AA31+AA34+AA35</f>
        <v>82531.40000000001</v>
      </c>
      <c r="AB6" s="109">
        <f>AA6-Z6</f>
        <v>116.40000000000873</v>
      </c>
      <c r="AC6" s="109">
        <f>AA6/Z6%</f>
        <v>100.14123642540801</v>
      </c>
      <c r="AD6" s="111">
        <f>AD7+AD10+AD11+AD16+AD19+AD22+AD27+AD29+AD31+AD34+AD35</f>
        <v>30441</v>
      </c>
      <c r="AE6" s="111">
        <f>AE7+AE10+AE11+AE16+AE19+AE22+AE27+AE29+AE31+AE34+AE35</f>
        <v>32558.1</v>
      </c>
      <c r="AF6" s="102">
        <f>AE6-AD6</f>
        <v>2117.0999999999985</v>
      </c>
      <c r="AG6" s="102">
        <f>AE6/AD6%</f>
        <v>106.95476495515915</v>
      </c>
      <c r="AH6" s="111">
        <f>AH7+AH10+AH11+AH16+AH19+AH22+AH27+AH29+AH31+AH34+AH35</f>
        <v>23550.399999999998</v>
      </c>
      <c r="AI6" s="111">
        <f>AI7+AI10+AI11+AI16+AI19+AI22+AI27+AI29+AI31+AI34+AI35</f>
        <v>23612.899999999998</v>
      </c>
      <c r="AJ6" s="102">
        <f>SUM(AJ11,AJ7,AJ16,AJ22,AJ27,AJ34,AJ31)</f>
        <v>235.9000000000009</v>
      </c>
      <c r="AK6" s="102">
        <f aca="true" t="shared" si="12" ref="AK6:AK25">AI6/AH6%</f>
        <v>100.2653882736599</v>
      </c>
      <c r="AL6" s="111">
        <f>AL7+AL10+AL11+AL16+AL19+AL22+AL27+AL29+AL31+AL34+AL35</f>
        <v>28423.600000000002</v>
      </c>
      <c r="AM6" s="111">
        <f>AM7+AM10+AM11+AM16+AM19+AM22+AM27+AM29+AM31+AM34+AM35</f>
        <v>26360.399999999998</v>
      </c>
      <c r="AN6" s="102">
        <f>SUM(AN11,AN7,AN16,AN22,AN27,AN34,AN31)</f>
        <v>-1196.9999999999995</v>
      </c>
      <c r="AO6" s="102">
        <f aca="true" t="shared" si="13" ref="AO6:AO25">AM6/AL6%</f>
        <v>92.74124319227681</v>
      </c>
      <c r="AP6" s="105">
        <f>J6+Z6+AT6</f>
        <v>238829.90000000002</v>
      </c>
      <c r="AQ6" s="106">
        <f>SUM(AQ11,AQ7,AQ16,AQ22,AQ27,AQ34,AQ31)+AQ29+AQ35+AQ10</f>
        <v>183053.40000000002</v>
      </c>
      <c r="AR6" s="106">
        <f aca="true" t="shared" si="14" ref="AR6:AR33">AQ6-AP6</f>
        <v>-55776.5</v>
      </c>
      <c r="AS6" s="113">
        <f aca="true" t="shared" si="15" ref="AS6:AS15">AQ6/AP6%</f>
        <v>76.64593084869189</v>
      </c>
      <c r="AT6" s="108">
        <f>AT7+AT10+AT11+AT16+AT19+AT22+AT27+AT29+AT31+AT34+AT35</f>
        <v>91269.7</v>
      </c>
      <c r="AU6" s="108">
        <f>AU7+AU10+AU11+AU16+AU19+AU22+AU27+AU29+AU31+AU34+AU35</f>
        <v>35283.700000000004</v>
      </c>
      <c r="AV6" s="109">
        <f>AU6-AT6</f>
        <v>-55985.99999999999</v>
      </c>
      <c r="AW6" s="114">
        <f aca="true" t="shared" si="16" ref="AW6:AW14">AU6/AT6%</f>
        <v>38.65872244567475</v>
      </c>
      <c r="AX6" s="111">
        <f>AX7+AX10+AX11+AX16+AX19+AX22+AX27+AX29+AX31+AX34+AX35</f>
        <v>37260.5</v>
      </c>
      <c r="AY6" s="111">
        <f>AY7+AY10+AY11+AY16+AY19+AY22+AY27+AY29+AY31+AY34+AY35</f>
        <v>35283.700000000004</v>
      </c>
      <c r="AZ6" s="102">
        <f>AY6-AX6</f>
        <v>-1976.7999999999956</v>
      </c>
      <c r="BA6" s="115">
        <f>AY6/AX6%</f>
        <v>94.6946498302492</v>
      </c>
      <c r="BB6" s="111">
        <f>BB7+BB10+BB11+BB16+BB19+BB22+BB27+BB29+BB31+BB34+BB35</f>
        <v>26983.2</v>
      </c>
      <c r="BC6" s="111">
        <f>BC7+BC10+BC11+BC16+BC19+BC22+BC27+BC29+BC31+BC34+BC35</f>
        <v>0</v>
      </c>
      <c r="BD6" s="102">
        <f>SUM(BD11,BD7,BD16,BD22,BD27,BD34,BD31)</f>
        <v>-26096.2</v>
      </c>
      <c r="BE6" s="116">
        <f aca="true" t="shared" si="17" ref="BE6:BE15">BC6/BB6%</f>
        <v>0</v>
      </c>
      <c r="BF6" s="111">
        <f>BF7+BF10+BF11+BF16+BF19+BF22+BF27+BF29+BF31+BF34+BF35</f>
        <v>27026</v>
      </c>
      <c r="BG6" s="111">
        <f>BG7+BG10+BG11+BG16+BG19+BG22+BG27+BG29+BG31+BG34+BG35</f>
        <v>0</v>
      </c>
      <c r="BH6" s="102">
        <f>SUM(BH11,BH7,BH16,BH22,BH27,BH34,BH31)</f>
        <v>-26139</v>
      </c>
      <c r="BI6" s="115">
        <f aca="true" t="shared" si="18" ref="BI6:BI13">BG6/BF6%</f>
        <v>0</v>
      </c>
      <c r="BJ6" s="108">
        <f>BJ7+BJ10+BJ11+BJ16+BJ19+BJ22+BJ27+BJ29+BJ31+BJ34+BJ35</f>
        <v>135317.80000000002</v>
      </c>
      <c r="BK6" s="108">
        <f>BK7+BK10+BK11+BK16+BK19+BK22+BK27+BK29+BK31+BK34+BK35</f>
        <v>0</v>
      </c>
      <c r="BL6" s="108">
        <f>SUM(BL11,BL7,BL16,BL22,BL27,BL34,BL31)</f>
        <v>-131054.5</v>
      </c>
      <c r="BM6" s="110">
        <f>BK6/BJ6%</f>
        <v>0</v>
      </c>
      <c r="BN6" s="111">
        <f>BN7+BN10+BN11+BN16+BN19+BN22+BN27+BN29+BN31+BN34+BN35</f>
        <v>35213.7</v>
      </c>
      <c r="BO6" s="111">
        <f>BO7+BO10+BO11+BO16+BO19+BO22+BO27+BO29+BO31+BO34+BO35</f>
        <v>0</v>
      </c>
      <c r="BP6" s="102">
        <f>SUM(BP11,BP7,BP16,BP22,BP27,BP34,BP31)</f>
        <v>-34326.7</v>
      </c>
      <c r="BQ6" s="104">
        <f>BO6/BN6%</f>
        <v>0</v>
      </c>
      <c r="BR6" s="111">
        <f>BR7+BR10+BR11+BR16+BR19+BR22+BR27+BR29+BR31+BR34+BR35</f>
        <v>28154.799999999996</v>
      </c>
      <c r="BS6" s="111">
        <f>BS7+BS10+BS11+BS16+BS19+BS22+BS27+BS29+BS31+BS34+BS35</f>
        <v>0</v>
      </c>
      <c r="BT6" s="102">
        <f aca="true" t="shared" si="19" ref="BT6:BT19">BS6-BR6</f>
        <v>-28154.799999999996</v>
      </c>
      <c r="BU6" s="116">
        <f>BS6/BR6%</f>
        <v>0</v>
      </c>
      <c r="BV6" s="111">
        <f>BV7+BV10+BV11+BV16+BV19+BV22+BV27+BV29+BV31+BV34+BV35</f>
        <v>71949.3</v>
      </c>
      <c r="BW6" s="111">
        <f>BW7+BW10+BW11+BW16+BW19+BW22+BW27+BW29+BW31+BW34+BW35</f>
        <v>0</v>
      </c>
      <c r="BX6" s="102">
        <f>SUM(BX11,BX7,BX16,BX22,BX27,BX34,BX31)</f>
        <v>-69460</v>
      </c>
      <c r="BY6" s="102">
        <f aca="true" t="shared" si="20" ref="BY6:BY15">BW6/BV6%</f>
        <v>0</v>
      </c>
      <c r="BZ6" s="117">
        <f>SUM(BZ11,BZ7,BZ16,BZ22,BZ27,BZ34,BZ31)+BZ29</f>
        <v>0</v>
      </c>
      <c r="CA6" s="118">
        <f>C6-BZ6</f>
        <v>183053.40000000002</v>
      </c>
      <c r="CB6" s="118" t="e">
        <f>C6/BZ6%</f>
        <v>#DIV/0!</v>
      </c>
    </row>
    <row r="7" spans="1:80" s="119" customFormat="1" ht="18.75">
      <c r="A7" s="101" t="s">
        <v>29</v>
      </c>
      <c r="B7" s="120">
        <f>B9+B8</f>
        <v>282107</v>
      </c>
      <c r="C7" s="120">
        <f>C9+C8</f>
        <v>126854.99999999999</v>
      </c>
      <c r="D7" s="103">
        <f t="shared" si="0"/>
        <v>-155252</v>
      </c>
      <c r="E7" s="104">
        <f t="shared" si="1"/>
        <v>44.96698061373875</v>
      </c>
      <c r="F7" s="105">
        <f t="shared" si="2"/>
        <v>105112.9</v>
      </c>
      <c r="G7" s="106">
        <f t="shared" si="2"/>
        <v>104304.90000000001</v>
      </c>
      <c r="H7" s="106">
        <f t="shared" si="3"/>
        <v>-807.9999999999854</v>
      </c>
      <c r="I7" s="107">
        <f t="shared" si="4"/>
        <v>99.23130272307206</v>
      </c>
      <c r="J7" s="121">
        <f aca="true" t="shared" si="21" ref="J7:J35">N7+R7+V7</f>
        <v>45274.2</v>
      </c>
      <c r="K7" s="109">
        <f>SUM(O7+S7+W7)</f>
        <v>45274.600000000006</v>
      </c>
      <c r="L7" s="109">
        <f t="shared" si="5"/>
        <v>0.40000000000873115</v>
      </c>
      <c r="M7" s="110">
        <f t="shared" si="6"/>
        <v>100.00088350539603</v>
      </c>
      <c r="N7" s="122">
        <f>N9+N8</f>
        <v>9161.5</v>
      </c>
      <c r="O7" s="120">
        <f>O9+O8</f>
        <v>9168</v>
      </c>
      <c r="P7" s="102">
        <f t="shared" si="7"/>
        <v>6.5</v>
      </c>
      <c r="Q7" s="112">
        <f t="shared" si="8"/>
        <v>100.07094908039078</v>
      </c>
      <c r="R7" s="120">
        <f>R9+R8</f>
        <v>18812.3</v>
      </c>
      <c r="S7" s="120">
        <f>S9+S8</f>
        <v>18809.2</v>
      </c>
      <c r="T7" s="102">
        <f t="shared" si="9"/>
        <v>-3.099999999998545</v>
      </c>
      <c r="U7" s="102">
        <f t="shared" si="10"/>
        <v>99.98352141949682</v>
      </c>
      <c r="V7" s="120">
        <f>V9+V8</f>
        <v>17300.4</v>
      </c>
      <c r="W7" s="120">
        <f>W9+W8</f>
        <v>17297.4</v>
      </c>
      <c r="X7" s="102">
        <f aca="true" t="shared" si="22" ref="X7:X34">W7-V7</f>
        <v>-3</v>
      </c>
      <c r="Y7" s="112">
        <f t="shared" si="11"/>
        <v>99.98265936047721</v>
      </c>
      <c r="Z7" s="109">
        <f>AD7+AH7+AL7</f>
        <v>59838.7</v>
      </c>
      <c r="AA7" s="109">
        <f aca="true" t="shared" si="23" ref="AA7:AA35">SUM(AE7+AI7+AM7)</f>
        <v>59030.3</v>
      </c>
      <c r="AB7" s="109">
        <f aca="true" t="shared" si="24" ref="AB7:AB35">AA7-Z7</f>
        <v>-808.3999999999942</v>
      </c>
      <c r="AC7" s="109">
        <f aca="true" t="shared" si="25" ref="AC7:AC14">AA7/Z7%</f>
        <v>98.64903482194634</v>
      </c>
      <c r="AD7" s="120">
        <f>AD9+AD8</f>
        <v>19035.2</v>
      </c>
      <c r="AE7" s="120">
        <f>AE9+AE8</f>
        <v>19044.1</v>
      </c>
      <c r="AF7" s="102">
        <f aca="true" t="shared" si="26" ref="AF7:AF19">AE7-AD7</f>
        <v>8.899999999997817</v>
      </c>
      <c r="AG7" s="102">
        <f>AE7/AD7%</f>
        <v>100.04675548457594</v>
      </c>
      <c r="AH7" s="120">
        <f>AH9+AH8</f>
        <v>18213.5</v>
      </c>
      <c r="AI7" s="120">
        <f>AI9+AI8</f>
        <v>18087.2</v>
      </c>
      <c r="AJ7" s="102">
        <f aca="true" t="shared" si="27" ref="AJ7:AJ34">AI7-AH7</f>
        <v>-126.29999999999927</v>
      </c>
      <c r="AK7" s="102">
        <f t="shared" si="12"/>
        <v>99.3065583221237</v>
      </c>
      <c r="AL7" s="120">
        <f>AL9+AL8</f>
        <v>22590</v>
      </c>
      <c r="AM7" s="120">
        <f>AM9+AM8</f>
        <v>21899</v>
      </c>
      <c r="AN7" s="102">
        <f aca="true" t="shared" si="28" ref="AN7:AN34">AM7-AL7</f>
        <v>-691</v>
      </c>
      <c r="AO7" s="102">
        <f t="shared" si="13"/>
        <v>96.9411243913236</v>
      </c>
      <c r="AP7" s="105">
        <f>J7+Z7+AT7</f>
        <v>175210.9</v>
      </c>
      <c r="AQ7" s="106">
        <f aca="true" t="shared" si="29" ref="AP7:AQ21">K7+AA7+AU7</f>
        <v>126855.00000000001</v>
      </c>
      <c r="AR7" s="106">
        <f t="shared" si="14"/>
        <v>-48355.89999999998</v>
      </c>
      <c r="AS7" s="113">
        <f t="shared" si="15"/>
        <v>72.40131749794106</v>
      </c>
      <c r="AT7" s="121">
        <f aca="true" t="shared" si="30" ref="AT7:AT35">AX7+BB7+BF7</f>
        <v>70098</v>
      </c>
      <c r="AU7" s="109">
        <f aca="true" t="shared" si="31" ref="AU7:AU35">SUM(AY7+BC7+BG7)</f>
        <v>22550.100000000002</v>
      </c>
      <c r="AV7" s="109">
        <f>AU7-AT7</f>
        <v>-47547.899999999994</v>
      </c>
      <c r="AW7" s="114">
        <f t="shared" si="16"/>
        <v>32.16939142343576</v>
      </c>
      <c r="AX7" s="123">
        <f>AX9+AX8</f>
        <v>25885</v>
      </c>
      <c r="AY7" s="120">
        <f>AY9+AY8</f>
        <v>22550.100000000002</v>
      </c>
      <c r="AZ7" s="102">
        <f>AY7-AX7</f>
        <v>-3334.899999999998</v>
      </c>
      <c r="BA7" s="115">
        <f>AY7/AX7%</f>
        <v>87.11647672397142</v>
      </c>
      <c r="BB7" s="123">
        <f>BB9+BB8</f>
        <v>22100</v>
      </c>
      <c r="BC7" s="120">
        <f>BC9+BC8</f>
        <v>0</v>
      </c>
      <c r="BD7" s="102">
        <f aca="true" t="shared" si="32" ref="BD7:BD20">BC7-BB7</f>
        <v>-22100</v>
      </c>
      <c r="BE7" s="116">
        <f t="shared" si="17"/>
        <v>0</v>
      </c>
      <c r="BF7" s="123">
        <f>BF9+BF8</f>
        <v>22113</v>
      </c>
      <c r="BG7" s="120">
        <f>BG9+BG8</f>
        <v>0</v>
      </c>
      <c r="BH7" s="102">
        <f aca="true" t="shared" si="33" ref="BH7:BH20">BG7-BF7</f>
        <v>-22113</v>
      </c>
      <c r="BI7" s="115">
        <f t="shared" si="18"/>
        <v>0</v>
      </c>
      <c r="BJ7" s="108">
        <f aca="true" t="shared" si="34" ref="BJ7:BJ35">BN7+BR7+BV7</f>
        <v>106896.1</v>
      </c>
      <c r="BK7" s="108">
        <f aca="true" t="shared" si="35" ref="BK7:BK35">SUM(BO7+BS7+BW7)</f>
        <v>0</v>
      </c>
      <c r="BL7" s="109">
        <f aca="true" t="shared" si="36" ref="BL7:BL31">BK7-BJ7</f>
        <v>-106896.1</v>
      </c>
      <c r="BM7" s="110">
        <f aca="true" t="shared" si="37" ref="BM7:BM15">BK7/BJ7%</f>
        <v>0</v>
      </c>
      <c r="BN7" s="123">
        <f>BN9+BN8</f>
        <v>23123</v>
      </c>
      <c r="BO7" s="120">
        <f>BO9+BO8</f>
        <v>0</v>
      </c>
      <c r="BP7" s="102">
        <f aca="true" t="shared" si="38" ref="BP7:BP19">BO7-BN7</f>
        <v>-23123</v>
      </c>
      <c r="BQ7" s="115">
        <f aca="true" t="shared" si="39" ref="BQ7:BQ15">BO7/BN7%</f>
        <v>0</v>
      </c>
      <c r="BR7" s="123">
        <f>BR9+BR8</f>
        <v>23581</v>
      </c>
      <c r="BS7" s="120">
        <f>BS9+BS8</f>
        <v>0</v>
      </c>
      <c r="BT7" s="102">
        <f t="shared" si="19"/>
        <v>-23581</v>
      </c>
      <c r="BU7" s="116">
        <f aca="true" t="shared" si="40" ref="BU7:BU13">BS7/BR7%</f>
        <v>0</v>
      </c>
      <c r="BV7" s="120">
        <f>BV9+BV8</f>
        <v>60192.1</v>
      </c>
      <c r="BW7" s="120">
        <f>BW9+BW8</f>
        <v>0</v>
      </c>
      <c r="BX7" s="102">
        <f aca="true" t="shared" si="41" ref="BX7:BX19">BW7-BV7</f>
        <v>-60192.1</v>
      </c>
      <c r="BY7" s="102">
        <f t="shared" si="20"/>
        <v>0</v>
      </c>
      <c r="BZ7" s="124">
        <f>BZ9+BZ8</f>
        <v>0</v>
      </c>
      <c r="CA7" s="118">
        <f aca="true" t="shared" si="42" ref="CA7:CA35">C7-BZ7</f>
        <v>126854.99999999999</v>
      </c>
      <c r="CB7" s="118" t="e">
        <f aca="true" t="shared" si="43" ref="CB7:CB35">C7/BZ7%</f>
        <v>#DIV/0!</v>
      </c>
    </row>
    <row r="8" spans="1:80" ht="18.75">
      <c r="A8" s="125" t="s">
        <v>30</v>
      </c>
      <c r="B8" s="126">
        <f aca="true" t="shared" si="44" ref="B8:C10">J8+Z8+AT8+BJ8</f>
        <v>5596.1</v>
      </c>
      <c r="C8" s="126">
        <f t="shared" si="44"/>
        <v>1371.4</v>
      </c>
      <c r="D8" s="127">
        <f t="shared" si="0"/>
        <v>-4224.700000000001</v>
      </c>
      <c r="E8" s="128">
        <f t="shared" si="1"/>
        <v>24.506352638444632</v>
      </c>
      <c r="F8" s="129">
        <f>J8+Z8</f>
        <v>1065</v>
      </c>
      <c r="G8" s="130">
        <f>K8+AA8</f>
        <v>919.5</v>
      </c>
      <c r="H8" s="130">
        <f t="shared" si="3"/>
        <v>-145.5</v>
      </c>
      <c r="I8" s="131">
        <f t="shared" si="4"/>
        <v>86.33802816901408</v>
      </c>
      <c r="J8" s="132">
        <f t="shared" si="21"/>
        <v>330</v>
      </c>
      <c r="K8" s="133">
        <f>O8+S8+W8</f>
        <v>331.2</v>
      </c>
      <c r="L8" s="133">
        <f t="shared" si="5"/>
        <v>1.1999999999999886</v>
      </c>
      <c r="M8" s="134">
        <f t="shared" si="6"/>
        <v>100.36363636363636</v>
      </c>
      <c r="N8" s="135">
        <v>95</v>
      </c>
      <c r="O8" s="126">
        <v>97.7</v>
      </c>
      <c r="P8" s="136">
        <f t="shared" si="7"/>
        <v>2.700000000000003</v>
      </c>
      <c r="Q8" s="137">
        <f t="shared" si="8"/>
        <v>102.8421052631579</v>
      </c>
      <c r="R8" s="126"/>
      <c r="S8" s="126">
        <v>-16</v>
      </c>
      <c r="T8" s="136">
        <f t="shared" si="9"/>
        <v>-16</v>
      </c>
      <c r="U8" s="136"/>
      <c r="V8" s="126">
        <v>235</v>
      </c>
      <c r="W8" s="126">
        <v>249.5</v>
      </c>
      <c r="X8" s="136">
        <f t="shared" si="22"/>
        <v>14.5</v>
      </c>
      <c r="Y8" s="137">
        <f t="shared" si="11"/>
        <v>106.17021276595744</v>
      </c>
      <c r="Z8" s="133">
        <f>AD8+AH8+AL8</f>
        <v>735</v>
      </c>
      <c r="AA8" s="133">
        <f t="shared" si="23"/>
        <v>588.3000000000001</v>
      </c>
      <c r="AB8" s="133">
        <f t="shared" si="24"/>
        <v>-146.69999999999993</v>
      </c>
      <c r="AC8" s="133">
        <f t="shared" si="25"/>
        <v>80.04081632653063</v>
      </c>
      <c r="AD8" s="126">
        <v>445</v>
      </c>
      <c r="AE8" s="126">
        <v>451.1</v>
      </c>
      <c r="AF8" s="136">
        <f t="shared" si="26"/>
        <v>6.100000000000023</v>
      </c>
      <c r="AG8" s="136">
        <f>AE8/AD8%</f>
        <v>101.37078651685394</v>
      </c>
      <c r="AH8" s="126">
        <v>215</v>
      </c>
      <c r="AI8" s="126">
        <v>88.2</v>
      </c>
      <c r="AJ8" s="136">
        <f t="shared" si="27"/>
        <v>-126.8</v>
      </c>
      <c r="AK8" s="136">
        <f t="shared" si="12"/>
        <v>41.02325581395349</v>
      </c>
      <c r="AL8" s="126">
        <v>75</v>
      </c>
      <c r="AM8" s="126">
        <v>49</v>
      </c>
      <c r="AN8" s="136">
        <f t="shared" si="28"/>
        <v>-26</v>
      </c>
      <c r="AO8" s="136">
        <f t="shared" si="13"/>
        <v>65.33333333333333</v>
      </c>
      <c r="AP8" s="129">
        <f>J8+Z8+AT8</f>
        <v>1455</v>
      </c>
      <c r="AQ8" s="130">
        <f t="shared" si="29"/>
        <v>1371.4</v>
      </c>
      <c r="AR8" s="130">
        <f t="shared" si="14"/>
        <v>-83.59999999999991</v>
      </c>
      <c r="AS8" s="138">
        <f t="shared" si="15"/>
        <v>94.25429553264605</v>
      </c>
      <c r="AT8" s="132">
        <f t="shared" si="30"/>
        <v>390</v>
      </c>
      <c r="AU8" s="133">
        <f t="shared" si="31"/>
        <v>451.9</v>
      </c>
      <c r="AV8" s="133">
        <f>AU8-AT8</f>
        <v>61.89999999999998</v>
      </c>
      <c r="AW8" s="134">
        <f t="shared" si="16"/>
        <v>115.87179487179486</v>
      </c>
      <c r="AX8" s="139">
        <v>195</v>
      </c>
      <c r="AY8" s="126">
        <v>451.9</v>
      </c>
      <c r="AZ8" s="136">
        <f aca="true" t="shared" si="45" ref="AZ8:AZ34">AY8-AX8</f>
        <v>256.9</v>
      </c>
      <c r="BA8" s="140">
        <f>AY8/AX8%</f>
        <v>231.74358974358972</v>
      </c>
      <c r="BB8" s="139">
        <v>70</v>
      </c>
      <c r="BC8" s="126"/>
      <c r="BD8" s="136">
        <f t="shared" si="32"/>
        <v>-70</v>
      </c>
      <c r="BE8" s="141">
        <f t="shared" si="17"/>
        <v>0</v>
      </c>
      <c r="BF8" s="139">
        <v>125</v>
      </c>
      <c r="BG8" s="126"/>
      <c r="BH8" s="136">
        <f t="shared" si="33"/>
        <v>-125</v>
      </c>
      <c r="BI8" s="140">
        <f t="shared" si="18"/>
        <v>0</v>
      </c>
      <c r="BJ8" s="142">
        <f t="shared" si="34"/>
        <v>4141.1</v>
      </c>
      <c r="BK8" s="142">
        <f t="shared" si="35"/>
        <v>0</v>
      </c>
      <c r="BL8" s="133">
        <f t="shared" si="36"/>
        <v>-4141.1</v>
      </c>
      <c r="BM8" s="134">
        <f t="shared" si="37"/>
        <v>0</v>
      </c>
      <c r="BN8" s="139">
        <v>135</v>
      </c>
      <c r="BO8" s="126"/>
      <c r="BP8" s="102">
        <f t="shared" si="38"/>
        <v>-135</v>
      </c>
      <c r="BQ8" s="140">
        <f t="shared" si="39"/>
        <v>0</v>
      </c>
      <c r="BR8" s="139">
        <v>15</v>
      </c>
      <c r="BS8" s="126"/>
      <c r="BT8" s="136">
        <f t="shared" si="19"/>
        <v>-15</v>
      </c>
      <c r="BU8" s="141">
        <f t="shared" si="40"/>
        <v>0</v>
      </c>
      <c r="BV8" s="126">
        <v>3991.1</v>
      </c>
      <c r="BW8" s="126"/>
      <c r="BX8" s="136">
        <f t="shared" si="41"/>
        <v>-3991.1</v>
      </c>
      <c r="BY8" s="136">
        <f t="shared" si="20"/>
        <v>0</v>
      </c>
      <c r="BZ8" s="143"/>
      <c r="CA8" s="144">
        <f>C8-BZ8</f>
        <v>1371.4</v>
      </c>
      <c r="CB8" s="144" t="e">
        <f t="shared" si="43"/>
        <v>#DIV/0!</v>
      </c>
    </row>
    <row r="9" spans="1:80" ht="18.75">
      <c r="A9" s="146" t="s">
        <v>31</v>
      </c>
      <c r="B9" s="126">
        <f t="shared" si="44"/>
        <v>276510.9</v>
      </c>
      <c r="C9" s="126">
        <f t="shared" si="44"/>
        <v>125483.59999999999</v>
      </c>
      <c r="D9" s="127">
        <f t="shared" si="0"/>
        <v>-151027.30000000005</v>
      </c>
      <c r="E9" s="128">
        <f t="shared" si="1"/>
        <v>45.381068160423325</v>
      </c>
      <c r="F9" s="129">
        <f t="shared" si="2"/>
        <v>104047.9</v>
      </c>
      <c r="G9" s="130">
        <f t="shared" si="2"/>
        <v>103385.4</v>
      </c>
      <c r="H9" s="130">
        <f t="shared" si="3"/>
        <v>-662.5</v>
      </c>
      <c r="I9" s="131">
        <f t="shared" si="4"/>
        <v>99.36327403051862</v>
      </c>
      <c r="J9" s="132">
        <f t="shared" si="21"/>
        <v>44944.2</v>
      </c>
      <c r="K9" s="133">
        <f>O9+S9+W9</f>
        <v>44943.4</v>
      </c>
      <c r="L9" s="133">
        <f t="shared" si="5"/>
        <v>-0.7999999999956344</v>
      </c>
      <c r="M9" s="134">
        <f t="shared" si="6"/>
        <v>99.99822001504089</v>
      </c>
      <c r="N9" s="135">
        <v>9066.5</v>
      </c>
      <c r="O9" s="126">
        <v>9070.3</v>
      </c>
      <c r="P9" s="136">
        <f t="shared" si="7"/>
        <v>3.7999999999992724</v>
      </c>
      <c r="Q9" s="137">
        <f t="shared" si="8"/>
        <v>100.04191253515688</v>
      </c>
      <c r="R9" s="126">
        <v>18812.3</v>
      </c>
      <c r="S9" s="126">
        <v>18825.2</v>
      </c>
      <c r="T9" s="136">
        <f t="shared" si="9"/>
        <v>12.900000000001455</v>
      </c>
      <c r="U9" s="136">
        <f t="shared" si="10"/>
        <v>100.06857215757776</v>
      </c>
      <c r="V9" s="126">
        <v>17065.4</v>
      </c>
      <c r="W9" s="126">
        <v>17047.9</v>
      </c>
      <c r="X9" s="136">
        <f t="shared" si="22"/>
        <v>-17.5</v>
      </c>
      <c r="Y9" s="137">
        <f t="shared" si="11"/>
        <v>99.89745332661408</v>
      </c>
      <c r="Z9" s="133">
        <f aca="true" t="shared" si="46" ref="Z9:Z35">AD9+AH9+AL9</f>
        <v>59103.7</v>
      </c>
      <c r="AA9" s="133">
        <f t="shared" si="23"/>
        <v>58442</v>
      </c>
      <c r="AB9" s="133">
        <f t="shared" si="24"/>
        <v>-661.6999999999971</v>
      </c>
      <c r="AC9" s="133">
        <f t="shared" si="25"/>
        <v>98.88044234117324</v>
      </c>
      <c r="AD9" s="126">
        <v>18590.2</v>
      </c>
      <c r="AE9" s="126">
        <v>18593</v>
      </c>
      <c r="AF9" s="136">
        <f t="shared" si="26"/>
        <v>2.7999999999992724</v>
      </c>
      <c r="AG9" s="136">
        <f>AE9/AD9%</f>
        <v>100.01506169917482</v>
      </c>
      <c r="AH9" s="126">
        <v>17998.5</v>
      </c>
      <c r="AI9" s="126">
        <v>17999</v>
      </c>
      <c r="AJ9" s="136">
        <f t="shared" si="27"/>
        <v>0.5</v>
      </c>
      <c r="AK9" s="136">
        <f t="shared" si="12"/>
        <v>100.00277800927854</v>
      </c>
      <c r="AL9" s="126">
        <v>22515</v>
      </c>
      <c r="AM9" s="126">
        <v>21850</v>
      </c>
      <c r="AN9" s="136">
        <f t="shared" si="28"/>
        <v>-665</v>
      </c>
      <c r="AO9" s="136">
        <f t="shared" si="13"/>
        <v>97.0464135021097</v>
      </c>
      <c r="AP9" s="129">
        <f t="shared" si="29"/>
        <v>173755.9</v>
      </c>
      <c r="AQ9" s="130">
        <f t="shared" si="29"/>
        <v>125483.59999999999</v>
      </c>
      <c r="AR9" s="130">
        <f t="shared" si="14"/>
        <v>-48272.3</v>
      </c>
      <c r="AS9" s="138">
        <f t="shared" si="15"/>
        <v>72.21832467271615</v>
      </c>
      <c r="AT9" s="132">
        <f t="shared" si="30"/>
        <v>69708</v>
      </c>
      <c r="AU9" s="133">
        <f t="shared" si="31"/>
        <v>22098.2</v>
      </c>
      <c r="AV9" s="133">
        <f aca="true" t="shared" si="47" ref="AV9:AV35">AU9-AT9</f>
        <v>-47609.8</v>
      </c>
      <c r="AW9" s="134">
        <f t="shared" si="16"/>
        <v>31.701096000459057</v>
      </c>
      <c r="AX9" s="139">
        <v>25690</v>
      </c>
      <c r="AY9" s="126">
        <v>22098.2</v>
      </c>
      <c r="AZ9" s="136">
        <f t="shared" si="45"/>
        <v>-3591.7999999999993</v>
      </c>
      <c r="BA9" s="140">
        <f aca="true" t="shared" si="48" ref="BA9:BA34">AY9/AX9%</f>
        <v>86.01868431296225</v>
      </c>
      <c r="BB9" s="139">
        <v>22030</v>
      </c>
      <c r="BC9" s="126"/>
      <c r="BD9" s="136">
        <f t="shared" si="32"/>
        <v>-22030</v>
      </c>
      <c r="BE9" s="141">
        <f t="shared" si="17"/>
        <v>0</v>
      </c>
      <c r="BF9" s="139">
        <v>21988</v>
      </c>
      <c r="BG9" s="126"/>
      <c r="BH9" s="136">
        <f t="shared" si="33"/>
        <v>-21988</v>
      </c>
      <c r="BI9" s="140">
        <f t="shared" si="18"/>
        <v>0</v>
      </c>
      <c r="BJ9" s="147">
        <f t="shared" si="34"/>
        <v>102755</v>
      </c>
      <c r="BK9" s="133">
        <f t="shared" si="35"/>
        <v>0</v>
      </c>
      <c r="BL9" s="133">
        <f t="shared" si="36"/>
        <v>-102755</v>
      </c>
      <c r="BM9" s="134">
        <f t="shared" si="37"/>
        <v>0</v>
      </c>
      <c r="BN9" s="139">
        <v>22988</v>
      </c>
      <c r="BO9" s="126"/>
      <c r="BP9" s="102">
        <f t="shared" si="38"/>
        <v>-22988</v>
      </c>
      <c r="BQ9" s="140">
        <f t="shared" si="39"/>
        <v>0</v>
      </c>
      <c r="BR9" s="139">
        <v>23566</v>
      </c>
      <c r="BS9" s="126"/>
      <c r="BT9" s="136">
        <f t="shared" si="19"/>
        <v>-23566</v>
      </c>
      <c r="BU9" s="141">
        <f t="shared" si="40"/>
        <v>0</v>
      </c>
      <c r="BV9" s="126">
        <v>56201</v>
      </c>
      <c r="BW9" s="126"/>
      <c r="BX9" s="136">
        <f t="shared" si="41"/>
        <v>-56201</v>
      </c>
      <c r="BY9" s="136">
        <f t="shared" si="20"/>
        <v>0</v>
      </c>
      <c r="BZ9" s="143"/>
      <c r="CA9" s="144">
        <f t="shared" si="42"/>
        <v>125483.59999999999</v>
      </c>
      <c r="CB9" s="144" t="e">
        <f t="shared" si="43"/>
        <v>#DIV/0!</v>
      </c>
    </row>
    <row r="10" spans="1:80" s="119" customFormat="1" ht="18.75">
      <c r="A10" s="101" t="s">
        <v>32</v>
      </c>
      <c r="B10" s="120">
        <f t="shared" si="44"/>
        <v>11864.3</v>
      </c>
      <c r="C10" s="120">
        <f t="shared" si="44"/>
        <v>5022.9</v>
      </c>
      <c r="D10" s="103">
        <f>C10-B10</f>
        <v>-6841.4</v>
      </c>
      <c r="E10" s="104">
        <f>C10/B10%</f>
        <v>42.336252454843525</v>
      </c>
      <c r="F10" s="105">
        <f>J10+Z10</f>
        <v>4940</v>
      </c>
      <c r="G10" s="106">
        <f>K10+AA10</f>
        <v>3724.7999999999997</v>
      </c>
      <c r="H10" s="106">
        <f>G10-F10</f>
        <v>-1215.2000000000003</v>
      </c>
      <c r="I10" s="107">
        <f>G10/F10%</f>
        <v>75.40080971659918</v>
      </c>
      <c r="J10" s="121">
        <f>N10+R10+V10</f>
        <v>2279</v>
      </c>
      <c r="K10" s="109">
        <f>O10+S10+W10</f>
        <v>2279.8999999999996</v>
      </c>
      <c r="L10" s="109">
        <f>K10-J10</f>
        <v>0.8999999999996362</v>
      </c>
      <c r="M10" s="110">
        <f>K10/J10%</f>
        <v>100.03949100482667</v>
      </c>
      <c r="N10" s="122">
        <v>813.5</v>
      </c>
      <c r="O10" s="120">
        <v>814.8</v>
      </c>
      <c r="P10" s="102">
        <f>O10-N10</f>
        <v>1.2999999999999545</v>
      </c>
      <c r="Q10" s="112">
        <f>O10/N10%</f>
        <v>100.159803318992</v>
      </c>
      <c r="R10" s="120">
        <v>670.5</v>
      </c>
      <c r="S10" s="120">
        <v>670.4</v>
      </c>
      <c r="T10" s="102">
        <f>S10-R10</f>
        <v>-0.10000000000002274</v>
      </c>
      <c r="U10" s="102">
        <f>S10/R10%</f>
        <v>99.98508575689783</v>
      </c>
      <c r="V10" s="120">
        <v>795</v>
      </c>
      <c r="W10" s="120">
        <v>794.7</v>
      </c>
      <c r="X10" s="102">
        <f>W10-V10</f>
        <v>-0.2999999999999545</v>
      </c>
      <c r="Y10" s="112">
        <f>W10/V10%</f>
        <v>99.9622641509434</v>
      </c>
      <c r="Z10" s="109">
        <f>AD10+AH10+AL10</f>
        <v>2661</v>
      </c>
      <c r="AA10" s="109">
        <f>SUM(AE10+AI10+AM10)</f>
        <v>1444.9</v>
      </c>
      <c r="AB10" s="109">
        <f>AA10-Z10</f>
        <v>-1216.1</v>
      </c>
      <c r="AC10" s="109">
        <f>AA10/Z10%</f>
        <v>54.29913566328448</v>
      </c>
      <c r="AD10" s="120">
        <v>887</v>
      </c>
      <c r="AE10" s="120">
        <v>709.5</v>
      </c>
      <c r="AF10" s="102">
        <f>AE10-AD10</f>
        <v>-177.5</v>
      </c>
      <c r="AG10" s="102">
        <f>AE10/AD10%</f>
        <v>79.98872604284104</v>
      </c>
      <c r="AH10" s="120">
        <v>887</v>
      </c>
      <c r="AI10" s="120">
        <v>719.7</v>
      </c>
      <c r="AJ10" s="102">
        <f>AI10-AH10</f>
        <v>-167.29999999999995</v>
      </c>
      <c r="AK10" s="102">
        <f>AI10/AH10%</f>
        <v>81.13866967305526</v>
      </c>
      <c r="AL10" s="120">
        <v>887</v>
      </c>
      <c r="AM10" s="120">
        <v>15.7</v>
      </c>
      <c r="AN10" s="102">
        <f>AM10-AL10</f>
        <v>-871.3</v>
      </c>
      <c r="AO10" s="102">
        <f>AM10/AL10%</f>
        <v>1.770011273957159</v>
      </c>
      <c r="AP10" s="105">
        <f>J10+Z10+AT10</f>
        <v>7601</v>
      </c>
      <c r="AQ10" s="106">
        <f>K10+AA10+AU10</f>
        <v>5022.9</v>
      </c>
      <c r="AR10" s="106">
        <f>AQ10-AP10</f>
        <v>-2578.1000000000004</v>
      </c>
      <c r="AS10" s="113">
        <f>AQ10/AP10%</f>
        <v>66.08209446125508</v>
      </c>
      <c r="AT10" s="121">
        <f t="shared" si="30"/>
        <v>2661</v>
      </c>
      <c r="AU10" s="109">
        <f>SUM(AY10+BC10+BG10)</f>
        <v>1298.1</v>
      </c>
      <c r="AV10" s="109">
        <f>AU10-AT10</f>
        <v>-1362.9</v>
      </c>
      <c r="AW10" s="110">
        <f>AU10/AT10%</f>
        <v>48.78241262683201</v>
      </c>
      <c r="AX10" s="123">
        <v>887</v>
      </c>
      <c r="AY10" s="122">
        <v>1298.1</v>
      </c>
      <c r="AZ10" s="102">
        <f>AY10-AX10</f>
        <v>411.0999999999999</v>
      </c>
      <c r="BA10" s="115">
        <f>AY10/AX10%</f>
        <v>146.34723788049607</v>
      </c>
      <c r="BB10" s="122">
        <v>887</v>
      </c>
      <c r="BC10" s="122"/>
      <c r="BD10" s="102">
        <f>BC10-BB10</f>
        <v>-887</v>
      </c>
      <c r="BE10" s="116">
        <f>BC10/BB10%</f>
        <v>0</v>
      </c>
      <c r="BF10" s="123">
        <v>887</v>
      </c>
      <c r="BG10" s="120"/>
      <c r="BH10" s="102">
        <f>BG10-BF10</f>
        <v>-887</v>
      </c>
      <c r="BI10" s="115">
        <f>BG10/BF10%</f>
        <v>0</v>
      </c>
      <c r="BJ10" s="148">
        <f>BN10+BR10+BV10</f>
        <v>4263.3</v>
      </c>
      <c r="BK10" s="109">
        <f>SUM(BO10+BS10+BW10)</f>
        <v>0</v>
      </c>
      <c r="BL10" s="109">
        <f>BK10-BJ10</f>
        <v>-4263.3</v>
      </c>
      <c r="BM10" s="110">
        <f>BK10/BJ10%</f>
        <v>0</v>
      </c>
      <c r="BN10" s="122">
        <v>887</v>
      </c>
      <c r="BO10" s="120"/>
      <c r="BP10" s="102">
        <f>BO10-BN10</f>
        <v>-887</v>
      </c>
      <c r="BQ10" s="115">
        <f>BO10/BN10%</f>
        <v>0</v>
      </c>
      <c r="BR10" s="122">
        <v>887</v>
      </c>
      <c r="BS10" s="120"/>
      <c r="BT10" s="102">
        <f>BS10-BR10</f>
        <v>-887</v>
      </c>
      <c r="BU10" s="116">
        <f>BS10/BR10%</f>
        <v>0</v>
      </c>
      <c r="BV10" s="120">
        <v>2489.3</v>
      </c>
      <c r="BW10" s="120"/>
      <c r="BX10" s="102">
        <f>BW10-BV10</f>
        <v>-2489.3</v>
      </c>
      <c r="BY10" s="102">
        <f>BW10/BV10%</f>
        <v>0</v>
      </c>
      <c r="BZ10" s="124"/>
      <c r="CA10" s="118"/>
      <c r="CB10" s="118"/>
    </row>
    <row r="11" spans="1:80" s="119" customFormat="1" ht="20.25">
      <c r="A11" s="101" t="s">
        <v>33</v>
      </c>
      <c r="B11" s="120">
        <f>B13+B14+B12+B15</f>
        <v>37383.1</v>
      </c>
      <c r="C11" s="120">
        <f>C13+C14+C12+C15</f>
        <v>26040.7</v>
      </c>
      <c r="D11" s="103">
        <f t="shared" si="0"/>
        <v>-11342.399999999998</v>
      </c>
      <c r="E11" s="104">
        <f t="shared" si="1"/>
        <v>69.65901704246038</v>
      </c>
      <c r="F11" s="105">
        <f t="shared" si="2"/>
        <v>17379</v>
      </c>
      <c r="G11" s="106">
        <f t="shared" si="2"/>
        <v>18490.2</v>
      </c>
      <c r="H11" s="106">
        <f t="shared" si="3"/>
        <v>1111.2000000000007</v>
      </c>
      <c r="I11" s="107">
        <f t="shared" si="4"/>
        <v>106.39392370101848</v>
      </c>
      <c r="J11" s="149">
        <f>SUM(J12:J15)</f>
        <v>7889</v>
      </c>
      <c r="K11" s="109">
        <f>SUM(K12:K15)</f>
        <v>7892.6</v>
      </c>
      <c r="L11" s="109">
        <f t="shared" si="5"/>
        <v>3.600000000000364</v>
      </c>
      <c r="M11" s="110">
        <f t="shared" si="6"/>
        <v>100.04563316009634</v>
      </c>
      <c r="N11" s="120">
        <f>N13+N14+N12+N15</f>
        <v>5785</v>
      </c>
      <c r="O11" s="120">
        <f>O13+O14+O12+O15</f>
        <v>5788.5</v>
      </c>
      <c r="P11" s="102">
        <f t="shared" si="7"/>
        <v>3.5</v>
      </c>
      <c r="Q11" s="102">
        <f t="shared" si="8"/>
        <v>100.06050129645635</v>
      </c>
      <c r="R11" s="120">
        <f>SUM(R12:R15)</f>
        <v>794</v>
      </c>
      <c r="S11" s="120">
        <f>SUM(S12:S15)</f>
        <v>798.2</v>
      </c>
      <c r="T11" s="102">
        <f t="shared" si="9"/>
        <v>4.2000000000000455</v>
      </c>
      <c r="U11" s="102">
        <f t="shared" si="10"/>
        <v>100.52896725440806</v>
      </c>
      <c r="V11" s="120">
        <f>SUM(V12:V15)</f>
        <v>1310</v>
      </c>
      <c r="W11" s="120">
        <f>SUM(W12:W15)</f>
        <v>1305.9</v>
      </c>
      <c r="X11" s="102">
        <f t="shared" si="22"/>
        <v>-4.099999999999909</v>
      </c>
      <c r="Y11" s="112">
        <f t="shared" si="11"/>
        <v>99.68702290076337</v>
      </c>
      <c r="Z11" s="109">
        <f t="shared" si="46"/>
        <v>9490</v>
      </c>
      <c r="AA11" s="109">
        <f t="shared" si="23"/>
        <v>10597.6</v>
      </c>
      <c r="AB11" s="109">
        <f t="shared" si="24"/>
        <v>1107.6000000000004</v>
      </c>
      <c r="AC11" s="109">
        <f t="shared" si="25"/>
        <v>111.67123287671232</v>
      </c>
      <c r="AD11" s="120">
        <f>SUM(AD12:AD15)</f>
        <v>7015</v>
      </c>
      <c r="AE11" s="120">
        <f aca="true" t="shared" si="49" ref="AE11:AL11">SUM(AE12:AE15)</f>
        <v>7854.5</v>
      </c>
      <c r="AF11" s="120">
        <f t="shared" si="49"/>
        <v>839.5000000000001</v>
      </c>
      <c r="AG11" s="102">
        <f aca="true" t="shared" si="50" ref="AG11:AG34">AE11/AD11%</f>
        <v>111.96721311475409</v>
      </c>
      <c r="AH11" s="120">
        <f t="shared" si="49"/>
        <v>1505</v>
      </c>
      <c r="AI11" s="120">
        <f t="shared" si="49"/>
        <v>1638.2</v>
      </c>
      <c r="AJ11" s="120">
        <f t="shared" si="49"/>
        <v>133.20000000000005</v>
      </c>
      <c r="AK11" s="102">
        <f>AI11/AH11%</f>
        <v>108.85049833887042</v>
      </c>
      <c r="AL11" s="120">
        <f t="shared" si="49"/>
        <v>970</v>
      </c>
      <c r="AM11" s="120">
        <f>AM13+AM14+AM12</f>
        <v>1104.9</v>
      </c>
      <c r="AN11" s="102">
        <f t="shared" si="28"/>
        <v>134.9000000000001</v>
      </c>
      <c r="AO11" s="102">
        <f t="shared" si="13"/>
        <v>113.90721649484537</v>
      </c>
      <c r="AP11" s="150">
        <f>AP13+AP14+AP12</f>
        <v>24844</v>
      </c>
      <c r="AQ11" s="106">
        <f t="shared" si="29"/>
        <v>26040.7</v>
      </c>
      <c r="AR11" s="106">
        <f t="shared" si="14"/>
        <v>1196.7000000000007</v>
      </c>
      <c r="AS11" s="113">
        <f t="shared" si="15"/>
        <v>104.81685718885848</v>
      </c>
      <c r="AT11" s="121">
        <f t="shared" si="30"/>
        <v>7815</v>
      </c>
      <c r="AU11" s="109">
        <f t="shared" si="31"/>
        <v>7550.5</v>
      </c>
      <c r="AV11" s="109">
        <f t="shared" si="47"/>
        <v>-264.5</v>
      </c>
      <c r="AW11" s="114">
        <f t="shared" si="16"/>
        <v>96.61548304542546</v>
      </c>
      <c r="AX11" s="123">
        <f>SUM(AX12:AX15)</f>
        <v>6315</v>
      </c>
      <c r="AY11" s="122">
        <f aca="true" t="shared" si="51" ref="AY11:BD11">SUM(AY12:AY15)</f>
        <v>7550.5</v>
      </c>
      <c r="AZ11" s="122">
        <f t="shared" si="51"/>
        <v>1235.5000000000005</v>
      </c>
      <c r="BA11" s="115">
        <f t="shared" si="48"/>
        <v>119.56452889944576</v>
      </c>
      <c r="BB11" s="122">
        <f t="shared" si="51"/>
        <v>855</v>
      </c>
      <c r="BC11" s="122">
        <f t="shared" si="51"/>
        <v>0</v>
      </c>
      <c r="BD11" s="122">
        <f t="shared" si="51"/>
        <v>-855</v>
      </c>
      <c r="BE11" s="116">
        <f t="shared" si="17"/>
        <v>0</v>
      </c>
      <c r="BF11" s="123">
        <f>SUM(BF12:BF15)</f>
        <v>645</v>
      </c>
      <c r="BG11" s="120">
        <f>BG13+BG14+BG12</f>
        <v>0</v>
      </c>
      <c r="BH11" s="102">
        <f t="shared" si="33"/>
        <v>-645</v>
      </c>
      <c r="BI11" s="115">
        <f t="shared" si="18"/>
        <v>0</v>
      </c>
      <c r="BJ11" s="148">
        <f t="shared" si="34"/>
        <v>12189.1</v>
      </c>
      <c r="BK11" s="109">
        <f t="shared" si="35"/>
        <v>0</v>
      </c>
      <c r="BL11" s="109">
        <f t="shared" si="36"/>
        <v>-12189.1</v>
      </c>
      <c r="BM11" s="110">
        <f t="shared" si="37"/>
        <v>0</v>
      </c>
      <c r="BN11" s="122">
        <f>SUM(BN12:BN15)</f>
        <v>6989.1</v>
      </c>
      <c r="BO11" s="120">
        <f>BO13+BO14+BO12+BO15</f>
        <v>0</v>
      </c>
      <c r="BP11" s="102">
        <f t="shared" si="38"/>
        <v>-6989.1</v>
      </c>
      <c r="BQ11" s="140">
        <f t="shared" si="39"/>
        <v>0</v>
      </c>
      <c r="BR11" s="122">
        <f>SUM(BR12:BR15)</f>
        <v>760</v>
      </c>
      <c r="BS11" s="120">
        <f>BS13+BS14+BS12+BS15</f>
        <v>0</v>
      </c>
      <c r="BT11" s="102">
        <f t="shared" si="19"/>
        <v>-760</v>
      </c>
      <c r="BU11" s="116">
        <f t="shared" si="40"/>
        <v>0</v>
      </c>
      <c r="BV11" s="120">
        <f>SUM(BV12:BV15)</f>
        <v>4440</v>
      </c>
      <c r="BW11" s="151">
        <f>BW13+BW14+BW12</f>
        <v>0</v>
      </c>
      <c r="BX11" s="102">
        <f t="shared" si="41"/>
        <v>-4440</v>
      </c>
      <c r="BY11" s="102">
        <f t="shared" si="20"/>
        <v>0</v>
      </c>
      <c r="BZ11" s="124">
        <f>BZ13+BZ14+BZ12</f>
        <v>0</v>
      </c>
      <c r="CA11" s="118">
        <f t="shared" si="42"/>
        <v>26040.7</v>
      </c>
      <c r="CB11" s="118" t="e">
        <f t="shared" si="43"/>
        <v>#DIV/0!</v>
      </c>
    </row>
    <row r="12" spans="1:80" s="2" customFormat="1" ht="39.75" customHeight="1">
      <c r="A12" s="152" t="s">
        <v>34</v>
      </c>
      <c r="B12" s="126">
        <f aca="true" t="shared" si="52" ref="B12:C16">J12+Z12+AT12+BJ12</f>
        <v>8642</v>
      </c>
      <c r="C12" s="126">
        <f t="shared" si="52"/>
        <v>6101.8</v>
      </c>
      <c r="D12" s="136">
        <f t="shared" si="0"/>
        <v>-2540.2</v>
      </c>
      <c r="E12" s="128">
        <f t="shared" si="1"/>
        <v>70.60634112473964</v>
      </c>
      <c r="F12" s="129">
        <f t="shared" si="2"/>
        <v>4520</v>
      </c>
      <c r="G12" s="130">
        <f t="shared" si="2"/>
        <v>4738.3</v>
      </c>
      <c r="H12" s="130">
        <f t="shared" si="3"/>
        <v>218.30000000000018</v>
      </c>
      <c r="I12" s="131">
        <f t="shared" si="4"/>
        <v>104.82964601769912</v>
      </c>
      <c r="J12" s="132">
        <f t="shared" si="21"/>
        <v>1510</v>
      </c>
      <c r="K12" s="133">
        <f aca="true" t="shared" si="53" ref="K12:K35">SUM(O12+S12+W12)</f>
        <v>1510.7</v>
      </c>
      <c r="L12" s="133">
        <f t="shared" si="5"/>
        <v>0.7000000000000455</v>
      </c>
      <c r="M12" s="134">
        <f t="shared" si="6"/>
        <v>100.04635761589404</v>
      </c>
      <c r="N12" s="135">
        <v>560</v>
      </c>
      <c r="O12" s="126">
        <v>561.4</v>
      </c>
      <c r="P12" s="136">
        <f t="shared" si="7"/>
        <v>1.3999999999999773</v>
      </c>
      <c r="Q12" s="137">
        <f t="shared" si="8"/>
        <v>100.25</v>
      </c>
      <c r="R12" s="126">
        <v>295</v>
      </c>
      <c r="S12" s="126">
        <v>297.3</v>
      </c>
      <c r="T12" s="136">
        <f t="shared" si="9"/>
        <v>2.3000000000000114</v>
      </c>
      <c r="U12" s="136">
        <f t="shared" si="10"/>
        <v>100.77966101694915</v>
      </c>
      <c r="V12" s="126">
        <v>655</v>
      </c>
      <c r="W12" s="126">
        <v>652</v>
      </c>
      <c r="X12" s="136">
        <f t="shared" si="22"/>
        <v>-3</v>
      </c>
      <c r="Y12" s="137">
        <f t="shared" si="11"/>
        <v>99.54198473282443</v>
      </c>
      <c r="Z12" s="133">
        <f t="shared" si="46"/>
        <v>3010</v>
      </c>
      <c r="AA12" s="133">
        <f t="shared" si="23"/>
        <v>3227.6</v>
      </c>
      <c r="AB12" s="133">
        <f t="shared" si="24"/>
        <v>217.5999999999999</v>
      </c>
      <c r="AC12" s="133">
        <f t="shared" si="25"/>
        <v>107.22923588039866</v>
      </c>
      <c r="AD12" s="126">
        <v>1710</v>
      </c>
      <c r="AE12" s="126">
        <v>1858.6</v>
      </c>
      <c r="AF12" s="136">
        <f t="shared" si="26"/>
        <v>148.5999999999999</v>
      </c>
      <c r="AG12" s="102">
        <f t="shared" si="50"/>
        <v>108.69005847953215</v>
      </c>
      <c r="AH12" s="126">
        <v>900</v>
      </c>
      <c r="AI12" s="126">
        <v>923.1</v>
      </c>
      <c r="AJ12" s="136">
        <f t="shared" si="27"/>
        <v>23.100000000000023</v>
      </c>
      <c r="AK12" s="136">
        <f t="shared" si="12"/>
        <v>102.56666666666666</v>
      </c>
      <c r="AL12" s="126">
        <v>400</v>
      </c>
      <c r="AM12" s="126">
        <v>445.9</v>
      </c>
      <c r="AN12" s="136">
        <f t="shared" si="28"/>
        <v>45.89999999999998</v>
      </c>
      <c r="AO12" s="136">
        <f t="shared" si="13"/>
        <v>111.475</v>
      </c>
      <c r="AP12" s="129">
        <f aca="true" t="shared" si="54" ref="AP12:AQ28">J12+Z12+AT12</f>
        <v>6270</v>
      </c>
      <c r="AQ12" s="130">
        <f t="shared" si="29"/>
        <v>6101.8</v>
      </c>
      <c r="AR12" s="130">
        <f t="shared" si="14"/>
        <v>-168.19999999999982</v>
      </c>
      <c r="AS12" s="138">
        <f t="shared" si="15"/>
        <v>97.31738437001594</v>
      </c>
      <c r="AT12" s="132">
        <f t="shared" si="30"/>
        <v>1750</v>
      </c>
      <c r="AU12" s="133">
        <f t="shared" si="31"/>
        <v>1363.5</v>
      </c>
      <c r="AV12" s="133">
        <f t="shared" si="47"/>
        <v>-386.5</v>
      </c>
      <c r="AW12" s="134">
        <f t="shared" si="16"/>
        <v>77.91428571428571</v>
      </c>
      <c r="AX12" s="139">
        <v>1270</v>
      </c>
      <c r="AY12" s="126">
        <v>1363.5</v>
      </c>
      <c r="AZ12" s="136">
        <f t="shared" si="45"/>
        <v>93.5</v>
      </c>
      <c r="BA12" s="140">
        <f t="shared" si="48"/>
        <v>107.36220472440945</v>
      </c>
      <c r="BB12" s="139">
        <v>345</v>
      </c>
      <c r="BC12" s="126"/>
      <c r="BD12" s="136">
        <f t="shared" si="32"/>
        <v>-345</v>
      </c>
      <c r="BE12" s="141">
        <f t="shared" si="17"/>
        <v>0</v>
      </c>
      <c r="BF12" s="139">
        <v>135</v>
      </c>
      <c r="BG12" s="126"/>
      <c r="BH12" s="136">
        <f t="shared" si="33"/>
        <v>-135</v>
      </c>
      <c r="BI12" s="140">
        <f t="shared" si="18"/>
        <v>0</v>
      </c>
      <c r="BJ12" s="147">
        <f t="shared" si="34"/>
        <v>2372</v>
      </c>
      <c r="BK12" s="133">
        <f t="shared" si="35"/>
        <v>0</v>
      </c>
      <c r="BL12" s="133">
        <f t="shared" si="36"/>
        <v>-2372</v>
      </c>
      <c r="BM12" s="134">
        <f t="shared" si="37"/>
        <v>0</v>
      </c>
      <c r="BN12" s="139">
        <v>1360</v>
      </c>
      <c r="BO12" s="126"/>
      <c r="BP12" s="102">
        <f t="shared" si="38"/>
        <v>-1360</v>
      </c>
      <c r="BQ12" s="140">
        <f t="shared" si="39"/>
        <v>0</v>
      </c>
      <c r="BR12" s="139">
        <v>165</v>
      </c>
      <c r="BS12" s="126"/>
      <c r="BT12" s="136">
        <f t="shared" si="19"/>
        <v>-165</v>
      </c>
      <c r="BU12" s="141">
        <f t="shared" si="40"/>
        <v>0</v>
      </c>
      <c r="BV12" s="126">
        <v>847</v>
      </c>
      <c r="BW12" s="126"/>
      <c r="BX12" s="136">
        <f t="shared" si="41"/>
        <v>-847</v>
      </c>
      <c r="BY12" s="136">
        <f t="shared" si="20"/>
        <v>0</v>
      </c>
      <c r="BZ12" s="143"/>
      <c r="CA12" s="144">
        <f t="shared" si="42"/>
        <v>6101.8</v>
      </c>
      <c r="CB12" s="144" t="e">
        <f t="shared" si="43"/>
        <v>#DIV/0!</v>
      </c>
    </row>
    <row r="13" spans="1:80" ht="40.5" customHeight="1">
      <c r="A13" s="153" t="s">
        <v>35</v>
      </c>
      <c r="B13" s="126">
        <f t="shared" si="52"/>
        <v>27071.5</v>
      </c>
      <c r="C13" s="126">
        <f t="shared" si="52"/>
        <v>19209.4</v>
      </c>
      <c r="D13" s="127">
        <f t="shared" si="0"/>
        <v>-7862.0999999999985</v>
      </c>
      <c r="E13" s="128">
        <f t="shared" si="1"/>
        <v>70.95801858042591</v>
      </c>
      <c r="F13" s="129">
        <f t="shared" si="2"/>
        <v>12004</v>
      </c>
      <c r="G13" s="130">
        <f t="shared" si="2"/>
        <v>13093.8</v>
      </c>
      <c r="H13" s="130">
        <f t="shared" si="3"/>
        <v>1089.7999999999993</v>
      </c>
      <c r="I13" s="131">
        <f t="shared" si="4"/>
        <v>109.07864045318226</v>
      </c>
      <c r="J13" s="132">
        <f t="shared" si="21"/>
        <v>5889</v>
      </c>
      <c r="K13" s="133">
        <f t="shared" si="53"/>
        <v>5891.2</v>
      </c>
      <c r="L13" s="133">
        <f t="shared" si="5"/>
        <v>2.199999999999818</v>
      </c>
      <c r="M13" s="134">
        <f t="shared" si="6"/>
        <v>100.03735778570216</v>
      </c>
      <c r="N13" s="135">
        <v>4875</v>
      </c>
      <c r="O13" s="126">
        <v>4876.5</v>
      </c>
      <c r="P13" s="136">
        <f t="shared" si="7"/>
        <v>1.5</v>
      </c>
      <c r="Q13" s="137">
        <f t="shared" si="8"/>
        <v>100.03076923076924</v>
      </c>
      <c r="R13" s="126">
        <v>454</v>
      </c>
      <c r="S13" s="126">
        <v>454.2</v>
      </c>
      <c r="T13" s="136">
        <f t="shared" si="9"/>
        <v>0.19999999999998863</v>
      </c>
      <c r="U13" s="136">
        <f t="shared" si="10"/>
        <v>100.04405286343612</v>
      </c>
      <c r="V13" s="126">
        <v>560</v>
      </c>
      <c r="W13" s="126">
        <v>560.5</v>
      </c>
      <c r="X13" s="136">
        <f t="shared" si="22"/>
        <v>0.5</v>
      </c>
      <c r="Y13" s="137">
        <f t="shared" si="11"/>
        <v>100.08928571428572</v>
      </c>
      <c r="Z13" s="133">
        <f t="shared" si="46"/>
        <v>6115</v>
      </c>
      <c r="AA13" s="133">
        <f t="shared" si="23"/>
        <v>7202.6</v>
      </c>
      <c r="AB13" s="133">
        <f t="shared" si="24"/>
        <v>1087.6000000000004</v>
      </c>
      <c r="AC13" s="133">
        <f t="shared" si="25"/>
        <v>117.7857726901063</v>
      </c>
      <c r="AD13" s="126">
        <v>5050</v>
      </c>
      <c r="AE13" s="126">
        <v>5878.8</v>
      </c>
      <c r="AF13" s="136">
        <f t="shared" si="26"/>
        <v>828.8000000000002</v>
      </c>
      <c r="AG13" s="102">
        <f t="shared" si="50"/>
        <v>116.41188118811881</v>
      </c>
      <c r="AH13" s="126">
        <v>600</v>
      </c>
      <c r="AI13" s="126">
        <v>674.1</v>
      </c>
      <c r="AJ13" s="136">
        <f t="shared" si="27"/>
        <v>74.10000000000002</v>
      </c>
      <c r="AK13" s="136">
        <f t="shared" si="12"/>
        <v>112.35000000000001</v>
      </c>
      <c r="AL13" s="126">
        <v>465</v>
      </c>
      <c r="AM13" s="126">
        <v>649.7</v>
      </c>
      <c r="AN13" s="136">
        <f t="shared" si="28"/>
        <v>184.70000000000005</v>
      </c>
      <c r="AO13" s="136">
        <f t="shared" si="13"/>
        <v>139.72043010752688</v>
      </c>
      <c r="AP13" s="129">
        <f t="shared" si="54"/>
        <v>18004</v>
      </c>
      <c r="AQ13" s="130">
        <f t="shared" si="29"/>
        <v>19209.4</v>
      </c>
      <c r="AR13" s="130">
        <f t="shared" si="14"/>
        <v>1205.4000000000015</v>
      </c>
      <c r="AS13" s="138">
        <f t="shared" si="15"/>
        <v>106.69517884914465</v>
      </c>
      <c r="AT13" s="132">
        <f t="shared" si="30"/>
        <v>6000</v>
      </c>
      <c r="AU13" s="133">
        <f t="shared" si="31"/>
        <v>6115.6</v>
      </c>
      <c r="AV13" s="133">
        <f t="shared" si="47"/>
        <v>115.60000000000036</v>
      </c>
      <c r="AW13" s="134">
        <f t="shared" si="16"/>
        <v>101.92666666666668</v>
      </c>
      <c r="AX13" s="139">
        <v>4995</v>
      </c>
      <c r="AY13" s="126">
        <v>6115.6</v>
      </c>
      <c r="AZ13" s="136">
        <f t="shared" si="45"/>
        <v>1120.6000000000004</v>
      </c>
      <c r="BA13" s="140">
        <f t="shared" si="48"/>
        <v>122.43443443443444</v>
      </c>
      <c r="BB13" s="139">
        <v>495</v>
      </c>
      <c r="BC13" s="126"/>
      <c r="BD13" s="136">
        <f t="shared" si="32"/>
        <v>-495</v>
      </c>
      <c r="BE13" s="141">
        <f t="shared" si="17"/>
        <v>0</v>
      </c>
      <c r="BF13" s="139">
        <v>510</v>
      </c>
      <c r="BG13" s="126"/>
      <c r="BH13" s="136">
        <f t="shared" si="33"/>
        <v>-510</v>
      </c>
      <c r="BI13" s="140">
        <f t="shared" si="18"/>
        <v>0</v>
      </c>
      <c r="BJ13" s="147">
        <f t="shared" si="34"/>
        <v>9067.5</v>
      </c>
      <c r="BK13" s="133">
        <f t="shared" si="35"/>
        <v>0</v>
      </c>
      <c r="BL13" s="133">
        <f t="shared" si="36"/>
        <v>-9067.5</v>
      </c>
      <c r="BM13" s="134">
        <f t="shared" si="37"/>
        <v>0</v>
      </c>
      <c r="BN13" s="139">
        <v>5215</v>
      </c>
      <c r="BO13" s="126"/>
      <c r="BP13" s="102">
        <f t="shared" si="38"/>
        <v>-5215</v>
      </c>
      <c r="BQ13" s="140">
        <f t="shared" si="39"/>
        <v>0</v>
      </c>
      <c r="BR13" s="139">
        <v>505</v>
      </c>
      <c r="BS13" s="126"/>
      <c r="BT13" s="136">
        <f t="shared" si="19"/>
        <v>-505</v>
      </c>
      <c r="BU13" s="141">
        <f t="shared" si="40"/>
        <v>0</v>
      </c>
      <c r="BV13" s="126">
        <v>3347.5</v>
      </c>
      <c r="BW13" s="126"/>
      <c r="BX13" s="136">
        <f t="shared" si="41"/>
        <v>-3347.5</v>
      </c>
      <c r="BY13" s="136">
        <f t="shared" si="20"/>
        <v>0</v>
      </c>
      <c r="BZ13" s="143"/>
      <c r="CA13" s="144">
        <f t="shared" si="42"/>
        <v>19209.4</v>
      </c>
      <c r="CB13" s="144" t="e">
        <f t="shared" si="43"/>
        <v>#DIV/0!</v>
      </c>
    </row>
    <row r="14" spans="1:80" ht="24.75" customHeight="1">
      <c r="A14" s="146" t="s">
        <v>36</v>
      </c>
      <c r="B14" s="126">
        <f t="shared" si="52"/>
        <v>719.6</v>
      </c>
      <c r="C14" s="126">
        <f t="shared" si="52"/>
        <v>376.2</v>
      </c>
      <c r="D14" s="127">
        <f t="shared" si="0"/>
        <v>-343.40000000000003</v>
      </c>
      <c r="E14" s="128">
        <f t="shared" si="1"/>
        <v>52.27904391328515</v>
      </c>
      <c r="F14" s="129">
        <f t="shared" si="2"/>
        <v>505</v>
      </c>
      <c r="G14" s="130">
        <f t="shared" si="2"/>
        <v>307.5</v>
      </c>
      <c r="H14" s="130">
        <f t="shared" si="3"/>
        <v>-197.5</v>
      </c>
      <c r="I14" s="131">
        <f t="shared" si="4"/>
        <v>60.89108910891089</v>
      </c>
      <c r="J14" s="132">
        <f t="shared" si="21"/>
        <v>140</v>
      </c>
      <c r="K14" s="133">
        <f t="shared" si="53"/>
        <v>140.10000000000002</v>
      </c>
      <c r="L14" s="133">
        <f t="shared" si="5"/>
        <v>0.10000000000002274</v>
      </c>
      <c r="M14" s="134">
        <f t="shared" si="6"/>
        <v>100.0714285714286</v>
      </c>
      <c r="N14" s="135">
        <v>0</v>
      </c>
      <c r="O14" s="126"/>
      <c r="P14" s="136">
        <f t="shared" si="7"/>
        <v>0</v>
      </c>
      <c r="Q14" s="137"/>
      <c r="R14" s="126">
        <v>45</v>
      </c>
      <c r="S14" s="126">
        <v>46.7</v>
      </c>
      <c r="T14" s="136">
        <f t="shared" si="9"/>
        <v>1.7000000000000028</v>
      </c>
      <c r="U14" s="136">
        <f t="shared" si="10"/>
        <v>103.77777777777779</v>
      </c>
      <c r="V14" s="126">
        <v>95</v>
      </c>
      <c r="W14" s="126">
        <v>93.4</v>
      </c>
      <c r="X14" s="136">
        <f t="shared" si="22"/>
        <v>-1.5999999999999943</v>
      </c>
      <c r="Y14" s="137">
        <f t="shared" si="11"/>
        <v>98.31578947368422</v>
      </c>
      <c r="Z14" s="133">
        <f t="shared" si="46"/>
        <v>365</v>
      </c>
      <c r="AA14" s="133">
        <f t="shared" si="23"/>
        <v>167.4</v>
      </c>
      <c r="AB14" s="133">
        <f t="shared" si="24"/>
        <v>-197.6</v>
      </c>
      <c r="AC14" s="133">
        <f t="shared" si="25"/>
        <v>45.86301369863014</v>
      </c>
      <c r="AD14" s="126">
        <v>255</v>
      </c>
      <c r="AE14" s="126">
        <v>117.1</v>
      </c>
      <c r="AF14" s="136">
        <f t="shared" si="26"/>
        <v>-137.9</v>
      </c>
      <c r="AG14" s="102">
        <f t="shared" si="50"/>
        <v>45.92156862745098</v>
      </c>
      <c r="AH14" s="126">
        <v>5</v>
      </c>
      <c r="AI14" s="126">
        <v>41</v>
      </c>
      <c r="AJ14" s="136">
        <f t="shared" si="27"/>
        <v>36</v>
      </c>
      <c r="AK14" s="136">
        <f t="shared" si="12"/>
        <v>820</v>
      </c>
      <c r="AL14" s="126">
        <v>105</v>
      </c>
      <c r="AM14" s="126">
        <v>9.3</v>
      </c>
      <c r="AN14" s="136">
        <f t="shared" si="28"/>
        <v>-95.7</v>
      </c>
      <c r="AO14" s="136">
        <f t="shared" si="13"/>
        <v>8.857142857142858</v>
      </c>
      <c r="AP14" s="129">
        <f t="shared" si="54"/>
        <v>570</v>
      </c>
      <c r="AQ14" s="130">
        <f t="shared" si="29"/>
        <v>376.2</v>
      </c>
      <c r="AR14" s="130">
        <f t="shared" si="14"/>
        <v>-193.8</v>
      </c>
      <c r="AS14" s="138">
        <f t="shared" si="15"/>
        <v>66</v>
      </c>
      <c r="AT14" s="132">
        <f t="shared" si="30"/>
        <v>65</v>
      </c>
      <c r="AU14" s="133">
        <f t="shared" si="31"/>
        <v>68.7</v>
      </c>
      <c r="AV14" s="133">
        <f t="shared" si="47"/>
        <v>3.700000000000003</v>
      </c>
      <c r="AW14" s="134">
        <f t="shared" si="16"/>
        <v>105.6923076923077</v>
      </c>
      <c r="AX14" s="139">
        <v>50</v>
      </c>
      <c r="AY14" s="126">
        <v>68.7</v>
      </c>
      <c r="AZ14" s="136">
        <f t="shared" si="45"/>
        <v>18.700000000000003</v>
      </c>
      <c r="BA14" s="140">
        <f t="shared" si="48"/>
        <v>137.4</v>
      </c>
      <c r="BB14" s="139">
        <v>15</v>
      </c>
      <c r="BC14" s="126"/>
      <c r="BD14" s="136">
        <f t="shared" si="32"/>
        <v>-15</v>
      </c>
      <c r="BE14" s="141">
        <f t="shared" si="17"/>
        <v>0</v>
      </c>
      <c r="BF14" s="139"/>
      <c r="BG14" s="126"/>
      <c r="BH14" s="136">
        <f t="shared" si="33"/>
        <v>0</v>
      </c>
      <c r="BI14" s="140"/>
      <c r="BJ14" s="147">
        <f t="shared" si="34"/>
        <v>149.6</v>
      </c>
      <c r="BK14" s="133">
        <f t="shared" si="35"/>
        <v>0</v>
      </c>
      <c r="BL14" s="133">
        <f t="shared" si="36"/>
        <v>-149.6</v>
      </c>
      <c r="BM14" s="134">
        <f t="shared" si="37"/>
        <v>0</v>
      </c>
      <c r="BN14" s="139">
        <v>14.1</v>
      </c>
      <c r="BO14" s="126"/>
      <c r="BP14" s="102">
        <f t="shared" si="38"/>
        <v>-14.1</v>
      </c>
      <c r="BQ14" s="140">
        <f t="shared" si="39"/>
        <v>0</v>
      </c>
      <c r="BR14" s="139"/>
      <c r="BS14" s="126"/>
      <c r="BT14" s="102">
        <f t="shared" si="19"/>
        <v>0</v>
      </c>
      <c r="BU14" s="141"/>
      <c r="BV14" s="126">
        <v>135.5</v>
      </c>
      <c r="BW14" s="126"/>
      <c r="BX14" s="136">
        <f t="shared" si="41"/>
        <v>-135.5</v>
      </c>
      <c r="BY14" s="136">
        <f t="shared" si="20"/>
        <v>0</v>
      </c>
      <c r="BZ14" s="143"/>
      <c r="CA14" s="144">
        <f t="shared" si="42"/>
        <v>376.2</v>
      </c>
      <c r="CB14" s="144" t="e">
        <f t="shared" si="43"/>
        <v>#DIV/0!</v>
      </c>
    </row>
    <row r="15" spans="1:80" ht="39.75" customHeight="1">
      <c r="A15" s="152" t="s">
        <v>37</v>
      </c>
      <c r="B15" s="126">
        <f t="shared" si="52"/>
        <v>950</v>
      </c>
      <c r="C15" s="126">
        <f t="shared" si="52"/>
        <v>353.3</v>
      </c>
      <c r="D15" s="127">
        <f t="shared" si="0"/>
        <v>-596.7</v>
      </c>
      <c r="E15" s="128">
        <f t="shared" si="1"/>
        <v>37.189473684210526</v>
      </c>
      <c r="F15" s="129">
        <f t="shared" si="2"/>
        <v>350</v>
      </c>
      <c r="G15" s="130">
        <f t="shared" si="2"/>
        <v>350.6</v>
      </c>
      <c r="H15" s="130">
        <f t="shared" si="3"/>
        <v>0.6000000000000227</v>
      </c>
      <c r="I15" s="131">
        <f t="shared" si="4"/>
        <v>100.17142857142858</v>
      </c>
      <c r="J15" s="132">
        <f t="shared" si="21"/>
        <v>350</v>
      </c>
      <c r="K15" s="133">
        <f t="shared" si="53"/>
        <v>350.6</v>
      </c>
      <c r="L15" s="133">
        <f t="shared" si="5"/>
        <v>0.6000000000000227</v>
      </c>
      <c r="M15" s="134">
        <f t="shared" si="6"/>
        <v>100.17142857142858</v>
      </c>
      <c r="N15" s="135">
        <v>350</v>
      </c>
      <c r="O15" s="126">
        <v>350.6</v>
      </c>
      <c r="P15" s="136">
        <f t="shared" si="7"/>
        <v>0.6000000000000227</v>
      </c>
      <c r="Q15" s="137">
        <f t="shared" si="8"/>
        <v>100.17142857142858</v>
      </c>
      <c r="R15" s="126"/>
      <c r="S15" s="126"/>
      <c r="T15" s="136">
        <f t="shared" si="9"/>
        <v>0</v>
      </c>
      <c r="U15" s="136"/>
      <c r="V15" s="126"/>
      <c r="W15" s="126"/>
      <c r="X15" s="136">
        <f t="shared" si="22"/>
        <v>0</v>
      </c>
      <c r="Y15" s="137"/>
      <c r="Z15" s="133">
        <f t="shared" si="46"/>
        <v>0</v>
      </c>
      <c r="AA15" s="133">
        <f t="shared" si="23"/>
        <v>0</v>
      </c>
      <c r="AB15" s="133">
        <f t="shared" si="24"/>
        <v>0</v>
      </c>
      <c r="AC15" s="133"/>
      <c r="AD15" s="126"/>
      <c r="AE15" s="126"/>
      <c r="AF15" s="136">
        <f t="shared" si="26"/>
        <v>0</v>
      </c>
      <c r="AG15" s="102"/>
      <c r="AH15" s="126"/>
      <c r="AI15" s="126"/>
      <c r="AJ15" s="136">
        <f t="shared" si="27"/>
        <v>0</v>
      </c>
      <c r="AK15" s="136"/>
      <c r="AL15" s="126"/>
      <c r="AM15" s="126"/>
      <c r="AN15" s="136">
        <f t="shared" si="28"/>
        <v>0</v>
      </c>
      <c r="AO15" s="136"/>
      <c r="AP15" s="129">
        <f t="shared" si="54"/>
        <v>350</v>
      </c>
      <c r="AQ15" s="130">
        <f t="shared" si="29"/>
        <v>353.3</v>
      </c>
      <c r="AR15" s="130">
        <f t="shared" si="14"/>
        <v>3.3000000000000114</v>
      </c>
      <c r="AS15" s="138">
        <f t="shared" si="15"/>
        <v>100.94285714285715</v>
      </c>
      <c r="AT15" s="132">
        <f t="shared" si="30"/>
        <v>0</v>
      </c>
      <c r="AU15" s="133">
        <f>SUM(AY15+BC15+BG15)</f>
        <v>2.7</v>
      </c>
      <c r="AV15" s="133">
        <f>AU15-AT15</f>
        <v>2.7</v>
      </c>
      <c r="AW15" s="134"/>
      <c r="AX15" s="139"/>
      <c r="AY15" s="126">
        <v>2.7</v>
      </c>
      <c r="AZ15" s="136">
        <f t="shared" si="45"/>
        <v>2.7</v>
      </c>
      <c r="BA15" s="140"/>
      <c r="BB15" s="139"/>
      <c r="BC15" s="126"/>
      <c r="BD15" s="136">
        <f t="shared" si="32"/>
        <v>0</v>
      </c>
      <c r="BE15" s="141" t="e">
        <f t="shared" si="17"/>
        <v>#DIV/0!</v>
      </c>
      <c r="BF15" s="139">
        <v>0</v>
      </c>
      <c r="BG15" s="126"/>
      <c r="BH15" s="136">
        <f t="shared" si="33"/>
        <v>0</v>
      </c>
      <c r="BI15" s="140"/>
      <c r="BJ15" s="147">
        <f t="shared" si="34"/>
        <v>600</v>
      </c>
      <c r="BK15" s="133">
        <f t="shared" si="35"/>
        <v>0</v>
      </c>
      <c r="BL15" s="133">
        <f t="shared" si="36"/>
        <v>-600</v>
      </c>
      <c r="BM15" s="134">
        <f t="shared" si="37"/>
        <v>0</v>
      </c>
      <c r="BN15" s="139">
        <v>400</v>
      </c>
      <c r="BO15" s="126"/>
      <c r="BP15" s="102">
        <f t="shared" si="38"/>
        <v>-400</v>
      </c>
      <c r="BQ15" s="140">
        <f t="shared" si="39"/>
        <v>0</v>
      </c>
      <c r="BR15" s="139">
        <v>90</v>
      </c>
      <c r="BS15" s="126"/>
      <c r="BT15" s="136">
        <f t="shared" si="19"/>
        <v>-90</v>
      </c>
      <c r="BU15" s="141"/>
      <c r="BV15" s="126">
        <v>110</v>
      </c>
      <c r="BW15" s="126"/>
      <c r="BX15" s="136">
        <f t="shared" si="41"/>
        <v>-110</v>
      </c>
      <c r="BY15" s="136">
        <f t="shared" si="20"/>
        <v>0</v>
      </c>
      <c r="BZ15" s="143"/>
      <c r="CA15" s="144">
        <f t="shared" si="42"/>
        <v>353.3</v>
      </c>
      <c r="CB15" s="144"/>
    </row>
    <row r="16" spans="1:80" s="119" customFormat="1" ht="18.75">
      <c r="A16" s="101" t="s">
        <v>38</v>
      </c>
      <c r="B16" s="120">
        <f t="shared" si="52"/>
        <v>5126.8</v>
      </c>
      <c r="C16" s="120">
        <f t="shared" si="52"/>
        <v>3605.4</v>
      </c>
      <c r="D16" s="103">
        <f t="shared" si="0"/>
        <v>-1521.4</v>
      </c>
      <c r="E16" s="104">
        <f t="shared" si="1"/>
        <v>70.32456893188734</v>
      </c>
      <c r="F16" s="105">
        <f t="shared" si="2"/>
        <v>2909</v>
      </c>
      <c r="G16" s="106">
        <f t="shared" si="2"/>
        <v>3122.5</v>
      </c>
      <c r="H16" s="106">
        <f t="shared" si="3"/>
        <v>213.5</v>
      </c>
      <c r="I16" s="107">
        <f>G16/F16%</f>
        <v>107.3392918528704</v>
      </c>
      <c r="J16" s="121">
        <f t="shared" si="21"/>
        <v>1291</v>
      </c>
      <c r="K16" s="109">
        <f t="shared" si="53"/>
        <v>1296.7</v>
      </c>
      <c r="L16" s="109">
        <f t="shared" si="5"/>
        <v>5.7000000000000455</v>
      </c>
      <c r="M16" s="110">
        <f>K16/J16%</f>
        <v>100.44151820294346</v>
      </c>
      <c r="N16" s="122">
        <f>N17+N18</f>
        <v>246</v>
      </c>
      <c r="O16" s="122">
        <f>O17+O18</f>
        <v>249.6</v>
      </c>
      <c r="P16" s="102">
        <f t="shared" si="7"/>
        <v>3.5999999999999943</v>
      </c>
      <c r="Q16" s="112">
        <f t="shared" si="8"/>
        <v>101.46341463414635</v>
      </c>
      <c r="R16" s="122">
        <f>R17+R18</f>
        <v>480</v>
      </c>
      <c r="S16" s="122">
        <f>S17+S18</f>
        <v>481.6</v>
      </c>
      <c r="T16" s="102">
        <f t="shared" si="9"/>
        <v>1.6000000000000227</v>
      </c>
      <c r="U16" s="102">
        <f t="shared" si="10"/>
        <v>100.33333333333334</v>
      </c>
      <c r="V16" s="122">
        <f>SUM(V17:V18)</f>
        <v>565</v>
      </c>
      <c r="W16" s="122">
        <f>SUM(W17:W18)</f>
        <v>565.5</v>
      </c>
      <c r="X16" s="102">
        <f t="shared" si="22"/>
        <v>0.5</v>
      </c>
      <c r="Y16" s="112">
        <f t="shared" si="11"/>
        <v>100.08849557522123</v>
      </c>
      <c r="Z16" s="109">
        <f t="shared" si="46"/>
        <v>1618</v>
      </c>
      <c r="AA16" s="109">
        <f t="shared" si="23"/>
        <v>1825.8000000000002</v>
      </c>
      <c r="AB16" s="109">
        <f t="shared" si="24"/>
        <v>207.80000000000018</v>
      </c>
      <c r="AC16" s="109">
        <f>AA16/Z16%</f>
        <v>112.84301606922128</v>
      </c>
      <c r="AD16" s="122">
        <f>SUM(AD17:AD18)</f>
        <v>530</v>
      </c>
      <c r="AE16" s="122">
        <f>SUM(AE17:AE18)</f>
        <v>592.2</v>
      </c>
      <c r="AF16" s="102">
        <f t="shared" si="26"/>
        <v>62.200000000000045</v>
      </c>
      <c r="AG16" s="102">
        <f t="shared" si="50"/>
        <v>111.73584905660378</v>
      </c>
      <c r="AH16" s="122">
        <f>SUM(AH17:AH18)</f>
        <v>568</v>
      </c>
      <c r="AI16" s="122">
        <f>SUM(AI17:AI18)</f>
        <v>672</v>
      </c>
      <c r="AJ16" s="102">
        <f t="shared" si="27"/>
        <v>104</v>
      </c>
      <c r="AK16" s="102">
        <f t="shared" si="12"/>
        <v>118.30985915492958</v>
      </c>
      <c r="AL16" s="120">
        <f>SUM(AL17:AL18)</f>
        <v>520</v>
      </c>
      <c r="AM16" s="120">
        <f>SUM(AM17:AM18)</f>
        <v>561.6</v>
      </c>
      <c r="AN16" s="102">
        <f t="shared" si="28"/>
        <v>41.60000000000002</v>
      </c>
      <c r="AO16" s="102">
        <f t="shared" si="13"/>
        <v>108</v>
      </c>
      <c r="AP16" s="105">
        <f t="shared" si="54"/>
        <v>4079</v>
      </c>
      <c r="AQ16" s="106">
        <f t="shared" si="29"/>
        <v>3605.4</v>
      </c>
      <c r="AR16" s="106">
        <f t="shared" si="14"/>
        <v>-473.5999999999999</v>
      </c>
      <c r="AS16" s="113">
        <f>AQ16/AP16%</f>
        <v>88.38931110566315</v>
      </c>
      <c r="AT16" s="121">
        <f t="shared" si="30"/>
        <v>1170</v>
      </c>
      <c r="AU16" s="109">
        <f t="shared" si="31"/>
        <v>482.9</v>
      </c>
      <c r="AV16" s="109">
        <f t="shared" si="47"/>
        <v>-687.1</v>
      </c>
      <c r="AW16" s="114">
        <f>AU16/AT16%</f>
        <v>41.27350427350427</v>
      </c>
      <c r="AX16" s="123">
        <f>SUM(AX17:AX18)</f>
        <v>390</v>
      </c>
      <c r="AY16" s="122">
        <f>SUM(AY17:AY18)</f>
        <v>482.9</v>
      </c>
      <c r="AZ16" s="102">
        <f t="shared" si="45"/>
        <v>92.89999999999998</v>
      </c>
      <c r="BA16" s="115">
        <f t="shared" si="48"/>
        <v>123.82051282051282</v>
      </c>
      <c r="BB16" s="122">
        <f>SUM(BB17:BB18)</f>
        <v>310</v>
      </c>
      <c r="BC16" s="122">
        <f>SUM(BC17:BC18)</f>
        <v>0</v>
      </c>
      <c r="BD16" s="102">
        <f t="shared" si="32"/>
        <v>-310</v>
      </c>
      <c r="BE16" s="116">
        <f>BC16/BB16%</f>
        <v>0</v>
      </c>
      <c r="BF16" s="123">
        <f>SUM(BF17:BF18)</f>
        <v>470</v>
      </c>
      <c r="BG16" s="122">
        <f>SUM(BG17:BG18)</f>
        <v>0</v>
      </c>
      <c r="BH16" s="102">
        <f t="shared" si="33"/>
        <v>-470</v>
      </c>
      <c r="BI16" s="115">
        <f>BG16/BF16%</f>
        <v>0</v>
      </c>
      <c r="BJ16" s="148">
        <f t="shared" si="34"/>
        <v>1047.8</v>
      </c>
      <c r="BK16" s="109">
        <f t="shared" si="35"/>
        <v>0</v>
      </c>
      <c r="BL16" s="109">
        <f t="shared" si="36"/>
        <v>-1047.8</v>
      </c>
      <c r="BM16" s="110">
        <f>BK16/BJ16%</f>
        <v>0</v>
      </c>
      <c r="BN16" s="122">
        <f>SUM(BN17:BN18)</f>
        <v>645</v>
      </c>
      <c r="BO16" s="122">
        <f>SUM(BO17:BO18)</f>
        <v>0</v>
      </c>
      <c r="BP16" s="102">
        <f t="shared" si="38"/>
        <v>-645</v>
      </c>
      <c r="BQ16" s="140">
        <f>BO16/BN16%</f>
        <v>0</v>
      </c>
      <c r="BR16" s="122">
        <f>SUM(BR17:BR18)</f>
        <v>292.1</v>
      </c>
      <c r="BS16" s="122">
        <f>SUM(BS17:BS18)</f>
        <v>0</v>
      </c>
      <c r="BT16" s="102">
        <f t="shared" si="19"/>
        <v>-292.1</v>
      </c>
      <c r="BU16" s="116">
        <f>BS16/BR16%</f>
        <v>0</v>
      </c>
      <c r="BV16" s="120">
        <f>SUM(BV17:BV18)</f>
        <v>110.7</v>
      </c>
      <c r="BW16" s="120">
        <f>SUM(BW17:BW18)</f>
        <v>0</v>
      </c>
      <c r="BX16" s="102">
        <f t="shared" si="41"/>
        <v>-110.7</v>
      </c>
      <c r="BY16" s="102">
        <f>BW16/BV16%</f>
        <v>0</v>
      </c>
      <c r="BZ16" s="124">
        <f>SUM(BZ17:BZ18)</f>
        <v>0</v>
      </c>
      <c r="CA16" s="118">
        <f t="shared" si="42"/>
        <v>3605.4</v>
      </c>
      <c r="CB16" s="118" t="e">
        <f t="shared" si="43"/>
        <v>#DIV/0!</v>
      </c>
    </row>
    <row r="17" spans="1:80" ht="41.25" customHeight="1">
      <c r="A17" s="153" t="s">
        <v>39</v>
      </c>
      <c r="B17" s="126">
        <f>J17+Z17+AT17+BJ17</f>
        <v>4692.1</v>
      </c>
      <c r="C17" s="126">
        <f>K17+AA17+AU17+BK17</f>
        <v>3455.4</v>
      </c>
      <c r="D17" s="127">
        <f t="shared" si="0"/>
        <v>-1236.7000000000003</v>
      </c>
      <c r="E17" s="128">
        <f t="shared" si="1"/>
        <v>73.64293173632275</v>
      </c>
      <c r="F17" s="129">
        <f t="shared" si="2"/>
        <v>2760</v>
      </c>
      <c r="G17" s="130">
        <f t="shared" si="2"/>
        <v>2981.5</v>
      </c>
      <c r="H17" s="130">
        <f t="shared" si="3"/>
        <v>221.5</v>
      </c>
      <c r="I17" s="131">
        <f>G17/F17%</f>
        <v>108.02536231884058</v>
      </c>
      <c r="J17" s="132">
        <f t="shared" si="21"/>
        <v>1225</v>
      </c>
      <c r="K17" s="133">
        <f t="shared" si="53"/>
        <v>1227.7</v>
      </c>
      <c r="L17" s="133">
        <f t="shared" si="5"/>
        <v>2.7000000000000455</v>
      </c>
      <c r="M17" s="134">
        <f>K17/J17%</f>
        <v>100.2204081632653</v>
      </c>
      <c r="N17" s="135">
        <v>240</v>
      </c>
      <c r="O17" s="126">
        <v>243.6</v>
      </c>
      <c r="P17" s="136">
        <f t="shared" si="7"/>
        <v>3.5999999999999943</v>
      </c>
      <c r="Q17" s="137">
        <f t="shared" si="8"/>
        <v>101.5</v>
      </c>
      <c r="R17" s="126">
        <v>465</v>
      </c>
      <c r="S17" s="126">
        <v>466.6</v>
      </c>
      <c r="T17" s="136">
        <f t="shared" si="9"/>
        <v>1.6000000000000227</v>
      </c>
      <c r="U17" s="136">
        <f t="shared" si="10"/>
        <v>100.34408602150538</v>
      </c>
      <c r="V17" s="126">
        <v>520</v>
      </c>
      <c r="W17" s="126">
        <v>517.5</v>
      </c>
      <c r="X17" s="136">
        <f t="shared" si="22"/>
        <v>-2.5</v>
      </c>
      <c r="Y17" s="137">
        <f t="shared" si="11"/>
        <v>99.51923076923076</v>
      </c>
      <c r="Z17" s="133">
        <f t="shared" si="46"/>
        <v>1535</v>
      </c>
      <c r="AA17" s="133">
        <f t="shared" si="23"/>
        <v>1753.8000000000002</v>
      </c>
      <c r="AB17" s="133">
        <f t="shared" si="24"/>
        <v>218.80000000000018</v>
      </c>
      <c r="AC17" s="133">
        <f>AA17/Z17%</f>
        <v>114.2540716612378</v>
      </c>
      <c r="AD17" s="126">
        <v>470</v>
      </c>
      <c r="AE17" s="126">
        <v>592.2</v>
      </c>
      <c r="AF17" s="136">
        <f t="shared" si="26"/>
        <v>122.20000000000005</v>
      </c>
      <c r="AG17" s="102">
        <f t="shared" si="50"/>
        <v>126</v>
      </c>
      <c r="AH17" s="126">
        <v>565</v>
      </c>
      <c r="AI17" s="126">
        <v>624</v>
      </c>
      <c r="AJ17" s="136">
        <f t="shared" si="27"/>
        <v>59</v>
      </c>
      <c r="AK17" s="136">
        <f t="shared" si="12"/>
        <v>110.44247787610618</v>
      </c>
      <c r="AL17" s="126">
        <v>500</v>
      </c>
      <c r="AM17" s="126">
        <v>537.6</v>
      </c>
      <c r="AN17" s="136">
        <f t="shared" si="28"/>
        <v>37.60000000000002</v>
      </c>
      <c r="AO17" s="136">
        <f t="shared" si="13"/>
        <v>107.52000000000001</v>
      </c>
      <c r="AP17" s="129">
        <f t="shared" si="54"/>
        <v>3880</v>
      </c>
      <c r="AQ17" s="130">
        <f t="shared" si="29"/>
        <v>3455.4</v>
      </c>
      <c r="AR17" s="130">
        <f t="shared" si="14"/>
        <v>-424.5999999999999</v>
      </c>
      <c r="AS17" s="138">
        <f>AQ17/AP17%</f>
        <v>89.05670103092784</v>
      </c>
      <c r="AT17" s="132">
        <f t="shared" si="30"/>
        <v>1120</v>
      </c>
      <c r="AU17" s="133">
        <f t="shared" si="31"/>
        <v>473.9</v>
      </c>
      <c r="AV17" s="133">
        <f t="shared" si="47"/>
        <v>-646.1</v>
      </c>
      <c r="AW17" s="134">
        <f>AU17/AT17%</f>
        <v>42.3125</v>
      </c>
      <c r="AX17" s="139">
        <v>370</v>
      </c>
      <c r="AY17" s="126">
        <v>473.9</v>
      </c>
      <c r="AZ17" s="136">
        <f t="shared" si="45"/>
        <v>103.89999999999998</v>
      </c>
      <c r="BA17" s="140">
        <f t="shared" si="48"/>
        <v>128.08108108108107</v>
      </c>
      <c r="BB17" s="139">
        <v>310</v>
      </c>
      <c r="BC17" s="126"/>
      <c r="BD17" s="136">
        <f t="shared" si="32"/>
        <v>-310</v>
      </c>
      <c r="BE17" s="141">
        <f>BC17/BB17%</f>
        <v>0</v>
      </c>
      <c r="BF17" s="139">
        <v>440</v>
      </c>
      <c r="BG17" s="126"/>
      <c r="BH17" s="136">
        <f t="shared" si="33"/>
        <v>-440</v>
      </c>
      <c r="BI17" s="140">
        <f>BG17/BF17%</f>
        <v>0</v>
      </c>
      <c r="BJ17" s="147">
        <f t="shared" si="34"/>
        <v>812.1</v>
      </c>
      <c r="BK17" s="133">
        <f t="shared" si="35"/>
        <v>0</v>
      </c>
      <c r="BL17" s="133">
        <f t="shared" si="36"/>
        <v>-812.1</v>
      </c>
      <c r="BM17" s="134">
        <f>BK17/BJ17%</f>
        <v>0</v>
      </c>
      <c r="BN17" s="139">
        <v>555</v>
      </c>
      <c r="BO17" s="126"/>
      <c r="BP17" s="102">
        <f t="shared" si="38"/>
        <v>-555</v>
      </c>
      <c r="BQ17" s="140">
        <f>BO17/BN17%</f>
        <v>0</v>
      </c>
      <c r="BR17" s="139">
        <v>257.1</v>
      </c>
      <c r="BS17" s="126"/>
      <c r="BT17" s="136">
        <f t="shared" si="19"/>
        <v>-257.1</v>
      </c>
      <c r="BU17" s="141">
        <f>BS17/BR17%</f>
        <v>0</v>
      </c>
      <c r="BV17" s="126">
        <v>0</v>
      </c>
      <c r="BW17" s="126"/>
      <c r="BX17" s="136">
        <f t="shared" si="41"/>
        <v>0</v>
      </c>
      <c r="BY17" s="136"/>
      <c r="BZ17" s="143"/>
      <c r="CA17" s="144">
        <f t="shared" si="42"/>
        <v>3455.4</v>
      </c>
      <c r="CB17" s="144" t="e">
        <f t="shared" si="43"/>
        <v>#DIV/0!</v>
      </c>
    </row>
    <row r="18" spans="1:80" ht="40.5" customHeight="1">
      <c r="A18" s="125" t="s">
        <v>40</v>
      </c>
      <c r="B18" s="126">
        <f>J18+Z18+AT18+BJ18</f>
        <v>434.7</v>
      </c>
      <c r="C18" s="126">
        <f>K18+AA18+AU18+BK18</f>
        <v>150</v>
      </c>
      <c r="D18" s="127">
        <f t="shared" si="0"/>
        <v>-284.7</v>
      </c>
      <c r="E18" s="128">
        <f t="shared" si="1"/>
        <v>34.50655624568668</v>
      </c>
      <c r="F18" s="129">
        <f t="shared" si="2"/>
        <v>149</v>
      </c>
      <c r="G18" s="130">
        <f t="shared" si="2"/>
        <v>141</v>
      </c>
      <c r="H18" s="130">
        <f t="shared" si="3"/>
        <v>-8</v>
      </c>
      <c r="I18" s="131">
        <f>G18/F18%</f>
        <v>94.63087248322148</v>
      </c>
      <c r="J18" s="132">
        <f t="shared" si="21"/>
        <v>66</v>
      </c>
      <c r="K18" s="133">
        <f t="shared" si="53"/>
        <v>69</v>
      </c>
      <c r="L18" s="133">
        <f t="shared" si="5"/>
        <v>3</v>
      </c>
      <c r="M18" s="134">
        <f>K18/J18%</f>
        <v>104.54545454545455</v>
      </c>
      <c r="N18" s="135">
        <v>6</v>
      </c>
      <c r="O18" s="126">
        <v>6</v>
      </c>
      <c r="P18" s="136">
        <f t="shared" si="7"/>
        <v>0</v>
      </c>
      <c r="Q18" s="137">
        <f t="shared" si="8"/>
        <v>100</v>
      </c>
      <c r="R18" s="126">
        <v>15</v>
      </c>
      <c r="S18" s="126">
        <v>15</v>
      </c>
      <c r="T18" s="136">
        <f>S18-R18</f>
        <v>0</v>
      </c>
      <c r="U18" s="136">
        <f>S18/R18%</f>
        <v>100</v>
      </c>
      <c r="V18" s="126">
        <v>45</v>
      </c>
      <c r="W18" s="126">
        <v>48</v>
      </c>
      <c r="X18" s="136">
        <f t="shared" si="22"/>
        <v>3</v>
      </c>
      <c r="Y18" s="137">
        <f t="shared" si="11"/>
        <v>106.66666666666666</v>
      </c>
      <c r="Z18" s="133">
        <f t="shared" si="46"/>
        <v>83</v>
      </c>
      <c r="AA18" s="133">
        <f t="shared" si="23"/>
        <v>72</v>
      </c>
      <c r="AB18" s="133">
        <f t="shared" si="24"/>
        <v>-11</v>
      </c>
      <c r="AC18" s="133">
        <f>AA18/Z18%</f>
        <v>86.74698795180723</v>
      </c>
      <c r="AD18" s="126">
        <v>60</v>
      </c>
      <c r="AE18" s="126"/>
      <c r="AF18" s="136">
        <f t="shared" si="26"/>
        <v>-60</v>
      </c>
      <c r="AG18" s="102">
        <f t="shared" si="50"/>
        <v>0</v>
      </c>
      <c r="AH18" s="126">
        <v>3</v>
      </c>
      <c r="AI18" s="126">
        <v>48</v>
      </c>
      <c r="AJ18" s="136">
        <f t="shared" si="27"/>
        <v>45</v>
      </c>
      <c r="AK18" s="136">
        <f t="shared" si="12"/>
        <v>1600</v>
      </c>
      <c r="AL18" s="126">
        <v>20</v>
      </c>
      <c r="AM18" s="126">
        <v>24</v>
      </c>
      <c r="AN18" s="136">
        <f t="shared" si="28"/>
        <v>4</v>
      </c>
      <c r="AO18" s="136">
        <f t="shared" si="13"/>
        <v>120</v>
      </c>
      <c r="AP18" s="129">
        <f t="shared" si="54"/>
        <v>199</v>
      </c>
      <c r="AQ18" s="130">
        <f t="shared" si="29"/>
        <v>150</v>
      </c>
      <c r="AR18" s="130">
        <f t="shared" si="14"/>
        <v>-49</v>
      </c>
      <c r="AS18" s="138">
        <f>AQ18/AP18%</f>
        <v>75.37688442211055</v>
      </c>
      <c r="AT18" s="132">
        <f t="shared" si="30"/>
        <v>50</v>
      </c>
      <c r="AU18" s="133">
        <f t="shared" si="31"/>
        <v>9</v>
      </c>
      <c r="AV18" s="133">
        <f t="shared" si="47"/>
        <v>-41</v>
      </c>
      <c r="AW18" s="134">
        <f>AU18/AT18%</f>
        <v>18</v>
      </c>
      <c r="AX18" s="139">
        <v>20</v>
      </c>
      <c r="AY18" s="126">
        <v>9</v>
      </c>
      <c r="AZ18" s="136">
        <f t="shared" si="45"/>
        <v>-11</v>
      </c>
      <c r="BA18" s="140">
        <f t="shared" si="48"/>
        <v>45</v>
      </c>
      <c r="BB18" s="139"/>
      <c r="BC18" s="126"/>
      <c r="BD18" s="136">
        <f t="shared" si="32"/>
        <v>0</v>
      </c>
      <c r="BE18" s="141" t="e">
        <f>BC18/BB18%</f>
        <v>#DIV/0!</v>
      </c>
      <c r="BF18" s="139">
        <v>30</v>
      </c>
      <c r="BG18" s="126"/>
      <c r="BH18" s="136">
        <f t="shared" si="33"/>
        <v>-30</v>
      </c>
      <c r="BI18" s="140"/>
      <c r="BJ18" s="147">
        <f t="shared" si="34"/>
        <v>235.7</v>
      </c>
      <c r="BK18" s="133">
        <f t="shared" si="35"/>
        <v>0</v>
      </c>
      <c r="BL18" s="133">
        <f t="shared" si="36"/>
        <v>-235.7</v>
      </c>
      <c r="BM18" s="134">
        <f>BK18/BJ18%</f>
        <v>0</v>
      </c>
      <c r="BN18" s="139">
        <v>90</v>
      </c>
      <c r="BO18" s="126"/>
      <c r="BP18" s="102">
        <f t="shared" si="38"/>
        <v>-90</v>
      </c>
      <c r="BQ18" s="140">
        <f>BO18/BN18%</f>
        <v>0</v>
      </c>
      <c r="BR18" s="139">
        <v>35</v>
      </c>
      <c r="BS18" s="126"/>
      <c r="BT18" s="136">
        <f t="shared" si="19"/>
        <v>-35</v>
      </c>
      <c r="BU18" s="141"/>
      <c r="BV18" s="126">
        <v>110.7</v>
      </c>
      <c r="BW18" s="126"/>
      <c r="BX18" s="136">
        <f t="shared" si="41"/>
        <v>-110.7</v>
      </c>
      <c r="BY18" s="136">
        <f>BW18/BV18%</f>
        <v>0</v>
      </c>
      <c r="BZ18" s="143"/>
      <c r="CA18" s="144">
        <f t="shared" si="42"/>
        <v>150</v>
      </c>
      <c r="CB18" s="144" t="e">
        <f t="shared" si="43"/>
        <v>#DIV/0!</v>
      </c>
    </row>
    <row r="19" spans="1:80" ht="53.25" customHeight="1" hidden="1">
      <c r="A19" s="154" t="s">
        <v>41</v>
      </c>
      <c r="B19" s="120">
        <f>SUM(B20:B21)</f>
        <v>0</v>
      </c>
      <c r="C19" s="120">
        <f>SUM(C20:C21)</f>
        <v>0</v>
      </c>
      <c r="D19" s="103">
        <f t="shared" si="0"/>
        <v>0</v>
      </c>
      <c r="E19" s="128"/>
      <c r="F19" s="129">
        <f t="shared" si="2"/>
        <v>0</v>
      </c>
      <c r="G19" s="130">
        <f t="shared" si="2"/>
        <v>0</v>
      </c>
      <c r="H19" s="130">
        <f t="shared" si="3"/>
        <v>0</v>
      </c>
      <c r="I19" s="131"/>
      <c r="J19" s="121">
        <f t="shared" si="21"/>
        <v>0</v>
      </c>
      <c r="K19" s="109">
        <f t="shared" si="53"/>
        <v>0</v>
      </c>
      <c r="L19" s="109">
        <f t="shared" si="5"/>
        <v>0</v>
      </c>
      <c r="M19" s="110"/>
      <c r="N19" s="122">
        <f>SUM(N20:N21)</f>
        <v>0</v>
      </c>
      <c r="O19" s="120">
        <f>SUM(O20:O21)</f>
        <v>0</v>
      </c>
      <c r="P19" s="102">
        <f t="shared" si="7"/>
        <v>0</v>
      </c>
      <c r="Q19" s="137"/>
      <c r="R19" s="120">
        <f>SUM(R20:R21)</f>
        <v>0</v>
      </c>
      <c r="S19" s="120">
        <f>SUM(S20:S21)</f>
        <v>0</v>
      </c>
      <c r="T19" s="136">
        <f t="shared" si="9"/>
        <v>0</v>
      </c>
      <c r="U19" s="136" t="e">
        <f t="shared" si="10"/>
        <v>#DIV/0!</v>
      </c>
      <c r="V19" s="120">
        <f>SUM(V20:V21)</f>
        <v>0</v>
      </c>
      <c r="W19" s="120">
        <f>SUM(W20:W21)</f>
        <v>0</v>
      </c>
      <c r="X19" s="136">
        <f t="shared" si="22"/>
        <v>0</v>
      </c>
      <c r="Y19" s="137" t="e">
        <f t="shared" si="11"/>
        <v>#DIV/0!</v>
      </c>
      <c r="Z19" s="109">
        <f t="shared" si="46"/>
        <v>0</v>
      </c>
      <c r="AA19" s="109">
        <f t="shared" si="23"/>
        <v>0</v>
      </c>
      <c r="AB19" s="109">
        <f t="shared" si="24"/>
        <v>0</v>
      </c>
      <c r="AC19" s="109"/>
      <c r="AD19" s="120">
        <f>SUM(AD20:AD21)</f>
        <v>0</v>
      </c>
      <c r="AE19" s="120">
        <f>SUM(AE20:AE21)</f>
        <v>0</v>
      </c>
      <c r="AF19" s="102">
        <f t="shared" si="26"/>
        <v>0</v>
      </c>
      <c r="AG19" s="102" t="e">
        <f t="shared" si="50"/>
        <v>#DIV/0!</v>
      </c>
      <c r="AH19" s="120">
        <f>SUM(AH20:AH21)</f>
        <v>0</v>
      </c>
      <c r="AI19" s="120">
        <f>SUM(AI20:AI21)</f>
        <v>0</v>
      </c>
      <c r="AJ19" s="102">
        <f t="shared" si="27"/>
        <v>0</v>
      </c>
      <c r="AK19" s="102" t="e">
        <f t="shared" si="12"/>
        <v>#DIV/0!</v>
      </c>
      <c r="AL19" s="120">
        <f>SUM(AL20:AL21)</f>
        <v>0</v>
      </c>
      <c r="AM19" s="120">
        <f>SUM(AM20:AM21)</f>
        <v>0</v>
      </c>
      <c r="AN19" s="136">
        <f t="shared" si="28"/>
        <v>0</v>
      </c>
      <c r="AO19" s="136" t="e">
        <f t="shared" si="13"/>
        <v>#DIV/0!</v>
      </c>
      <c r="AP19" s="105">
        <f t="shared" si="54"/>
        <v>0</v>
      </c>
      <c r="AQ19" s="106">
        <f t="shared" si="29"/>
        <v>0</v>
      </c>
      <c r="AR19" s="106">
        <f t="shared" si="14"/>
        <v>0</v>
      </c>
      <c r="AS19" s="113"/>
      <c r="AT19" s="121">
        <f t="shared" si="30"/>
        <v>0</v>
      </c>
      <c r="AU19" s="148">
        <f>AY19+BC19+BG19</f>
        <v>0</v>
      </c>
      <c r="AV19" s="109">
        <f t="shared" si="47"/>
        <v>0</v>
      </c>
      <c r="AW19" s="114"/>
      <c r="AX19" s="123">
        <f>SUM(AX20:AX21)</f>
        <v>0</v>
      </c>
      <c r="AY19" s="120">
        <f>SUM(AY20:AY21)</f>
        <v>0</v>
      </c>
      <c r="AZ19" s="136">
        <f t="shared" si="45"/>
        <v>0</v>
      </c>
      <c r="BA19" s="140" t="e">
        <f t="shared" si="48"/>
        <v>#DIV/0!</v>
      </c>
      <c r="BB19" s="123">
        <f>SUM(BB20:BB21)</f>
        <v>0</v>
      </c>
      <c r="BC19" s="120">
        <f>SUM(BC20:BC21)</f>
        <v>0</v>
      </c>
      <c r="BD19" s="102">
        <f t="shared" si="32"/>
        <v>0</v>
      </c>
      <c r="BE19" s="141"/>
      <c r="BF19" s="123">
        <f>SUM(BF20:BF21)</f>
        <v>0</v>
      </c>
      <c r="BG19" s="123">
        <f>SUM(BG20:BG21)</f>
        <v>0</v>
      </c>
      <c r="BH19" s="102">
        <f t="shared" si="33"/>
        <v>0</v>
      </c>
      <c r="BI19" s="140"/>
      <c r="BJ19" s="148">
        <f t="shared" si="34"/>
        <v>0</v>
      </c>
      <c r="BK19" s="109">
        <f t="shared" si="35"/>
        <v>0</v>
      </c>
      <c r="BL19" s="109">
        <f t="shared" si="36"/>
        <v>0</v>
      </c>
      <c r="BM19" s="110"/>
      <c r="BN19" s="123">
        <f>SUM(BN20:BN21)</f>
        <v>0</v>
      </c>
      <c r="BO19" s="120">
        <f>SUM(BO20:BO21)</f>
        <v>0</v>
      </c>
      <c r="BP19" s="102">
        <f t="shared" si="38"/>
        <v>0</v>
      </c>
      <c r="BQ19" s="140"/>
      <c r="BR19" s="123">
        <f>SUM(BR20:BR21)</f>
        <v>0</v>
      </c>
      <c r="BS19" s="120">
        <f>SUM(BS20:BS21)</f>
        <v>0</v>
      </c>
      <c r="BT19" s="102">
        <f t="shared" si="19"/>
        <v>0</v>
      </c>
      <c r="BU19" s="141"/>
      <c r="BV19" s="120">
        <f>SUM(BV20:BV21)</f>
        <v>0</v>
      </c>
      <c r="BW19" s="120">
        <f>SUM(BW20:BW21)</f>
        <v>0</v>
      </c>
      <c r="BX19" s="102">
        <f t="shared" si="41"/>
        <v>0</v>
      </c>
      <c r="BY19" s="136"/>
      <c r="BZ19" s="124">
        <f>SUM(BZ20:BZ21)</f>
        <v>0</v>
      </c>
      <c r="CA19" s="144">
        <f t="shared" si="42"/>
        <v>0</v>
      </c>
      <c r="CB19" s="144" t="e">
        <f t="shared" si="43"/>
        <v>#DIV/0!</v>
      </c>
    </row>
    <row r="20" spans="1:80" ht="21.75" customHeight="1" hidden="1">
      <c r="A20" s="125" t="s">
        <v>42</v>
      </c>
      <c r="B20" s="126"/>
      <c r="C20" s="126"/>
      <c r="D20" s="127">
        <f t="shared" si="0"/>
        <v>0</v>
      </c>
      <c r="E20" s="128"/>
      <c r="F20" s="129">
        <f t="shared" si="2"/>
        <v>0</v>
      </c>
      <c r="G20" s="130">
        <f t="shared" si="2"/>
        <v>0</v>
      </c>
      <c r="H20" s="130">
        <f t="shared" si="3"/>
        <v>0</v>
      </c>
      <c r="I20" s="131"/>
      <c r="J20" s="132">
        <f t="shared" si="21"/>
        <v>0</v>
      </c>
      <c r="K20" s="133">
        <f t="shared" si="53"/>
        <v>0</v>
      </c>
      <c r="L20" s="133">
        <f t="shared" si="5"/>
        <v>0</v>
      </c>
      <c r="M20" s="134"/>
      <c r="N20" s="135"/>
      <c r="O20" s="126"/>
      <c r="P20" s="136">
        <f>O20-N20</f>
        <v>0</v>
      </c>
      <c r="Q20" s="137"/>
      <c r="R20" s="126"/>
      <c r="S20" s="126"/>
      <c r="T20" s="136">
        <f t="shared" si="9"/>
        <v>0</v>
      </c>
      <c r="U20" s="136" t="e">
        <f t="shared" si="10"/>
        <v>#DIV/0!</v>
      </c>
      <c r="V20" s="126"/>
      <c r="W20" s="126"/>
      <c r="X20" s="136">
        <f t="shared" si="22"/>
        <v>0</v>
      </c>
      <c r="Y20" s="137" t="e">
        <f t="shared" si="11"/>
        <v>#DIV/0!</v>
      </c>
      <c r="Z20" s="133">
        <f t="shared" si="46"/>
        <v>0</v>
      </c>
      <c r="AA20" s="133">
        <f t="shared" si="23"/>
        <v>0</v>
      </c>
      <c r="AB20" s="133">
        <f t="shared" si="24"/>
        <v>0</v>
      </c>
      <c r="AC20" s="133"/>
      <c r="AD20" s="126"/>
      <c r="AE20" s="126"/>
      <c r="AF20" s="136">
        <f>AE20-AD20</f>
        <v>0</v>
      </c>
      <c r="AG20" s="102" t="e">
        <f t="shared" si="50"/>
        <v>#DIV/0!</v>
      </c>
      <c r="AH20" s="126"/>
      <c r="AI20" s="126"/>
      <c r="AJ20" s="102">
        <f t="shared" si="27"/>
        <v>0</v>
      </c>
      <c r="AK20" s="102" t="e">
        <f t="shared" si="12"/>
        <v>#DIV/0!</v>
      </c>
      <c r="AL20" s="126"/>
      <c r="AM20" s="126"/>
      <c r="AN20" s="136">
        <f t="shared" si="28"/>
        <v>0</v>
      </c>
      <c r="AO20" s="136" t="e">
        <f t="shared" si="13"/>
        <v>#DIV/0!</v>
      </c>
      <c r="AP20" s="129">
        <f t="shared" si="54"/>
        <v>0</v>
      </c>
      <c r="AQ20" s="130">
        <f t="shared" si="29"/>
        <v>0</v>
      </c>
      <c r="AR20" s="130">
        <f t="shared" si="14"/>
        <v>0</v>
      </c>
      <c r="AS20" s="138"/>
      <c r="AT20" s="132">
        <f t="shared" si="30"/>
        <v>0</v>
      </c>
      <c r="AU20" s="133">
        <f t="shared" si="31"/>
        <v>0</v>
      </c>
      <c r="AV20" s="133">
        <f t="shared" si="47"/>
        <v>0</v>
      </c>
      <c r="AW20" s="134"/>
      <c r="AX20" s="139"/>
      <c r="AY20" s="126"/>
      <c r="AZ20" s="136">
        <f t="shared" si="45"/>
        <v>0</v>
      </c>
      <c r="BA20" s="140" t="e">
        <f t="shared" si="48"/>
        <v>#DIV/0!</v>
      </c>
      <c r="BB20" s="139"/>
      <c r="BC20" s="126">
        <v>0</v>
      </c>
      <c r="BD20" s="136">
        <f t="shared" si="32"/>
        <v>0</v>
      </c>
      <c r="BE20" s="141"/>
      <c r="BF20" s="139"/>
      <c r="BG20" s="126"/>
      <c r="BH20" s="136">
        <f t="shared" si="33"/>
        <v>0</v>
      </c>
      <c r="BI20" s="140" t="e">
        <f>BG20/BF20%</f>
        <v>#DIV/0!</v>
      </c>
      <c r="BJ20" s="147">
        <f t="shared" si="34"/>
        <v>0</v>
      </c>
      <c r="BK20" s="133">
        <f t="shared" si="35"/>
        <v>0</v>
      </c>
      <c r="BL20" s="133">
        <f t="shared" si="36"/>
        <v>0</v>
      </c>
      <c r="BM20" s="134"/>
      <c r="BN20" s="139"/>
      <c r="BO20" s="126"/>
      <c r="BP20" s="136">
        <f>BO20-BN20</f>
        <v>0</v>
      </c>
      <c r="BQ20" s="140"/>
      <c r="BR20" s="139"/>
      <c r="BS20" s="126"/>
      <c r="BT20" s="136">
        <f>BS20-BR20</f>
        <v>0</v>
      </c>
      <c r="BU20" s="141"/>
      <c r="BV20" s="126"/>
      <c r="BW20" s="126"/>
      <c r="BX20" s="136">
        <f>BW20-BV20</f>
        <v>0</v>
      </c>
      <c r="BY20" s="136"/>
      <c r="BZ20" s="143"/>
      <c r="CA20" s="144">
        <f t="shared" si="42"/>
        <v>0</v>
      </c>
      <c r="CB20" s="144" t="e">
        <f t="shared" si="43"/>
        <v>#DIV/0!</v>
      </c>
    </row>
    <row r="21" spans="1:80" ht="21" customHeight="1" hidden="1">
      <c r="A21" s="146" t="s">
        <v>43</v>
      </c>
      <c r="B21" s="126"/>
      <c r="C21" s="126"/>
      <c r="D21" s="127">
        <f t="shared" si="0"/>
        <v>0</v>
      </c>
      <c r="E21" s="128"/>
      <c r="F21" s="129">
        <f t="shared" si="2"/>
        <v>0</v>
      </c>
      <c r="G21" s="130">
        <f t="shared" si="2"/>
        <v>0</v>
      </c>
      <c r="H21" s="130">
        <f t="shared" si="3"/>
        <v>0</v>
      </c>
      <c r="I21" s="131"/>
      <c r="J21" s="132">
        <f t="shared" si="21"/>
        <v>0</v>
      </c>
      <c r="K21" s="133">
        <f t="shared" si="53"/>
        <v>0</v>
      </c>
      <c r="L21" s="133">
        <f t="shared" si="5"/>
        <v>0</v>
      </c>
      <c r="M21" s="134"/>
      <c r="N21" s="135"/>
      <c r="O21" s="126"/>
      <c r="P21" s="136"/>
      <c r="Q21" s="137"/>
      <c r="R21" s="126"/>
      <c r="S21" s="126"/>
      <c r="T21" s="136">
        <f t="shared" si="9"/>
        <v>0</v>
      </c>
      <c r="U21" s="136" t="e">
        <f t="shared" si="10"/>
        <v>#DIV/0!</v>
      </c>
      <c r="V21" s="126"/>
      <c r="W21" s="126"/>
      <c r="X21" s="136">
        <f t="shared" si="22"/>
        <v>0</v>
      </c>
      <c r="Y21" s="137" t="e">
        <f t="shared" si="11"/>
        <v>#DIV/0!</v>
      </c>
      <c r="Z21" s="133">
        <f t="shared" si="46"/>
        <v>0</v>
      </c>
      <c r="AA21" s="133">
        <f t="shared" si="23"/>
        <v>0</v>
      </c>
      <c r="AB21" s="133">
        <f t="shared" si="24"/>
        <v>0</v>
      </c>
      <c r="AC21" s="133"/>
      <c r="AD21" s="126"/>
      <c r="AE21" s="126"/>
      <c r="AF21" s="136">
        <f>AE21-AD21</f>
        <v>0</v>
      </c>
      <c r="AG21" s="102" t="e">
        <f t="shared" si="50"/>
        <v>#DIV/0!</v>
      </c>
      <c r="AH21" s="126"/>
      <c r="AI21" s="126"/>
      <c r="AJ21" s="102">
        <f t="shared" si="27"/>
        <v>0</v>
      </c>
      <c r="AK21" s="102" t="e">
        <f t="shared" si="12"/>
        <v>#DIV/0!</v>
      </c>
      <c r="AL21" s="126"/>
      <c r="AM21" s="126"/>
      <c r="AN21" s="136">
        <f t="shared" si="28"/>
        <v>0</v>
      </c>
      <c r="AO21" s="136" t="e">
        <f t="shared" si="13"/>
        <v>#DIV/0!</v>
      </c>
      <c r="AP21" s="129">
        <f t="shared" si="54"/>
        <v>0</v>
      </c>
      <c r="AQ21" s="130">
        <f t="shared" si="29"/>
        <v>0</v>
      </c>
      <c r="AR21" s="130">
        <f t="shared" si="14"/>
        <v>0</v>
      </c>
      <c r="AS21" s="138"/>
      <c r="AT21" s="132">
        <f t="shared" si="30"/>
        <v>0</v>
      </c>
      <c r="AU21" s="133">
        <f t="shared" si="31"/>
        <v>0</v>
      </c>
      <c r="AV21" s="133">
        <f t="shared" si="47"/>
        <v>0</v>
      </c>
      <c r="AW21" s="134"/>
      <c r="AX21" s="139"/>
      <c r="AY21" s="126"/>
      <c r="AZ21" s="136">
        <f t="shared" si="45"/>
        <v>0</v>
      </c>
      <c r="BA21" s="140" t="e">
        <f t="shared" si="48"/>
        <v>#DIV/0!</v>
      </c>
      <c r="BB21" s="139"/>
      <c r="BC21" s="126"/>
      <c r="BD21" s="136"/>
      <c r="BE21" s="141"/>
      <c r="BF21" s="139"/>
      <c r="BG21" s="126"/>
      <c r="BH21" s="136"/>
      <c r="BI21" s="140"/>
      <c r="BJ21" s="147">
        <f t="shared" si="34"/>
        <v>0</v>
      </c>
      <c r="BK21" s="133">
        <f t="shared" si="35"/>
        <v>0</v>
      </c>
      <c r="BL21" s="133">
        <f t="shared" si="36"/>
        <v>0</v>
      </c>
      <c r="BM21" s="134"/>
      <c r="BN21" s="139"/>
      <c r="BO21" s="126"/>
      <c r="BP21" s="136"/>
      <c r="BQ21" s="140"/>
      <c r="BR21" s="139"/>
      <c r="BS21" s="126"/>
      <c r="BT21" s="136"/>
      <c r="BU21" s="141"/>
      <c r="BV21" s="126"/>
      <c r="BW21" s="126"/>
      <c r="BX21" s="136"/>
      <c r="BY21" s="136"/>
      <c r="BZ21" s="143"/>
      <c r="CA21" s="144">
        <f t="shared" si="42"/>
        <v>0</v>
      </c>
      <c r="CB21" s="144" t="e">
        <f t="shared" si="43"/>
        <v>#DIV/0!</v>
      </c>
    </row>
    <row r="22" spans="1:80" s="119" customFormat="1" ht="48" customHeight="1">
      <c r="A22" s="154" t="s">
        <v>44</v>
      </c>
      <c r="B22" s="120">
        <f>B23+B24+B25+B26</f>
        <v>24006.899999999998</v>
      </c>
      <c r="C22" s="120">
        <f>C23+C24+C25+C26</f>
        <v>12622.2</v>
      </c>
      <c r="D22" s="103">
        <f t="shared" si="0"/>
        <v>-11384.699999999997</v>
      </c>
      <c r="E22" s="104">
        <f t="shared" si="1"/>
        <v>52.5773840020994</v>
      </c>
      <c r="F22" s="105">
        <f t="shared" si="2"/>
        <v>10054</v>
      </c>
      <c r="G22" s="106">
        <f t="shared" si="2"/>
        <v>10645.100000000002</v>
      </c>
      <c r="H22" s="106">
        <f t="shared" si="3"/>
        <v>591.1000000000022</v>
      </c>
      <c r="I22" s="107">
        <f>G22/F22%</f>
        <v>105.87925203898948</v>
      </c>
      <c r="J22" s="121">
        <f t="shared" si="21"/>
        <v>4072.5</v>
      </c>
      <c r="K22" s="109">
        <f t="shared" si="53"/>
        <v>4074.8</v>
      </c>
      <c r="L22" s="109">
        <f>K22-J22</f>
        <v>2.300000000000182</v>
      </c>
      <c r="M22" s="110">
        <f>K22/J22%</f>
        <v>100.05647636586863</v>
      </c>
      <c r="N22" s="122">
        <f>N23+N24+N25+N26</f>
        <v>1395</v>
      </c>
      <c r="O22" s="120">
        <f>O23+O24+O25+O26</f>
        <v>1403.4</v>
      </c>
      <c r="P22" s="102">
        <f aca="true" t="shared" si="55" ref="P22:P34">O22-N22</f>
        <v>8.400000000000091</v>
      </c>
      <c r="Q22" s="112">
        <f>O22/N22%</f>
        <v>100.60215053763442</v>
      </c>
      <c r="R22" s="120">
        <f>R23+R24+R25+R26</f>
        <v>749.2</v>
      </c>
      <c r="S22" s="120">
        <f>S23+S24+S25+S26</f>
        <v>752.3</v>
      </c>
      <c r="T22" s="102">
        <f t="shared" si="9"/>
        <v>3.099999999999909</v>
      </c>
      <c r="U22" s="102">
        <f t="shared" si="10"/>
        <v>100.41377469300585</v>
      </c>
      <c r="V22" s="120">
        <f>V23+V24+V25+V26</f>
        <v>1928.3</v>
      </c>
      <c r="W22" s="120">
        <f>W23+W24+W25+W26</f>
        <v>1919.1000000000001</v>
      </c>
      <c r="X22" s="102">
        <f t="shared" si="22"/>
        <v>-9.199999999999818</v>
      </c>
      <c r="Y22" s="112">
        <f t="shared" si="11"/>
        <v>99.52289581496655</v>
      </c>
      <c r="Z22" s="109">
        <f t="shared" si="46"/>
        <v>5981.5</v>
      </c>
      <c r="AA22" s="109">
        <f t="shared" si="23"/>
        <v>6570.300000000001</v>
      </c>
      <c r="AB22" s="109">
        <f t="shared" si="24"/>
        <v>588.8000000000011</v>
      </c>
      <c r="AC22" s="109">
        <f>AA22/Z22%</f>
        <v>109.84368469447465</v>
      </c>
      <c r="AD22" s="120">
        <f>AD23+AD24+AD25+AD26</f>
        <v>1704.1</v>
      </c>
      <c r="AE22" s="120">
        <f>AE23+AE24+AE25+AE26</f>
        <v>2627.9000000000005</v>
      </c>
      <c r="AF22" s="102">
        <f aca="true" t="shared" si="56" ref="AF22:AF34">AE22-AD22</f>
        <v>923.8000000000006</v>
      </c>
      <c r="AG22" s="102">
        <f t="shared" si="50"/>
        <v>154.2104336599965</v>
      </c>
      <c r="AH22" s="120">
        <f>AH23+AH24+AH25+AH26</f>
        <v>1704.2</v>
      </c>
      <c r="AI22" s="120">
        <f>AI23+AI24+AI25+AI26</f>
        <v>1837.8000000000002</v>
      </c>
      <c r="AJ22" s="102">
        <f t="shared" si="27"/>
        <v>133.60000000000014</v>
      </c>
      <c r="AK22" s="102">
        <f t="shared" si="12"/>
        <v>107.83945546297383</v>
      </c>
      <c r="AL22" s="120">
        <f>AL23+AL24+AL25+AL26</f>
        <v>2573.2</v>
      </c>
      <c r="AM22" s="120">
        <f>AM23+AM24+AM25+AM26</f>
        <v>2104.6</v>
      </c>
      <c r="AN22" s="102">
        <f t="shared" si="28"/>
        <v>-468.5999999999999</v>
      </c>
      <c r="AO22" s="102">
        <f t="shared" si="13"/>
        <v>81.78921187626301</v>
      </c>
      <c r="AP22" s="105">
        <f t="shared" si="54"/>
        <v>16666.5</v>
      </c>
      <c r="AQ22" s="106">
        <f t="shared" si="54"/>
        <v>12622.200000000003</v>
      </c>
      <c r="AR22" s="106">
        <f t="shared" si="14"/>
        <v>-4044.2999999999975</v>
      </c>
      <c r="AS22" s="113">
        <f>AQ22/AP22%</f>
        <v>75.73395733957341</v>
      </c>
      <c r="AT22" s="121">
        <f t="shared" si="30"/>
        <v>6612.499999999999</v>
      </c>
      <c r="AU22" s="109">
        <f t="shared" si="31"/>
        <v>1977.1</v>
      </c>
      <c r="AV22" s="109">
        <f t="shared" si="47"/>
        <v>-4635.4</v>
      </c>
      <c r="AW22" s="114">
        <f>AU22/AT22%</f>
        <v>29.899432892249532</v>
      </c>
      <c r="AX22" s="123">
        <f>AX23+AX24+AX25+AX26</f>
        <v>2204.1</v>
      </c>
      <c r="AY22" s="120">
        <f>AY23+AY24+AY25+AY26</f>
        <v>1977.1</v>
      </c>
      <c r="AZ22" s="102">
        <f t="shared" si="45"/>
        <v>-227</v>
      </c>
      <c r="BA22" s="115">
        <f t="shared" si="48"/>
        <v>89.701011750828</v>
      </c>
      <c r="BB22" s="123">
        <f>BB23+BB24+BB25+BB26</f>
        <v>2204.2</v>
      </c>
      <c r="BC22" s="120">
        <f>BC23+BC24+BC25+BC26</f>
        <v>0</v>
      </c>
      <c r="BD22" s="102">
        <f>BC22-BB22</f>
        <v>-2204.2</v>
      </c>
      <c r="BE22" s="116">
        <f>BC22/BB22%</f>
        <v>0</v>
      </c>
      <c r="BF22" s="123">
        <f>BF23+BF24+BF25+BF26</f>
        <v>2204.2</v>
      </c>
      <c r="BG22" s="120">
        <f>BG23+BG24+BG25+BG26</f>
        <v>0</v>
      </c>
      <c r="BH22" s="102">
        <f>BG22-BF22</f>
        <v>-2204.2</v>
      </c>
      <c r="BI22" s="115">
        <f>BG22/BF22%</f>
        <v>0</v>
      </c>
      <c r="BJ22" s="148">
        <f t="shared" si="34"/>
        <v>7340.4</v>
      </c>
      <c r="BK22" s="109">
        <f t="shared" si="35"/>
        <v>0</v>
      </c>
      <c r="BL22" s="109">
        <f t="shared" si="36"/>
        <v>-7340.4</v>
      </c>
      <c r="BM22" s="110">
        <f>BK22/BJ22%</f>
        <v>0</v>
      </c>
      <c r="BN22" s="123">
        <f>BN23+BN24+BN25+BN26</f>
        <v>2073.1</v>
      </c>
      <c r="BO22" s="120">
        <f>BO23+BO24+BO25+BO26</f>
        <v>0</v>
      </c>
      <c r="BP22" s="102">
        <f>BO22-BN22</f>
        <v>-2073.1</v>
      </c>
      <c r="BQ22" s="140">
        <f>BO22/BN22%</f>
        <v>0</v>
      </c>
      <c r="BR22" s="123">
        <f>BR23+BR24+BR25+BR26</f>
        <v>2066.8</v>
      </c>
      <c r="BS22" s="120">
        <f>BS23+BS24+BS25+BS26</f>
        <v>0</v>
      </c>
      <c r="BT22" s="102">
        <f>BS22-BR22</f>
        <v>-2066.8</v>
      </c>
      <c r="BU22" s="116">
        <f>BS22/BR22%</f>
        <v>0</v>
      </c>
      <c r="BV22" s="120">
        <f>BV23+BV24+BV25+BV26</f>
        <v>3200.5</v>
      </c>
      <c r="BW22" s="120">
        <f>BW23+BW24+BW25+BW26</f>
        <v>0</v>
      </c>
      <c r="BX22" s="102">
        <f>BW22-BV22</f>
        <v>-3200.5</v>
      </c>
      <c r="BY22" s="102">
        <f>BW22/BV22%</f>
        <v>0</v>
      </c>
      <c r="BZ22" s="124">
        <f>BZ23+BZ24+BZ25+BZ26</f>
        <v>0</v>
      </c>
      <c r="CA22" s="118">
        <f t="shared" si="42"/>
        <v>12622.2</v>
      </c>
      <c r="CB22" s="118" t="e">
        <f t="shared" si="43"/>
        <v>#DIV/0!</v>
      </c>
    </row>
    <row r="23" spans="1:80" ht="37.5" customHeight="1" hidden="1">
      <c r="A23" s="155" t="s">
        <v>45</v>
      </c>
      <c r="B23" s="156"/>
      <c r="C23" s="156"/>
      <c r="D23" s="127">
        <f t="shared" si="0"/>
        <v>0</v>
      </c>
      <c r="E23" s="128"/>
      <c r="F23" s="129">
        <f t="shared" si="2"/>
        <v>0</v>
      </c>
      <c r="G23" s="130">
        <f t="shared" si="2"/>
        <v>0</v>
      </c>
      <c r="H23" s="130">
        <f t="shared" si="3"/>
        <v>0</v>
      </c>
      <c r="I23" s="131"/>
      <c r="J23" s="132">
        <f t="shared" si="21"/>
        <v>0</v>
      </c>
      <c r="K23" s="133">
        <f t="shared" si="53"/>
        <v>0</v>
      </c>
      <c r="L23" s="133">
        <f>K23-J23</f>
        <v>0</v>
      </c>
      <c r="M23" s="134"/>
      <c r="N23" s="157"/>
      <c r="O23" s="156"/>
      <c r="P23" s="102">
        <f t="shared" si="55"/>
        <v>0</v>
      </c>
      <c r="Q23" s="112"/>
      <c r="R23" s="156"/>
      <c r="S23" s="156"/>
      <c r="T23" s="136">
        <f t="shared" si="9"/>
        <v>0</v>
      </c>
      <c r="U23" s="136" t="e">
        <f t="shared" si="10"/>
        <v>#DIV/0!</v>
      </c>
      <c r="V23" s="156"/>
      <c r="W23" s="156"/>
      <c r="X23" s="136">
        <f t="shared" si="22"/>
        <v>0</v>
      </c>
      <c r="Y23" s="137" t="e">
        <f t="shared" si="11"/>
        <v>#DIV/0!</v>
      </c>
      <c r="Z23" s="133">
        <f t="shared" si="46"/>
        <v>0</v>
      </c>
      <c r="AA23" s="133">
        <f t="shared" si="23"/>
        <v>0</v>
      </c>
      <c r="AB23" s="133">
        <f t="shared" si="24"/>
        <v>0</v>
      </c>
      <c r="AC23" s="133"/>
      <c r="AD23" s="156"/>
      <c r="AE23" s="156"/>
      <c r="AF23" s="102">
        <f t="shared" si="56"/>
        <v>0</v>
      </c>
      <c r="AG23" s="102" t="e">
        <f t="shared" si="50"/>
        <v>#DIV/0!</v>
      </c>
      <c r="AH23" s="156"/>
      <c r="AI23" s="156"/>
      <c r="AJ23" s="102">
        <f t="shared" si="27"/>
        <v>0</v>
      </c>
      <c r="AK23" s="102" t="e">
        <f t="shared" si="12"/>
        <v>#DIV/0!</v>
      </c>
      <c r="AL23" s="156"/>
      <c r="AM23" s="156"/>
      <c r="AN23" s="136">
        <f t="shared" si="28"/>
        <v>0</v>
      </c>
      <c r="AO23" s="136" t="e">
        <f t="shared" si="13"/>
        <v>#DIV/0!</v>
      </c>
      <c r="AP23" s="105">
        <f t="shared" si="54"/>
        <v>0</v>
      </c>
      <c r="AQ23" s="130">
        <f t="shared" si="54"/>
        <v>0</v>
      </c>
      <c r="AR23" s="130">
        <f t="shared" si="14"/>
        <v>0</v>
      </c>
      <c r="AS23" s="138"/>
      <c r="AT23" s="132">
        <f t="shared" si="30"/>
        <v>0</v>
      </c>
      <c r="AU23" s="133">
        <f t="shared" si="31"/>
        <v>0</v>
      </c>
      <c r="AV23" s="133">
        <f t="shared" si="47"/>
        <v>0</v>
      </c>
      <c r="AW23" s="134"/>
      <c r="AX23" s="158"/>
      <c r="AY23" s="156"/>
      <c r="AZ23" s="136">
        <f t="shared" si="45"/>
        <v>0</v>
      </c>
      <c r="BA23" s="140" t="e">
        <f t="shared" si="48"/>
        <v>#DIV/0!</v>
      </c>
      <c r="BB23" s="158"/>
      <c r="BC23" s="156"/>
      <c r="BD23" s="136"/>
      <c r="BE23" s="141"/>
      <c r="BF23" s="158"/>
      <c r="BG23" s="156"/>
      <c r="BH23" s="136"/>
      <c r="BI23" s="115"/>
      <c r="BJ23" s="147">
        <f t="shared" si="34"/>
        <v>0</v>
      </c>
      <c r="BK23" s="133">
        <f t="shared" si="35"/>
        <v>0</v>
      </c>
      <c r="BL23" s="133">
        <f t="shared" si="36"/>
        <v>0</v>
      </c>
      <c r="BM23" s="134"/>
      <c r="BN23" s="158"/>
      <c r="BO23" s="156"/>
      <c r="BP23" s="136"/>
      <c r="BQ23" s="140"/>
      <c r="BR23" s="158"/>
      <c r="BS23" s="156"/>
      <c r="BT23" s="136"/>
      <c r="BU23" s="116"/>
      <c r="BV23" s="156"/>
      <c r="BW23" s="156"/>
      <c r="BX23" s="136"/>
      <c r="BY23" s="102" t="e">
        <f>BW23/BV23%</f>
        <v>#DIV/0!</v>
      </c>
      <c r="BZ23" s="159"/>
      <c r="CA23" s="144">
        <f t="shared" si="42"/>
        <v>0</v>
      </c>
      <c r="CB23" s="144" t="e">
        <f t="shared" si="43"/>
        <v>#DIV/0!</v>
      </c>
    </row>
    <row r="24" spans="1:80" s="161" customFormat="1" ht="23.25" customHeight="1">
      <c r="A24" s="155" t="s">
        <v>46</v>
      </c>
      <c r="B24" s="126">
        <f aca="true" t="shared" si="57" ref="B24:C26">J24+Z24+AT24+BJ24</f>
        <v>15473</v>
      </c>
      <c r="C24" s="126">
        <f t="shared" si="57"/>
        <v>7904.900000000001</v>
      </c>
      <c r="D24" s="160">
        <f t="shared" si="0"/>
        <v>-7568.099999999999</v>
      </c>
      <c r="E24" s="128">
        <f t="shared" si="1"/>
        <v>51.0883474439346</v>
      </c>
      <c r="F24" s="129">
        <f t="shared" si="2"/>
        <v>6484</v>
      </c>
      <c r="G24" s="130">
        <f t="shared" si="2"/>
        <v>6670.1</v>
      </c>
      <c r="H24" s="130">
        <f t="shared" si="3"/>
        <v>186.10000000000036</v>
      </c>
      <c r="I24" s="131">
        <f>G24/F24%</f>
        <v>102.87014188772363</v>
      </c>
      <c r="J24" s="132">
        <f t="shared" si="21"/>
        <v>2615</v>
      </c>
      <c r="K24" s="133">
        <f t="shared" si="53"/>
        <v>2616.2</v>
      </c>
      <c r="L24" s="133">
        <f>K24-J24</f>
        <v>1.199999999999818</v>
      </c>
      <c r="M24" s="134">
        <f aca="true" t="shared" si="58" ref="M24:M34">K24/J24%</f>
        <v>100.04588910133843</v>
      </c>
      <c r="N24" s="135">
        <v>855</v>
      </c>
      <c r="O24" s="126">
        <v>856.3</v>
      </c>
      <c r="P24" s="136">
        <f t="shared" si="55"/>
        <v>1.2999999999999545</v>
      </c>
      <c r="Q24" s="137">
        <f>O24/N24%</f>
        <v>100.15204678362572</v>
      </c>
      <c r="R24" s="126">
        <v>495</v>
      </c>
      <c r="S24" s="126">
        <v>496.5</v>
      </c>
      <c r="T24" s="136">
        <f t="shared" si="9"/>
        <v>1.5</v>
      </c>
      <c r="U24" s="136">
        <f t="shared" si="10"/>
        <v>100.3030303030303</v>
      </c>
      <c r="V24" s="126">
        <v>1265</v>
      </c>
      <c r="W24" s="126">
        <v>1263.4</v>
      </c>
      <c r="X24" s="136">
        <f t="shared" si="22"/>
        <v>-1.599999999999909</v>
      </c>
      <c r="Y24" s="137">
        <f t="shared" si="11"/>
        <v>99.87351778656127</v>
      </c>
      <c r="Z24" s="133">
        <f t="shared" si="46"/>
        <v>3869</v>
      </c>
      <c r="AA24" s="133">
        <f t="shared" si="23"/>
        <v>4053.9000000000005</v>
      </c>
      <c r="AB24" s="133">
        <f t="shared" si="24"/>
        <v>184.90000000000055</v>
      </c>
      <c r="AC24" s="133">
        <f>AA24/Z24%</f>
        <v>104.77901266477127</v>
      </c>
      <c r="AD24" s="126">
        <v>1000</v>
      </c>
      <c r="AE24" s="126">
        <v>1762.4</v>
      </c>
      <c r="AF24" s="136">
        <f t="shared" si="56"/>
        <v>762.4000000000001</v>
      </c>
      <c r="AG24" s="102">
        <f t="shared" si="50"/>
        <v>176.24</v>
      </c>
      <c r="AH24" s="126">
        <v>1000</v>
      </c>
      <c r="AI24" s="126">
        <v>1187.2</v>
      </c>
      <c r="AJ24" s="136">
        <f t="shared" si="27"/>
        <v>187.20000000000005</v>
      </c>
      <c r="AK24" s="136">
        <f t="shared" si="12"/>
        <v>118.72</v>
      </c>
      <c r="AL24" s="126">
        <v>1869</v>
      </c>
      <c r="AM24" s="126">
        <v>1104.3</v>
      </c>
      <c r="AN24" s="136">
        <f t="shared" si="28"/>
        <v>-764.7</v>
      </c>
      <c r="AO24" s="136">
        <f t="shared" si="13"/>
        <v>59.08507223113964</v>
      </c>
      <c r="AP24" s="129">
        <f t="shared" si="54"/>
        <v>10984</v>
      </c>
      <c r="AQ24" s="130">
        <f t="shared" si="54"/>
        <v>7904.900000000001</v>
      </c>
      <c r="AR24" s="130">
        <f t="shared" si="14"/>
        <v>-3079.0999999999995</v>
      </c>
      <c r="AS24" s="138">
        <f aca="true" t="shared" si="59" ref="AS24:AS34">AQ24/AP24%</f>
        <v>71.96740713765477</v>
      </c>
      <c r="AT24" s="132">
        <f t="shared" si="30"/>
        <v>4500</v>
      </c>
      <c r="AU24" s="133">
        <f t="shared" si="31"/>
        <v>1234.8</v>
      </c>
      <c r="AV24" s="133">
        <f t="shared" si="47"/>
        <v>-3265.2</v>
      </c>
      <c r="AW24" s="134">
        <f>AU24/AT24%</f>
        <v>27.439999999999998</v>
      </c>
      <c r="AX24" s="139">
        <v>1500</v>
      </c>
      <c r="AY24" s="126">
        <v>1234.8</v>
      </c>
      <c r="AZ24" s="136">
        <f t="shared" si="45"/>
        <v>-265.20000000000005</v>
      </c>
      <c r="BA24" s="140">
        <f t="shared" si="48"/>
        <v>82.32</v>
      </c>
      <c r="BB24" s="139">
        <v>1500</v>
      </c>
      <c r="BC24" s="126"/>
      <c r="BD24" s="136">
        <f>BC24-BB24</f>
        <v>-1500</v>
      </c>
      <c r="BE24" s="141">
        <f>BC24/BB24%</f>
        <v>0</v>
      </c>
      <c r="BF24" s="139">
        <v>1500</v>
      </c>
      <c r="BG24" s="126"/>
      <c r="BH24" s="136">
        <f>BG24-BF24</f>
        <v>-1500</v>
      </c>
      <c r="BI24" s="140">
        <f>BG24/BF24%</f>
        <v>0</v>
      </c>
      <c r="BJ24" s="147">
        <f t="shared" si="34"/>
        <v>4489</v>
      </c>
      <c r="BK24" s="133">
        <f t="shared" si="35"/>
        <v>0</v>
      </c>
      <c r="BL24" s="133">
        <f t="shared" si="36"/>
        <v>-4489</v>
      </c>
      <c r="BM24" s="134">
        <f>BK24/BJ24%</f>
        <v>0</v>
      </c>
      <c r="BN24" s="139">
        <v>1369</v>
      </c>
      <c r="BO24" s="126"/>
      <c r="BP24" s="102">
        <f>BO24-BN24</f>
        <v>-1369</v>
      </c>
      <c r="BQ24" s="140">
        <f>BO24/BN24%</f>
        <v>0</v>
      </c>
      <c r="BR24" s="139">
        <v>1368</v>
      </c>
      <c r="BS24" s="126"/>
      <c r="BT24" s="136">
        <f>BS24-BR24</f>
        <v>-1368</v>
      </c>
      <c r="BU24" s="141">
        <f>BS24/BR24%</f>
        <v>0</v>
      </c>
      <c r="BV24" s="126">
        <v>1752</v>
      </c>
      <c r="BW24" s="126"/>
      <c r="BX24" s="136">
        <f>BW24-BV24</f>
        <v>-1752</v>
      </c>
      <c r="BY24" s="102">
        <f>BW24/BV24%</f>
        <v>0</v>
      </c>
      <c r="BZ24" s="143"/>
      <c r="CA24" s="144">
        <f t="shared" si="42"/>
        <v>7904.900000000001</v>
      </c>
      <c r="CB24" s="144" t="e">
        <f t="shared" si="43"/>
        <v>#DIV/0!</v>
      </c>
    </row>
    <row r="25" spans="1:80" s="2" customFormat="1" ht="22.5" customHeight="1">
      <c r="A25" s="125" t="s">
        <v>47</v>
      </c>
      <c r="B25" s="126">
        <f t="shared" si="57"/>
        <v>8449.8</v>
      </c>
      <c r="C25" s="126">
        <f t="shared" si="57"/>
        <v>4632.8</v>
      </c>
      <c r="D25" s="136">
        <f t="shared" si="0"/>
        <v>-3816.999999999999</v>
      </c>
      <c r="E25" s="128">
        <f t="shared" si="1"/>
        <v>54.82733319131815</v>
      </c>
      <c r="F25" s="129">
        <f t="shared" si="2"/>
        <v>3505.9</v>
      </c>
      <c r="G25" s="130">
        <f t="shared" si="2"/>
        <v>3890.5000000000005</v>
      </c>
      <c r="H25" s="130">
        <f t="shared" si="3"/>
        <v>384.60000000000036</v>
      </c>
      <c r="I25" s="131">
        <f>G25/F25%</f>
        <v>110.97007900966943</v>
      </c>
      <c r="J25" s="132">
        <f t="shared" si="21"/>
        <v>1393.4</v>
      </c>
      <c r="K25" s="133">
        <f t="shared" si="53"/>
        <v>1394.4</v>
      </c>
      <c r="L25" s="133">
        <f>K25-J25</f>
        <v>1</v>
      </c>
      <c r="M25" s="134">
        <f t="shared" si="58"/>
        <v>100.0717669011052</v>
      </c>
      <c r="N25" s="162">
        <v>540</v>
      </c>
      <c r="O25" s="163">
        <v>547.1</v>
      </c>
      <c r="P25" s="136">
        <f t="shared" si="55"/>
        <v>7.100000000000023</v>
      </c>
      <c r="Q25" s="137">
        <f>O25/N25%</f>
        <v>101.31481481481481</v>
      </c>
      <c r="R25" s="163">
        <v>254.2</v>
      </c>
      <c r="S25" s="163">
        <v>255.8</v>
      </c>
      <c r="T25" s="136">
        <f t="shared" si="9"/>
        <v>1.6000000000000227</v>
      </c>
      <c r="U25" s="136">
        <f t="shared" si="10"/>
        <v>100.62942564909521</v>
      </c>
      <c r="V25" s="163">
        <v>599.2</v>
      </c>
      <c r="W25" s="163">
        <v>591.5</v>
      </c>
      <c r="X25" s="136">
        <f t="shared" si="22"/>
        <v>-7.7000000000000455</v>
      </c>
      <c r="Y25" s="137">
        <f t="shared" si="11"/>
        <v>98.71495327102802</v>
      </c>
      <c r="Z25" s="133">
        <f t="shared" si="46"/>
        <v>2112.5</v>
      </c>
      <c r="AA25" s="133">
        <f t="shared" si="23"/>
        <v>2496.1000000000004</v>
      </c>
      <c r="AB25" s="133">
        <f t="shared" si="24"/>
        <v>383.60000000000036</v>
      </c>
      <c r="AC25" s="133">
        <f>AA25/Z25%</f>
        <v>118.15857988165682</v>
      </c>
      <c r="AD25" s="163">
        <v>704.1</v>
      </c>
      <c r="AE25" s="163">
        <v>845.2</v>
      </c>
      <c r="AF25" s="136">
        <f t="shared" si="56"/>
        <v>141.10000000000002</v>
      </c>
      <c r="AG25" s="102">
        <f t="shared" si="50"/>
        <v>120.03976707853998</v>
      </c>
      <c r="AH25" s="163">
        <v>704.2</v>
      </c>
      <c r="AI25" s="163">
        <v>650.6</v>
      </c>
      <c r="AJ25" s="136">
        <f t="shared" si="27"/>
        <v>-53.60000000000002</v>
      </c>
      <c r="AK25" s="136">
        <f t="shared" si="12"/>
        <v>92.38852598693552</v>
      </c>
      <c r="AL25" s="163">
        <v>704.2</v>
      </c>
      <c r="AM25" s="163">
        <v>1000.3</v>
      </c>
      <c r="AN25" s="136">
        <f t="shared" si="28"/>
        <v>296.0999999999999</v>
      </c>
      <c r="AO25" s="136">
        <f t="shared" si="13"/>
        <v>142.04771371769382</v>
      </c>
      <c r="AP25" s="129">
        <f t="shared" si="54"/>
        <v>5618.4</v>
      </c>
      <c r="AQ25" s="130">
        <f t="shared" si="54"/>
        <v>4632.8</v>
      </c>
      <c r="AR25" s="130">
        <f t="shared" si="14"/>
        <v>-985.5999999999995</v>
      </c>
      <c r="AS25" s="138">
        <f t="shared" si="59"/>
        <v>82.45763918553325</v>
      </c>
      <c r="AT25" s="132">
        <f t="shared" si="30"/>
        <v>2112.5</v>
      </c>
      <c r="AU25" s="133">
        <f t="shared" si="31"/>
        <v>742.3</v>
      </c>
      <c r="AV25" s="133">
        <f t="shared" si="47"/>
        <v>-1370.2</v>
      </c>
      <c r="AW25" s="134">
        <f>AU25/AT25%</f>
        <v>35.138461538461534</v>
      </c>
      <c r="AX25" s="164">
        <v>704.1</v>
      </c>
      <c r="AY25" s="163">
        <v>742.3</v>
      </c>
      <c r="AZ25" s="136">
        <f t="shared" si="45"/>
        <v>38.19999999999993</v>
      </c>
      <c r="BA25" s="140">
        <f t="shared" si="48"/>
        <v>105.42536571509727</v>
      </c>
      <c r="BB25" s="164">
        <v>704.2</v>
      </c>
      <c r="BC25" s="163"/>
      <c r="BD25" s="136">
        <f>BC25-BB25</f>
        <v>-704.2</v>
      </c>
      <c r="BE25" s="141">
        <f>BC25/BB25%</f>
        <v>0</v>
      </c>
      <c r="BF25" s="164">
        <v>704.2</v>
      </c>
      <c r="BG25" s="163"/>
      <c r="BH25" s="136">
        <f>BG25-BF25</f>
        <v>-704.2</v>
      </c>
      <c r="BI25" s="140">
        <f>BG25/BF25%</f>
        <v>0</v>
      </c>
      <c r="BJ25" s="147">
        <f t="shared" si="34"/>
        <v>2831.4</v>
      </c>
      <c r="BK25" s="133">
        <f t="shared" si="35"/>
        <v>0</v>
      </c>
      <c r="BL25" s="133">
        <f t="shared" si="36"/>
        <v>-2831.4</v>
      </c>
      <c r="BM25" s="134">
        <f>BK25/BJ25%</f>
        <v>0</v>
      </c>
      <c r="BN25" s="164">
        <v>704.1</v>
      </c>
      <c r="BO25" s="163"/>
      <c r="BP25" s="102">
        <f>BO25-BN25</f>
        <v>-704.1</v>
      </c>
      <c r="BQ25" s="140">
        <f>BO25/BN25%</f>
        <v>0</v>
      </c>
      <c r="BR25" s="164">
        <v>698.8</v>
      </c>
      <c r="BS25" s="163"/>
      <c r="BT25" s="136">
        <f>BS25-BR25</f>
        <v>-698.8</v>
      </c>
      <c r="BU25" s="141">
        <f>BS25/BR25%</f>
        <v>0</v>
      </c>
      <c r="BV25" s="163">
        <v>1428.5</v>
      </c>
      <c r="BW25" s="163"/>
      <c r="BX25" s="136">
        <f>BW25-BV25</f>
        <v>-1428.5</v>
      </c>
      <c r="BY25" s="136">
        <f aca="true" t="shared" si="60" ref="BY25:BY34">BW25/BV25%</f>
        <v>0</v>
      </c>
      <c r="BZ25" s="165"/>
      <c r="CA25" s="144">
        <f t="shared" si="42"/>
        <v>4632.8</v>
      </c>
      <c r="CB25" s="144" t="e">
        <f t="shared" si="43"/>
        <v>#DIV/0!</v>
      </c>
    </row>
    <row r="26" spans="1:80" ht="40.5" customHeight="1">
      <c r="A26" s="125" t="s">
        <v>48</v>
      </c>
      <c r="B26" s="126">
        <f t="shared" si="57"/>
        <v>84.1</v>
      </c>
      <c r="C26" s="126">
        <f t="shared" si="57"/>
        <v>84.5</v>
      </c>
      <c r="D26" s="127">
        <f t="shared" si="0"/>
        <v>0.4000000000000057</v>
      </c>
      <c r="E26" s="128">
        <f t="shared" si="1"/>
        <v>100.47562425683711</v>
      </c>
      <c r="F26" s="129">
        <f t="shared" si="2"/>
        <v>64.1</v>
      </c>
      <c r="G26" s="130">
        <f t="shared" si="2"/>
        <v>84.5</v>
      </c>
      <c r="H26" s="130">
        <f t="shared" si="3"/>
        <v>20.400000000000006</v>
      </c>
      <c r="I26" s="131">
        <f>G26/F26%</f>
        <v>131.82527301092045</v>
      </c>
      <c r="J26" s="132">
        <f t="shared" si="21"/>
        <v>64.1</v>
      </c>
      <c r="K26" s="133">
        <f t="shared" si="53"/>
        <v>64.2</v>
      </c>
      <c r="L26" s="133">
        <f>K26-J26</f>
        <v>0.10000000000000853</v>
      </c>
      <c r="M26" s="134">
        <f t="shared" si="58"/>
        <v>100.15600624024962</v>
      </c>
      <c r="N26" s="162"/>
      <c r="O26" s="163"/>
      <c r="P26" s="136">
        <f t="shared" si="55"/>
        <v>0</v>
      </c>
      <c r="Q26" s="137"/>
      <c r="R26" s="163"/>
      <c r="S26" s="163"/>
      <c r="T26" s="136">
        <f t="shared" si="9"/>
        <v>0</v>
      </c>
      <c r="U26" s="136"/>
      <c r="V26" s="163">
        <v>64.1</v>
      </c>
      <c r="W26" s="163">
        <v>64.2</v>
      </c>
      <c r="X26" s="136">
        <f t="shared" si="22"/>
        <v>0.10000000000000853</v>
      </c>
      <c r="Y26" s="137"/>
      <c r="Z26" s="133">
        <f t="shared" si="46"/>
        <v>0</v>
      </c>
      <c r="AA26" s="133">
        <f t="shared" si="23"/>
        <v>20.3</v>
      </c>
      <c r="AB26" s="133">
        <f t="shared" si="24"/>
        <v>20.3</v>
      </c>
      <c r="AC26" s="133"/>
      <c r="AD26" s="163"/>
      <c r="AE26" s="163">
        <v>20.3</v>
      </c>
      <c r="AF26" s="136">
        <f t="shared" si="56"/>
        <v>20.3</v>
      </c>
      <c r="AG26" s="102"/>
      <c r="AH26" s="163"/>
      <c r="AI26" s="163"/>
      <c r="AJ26" s="136">
        <f t="shared" si="27"/>
        <v>0</v>
      </c>
      <c r="AK26" s="136"/>
      <c r="AL26" s="163"/>
      <c r="AM26" s="163"/>
      <c r="AN26" s="136">
        <f t="shared" si="28"/>
        <v>0</v>
      </c>
      <c r="AO26" s="136"/>
      <c r="AP26" s="129">
        <f t="shared" si="54"/>
        <v>64.1</v>
      </c>
      <c r="AQ26" s="130">
        <f t="shared" si="54"/>
        <v>84.5</v>
      </c>
      <c r="AR26" s="130">
        <f t="shared" si="14"/>
        <v>20.400000000000006</v>
      </c>
      <c r="AS26" s="138">
        <f t="shared" si="59"/>
        <v>131.82527301092045</v>
      </c>
      <c r="AT26" s="132">
        <f t="shared" si="30"/>
        <v>0</v>
      </c>
      <c r="AU26" s="133">
        <f t="shared" si="31"/>
        <v>0</v>
      </c>
      <c r="AV26" s="133">
        <f t="shared" si="47"/>
        <v>0</v>
      </c>
      <c r="AW26" s="134"/>
      <c r="AX26" s="164"/>
      <c r="AY26" s="163">
        <v>0</v>
      </c>
      <c r="AZ26" s="136">
        <f t="shared" si="45"/>
        <v>0</v>
      </c>
      <c r="BA26" s="140"/>
      <c r="BB26" s="164"/>
      <c r="BC26" s="163"/>
      <c r="BD26" s="136">
        <f>BC26-BB26</f>
        <v>0</v>
      </c>
      <c r="BE26" s="141"/>
      <c r="BF26" s="164"/>
      <c r="BG26" s="163">
        <v>0</v>
      </c>
      <c r="BH26" s="136">
        <f>BG26-BF26</f>
        <v>0</v>
      </c>
      <c r="BI26" s="140"/>
      <c r="BJ26" s="147">
        <f t="shared" si="34"/>
        <v>20</v>
      </c>
      <c r="BK26" s="133">
        <f t="shared" si="35"/>
        <v>0</v>
      </c>
      <c r="BL26" s="133">
        <f t="shared" si="36"/>
        <v>-20</v>
      </c>
      <c r="BM26" s="134"/>
      <c r="BN26" s="164"/>
      <c r="BO26" s="163"/>
      <c r="BP26" s="102">
        <f>BO26-BN26</f>
        <v>0</v>
      </c>
      <c r="BQ26" s="140"/>
      <c r="BR26" s="164"/>
      <c r="BS26" s="163"/>
      <c r="BT26" s="136">
        <f>BS26-BR26</f>
        <v>0</v>
      </c>
      <c r="BU26" s="141"/>
      <c r="BV26" s="163">
        <v>20</v>
      </c>
      <c r="BW26" s="163"/>
      <c r="BX26" s="136">
        <f>BW26-BV26</f>
        <v>-20</v>
      </c>
      <c r="BY26" s="136">
        <f t="shared" si="60"/>
        <v>0</v>
      </c>
      <c r="BZ26" s="165"/>
      <c r="CA26" s="144">
        <f t="shared" si="42"/>
        <v>84.5</v>
      </c>
      <c r="CB26" s="144" t="e">
        <f t="shared" si="43"/>
        <v>#DIV/0!</v>
      </c>
    </row>
    <row r="27" spans="1:80" s="119" customFormat="1" ht="33" customHeight="1">
      <c r="A27" s="154" t="s">
        <v>49</v>
      </c>
      <c r="B27" s="166">
        <f>B28</f>
        <v>4131.700000000001</v>
      </c>
      <c r="C27" s="166">
        <f>C28</f>
        <v>2516.8999999999996</v>
      </c>
      <c r="D27" s="103">
        <f t="shared" si="0"/>
        <v>-1614.800000000001</v>
      </c>
      <c r="E27" s="104">
        <f t="shared" si="1"/>
        <v>60.91681390226781</v>
      </c>
      <c r="F27" s="105">
        <f t="shared" si="2"/>
        <v>1881.5</v>
      </c>
      <c r="G27" s="106">
        <f t="shared" si="2"/>
        <v>1818.8999999999999</v>
      </c>
      <c r="H27" s="106">
        <f t="shared" si="3"/>
        <v>-62.600000000000136</v>
      </c>
      <c r="I27" s="107">
        <f>G27/F27%</f>
        <v>96.67286739303745</v>
      </c>
      <c r="J27" s="121">
        <f t="shared" si="21"/>
        <v>933.5</v>
      </c>
      <c r="K27" s="109">
        <f t="shared" si="53"/>
        <v>936.1999999999999</v>
      </c>
      <c r="L27" s="109">
        <f aca="true" t="shared" si="61" ref="L27:L33">K27-J27</f>
        <v>2.699999999999932</v>
      </c>
      <c r="M27" s="110">
        <f t="shared" si="58"/>
        <v>100.28923406534545</v>
      </c>
      <c r="N27" s="167">
        <f>SUM(N28)</f>
        <v>893.5</v>
      </c>
      <c r="O27" s="166">
        <f>O28</f>
        <v>895.3</v>
      </c>
      <c r="P27" s="102">
        <f t="shared" si="55"/>
        <v>1.7999999999999545</v>
      </c>
      <c r="Q27" s="112">
        <f aca="true" t="shared" si="62" ref="Q27:Q34">O27/N27%</f>
        <v>100.20145495243423</v>
      </c>
      <c r="R27" s="166">
        <f>R28</f>
        <v>19.5</v>
      </c>
      <c r="S27" s="166">
        <f>S28</f>
        <v>18.1</v>
      </c>
      <c r="T27" s="102">
        <f t="shared" si="9"/>
        <v>-1.3999999999999986</v>
      </c>
      <c r="U27" s="102">
        <f aca="true" t="shared" si="63" ref="U27:U34">S27/R27%</f>
        <v>92.82051282051282</v>
      </c>
      <c r="V27" s="166">
        <f>V28</f>
        <v>20.5</v>
      </c>
      <c r="W27" s="166">
        <f>W28</f>
        <v>22.8</v>
      </c>
      <c r="X27" s="102">
        <f t="shared" si="22"/>
        <v>2.3000000000000007</v>
      </c>
      <c r="Y27" s="112">
        <f>W27/V27%</f>
        <v>111.21951219512196</v>
      </c>
      <c r="Z27" s="109">
        <f t="shared" si="46"/>
        <v>948</v>
      </c>
      <c r="AA27" s="109">
        <f t="shared" si="23"/>
        <v>882.6999999999999</v>
      </c>
      <c r="AB27" s="109">
        <f t="shared" si="24"/>
        <v>-65.30000000000007</v>
      </c>
      <c r="AC27" s="109">
        <f aca="true" t="shared" si="64" ref="AC27:AC34">AA27/Z27%</f>
        <v>93.11181434599155</v>
      </c>
      <c r="AD27" s="166">
        <f>AD28</f>
        <v>737</v>
      </c>
      <c r="AE27" s="166">
        <f>AE28</f>
        <v>860.8</v>
      </c>
      <c r="AF27" s="136">
        <f t="shared" si="56"/>
        <v>123.79999999999995</v>
      </c>
      <c r="AG27" s="102">
        <f t="shared" si="50"/>
        <v>116.797829036635</v>
      </c>
      <c r="AH27" s="166">
        <f>AH28</f>
        <v>9</v>
      </c>
      <c r="AI27" s="166">
        <f>AI28</f>
        <v>16.1</v>
      </c>
      <c r="AJ27" s="102">
        <f t="shared" si="27"/>
        <v>7.100000000000001</v>
      </c>
      <c r="AK27" s="102">
        <f>AI27/AH27%</f>
        <v>178.8888888888889</v>
      </c>
      <c r="AL27" s="166">
        <f>AL28</f>
        <v>202</v>
      </c>
      <c r="AM27" s="166">
        <f>AM28</f>
        <v>5.8</v>
      </c>
      <c r="AN27" s="102">
        <f t="shared" si="28"/>
        <v>-196.2</v>
      </c>
      <c r="AO27" s="102">
        <f>AM27/AL27%</f>
        <v>2.871287128712871</v>
      </c>
      <c r="AP27" s="105">
        <f t="shared" si="54"/>
        <v>2723.8</v>
      </c>
      <c r="AQ27" s="106">
        <f t="shared" si="54"/>
        <v>2516.8999999999996</v>
      </c>
      <c r="AR27" s="106">
        <f t="shared" si="14"/>
        <v>-206.90000000000055</v>
      </c>
      <c r="AS27" s="113">
        <f t="shared" si="59"/>
        <v>92.40399441956089</v>
      </c>
      <c r="AT27" s="121">
        <f t="shared" si="30"/>
        <v>842.3</v>
      </c>
      <c r="AU27" s="109">
        <f t="shared" si="31"/>
        <v>698</v>
      </c>
      <c r="AV27" s="109">
        <f t="shared" si="47"/>
        <v>-144.29999999999995</v>
      </c>
      <c r="AW27" s="114">
        <f>AU27/AT27%</f>
        <v>82.86833669713879</v>
      </c>
      <c r="AX27" s="168">
        <f>AX28</f>
        <v>725.5</v>
      </c>
      <c r="AY27" s="166">
        <f>AY28</f>
        <v>698</v>
      </c>
      <c r="AZ27" s="102">
        <f t="shared" si="45"/>
        <v>-27.5</v>
      </c>
      <c r="BA27" s="115">
        <f t="shared" si="48"/>
        <v>96.20951068228808</v>
      </c>
      <c r="BB27" s="168">
        <f>BB28</f>
        <v>59</v>
      </c>
      <c r="BC27" s="166">
        <f>BC28</f>
        <v>0</v>
      </c>
      <c r="BD27" s="102">
        <f aca="true" t="shared" si="65" ref="BD27:BD33">BC27-BB27</f>
        <v>-59</v>
      </c>
      <c r="BE27" s="116">
        <f>BC27/BB27%</f>
        <v>0</v>
      </c>
      <c r="BF27" s="168">
        <f>BF28</f>
        <v>57.8</v>
      </c>
      <c r="BG27" s="166">
        <f>BG28</f>
        <v>0</v>
      </c>
      <c r="BH27" s="166">
        <f>BH28</f>
        <v>-57.8</v>
      </c>
      <c r="BI27" s="115">
        <f>BG27/BF27%</f>
        <v>0</v>
      </c>
      <c r="BJ27" s="148">
        <f t="shared" si="34"/>
        <v>1407.9</v>
      </c>
      <c r="BK27" s="109">
        <f t="shared" si="35"/>
        <v>0</v>
      </c>
      <c r="BL27" s="109">
        <f t="shared" si="36"/>
        <v>-1407.9</v>
      </c>
      <c r="BM27" s="110">
        <f aca="true" t="shared" si="66" ref="BM27:BM34">BK27/BJ27%</f>
        <v>0</v>
      </c>
      <c r="BN27" s="168">
        <f>BN28</f>
        <v>954.5</v>
      </c>
      <c r="BO27" s="168">
        <f>BO28</f>
        <v>0</v>
      </c>
      <c r="BP27" s="102">
        <f>BO27-BN27</f>
        <v>-954.5</v>
      </c>
      <c r="BQ27" s="140">
        <f>BO27/BN27%</f>
        <v>0</v>
      </c>
      <c r="BR27" s="168">
        <f>BR28</f>
        <v>23.3</v>
      </c>
      <c r="BS27" s="166">
        <f>BS28</f>
        <v>0</v>
      </c>
      <c r="BT27" s="166">
        <f>BT28</f>
        <v>-23.3</v>
      </c>
      <c r="BU27" s="116">
        <f>BS27/BR27%</f>
        <v>0</v>
      </c>
      <c r="BV27" s="166">
        <f>BV28</f>
        <v>430.1</v>
      </c>
      <c r="BW27" s="166">
        <f>BW28</f>
        <v>0</v>
      </c>
      <c r="BX27" s="136">
        <f>BW27-BV27</f>
        <v>-430.1</v>
      </c>
      <c r="BY27" s="136">
        <f t="shared" si="60"/>
        <v>0</v>
      </c>
      <c r="BZ27" s="169">
        <f>BZ28</f>
        <v>0</v>
      </c>
      <c r="CA27" s="118">
        <f t="shared" si="42"/>
        <v>2516.8999999999996</v>
      </c>
      <c r="CB27" s="118" t="e">
        <f t="shared" si="43"/>
        <v>#DIV/0!</v>
      </c>
    </row>
    <row r="28" spans="1:80" ht="40.5" customHeight="1">
      <c r="A28" s="125" t="s">
        <v>50</v>
      </c>
      <c r="B28" s="126">
        <f>J28+Z28+AT28+BJ28</f>
        <v>4131.700000000001</v>
      </c>
      <c r="C28" s="126">
        <f>K28+AA28+AU28+BK28</f>
        <v>2516.8999999999996</v>
      </c>
      <c r="D28" s="127">
        <f t="shared" si="0"/>
        <v>-1614.800000000001</v>
      </c>
      <c r="E28" s="128">
        <f t="shared" si="1"/>
        <v>60.91681390226781</v>
      </c>
      <c r="F28" s="129">
        <f t="shared" si="2"/>
        <v>1881.5</v>
      </c>
      <c r="G28" s="130">
        <f t="shared" si="2"/>
        <v>1818.8999999999999</v>
      </c>
      <c r="H28" s="130">
        <f t="shared" si="3"/>
        <v>-62.600000000000136</v>
      </c>
      <c r="I28" s="131">
        <f>G28/F28%</f>
        <v>96.67286739303745</v>
      </c>
      <c r="J28" s="132">
        <f t="shared" si="21"/>
        <v>933.5</v>
      </c>
      <c r="K28" s="133">
        <f t="shared" si="53"/>
        <v>936.1999999999999</v>
      </c>
      <c r="L28" s="133">
        <f t="shared" si="61"/>
        <v>2.699999999999932</v>
      </c>
      <c r="M28" s="134">
        <f t="shared" si="58"/>
        <v>100.28923406534545</v>
      </c>
      <c r="N28" s="162">
        <v>893.5</v>
      </c>
      <c r="O28" s="163">
        <v>895.3</v>
      </c>
      <c r="P28" s="136">
        <f t="shared" si="55"/>
        <v>1.7999999999999545</v>
      </c>
      <c r="Q28" s="137">
        <f t="shared" si="62"/>
        <v>100.20145495243423</v>
      </c>
      <c r="R28" s="163">
        <v>19.5</v>
      </c>
      <c r="S28" s="163">
        <v>18.1</v>
      </c>
      <c r="T28" s="136">
        <f t="shared" si="9"/>
        <v>-1.3999999999999986</v>
      </c>
      <c r="U28" s="136">
        <f t="shared" si="63"/>
        <v>92.82051282051282</v>
      </c>
      <c r="V28" s="163">
        <v>20.5</v>
      </c>
      <c r="W28" s="163">
        <v>22.8</v>
      </c>
      <c r="X28" s="136">
        <f t="shared" si="22"/>
        <v>2.3000000000000007</v>
      </c>
      <c r="Y28" s="137">
        <f>W28/V28%</f>
        <v>111.21951219512196</v>
      </c>
      <c r="Z28" s="133">
        <f t="shared" si="46"/>
        <v>948</v>
      </c>
      <c r="AA28" s="133">
        <f t="shared" si="23"/>
        <v>882.6999999999999</v>
      </c>
      <c r="AB28" s="133">
        <f t="shared" si="24"/>
        <v>-65.30000000000007</v>
      </c>
      <c r="AC28" s="133">
        <f t="shared" si="64"/>
        <v>93.11181434599155</v>
      </c>
      <c r="AD28" s="163">
        <v>737</v>
      </c>
      <c r="AE28" s="163">
        <v>860.8</v>
      </c>
      <c r="AF28" s="136">
        <f t="shared" si="56"/>
        <v>123.79999999999995</v>
      </c>
      <c r="AG28" s="102">
        <f t="shared" si="50"/>
        <v>116.797829036635</v>
      </c>
      <c r="AH28" s="163">
        <v>9</v>
      </c>
      <c r="AI28" s="163">
        <v>16.1</v>
      </c>
      <c r="AJ28" s="136">
        <f t="shared" si="27"/>
        <v>7.100000000000001</v>
      </c>
      <c r="AK28" s="136">
        <f>AI28/AH28%</f>
        <v>178.8888888888889</v>
      </c>
      <c r="AL28" s="163">
        <v>202</v>
      </c>
      <c r="AM28" s="163">
        <v>5.8</v>
      </c>
      <c r="AN28" s="136">
        <f t="shared" si="28"/>
        <v>-196.2</v>
      </c>
      <c r="AO28" s="136">
        <f>AM28/AL28%</f>
        <v>2.871287128712871</v>
      </c>
      <c r="AP28" s="129">
        <f t="shared" si="54"/>
        <v>2723.8</v>
      </c>
      <c r="AQ28" s="130">
        <f t="shared" si="54"/>
        <v>2516.8999999999996</v>
      </c>
      <c r="AR28" s="130">
        <f t="shared" si="14"/>
        <v>-206.90000000000055</v>
      </c>
      <c r="AS28" s="138">
        <f t="shared" si="59"/>
        <v>92.40399441956089</v>
      </c>
      <c r="AT28" s="132">
        <f t="shared" si="30"/>
        <v>842.3</v>
      </c>
      <c r="AU28" s="133">
        <f t="shared" si="31"/>
        <v>698</v>
      </c>
      <c r="AV28" s="133">
        <f t="shared" si="47"/>
        <v>-144.29999999999995</v>
      </c>
      <c r="AW28" s="134">
        <f>AU28/AT28%</f>
        <v>82.86833669713879</v>
      </c>
      <c r="AX28" s="164">
        <v>725.5</v>
      </c>
      <c r="AY28" s="163">
        <v>698</v>
      </c>
      <c r="AZ28" s="136">
        <f t="shared" si="45"/>
        <v>-27.5</v>
      </c>
      <c r="BA28" s="140">
        <f t="shared" si="48"/>
        <v>96.20951068228808</v>
      </c>
      <c r="BB28" s="164">
        <v>59</v>
      </c>
      <c r="BC28" s="163"/>
      <c r="BD28" s="136">
        <f t="shared" si="65"/>
        <v>-59</v>
      </c>
      <c r="BE28" s="141">
        <f>BC28/BB28%</f>
        <v>0</v>
      </c>
      <c r="BF28" s="164">
        <v>57.8</v>
      </c>
      <c r="BG28" s="163"/>
      <c r="BH28" s="136">
        <f aca="true" t="shared" si="67" ref="BH28:BH33">BG28-BF28</f>
        <v>-57.8</v>
      </c>
      <c r="BI28" s="140">
        <f>BG28/BF28%</f>
        <v>0</v>
      </c>
      <c r="BJ28" s="147">
        <f>BN28+BR28+BV28</f>
        <v>1407.9</v>
      </c>
      <c r="BK28" s="133">
        <f>SUM(BO28+BS28+BW28)</f>
        <v>0</v>
      </c>
      <c r="BL28" s="133">
        <f t="shared" si="36"/>
        <v>-1407.9</v>
      </c>
      <c r="BM28" s="134">
        <f t="shared" si="66"/>
        <v>0</v>
      </c>
      <c r="BN28" s="164">
        <v>954.5</v>
      </c>
      <c r="BO28" s="163"/>
      <c r="BP28" s="102">
        <f>BO28-BN28</f>
        <v>-954.5</v>
      </c>
      <c r="BQ28" s="140">
        <f>BO28/BN28%</f>
        <v>0</v>
      </c>
      <c r="BR28" s="164">
        <v>23.3</v>
      </c>
      <c r="BS28" s="163"/>
      <c r="BT28" s="136">
        <f aca="true" t="shared" si="68" ref="BT28:BT34">BS28-BR28</f>
        <v>-23.3</v>
      </c>
      <c r="BU28" s="141">
        <f>BS28/BR28%</f>
        <v>0</v>
      </c>
      <c r="BV28" s="163">
        <v>430.1</v>
      </c>
      <c r="BW28" s="163"/>
      <c r="BX28" s="136">
        <f>BW28-BV28</f>
        <v>-430.1</v>
      </c>
      <c r="BY28" s="136">
        <f t="shared" si="60"/>
        <v>0</v>
      </c>
      <c r="BZ28" s="165"/>
      <c r="CA28" s="144">
        <f t="shared" si="42"/>
        <v>2516.8999999999996</v>
      </c>
      <c r="CB28" s="144" t="e">
        <f t="shared" si="43"/>
        <v>#DIV/0!</v>
      </c>
    </row>
    <row r="29" spans="1:80" s="119" customFormat="1" ht="31.5" customHeight="1">
      <c r="A29" s="154" t="s">
        <v>51</v>
      </c>
      <c r="B29" s="167">
        <f>B30</f>
        <v>34.5</v>
      </c>
      <c r="C29" s="167">
        <f>C30</f>
        <v>137.99999999999997</v>
      </c>
      <c r="D29" s="103">
        <f t="shared" si="0"/>
        <v>103.49999999999997</v>
      </c>
      <c r="E29" s="170" t="s">
        <v>52</v>
      </c>
      <c r="F29" s="105">
        <f t="shared" si="2"/>
        <v>34.5</v>
      </c>
      <c r="G29" s="106">
        <f t="shared" si="2"/>
        <v>135.39999999999998</v>
      </c>
      <c r="H29" s="106">
        <f t="shared" si="3"/>
        <v>100.89999999999998</v>
      </c>
      <c r="I29" s="107" t="s">
        <v>52</v>
      </c>
      <c r="J29" s="121">
        <f t="shared" si="21"/>
        <v>24.4</v>
      </c>
      <c r="K29" s="109">
        <f t="shared" si="53"/>
        <v>94.69999999999999</v>
      </c>
      <c r="L29" s="109">
        <f t="shared" si="61"/>
        <v>70.29999999999998</v>
      </c>
      <c r="M29" s="110"/>
      <c r="N29" s="167">
        <f>N30</f>
        <v>0</v>
      </c>
      <c r="O29" s="167">
        <f>O30</f>
        <v>21.5</v>
      </c>
      <c r="P29" s="136">
        <f t="shared" si="55"/>
        <v>21.5</v>
      </c>
      <c r="Q29" s="137"/>
      <c r="R29" s="167">
        <f>R30</f>
        <v>0</v>
      </c>
      <c r="S29" s="167">
        <f>S30</f>
        <v>32.3</v>
      </c>
      <c r="T29" s="102">
        <f t="shared" si="9"/>
        <v>32.3</v>
      </c>
      <c r="U29" s="102"/>
      <c r="V29" s="167">
        <f>V30</f>
        <v>24.4</v>
      </c>
      <c r="W29" s="167">
        <f>W30</f>
        <v>40.9</v>
      </c>
      <c r="X29" s="136">
        <f t="shared" si="22"/>
        <v>16.5</v>
      </c>
      <c r="Y29" s="137"/>
      <c r="Z29" s="109">
        <f t="shared" si="46"/>
        <v>10.1</v>
      </c>
      <c r="AA29" s="109">
        <f t="shared" si="23"/>
        <v>40.7</v>
      </c>
      <c r="AB29" s="109">
        <f t="shared" si="24"/>
        <v>30.6</v>
      </c>
      <c r="AC29" s="109"/>
      <c r="AD29" s="167">
        <f>AD30</f>
        <v>0</v>
      </c>
      <c r="AE29" s="167">
        <f>AE30</f>
        <v>31.6</v>
      </c>
      <c r="AF29" s="102">
        <f t="shared" si="56"/>
        <v>31.6</v>
      </c>
      <c r="AG29" s="102"/>
      <c r="AH29" s="167">
        <f>AH30</f>
        <v>10.1</v>
      </c>
      <c r="AI29" s="167">
        <f>AI30</f>
        <v>4</v>
      </c>
      <c r="AJ29" s="102">
        <f t="shared" si="27"/>
        <v>-6.1</v>
      </c>
      <c r="AK29" s="102"/>
      <c r="AL29" s="166">
        <f>AL30</f>
        <v>0</v>
      </c>
      <c r="AM29" s="166">
        <f>AM30</f>
        <v>5.1</v>
      </c>
      <c r="AN29" s="102">
        <f t="shared" si="28"/>
        <v>5.1</v>
      </c>
      <c r="AO29" s="102"/>
      <c r="AP29" s="105">
        <f>J29+Z29+AT29</f>
        <v>34.5</v>
      </c>
      <c r="AQ29" s="171">
        <f>AQ30</f>
        <v>137.99999999999997</v>
      </c>
      <c r="AR29" s="106">
        <f t="shared" si="14"/>
        <v>103.49999999999997</v>
      </c>
      <c r="AS29" s="113">
        <f t="shared" si="59"/>
        <v>399.99999999999994</v>
      </c>
      <c r="AT29" s="121">
        <f t="shared" si="30"/>
        <v>0</v>
      </c>
      <c r="AU29" s="109">
        <f t="shared" si="31"/>
        <v>2.6</v>
      </c>
      <c r="AV29" s="109">
        <f t="shared" si="47"/>
        <v>2.6</v>
      </c>
      <c r="AW29" s="114"/>
      <c r="AX29" s="168">
        <f>AX30</f>
        <v>0</v>
      </c>
      <c r="AY29" s="167">
        <f>AY30</f>
        <v>2.6</v>
      </c>
      <c r="AZ29" s="102">
        <f t="shared" si="45"/>
        <v>2.6</v>
      </c>
      <c r="BA29" s="115"/>
      <c r="BB29" s="167">
        <f>BB30</f>
        <v>0</v>
      </c>
      <c r="BC29" s="167">
        <f>BC30</f>
        <v>0</v>
      </c>
      <c r="BD29" s="136">
        <f t="shared" si="65"/>
        <v>0</v>
      </c>
      <c r="BE29" s="141"/>
      <c r="BF29" s="168">
        <f>BF30</f>
        <v>0</v>
      </c>
      <c r="BG29" s="167">
        <f>BG30</f>
        <v>0</v>
      </c>
      <c r="BH29" s="136">
        <f t="shared" si="67"/>
        <v>0</v>
      </c>
      <c r="BI29" s="140" t="e">
        <f>BG29/BF29%</f>
        <v>#DIV/0!</v>
      </c>
      <c r="BJ29" s="148">
        <f t="shared" si="34"/>
        <v>0</v>
      </c>
      <c r="BK29" s="109">
        <f t="shared" si="35"/>
        <v>0</v>
      </c>
      <c r="BL29" s="109">
        <f t="shared" si="36"/>
        <v>0</v>
      </c>
      <c r="BM29" s="110" t="e">
        <f t="shared" si="66"/>
        <v>#DIV/0!</v>
      </c>
      <c r="BN29" s="167">
        <f>BN30</f>
        <v>0</v>
      </c>
      <c r="BO29" s="167">
        <f>BO30</f>
        <v>0</v>
      </c>
      <c r="BP29" s="102">
        <f aca="true" t="shared" si="69" ref="BP29:BP35">BO29-BN29</f>
        <v>0</v>
      </c>
      <c r="BQ29" s="140"/>
      <c r="BR29" s="167">
        <f>BR30</f>
        <v>0</v>
      </c>
      <c r="BS29" s="167">
        <f>BS30</f>
        <v>0</v>
      </c>
      <c r="BT29" s="102">
        <f t="shared" si="68"/>
        <v>0</v>
      </c>
      <c r="BU29" s="141" t="e">
        <f aca="true" t="shared" si="70" ref="BU29:BU34">BS29/BR29%</f>
        <v>#DIV/0!</v>
      </c>
      <c r="BV29" s="166">
        <f>BV30</f>
        <v>0</v>
      </c>
      <c r="BW29" s="166">
        <f>BW30</f>
        <v>0</v>
      </c>
      <c r="BX29" s="102">
        <f aca="true" t="shared" si="71" ref="BX29:BX35">BW29-BV29</f>
        <v>0</v>
      </c>
      <c r="BY29" s="102" t="e">
        <f t="shared" si="60"/>
        <v>#DIV/0!</v>
      </c>
      <c r="BZ29" s="169">
        <f>BZ30</f>
        <v>0</v>
      </c>
      <c r="CA29" s="118">
        <f t="shared" si="42"/>
        <v>137.99999999999997</v>
      </c>
      <c r="CB29" s="118" t="e">
        <f t="shared" si="43"/>
        <v>#DIV/0!</v>
      </c>
    </row>
    <row r="30" spans="1:80" ht="40.5" customHeight="1">
      <c r="A30" s="172" t="s">
        <v>53</v>
      </c>
      <c r="B30" s="126">
        <f>J30+Z30+AT30+BJ30</f>
        <v>34.5</v>
      </c>
      <c r="C30" s="126">
        <f>K30+AA30+AU30+BK30</f>
        <v>137.99999999999997</v>
      </c>
      <c r="D30" s="127">
        <f t="shared" si="0"/>
        <v>103.49999999999997</v>
      </c>
      <c r="E30" s="173" t="s">
        <v>52</v>
      </c>
      <c r="F30" s="129">
        <f t="shared" si="2"/>
        <v>34.5</v>
      </c>
      <c r="G30" s="130">
        <f t="shared" si="2"/>
        <v>135.39999999999998</v>
      </c>
      <c r="H30" s="130">
        <f t="shared" si="3"/>
        <v>100.89999999999998</v>
      </c>
      <c r="I30" s="131" t="s">
        <v>52</v>
      </c>
      <c r="J30" s="132">
        <f t="shared" si="21"/>
        <v>24.4</v>
      </c>
      <c r="K30" s="133">
        <f t="shared" si="53"/>
        <v>94.69999999999999</v>
      </c>
      <c r="L30" s="133">
        <f t="shared" si="61"/>
        <v>70.29999999999998</v>
      </c>
      <c r="M30" s="134"/>
      <c r="N30" s="162"/>
      <c r="O30" s="163">
        <v>21.5</v>
      </c>
      <c r="P30" s="136">
        <f t="shared" si="55"/>
        <v>21.5</v>
      </c>
      <c r="Q30" s="137"/>
      <c r="R30" s="163"/>
      <c r="S30" s="163">
        <v>32.3</v>
      </c>
      <c r="T30" s="136">
        <f t="shared" si="9"/>
        <v>32.3</v>
      </c>
      <c r="U30" s="136"/>
      <c r="V30" s="163">
        <v>24.4</v>
      </c>
      <c r="W30" s="163">
        <v>40.9</v>
      </c>
      <c r="X30" s="136">
        <f t="shared" si="22"/>
        <v>16.5</v>
      </c>
      <c r="Y30" s="137"/>
      <c r="Z30" s="133">
        <f t="shared" si="46"/>
        <v>10.1</v>
      </c>
      <c r="AA30" s="133">
        <f t="shared" si="23"/>
        <v>40.7</v>
      </c>
      <c r="AB30" s="133">
        <f t="shared" si="24"/>
        <v>30.6</v>
      </c>
      <c r="AC30" s="133"/>
      <c r="AD30" s="163"/>
      <c r="AE30" s="163">
        <v>31.6</v>
      </c>
      <c r="AF30" s="136">
        <f t="shared" si="56"/>
        <v>31.6</v>
      </c>
      <c r="AG30" s="102"/>
      <c r="AH30" s="163">
        <v>10.1</v>
      </c>
      <c r="AI30" s="163">
        <v>4</v>
      </c>
      <c r="AJ30" s="136">
        <f t="shared" si="27"/>
        <v>-6.1</v>
      </c>
      <c r="AK30" s="136"/>
      <c r="AL30" s="163"/>
      <c r="AM30" s="163">
        <v>5.1</v>
      </c>
      <c r="AN30" s="136">
        <f t="shared" si="28"/>
        <v>5.1</v>
      </c>
      <c r="AO30" s="136"/>
      <c r="AP30" s="105">
        <f>J30+Z30+AT30</f>
        <v>34.5</v>
      </c>
      <c r="AQ30" s="130">
        <f aca="true" t="shared" si="72" ref="AP30:AQ35">K30+AA30+AU30</f>
        <v>137.99999999999997</v>
      </c>
      <c r="AR30" s="130">
        <f t="shared" si="14"/>
        <v>103.49999999999997</v>
      </c>
      <c r="AS30" s="138">
        <f t="shared" si="59"/>
        <v>399.99999999999994</v>
      </c>
      <c r="AT30" s="132">
        <f t="shared" si="30"/>
        <v>0</v>
      </c>
      <c r="AU30" s="133">
        <f t="shared" si="31"/>
        <v>2.6</v>
      </c>
      <c r="AV30" s="133">
        <f t="shared" si="47"/>
        <v>2.6</v>
      </c>
      <c r="AW30" s="134"/>
      <c r="AX30" s="164"/>
      <c r="AY30" s="163">
        <v>2.6</v>
      </c>
      <c r="AZ30" s="136">
        <f t="shared" si="45"/>
        <v>2.6</v>
      </c>
      <c r="BA30" s="140"/>
      <c r="BB30" s="164"/>
      <c r="BC30" s="163"/>
      <c r="BD30" s="136">
        <f t="shared" si="65"/>
        <v>0</v>
      </c>
      <c r="BE30" s="141"/>
      <c r="BF30" s="164"/>
      <c r="BG30" s="163"/>
      <c r="BH30" s="136">
        <f t="shared" si="67"/>
        <v>0</v>
      </c>
      <c r="BI30" s="140" t="e">
        <f>BG30/BF30%</f>
        <v>#DIV/0!</v>
      </c>
      <c r="BJ30" s="147">
        <f t="shared" si="34"/>
        <v>0</v>
      </c>
      <c r="BK30" s="133">
        <f t="shared" si="35"/>
        <v>0</v>
      </c>
      <c r="BL30" s="133">
        <f t="shared" si="36"/>
        <v>0</v>
      </c>
      <c r="BM30" s="134" t="e">
        <f t="shared" si="66"/>
        <v>#DIV/0!</v>
      </c>
      <c r="BN30" s="164"/>
      <c r="BO30" s="163"/>
      <c r="BP30" s="102">
        <f t="shared" si="69"/>
        <v>0</v>
      </c>
      <c r="BQ30" s="140"/>
      <c r="BR30" s="164"/>
      <c r="BS30" s="163"/>
      <c r="BT30" s="102">
        <f t="shared" si="68"/>
        <v>0</v>
      </c>
      <c r="BU30" s="141" t="e">
        <f t="shared" si="70"/>
        <v>#DIV/0!</v>
      </c>
      <c r="BV30" s="163"/>
      <c r="BW30" s="163"/>
      <c r="BX30" s="136">
        <f t="shared" si="71"/>
        <v>0</v>
      </c>
      <c r="BY30" s="136" t="e">
        <f t="shared" si="60"/>
        <v>#DIV/0!</v>
      </c>
      <c r="BZ30" s="165"/>
      <c r="CA30" s="144">
        <f t="shared" si="42"/>
        <v>137.99999999999997</v>
      </c>
      <c r="CB30" s="144" t="e">
        <f t="shared" si="43"/>
        <v>#DIV/0!</v>
      </c>
    </row>
    <row r="31" spans="1:80" s="175" customFormat="1" ht="33.75" customHeight="1">
      <c r="A31" s="174" t="s">
        <v>54</v>
      </c>
      <c r="B31" s="167">
        <f>B33+B32</f>
        <v>3500</v>
      </c>
      <c r="C31" s="167">
        <f>C33+C32</f>
        <v>3176.2</v>
      </c>
      <c r="D31" s="102">
        <f t="shared" si="0"/>
        <v>-323.8000000000002</v>
      </c>
      <c r="E31" s="104">
        <f t="shared" si="1"/>
        <v>90.74857142857142</v>
      </c>
      <c r="F31" s="105">
        <f t="shared" si="2"/>
        <v>2542.1</v>
      </c>
      <c r="G31" s="106">
        <f t="shared" si="2"/>
        <v>2994.1</v>
      </c>
      <c r="H31" s="106">
        <f t="shared" si="3"/>
        <v>452</v>
      </c>
      <c r="I31" s="107">
        <f>G31/F31%</f>
        <v>117.78057511506235</v>
      </c>
      <c r="J31" s="121">
        <f t="shared" si="21"/>
        <v>1742.8999999999999</v>
      </c>
      <c r="K31" s="109">
        <f t="shared" si="53"/>
        <v>1749.6</v>
      </c>
      <c r="L31" s="109">
        <f t="shared" si="61"/>
        <v>6.7000000000000455</v>
      </c>
      <c r="M31" s="110">
        <f t="shared" si="58"/>
        <v>100.38441677663664</v>
      </c>
      <c r="N31" s="167">
        <f>N33+N32</f>
        <v>153</v>
      </c>
      <c r="O31" s="167">
        <f>O33+O32</f>
        <v>158</v>
      </c>
      <c r="P31" s="102">
        <f t="shared" si="55"/>
        <v>5</v>
      </c>
      <c r="Q31" s="112">
        <f t="shared" si="62"/>
        <v>103.26797385620915</v>
      </c>
      <c r="R31" s="167">
        <f>R33+R32</f>
        <v>318.8</v>
      </c>
      <c r="S31" s="167">
        <f>S33+S32</f>
        <v>320.1</v>
      </c>
      <c r="T31" s="102">
        <f t="shared" si="9"/>
        <v>1.3000000000000114</v>
      </c>
      <c r="U31" s="102">
        <f t="shared" si="63"/>
        <v>100.4077791718946</v>
      </c>
      <c r="V31" s="167">
        <f>V33+V32</f>
        <v>1271.1</v>
      </c>
      <c r="W31" s="167">
        <f>W33+W32</f>
        <v>1271.5</v>
      </c>
      <c r="X31" s="102">
        <f t="shared" si="22"/>
        <v>0.40000000000009095</v>
      </c>
      <c r="Y31" s="137">
        <f>W31/V31%</f>
        <v>100.03146880654552</v>
      </c>
      <c r="Z31" s="109">
        <f t="shared" si="46"/>
        <v>799.1999999999999</v>
      </c>
      <c r="AA31" s="109">
        <f t="shared" si="23"/>
        <v>1244.5</v>
      </c>
      <c r="AB31" s="109">
        <f t="shared" si="24"/>
        <v>445.30000000000007</v>
      </c>
      <c r="AC31" s="109">
        <f t="shared" si="64"/>
        <v>155.71821821821823</v>
      </c>
      <c r="AD31" s="167">
        <f>AD33+AD32</f>
        <v>233.2</v>
      </c>
      <c r="AE31" s="167">
        <f>AE33+AE32</f>
        <v>608.1</v>
      </c>
      <c r="AF31" s="102">
        <f t="shared" si="56"/>
        <v>374.90000000000003</v>
      </c>
      <c r="AG31" s="102">
        <f t="shared" si="50"/>
        <v>260.76329331046315</v>
      </c>
      <c r="AH31" s="167">
        <f>AH33+AH32</f>
        <v>283.1</v>
      </c>
      <c r="AI31" s="167">
        <f>AI33+AI32</f>
        <v>252.10000000000002</v>
      </c>
      <c r="AJ31" s="102">
        <f t="shared" si="27"/>
        <v>-31</v>
      </c>
      <c r="AK31" s="102">
        <f>AI31/AH31%</f>
        <v>89.04980572235958</v>
      </c>
      <c r="AL31" s="166">
        <f>AL33+AL32</f>
        <v>282.9</v>
      </c>
      <c r="AM31" s="166">
        <f>AM33+AM32</f>
        <v>384.3</v>
      </c>
      <c r="AN31" s="102">
        <f t="shared" si="28"/>
        <v>101.40000000000003</v>
      </c>
      <c r="AO31" s="102">
        <f>AM31/AL31%</f>
        <v>135.84305408271476</v>
      </c>
      <c r="AP31" s="105">
        <f t="shared" si="72"/>
        <v>3215</v>
      </c>
      <c r="AQ31" s="106">
        <f t="shared" si="72"/>
        <v>3176.2</v>
      </c>
      <c r="AR31" s="106">
        <f t="shared" si="14"/>
        <v>-38.80000000000018</v>
      </c>
      <c r="AS31" s="113">
        <f t="shared" si="59"/>
        <v>98.79315707620529</v>
      </c>
      <c r="AT31" s="121">
        <f t="shared" si="30"/>
        <v>672.9</v>
      </c>
      <c r="AU31" s="109">
        <f t="shared" si="31"/>
        <v>182.1</v>
      </c>
      <c r="AV31" s="109">
        <f t="shared" si="47"/>
        <v>-490.79999999999995</v>
      </c>
      <c r="AW31" s="114">
        <f>AU31/AT31%</f>
        <v>27.0619705751226</v>
      </c>
      <c r="AX31" s="168">
        <f>AX33+AX32</f>
        <v>272.9</v>
      </c>
      <c r="AY31" s="167">
        <f>AY33+AY32</f>
        <v>182.1</v>
      </c>
      <c r="AZ31" s="102">
        <f t="shared" si="45"/>
        <v>-90.79999999999998</v>
      </c>
      <c r="BA31" s="140">
        <f t="shared" si="48"/>
        <v>66.72773909857091</v>
      </c>
      <c r="BB31" s="167">
        <f>BB33+BB32</f>
        <v>200</v>
      </c>
      <c r="BC31" s="167">
        <f>BC33+BC32</f>
        <v>0</v>
      </c>
      <c r="BD31" s="102">
        <f t="shared" si="65"/>
        <v>-200</v>
      </c>
      <c r="BE31" s="116">
        <f>BC31/BB31%</f>
        <v>0</v>
      </c>
      <c r="BF31" s="168">
        <f>BF33+BF32</f>
        <v>200</v>
      </c>
      <c r="BG31" s="167">
        <f>BG33+BG32</f>
        <v>0</v>
      </c>
      <c r="BH31" s="102">
        <f t="shared" si="67"/>
        <v>-200</v>
      </c>
      <c r="BI31" s="115">
        <f>BG31/BF31%</f>
        <v>0</v>
      </c>
      <c r="BJ31" s="148">
        <f t="shared" si="34"/>
        <v>285</v>
      </c>
      <c r="BK31" s="109">
        <f t="shared" si="35"/>
        <v>0</v>
      </c>
      <c r="BL31" s="109">
        <f t="shared" si="36"/>
        <v>-285</v>
      </c>
      <c r="BM31" s="134">
        <f t="shared" si="66"/>
        <v>0</v>
      </c>
      <c r="BN31" s="167">
        <f>BN33+BN32</f>
        <v>150</v>
      </c>
      <c r="BO31" s="167">
        <f>BO33+BO32</f>
        <v>0</v>
      </c>
      <c r="BP31" s="102">
        <f t="shared" si="69"/>
        <v>-150</v>
      </c>
      <c r="BQ31" s="140"/>
      <c r="BR31" s="167">
        <f>BR33+BR32</f>
        <v>135</v>
      </c>
      <c r="BS31" s="167">
        <f>BS33+BS32</f>
        <v>0</v>
      </c>
      <c r="BT31" s="102">
        <f t="shared" si="68"/>
        <v>-135</v>
      </c>
      <c r="BU31" s="141">
        <f t="shared" si="70"/>
        <v>0</v>
      </c>
      <c r="BV31" s="166">
        <f>BV33+BV32</f>
        <v>0</v>
      </c>
      <c r="BW31" s="166">
        <f>BW33+BW32</f>
        <v>0</v>
      </c>
      <c r="BX31" s="102">
        <f t="shared" si="71"/>
        <v>0</v>
      </c>
      <c r="BY31" s="102" t="e">
        <f t="shared" si="60"/>
        <v>#DIV/0!</v>
      </c>
      <c r="BZ31" s="169">
        <f>BZ33+BZ32</f>
        <v>0</v>
      </c>
      <c r="CA31" s="118">
        <f t="shared" si="42"/>
        <v>3176.2</v>
      </c>
      <c r="CB31" s="118" t="e">
        <f t="shared" si="43"/>
        <v>#DIV/0!</v>
      </c>
    </row>
    <row r="32" spans="1:80" s="2" customFormat="1" ht="22.5" customHeight="1">
      <c r="A32" s="153" t="s">
        <v>55</v>
      </c>
      <c r="B32" s="126">
        <f aca="true" t="shared" si="73" ref="B32:C35">J32+Z32+AT32+BJ32</f>
        <v>1500.0000000000002</v>
      </c>
      <c r="C32" s="126">
        <f t="shared" si="73"/>
        <v>1680.4</v>
      </c>
      <c r="D32" s="136">
        <f t="shared" si="0"/>
        <v>180.39999999999986</v>
      </c>
      <c r="E32" s="128">
        <f t="shared" si="1"/>
        <v>112.02666666666666</v>
      </c>
      <c r="F32" s="129">
        <f t="shared" si="2"/>
        <v>1427.1000000000001</v>
      </c>
      <c r="G32" s="130">
        <f t="shared" si="2"/>
        <v>1675.3000000000002</v>
      </c>
      <c r="H32" s="130">
        <f t="shared" si="3"/>
        <v>248.20000000000005</v>
      </c>
      <c r="I32" s="131">
        <f>G32/F32%</f>
        <v>117.39191367108123</v>
      </c>
      <c r="J32" s="132">
        <f t="shared" si="21"/>
        <v>1177.9</v>
      </c>
      <c r="K32" s="133">
        <f t="shared" si="53"/>
        <v>1182.2</v>
      </c>
      <c r="L32" s="133">
        <f t="shared" si="61"/>
        <v>4.2999999999999545</v>
      </c>
      <c r="M32" s="134">
        <f t="shared" si="58"/>
        <v>100.36505645640545</v>
      </c>
      <c r="N32" s="162">
        <v>73</v>
      </c>
      <c r="O32" s="163">
        <v>73.4</v>
      </c>
      <c r="P32" s="136">
        <f t="shared" si="55"/>
        <v>0.4000000000000057</v>
      </c>
      <c r="Q32" s="137">
        <f t="shared" si="62"/>
        <v>100.54794520547946</v>
      </c>
      <c r="R32" s="163">
        <v>168.8</v>
      </c>
      <c r="S32" s="163">
        <v>169.5</v>
      </c>
      <c r="T32" s="136">
        <f t="shared" si="9"/>
        <v>0.6999999999999886</v>
      </c>
      <c r="U32" s="136">
        <f t="shared" si="63"/>
        <v>100.41469194312795</v>
      </c>
      <c r="V32" s="163">
        <v>936.1</v>
      </c>
      <c r="W32" s="163">
        <v>939.3</v>
      </c>
      <c r="X32" s="136">
        <f t="shared" si="22"/>
        <v>3.199999999999932</v>
      </c>
      <c r="Y32" s="137">
        <f>W32/V32%</f>
        <v>100.34184382010467</v>
      </c>
      <c r="Z32" s="133">
        <f t="shared" si="46"/>
        <v>249.20000000000002</v>
      </c>
      <c r="AA32" s="133">
        <f t="shared" si="23"/>
        <v>493.1</v>
      </c>
      <c r="AB32" s="133">
        <f t="shared" si="24"/>
        <v>243.9</v>
      </c>
      <c r="AC32" s="133">
        <f t="shared" si="64"/>
        <v>197.87319422150884</v>
      </c>
      <c r="AD32" s="163">
        <v>83.2</v>
      </c>
      <c r="AE32" s="163">
        <v>72.7</v>
      </c>
      <c r="AF32" s="136">
        <f t="shared" si="56"/>
        <v>-10.5</v>
      </c>
      <c r="AG32" s="102">
        <f t="shared" si="50"/>
        <v>87.3798076923077</v>
      </c>
      <c r="AH32" s="163">
        <v>83.1</v>
      </c>
      <c r="AI32" s="163">
        <v>72.7</v>
      </c>
      <c r="AJ32" s="136">
        <f t="shared" si="27"/>
        <v>-10.399999999999991</v>
      </c>
      <c r="AK32" s="136">
        <f>AI32/AH32%</f>
        <v>87.4849578820698</v>
      </c>
      <c r="AL32" s="163">
        <v>82.9</v>
      </c>
      <c r="AM32" s="163">
        <v>347.7</v>
      </c>
      <c r="AN32" s="136">
        <f t="shared" si="28"/>
        <v>264.79999999999995</v>
      </c>
      <c r="AO32" s="136">
        <f>AM32/AL32%</f>
        <v>419.42098914354636</v>
      </c>
      <c r="AP32" s="129">
        <f t="shared" si="72"/>
        <v>1500.0000000000002</v>
      </c>
      <c r="AQ32" s="130">
        <f t="shared" si="72"/>
        <v>1680.4</v>
      </c>
      <c r="AR32" s="130">
        <f t="shared" si="14"/>
        <v>180.39999999999986</v>
      </c>
      <c r="AS32" s="138">
        <f t="shared" si="59"/>
        <v>112.02666666666666</v>
      </c>
      <c r="AT32" s="132">
        <f t="shared" si="30"/>
        <v>72.9</v>
      </c>
      <c r="AU32" s="133">
        <f t="shared" si="31"/>
        <v>5.1</v>
      </c>
      <c r="AV32" s="133">
        <f t="shared" si="47"/>
        <v>-67.80000000000001</v>
      </c>
      <c r="AW32" s="114">
        <f>AU32/AT32%</f>
        <v>6.99588477366255</v>
      </c>
      <c r="AX32" s="164">
        <v>72.9</v>
      </c>
      <c r="AY32" s="163">
        <v>5.1</v>
      </c>
      <c r="AZ32" s="136">
        <f t="shared" si="45"/>
        <v>-67.80000000000001</v>
      </c>
      <c r="BA32" s="140">
        <f t="shared" si="48"/>
        <v>6.99588477366255</v>
      </c>
      <c r="BB32" s="164"/>
      <c r="BC32" s="163"/>
      <c r="BD32" s="136">
        <f t="shared" si="65"/>
        <v>0</v>
      </c>
      <c r="BE32" s="141"/>
      <c r="BF32" s="164"/>
      <c r="BG32" s="163"/>
      <c r="BH32" s="136">
        <f t="shared" si="67"/>
        <v>0</v>
      </c>
      <c r="BI32" s="140"/>
      <c r="BJ32" s="147">
        <f t="shared" si="34"/>
        <v>0</v>
      </c>
      <c r="BK32" s="133">
        <f t="shared" si="35"/>
        <v>0</v>
      </c>
      <c r="BL32" s="133">
        <f>BK32-BJ32</f>
        <v>0</v>
      </c>
      <c r="BM32" s="134" t="e">
        <f t="shared" si="66"/>
        <v>#DIV/0!</v>
      </c>
      <c r="BN32" s="164">
        <v>0</v>
      </c>
      <c r="BO32" s="163"/>
      <c r="BP32" s="102">
        <f t="shared" si="69"/>
        <v>0</v>
      </c>
      <c r="BQ32" s="140"/>
      <c r="BR32" s="164"/>
      <c r="BS32" s="163"/>
      <c r="BT32" s="136">
        <f t="shared" si="68"/>
        <v>0</v>
      </c>
      <c r="BU32" s="141" t="e">
        <f t="shared" si="70"/>
        <v>#DIV/0!</v>
      </c>
      <c r="BV32" s="163"/>
      <c r="BW32" s="163"/>
      <c r="BX32" s="136">
        <f t="shared" si="71"/>
        <v>0</v>
      </c>
      <c r="BY32" s="136" t="e">
        <f t="shared" si="60"/>
        <v>#DIV/0!</v>
      </c>
      <c r="BZ32" s="165"/>
      <c r="CA32" s="144">
        <f t="shared" si="42"/>
        <v>1680.4</v>
      </c>
      <c r="CB32" s="144" t="e">
        <f t="shared" si="43"/>
        <v>#DIV/0!</v>
      </c>
    </row>
    <row r="33" spans="1:80" ht="21.75" customHeight="1">
      <c r="A33" s="172" t="s">
        <v>56</v>
      </c>
      <c r="B33" s="126">
        <f t="shared" si="73"/>
        <v>2000</v>
      </c>
      <c r="C33" s="126">
        <f t="shared" si="73"/>
        <v>1495.8</v>
      </c>
      <c r="D33" s="127">
        <f t="shared" si="0"/>
        <v>-504.20000000000005</v>
      </c>
      <c r="E33" s="128">
        <f t="shared" si="1"/>
        <v>74.78999999999999</v>
      </c>
      <c r="F33" s="129">
        <f t="shared" si="2"/>
        <v>1115</v>
      </c>
      <c r="G33" s="130">
        <f t="shared" si="2"/>
        <v>1318.8</v>
      </c>
      <c r="H33" s="130">
        <f t="shared" si="3"/>
        <v>203.79999999999995</v>
      </c>
      <c r="I33" s="131">
        <f>G33/F33%</f>
        <v>118.27802690582959</v>
      </c>
      <c r="J33" s="132">
        <f t="shared" si="21"/>
        <v>565</v>
      </c>
      <c r="K33" s="133">
        <f t="shared" si="53"/>
        <v>567.4</v>
      </c>
      <c r="L33" s="133">
        <f t="shared" si="61"/>
        <v>2.3999999999999773</v>
      </c>
      <c r="M33" s="134">
        <f t="shared" si="58"/>
        <v>100.42477876106193</v>
      </c>
      <c r="N33" s="162">
        <v>80</v>
      </c>
      <c r="O33" s="163">
        <v>84.6</v>
      </c>
      <c r="P33" s="102">
        <f t="shared" si="55"/>
        <v>4.599999999999994</v>
      </c>
      <c r="Q33" s="137">
        <f t="shared" si="62"/>
        <v>105.74999999999999</v>
      </c>
      <c r="R33" s="163">
        <v>150</v>
      </c>
      <c r="S33" s="163">
        <v>150.6</v>
      </c>
      <c r="T33" s="136">
        <f t="shared" si="9"/>
        <v>0.5999999999999943</v>
      </c>
      <c r="U33" s="136">
        <f t="shared" si="63"/>
        <v>100.39999999999999</v>
      </c>
      <c r="V33" s="163">
        <v>335</v>
      </c>
      <c r="W33" s="163">
        <v>332.2</v>
      </c>
      <c r="X33" s="136">
        <f t="shared" si="22"/>
        <v>-2.8000000000000114</v>
      </c>
      <c r="Y33" s="137">
        <f>W33/V33%</f>
        <v>99.16417910447761</v>
      </c>
      <c r="Z33" s="133">
        <f t="shared" si="46"/>
        <v>550</v>
      </c>
      <c r="AA33" s="109">
        <f t="shared" si="23"/>
        <v>751.4</v>
      </c>
      <c r="AB33" s="133">
        <f t="shared" si="24"/>
        <v>201.39999999999998</v>
      </c>
      <c r="AC33" s="133">
        <f t="shared" si="64"/>
        <v>136.61818181818182</v>
      </c>
      <c r="AD33" s="163">
        <v>150</v>
      </c>
      <c r="AE33" s="163">
        <v>535.4</v>
      </c>
      <c r="AF33" s="136">
        <f t="shared" si="56"/>
        <v>385.4</v>
      </c>
      <c r="AG33" s="102">
        <f t="shared" si="50"/>
        <v>356.93333333333334</v>
      </c>
      <c r="AH33" s="163">
        <v>200</v>
      </c>
      <c r="AI33" s="163">
        <v>179.4</v>
      </c>
      <c r="AJ33" s="136">
        <f t="shared" si="27"/>
        <v>-20.599999999999994</v>
      </c>
      <c r="AK33" s="136">
        <f>AI33/AH33%</f>
        <v>89.7</v>
      </c>
      <c r="AL33" s="163">
        <v>200</v>
      </c>
      <c r="AM33" s="163">
        <v>36.6</v>
      </c>
      <c r="AN33" s="136">
        <f t="shared" si="28"/>
        <v>-163.4</v>
      </c>
      <c r="AO33" s="136">
        <f>AM33/AL33%</f>
        <v>18.3</v>
      </c>
      <c r="AP33" s="129">
        <f t="shared" si="72"/>
        <v>1715</v>
      </c>
      <c r="AQ33" s="130">
        <f t="shared" si="72"/>
        <v>1495.8</v>
      </c>
      <c r="AR33" s="130">
        <f t="shared" si="14"/>
        <v>-219.20000000000005</v>
      </c>
      <c r="AS33" s="138">
        <f t="shared" si="59"/>
        <v>87.21865889212829</v>
      </c>
      <c r="AT33" s="132">
        <f t="shared" si="30"/>
        <v>600</v>
      </c>
      <c r="AU33" s="133">
        <f t="shared" si="31"/>
        <v>177</v>
      </c>
      <c r="AV33" s="133">
        <f t="shared" si="47"/>
        <v>-423</v>
      </c>
      <c r="AW33" s="176">
        <f>AU33/AT33%</f>
        <v>29.5</v>
      </c>
      <c r="AX33" s="164">
        <v>200</v>
      </c>
      <c r="AY33" s="163">
        <v>177</v>
      </c>
      <c r="AZ33" s="136">
        <f t="shared" si="45"/>
        <v>-23</v>
      </c>
      <c r="BA33" s="140">
        <f t="shared" si="48"/>
        <v>88.5</v>
      </c>
      <c r="BB33" s="164">
        <v>200</v>
      </c>
      <c r="BC33" s="163"/>
      <c r="BD33" s="136">
        <f t="shared" si="65"/>
        <v>-200</v>
      </c>
      <c r="BE33" s="141">
        <f>BC33/BB33%</f>
        <v>0</v>
      </c>
      <c r="BF33" s="164">
        <v>200</v>
      </c>
      <c r="BG33" s="163"/>
      <c r="BH33" s="136">
        <f t="shared" si="67"/>
        <v>-200</v>
      </c>
      <c r="BI33" s="140">
        <f>BG33/BF33%</f>
        <v>0</v>
      </c>
      <c r="BJ33" s="147">
        <f t="shared" si="34"/>
        <v>285</v>
      </c>
      <c r="BK33" s="133">
        <f t="shared" si="35"/>
        <v>0</v>
      </c>
      <c r="BL33" s="133">
        <f>BK33-BJ33</f>
        <v>-285</v>
      </c>
      <c r="BM33" s="134">
        <f t="shared" si="66"/>
        <v>0</v>
      </c>
      <c r="BN33" s="164">
        <v>150</v>
      </c>
      <c r="BO33" s="163"/>
      <c r="BP33" s="102">
        <f t="shared" si="69"/>
        <v>-150</v>
      </c>
      <c r="BQ33" s="140"/>
      <c r="BR33" s="164">
        <v>135</v>
      </c>
      <c r="BS33" s="163"/>
      <c r="BT33" s="136">
        <f t="shared" si="68"/>
        <v>-135</v>
      </c>
      <c r="BU33" s="141">
        <f t="shared" si="70"/>
        <v>0</v>
      </c>
      <c r="BV33" s="163"/>
      <c r="BW33" s="163"/>
      <c r="BX33" s="136">
        <f t="shared" si="71"/>
        <v>0</v>
      </c>
      <c r="BY33" s="136" t="e">
        <f t="shared" si="60"/>
        <v>#DIV/0!</v>
      </c>
      <c r="BZ33" s="165"/>
      <c r="CA33" s="144">
        <f t="shared" si="42"/>
        <v>1495.8</v>
      </c>
      <c r="CB33" s="144" t="e">
        <f t="shared" si="43"/>
        <v>#DIV/0!</v>
      </c>
    </row>
    <row r="34" spans="1:80" s="119" customFormat="1" ht="37.5" customHeight="1" thickBot="1">
      <c r="A34" s="174" t="s">
        <v>57</v>
      </c>
      <c r="B34" s="120">
        <f t="shared" si="73"/>
        <v>5993.4</v>
      </c>
      <c r="C34" s="120">
        <f t="shared" si="73"/>
        <v>3076.0999999999995</v>
      </c>
      <c r="D34" s="103">
        <f t="shared" si="0"/>
        <v>-2917.3</v>
      </c>
      <c r="E34" s="104">
        <f t="shared" si="1"/>
        <v>51.32479060299662</v>
      </c>
      <c r="F34" s="105">
        <f>J34+Z34</f>
        <v>2707.2</v>
      </c>
      <c r="G34" s="106">
        <f>K34+AA34</f>
        <v>2533.7999999999997</v>
      </c>
      <c r="H34" s="106">
        <f>G34-F34</f>
        <v>-173.4000000000001</v>
      </c>
      <c r="I34" s="107">
        <f>G34/F34%</f>
        <v>93.59485815602837</v>
      </c>
      <c r="J34" s="121">
        <f t="shared" si="21"/>
        <v>1638.6999999999998</v>
      </c>
      <c r="K34" s="109">
        <f t="shared" si="53"/>
        <v>1639.1999999999998</v>
      </c>
      <c r="L34" s="109">
        <f>K34-J34</f>
        <v>0.5</v>
      </c>
      <c r="M34" s="110">
        <f t="shared" si="58"/>
        <v>100.03051199121255</v>
      </c>
      <c r="N34" s="167">
        <v>252.1</v>
      </c>
      <c r="O34" s="166">
        <v>252.8</v>
      </c>
      <c r="P34" s="102">
        <f t="shared" si="55"/>
        <v>0.700000000000017</v>
      </c>
      <c r="Q34" s="112">
        <f t="shared" si="62"/>
        <v>100.27766759222531</v>
      </c>
      <c r="R34" s="166">
        <v>972.5</v>
      </c>
      <c r="S34" s="166">
        <v>972.8</v>
      </c>
      <c r="T34" s="102">
        <f t="shared" si="9"/>
        <v>0.2999999999999545</v>
      </c>
      <c r="U34" s="102">
        <f t="shared" si="63"/>
        <v>100.03084832904884</v>
      </c>
      <c r="V34" s="166">
        <v>414.1</v>
      </c>
      <c r="W34" s="166">
        <v>413.6</v>
      </c>
      <c r="X34" s="102">
        <f t="shared" si="22"/>
        <v>-0.5</v>
      </c>
      <c r="Y34" s="112">
        <f>W34/V34%</f>
        <v>99.87925621830476</v>
      </c>
      <c r="Z34" s="109">
        <f t="shared" si="46"/>
        <v>1068.5</v>
      </c>
      <c r="AA34" s="109">
        <f t="shared" si="23"/>
        <v>894.6</v>
      </c>
      <c r="AB34" s="109">
        <f t="shared" si="24"/>
        <v>-173.89999999999998</v>
      </c>
      <c r="AC34" s="109">
        <f t="shared" si="64"/>
        <v>83.72484791764155</v>
      </c>
      <c r="AD34" s="166">
        <v>299.5</v>
      </c>
      <c r="AE34" s="166">
        <v>229.4</v>
      </c>
      <c r="AF34" s="102">
        <f t="shared" si="56"/>
        <v>-70.1</v>
      </c>
      <c r="AG34" s="102">
        <f t="shared" si="50"/>
        <v>76.59432387312187</v>
      </c>
      <c r="AH34" s="166">
        <v>370.5</v>
      </c>
      <c r="AI34" s="166">
        <v>385.8</v>
      </c>
      <c r="AJ34" s="102">
        <f t="shared" si="27"/>
        <v>15.300000000000011</v>
      </c>
      <c r="AK34" s="102">
        <f>AI34/AH34%</f>
        <v>104.12955465587045</v>
      </c>
      <c r="AL34" s="166">
        <v>398.5</v>
      </c>
      <c r="AM34" s="166">
        <v>279.4</v>
      </c>
      <c r="AN34" s="102">
        <f t="shared" si="28"/>
        <v>-119.10000000000002</v>
      </c>
      <c r="AO34" s="102">
        <f>AM34/AL34%</f>
        <v>70.11292346298619</v>
      </c>
      <c r="AP34" s="105">
        <f t="shared" si="72"/>
        <v>4105.2</v>
      </c>
      <c r="AQ34" s="106">
        <f>K34+AA34+AU34</f>
        <v>3076.0999999999995</v>
      </c>
      <c r="AR34" s="106">
        <f>AQ34-AP34</f>
        <v>-1029.1000000000004</v>
      </c>
      <c r="AS34" s="113">
        <f t="shared" si="59"/>
        <v>74.93179382246905</v>
      </c>
      <c r="AT34" s="121">
        <f t="shared" si="30"/>
        <v>1398</v>
      </c>
      <c r="AU34" s="109">
        <f t="shared" si="31"/>
        <v>542.3</v>
      </c>
      <c r="AV34" s="109">
        <f t="shared" si="47"/>
        <v>-855.7</v>
      </c>
      <c r="AW34" s="114">
        <f>AU34/AT34%</f>
        <v>38.791130185979966</v>
      </c>
      <c r="AX34" s="168">
        <v>581</v>
      </c>
      <c r="AY34" s="166">
        <v>542.3</v>
      </c>
      <c r="AZ34" s="102">
        <f t="shared" si="45"/>
        <v>-38.700000000000045</v>
      </c>
      <c r="BA34" s="115">
        <f t="shared" si="48"/>
        <v>93.33907056798623</v>
      </c>
      <c r="BB34" s="177">
        <v>368</v>
      </c>
      <c r="BC34" s="166"/>
      <c r="BD34" s="102">
        <f>BC34-BB34</f>
        <v>-368</v>
      </c>
      <c r="BE34" s="116">
        <f>BC34/BB34%</f>
        <v>0</v>
      </c>
      <c r="BF34" s="178">
        <v>449</v>
      </c>
      <c r="BG34" s="179"/>
      <c r="BH34" s="180">
        <f>BG34-BF34</f>
        <v>-449</v>
      </c>
      <c r="BI34" s="181">
        <f>BG34/BF34%</f>
        <v>0</v>
      </c>
      <c r="BJ34" s="148">
        <f t="shared" si="34"/>
        <v>1888.1999999999998</v>
      </c>
      <c r="BK34" s="109">
        <f t="shared" si="35"/>
        <v>0</v>
      </c>
      <c r="BL34" s="109">
        <f>BK34-BJ34</f>
        <v>-1888.1999999999998</v>
      </c>
      <c r="BM34" s="110">
        <f t="shared" si="66"/>
        <v>0</v>
      </c>
      <c r="BN34" s="168">
        <v>392</v>
      </c>
      <c r="BO34" s="166"/>
      <c r="BP34" s="102">
        <f t="shared" si="69"/>
        <v>-392</v>
      </c>
      <c r="BQ34" s="140">
        <f>BO34/BN34%</f>
        <v>0</v>
      </c>
      <c r="BR34" s="168">
        <v>409.6</v>
      </c>
      <c r="BS34" s="166"/>
      <c r="BT34" s="102">
        <f t="shared" si="68"/>
        <v>-409.6</v>
      </c>
      <c r="BU34" s="141">
        <f t="shared" si="70"/>
        <v>0</v>
      </c>
      <c r="BV34" s="166">
        <v>1086.6</v>
      </c>
      <c r="BW34" s="166"/>
      <c r="BX34" s="102">
        <f t="shared" si="71"/>
        <v>-1086.6</v>
      </c>
      <c r="BY34" s="102">
        <f t="shared" si="60"/>
        <v>0</v>
      </c>
      <c r="BZ34" s="169"/>
      <c r="CA34" s="118">
        <f t="shared" si="42"/>
        <v>3076.0999999999995</v>
      </c>
      <c r="CB34" s="118" t="e">
        <f t="shared" si="43"/>
        <v>#DIV/0!</v>
      </c>
    </row>
    <row r="35" spans="1:80" s="210" customFormat="1" ht="24" customHeight="1" hidden="1" thickBot="1">
      <c r="A35" s="182" t="s">
        <v>58</v>
      </c>
      <c r="B35" s="183">
        <f t="shared" si="73"/>
        <v>0</v>
      </c>
      <c r="C35" s="184">
        <f t="shared" si="73"/>
        <v>0</v>
      </c>
      <c r="D35" s="185">
        <f t="shared" si="0"/>
        <v>0</v>
      </c>
      <c r="E35" s="186"/>
      <c r="F35" s="187">
        <f>J35+Z35</f>
        <v>0</v>
      </c>
      <c r="G35" s="188">
        <f>K35+AA35</f>
        <v>0</v>
      </c>
      <c r="H35" s="188">
        <f>G35-F35</f>
        <v>0</v>
      </c>
      <c r="I35" s="189"/>
      <c r="J35" s="190">
        <f t="shared" si="21"/>
        <v>0</v>
      </c>
      <c r="K35" s="191">
        <f t="shared" si="53"/>
        <v>0</v>
      </c>
      <c r="L35" s="191">
        <f>K35-J35</f>
        <v>0</v>
      </c>
      <c r="M35" s="192"/>
      <c r="N35" s="193"/>
      <c r="O35" s="179"/>
      <c r="P35" s="194">
        <f>O35-N35</f>
        <v>0</v>
      </c>
      <c r="Q35" s="195"/>
      <c r="R35" s="179"/>
      <c r="S35" s="179"/>
      <c r="T35" s="194">
        <f>S35-R35</f>
        <v>0</v>
      </c>
      <c r="U35" s="180"/>
      <c r="V35" s="179"/>
      <c r="W35" s="179"/>
      <c r="X35" s="180">
        <f>W35-V35</f>
        <v>0</v>
      </c>
      <c r="Y35" s="195"/>
      <c r="Z35" s="191">
        <f t="shared" si="46"/>
        <v>0</v>
      </c>
      <c r="AA35" s="191">
        <f t="shared" si="23"/>
        <v>0</v>
      </c>
      <c r="AB35" s="191">
        <f t="shared" si="24"/>
        <v>0</v>
      </c>
      <c r="AC35" s="191"/>
      <c r="AD35" s="179"/>
      <c r="AE35" s="179"/>
      <c r="AF35" s="194">
        <f>AE35-AD35</f>
        <v>0</v>
      </c>
      <c r="AG35" s="180"/>
      <c r="AH35" s="179"/>
      <c r="AI35" s="179"/>
      <c r="AJ35" s="194">
        <f>AI35-AH35</f>
        <v>0</v>
      </c>
      <c r="AK35" s="180"/>
      <c r="AL35" s="166"/>
      <c r="AM35" s="166"/>
      <c r="AN35" s="102">
        <f>AM35-AL35</f>
        <v>0</v>
      </c>
      <c r="AO35" s="136"/>
      <c r="AP35" s="196">
        <f t="shared" si="72"/>
        <v>0</v>
      </c>
      <c r="AQ35" s="197">
        <f>K35+AA35+AU35</f>
        <v>0</v>
      </c>
      <c r="AR35" s="197">
        <f>AQ35-AP35</f>
        <v>0</v>
      </c>
      <c r="AS35" s="198"/>
      <c r="AT35" s="199">
        <f t="shared" si="30"/>
        <v>0</v>
      </c>
      <c r="AU35" s="200">
        <f t="shared" si="31"/>
        <v>0</v>
      </c>
      <c r="AV35" s="200">
        <f t="shared" si="47"/>
        <v>0</v>
      </c>
      <c r="AW35" s="201"/>
      <c r="AX35" s="202"/>
      <c r="AY35" s="203"/>
      <c r="AZ35" s="204">
        <f>AY35-AX35</f>
        <v>0</v>
      </c>
      <c r="BA35" s="205"/>
      <c r="BB35" s="178"/>
      <c r="BC35" s="203"/>
      <c r="BD35" s="194">
        <f>BC35-BB35</f>
        <v>0</v>
      </c>
      <c r="BE35" s="206"/>
      <c r="BF35" s="178"/>
      <c r="BG35" s="179"/>
      <c r="BH35" s="194">
        <f>BG35-BF35</f>
        <v>0</v>
      </c>
      <c r="BI35" s="207"/>
      <c r="BJ35" s="208">
        <f t="shared" si="34"/>
        <v>0</v>
      </c>
      <c r="BK35" s="191">
        <f t="shared" si="35"/>
        <v>0</v>
      </c>
      <c r="BL35" s="191">
        <f>BK35-BJ35</f>
        <v>0</v>
      </c>
      <c r="BM35" s="192"/>
      <c r="BN35" s="178"/>
      <c r="BO35" s="179"/>
      <c r="BP35" s="194">
        <f t="shared" si="69"/>
        <v>0</v>
      </c>
      <c r="BQ35" s="140"/>
      <c r="BR35" s="178"/>
      <c r="BS35" s="179"/>
      <c r="BT35" s="194">
        <f>BS35-BR35</f>
        <v>0</v>
      </c>
      <c r="BU35" s="209"/>
      <c r="BV35" s="166"/>
      <c r="BW35" s="166"/>
      <c r="BX35" s="102">
        <f t="shared" si="71"/>
        <v>0</v>
      </c>
      <c r="BY35" s="136"/>
      <c r="BZ35" s="169"/>
      <c r="CA35" s="144">
        <f t="shared" si="42"/>
        <v>0</v>
      </c>
      <c r="CB35" s="144" t="e">
        <f t="shared" si="43"/>
        <v>#DIV/0!</v>
      </c>
    </row>
    <row r="36" spans="1:80" s="2" customFormat="1" ht="20.25">
      <c r="A36" s="211"/>
      <c r="B36" s="212"/>
      <c r="C36" s="213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3"/>
      <c r="O36" s="213"/>
      <c r="P36" s="213"/>
      <c r="Q36" s="3"/>
      <c r="R36" s="213"/>
      <c r="S36" s="213"/>
      <c r="T36" s="213"/>
      <c r="V36" s="213"/>
      <c r="W36" s="213"/>
      <c r="X36" s="213"/>
      <c r="Y36" s="5"/>
      <c r="Z36" s="212"/>
      <c r="AA36" s="212"/>
      <c r="AB36" s="212"/>
      <c r="AC36" s="212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2"/>
      <c r="AU36" s="212"/>
      <c r="AV36" s="212"/>
      <c r="AW36" s="214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2"/>
      <c r="BL36" s="212"/>
      <c r="BM36" s="212"/>
      <c r="BN36" s="213"/>
      <c r="BO36" s="213"/>
      <c r="BP36" s="213"/>
      <c r="BQ36" s="213"/>
      <c r="BZ36" s="145"/>
      <c r="CA36" s="145"/>
      <c r="CB36" s="145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25" bottom="0.31496062992125984" header="0.1968503937007874" footer="0.31496062992125984"/>
  <pageSetup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T28" sqref="BT28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9.00390625" style="0" customWidth="1"/>
    <col min="34" max="34" width="9.375" style="0" customWidth="1"/>
    <col min="35" max="35" width="9.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1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59</v>
      </c>
    </row>
    <row r="2" spans="2:80" ht="18">
      <c r="B2" s="216"/>
      <c r="C2" s="217"/>
      <c r="D2" s="217" t="s">
        <v>60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  <c r="X2" s="219"/>
      <c r="Y2" s="219"/>
      <c r="Z2" s="217"/>
      <c r="AA2" s="217"/>
      <c r="AF2" s="217"/>
      <c r="AG2" s="217"/>
      <c r="AL2" s="217"/>
      <c r="AM2" s="217"/>
      <c r="AR2" s="217"/>
      <c r="AS2" s="217"/>
      <c r="AX2" s="217"/>
      <c r="AY2" s="217"/>
      <c r="BD2" s="217"/>
      <c r="BE2" s="217"/>
      <c r="BJ2" s="217"/>
      <c r="BK2" s="217"/>
      <c r="BP2" s="217"/>
      <c r="BQ2" s="217"/>
      <c r="BV2" s="217"/>
      <c r="BW2" s="217"/>
      <c r="CB2" s="217"/>
    </row>
    <row r="3" spans="4:80" ht="15.75">
      <c r="D3" s="220" t="s">
        <v>61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S3" s="221"/>
      <c r="T3" s="221"/>
      <c r="U3" s="222"/>
      <c r="Z3" s="221"/>
      <c r="AA3" s="222"/>
      <c r="AF3" s="221"/>
      <c r="AG3" s="222"/>
      <c r="AL3" s="221"/>
      <c r="AM3" s="222"/>
      <c r="AR3" s="221"/>
      <c r="AS3" s="222"/>
      <c r="AX3" s="221"/>
      <c r="AY3" s="222"/>
      <c r="BD3" s="221"/>
      <c r="BE3" s="222"/>
      <c r="BJ3" s="221"/>
      <c r="BK3" s="222"/>
      <c r="BP3" s="221"/>
      <c r="BQ3" s="222"/>
      <c r="BV3" s="221"/>
      <c r="BW3" s="222"/>
      <c r="CB3" s="221"/>
    </row>
    <row r="4" spans="1:80" s="224" customFormat="1" ht="12.75" customHeight="1">
      <c r="A4" s="223" t="s">
        <v>62</v>
      </c>
      <c r="B4" s="223"/>
      <c r="F4" s="225"/>
      <c r="G4" s="225"/>
      <c r="H4" s="225"/>
      <c r="J4" s="225"/>
      <c r="L4" s="225"/>
      <c r="M4" s="225"/>
      <c r="N4" s="225"/>
      <c r="P4" s="225"/>
      <c r="R4" s="225"/>
      <c r="S4" s="225"/>
      <c r="T4" s="225"/>
      <c r="V4" s="225"/>
      <c r="X4" s="225"/>
      <c r="Y4" s="225"/>
      <c r="Z4" s="225"/>
      <c r="AB4" s="225"/>
      <c r="AD4" s="225"/>
      <c r="AE4" s="225"/>
      <c r="AF4" s="225"/>
      <c r="AH4" s="225"/>
      <c r="AJ4" s="225"/>
      <c r="AK4" s="225"/>
      <c r="AL4" s="225"/>
      <c r="AN4" s="225"/>
      <c r="AP4" s="225"/>
      <c r="AQ4" s="225"/>
      <c r="AR4" s="225"/>
      <c r="AT4" s="225"/>
      <c r="AV4" s="225"/>
      <c r="AW4" s="225"/>
      <c r="AX4" s="225"/>
      <c r="AZ4" s="225"/>
      <c r="BB4" s="225"/>
      <c r="BC4" s="225"/>
      <c r="BD4" s="225"/>
      <c r="BF4" s="226"/>
      <c r="BG4" s="226"/>
      <c r="BH4" s="226"/>
      <c r="BI4" s="226"/>
      <c r="BJ4" s="225"/>
      <c r="BL4" s="225"/>
      <c r="BN4" s="225"/>
      <c r="BO4" s="225"/>
      <c r="BP4" s="225"/>
      <c r="BR4" s="225"/>
      <c r="BT4" s="225"/>
      <c r="BU4" s="225"/>
      <c r="BV4" s="225"/>
      <c r="BX4" s="225"/>
      <c r="CB4" s="225"/>
    </row>
    <row r="5" spans="1:80" s="224" customFormat="1" ht="12.75" customHeight="1" thickBot="1">
      <c r="A5" s="227"/>
      <c r="B5" s="223"/>
      <c r="F5" s="225"/>
      <c r="G5" s="225"/>
      <c r="H5" s="225"/>
      <c r="J5" s="225"/>
      <c r="L5" s="225"/>
      <c r="M5" s="225"/>
      <c r="N5" s="225"/>
      <c r="P5" s="225"/>
      <c r="R5" s="225"/>
      <c r="S5" s="225"/>
      <c r="T5" s="225"/>
      <c r="V5" s="225"/>
      <c r="X5" s="225"/>
      <c r="Y5" s="225"/>
      <c r="Z5" s="225"/>
      <c r="AB5" s="225"/>
      <c r="AD5" s="225"/>
      <c r="AE5" s="225"/>
      <c r="AF5" s="225"/>
      <c r="AH5" s="225"/>
      <c r="AJ5" s="225"/>
      <c r="AK5" s="225"/>
      <c r="AL5" s="225"/>
      <c r="AN5" s="225"/>
      <c r="AP5" s="225"/>
      <c r="AQ5" s="225"/>
      <c r="AR5" s="225"/>
      <c r="AT5" s="225"/>
      <c r="AV5" s="225"/>
      <c r="AW5" s="225"/>
      <c r="AX5" s="225"/>
      <c r="AZ5" s="225"/>
      <c r="BB5" s="225"/>
      <c r="BC5" s="225"/>
      <c r="BD5" s="225"/>
      <c r="BF5" s="226"/>
      <c r="BG5" s="226"/>
      <c r="BH5" s="226"/>
      <c r="BI5" s="226"/>
      <c r="BJ5" s="225"/>
      <c r="BL5" s="225"/>
      <c r="BN5" s="225"/>
      <c r="BO5" s="225"/>
      <c r="BP5" s="225"/>
      <c r="BR5" s="225"/>
      <c r="BT5" s="225"/>
      <c r="BU5" s="225"/>
      <c r="BV5" s="225"/>
      <c r="BX5" s="225"/>
      <c r="CB5" s="225"/>
    </row>
    <row r="6" spans="1:80" s="243" customFormat="1" ht="15" customHeight="1" thickBot="1">
      <c r="A6" s="228" t="s">
        <v>1</v>
      </c>
      <c r="B6" s="229"/>
      <c r="C6" s="230" t="s">
        <v>63</v>
      </c>
      <c r="D6" s="231"/>
      <c r="E6" s="231"/>
      <c r="F6" s="231"/>
      <c r="G6" s="231"/>
      <c r="H6" s="232"/>
      <c r="I6" s="230" t="s">
        <v>64</v>
      </c>
      <c r="J6" s="231"/>
      <c r="K6" s="231"/>
      <c r="L6" s="231"/>
      <c r="M6" s="231"/>
      <c r="N6" s="233"/>
      <c r="O6" s="230" t="s">
        <v>65</v>
      </c>
      <c r="P6" s="231"/>
      <c r="Q6" s="231"/>
      <c r="R6" s="231"/>
      <c r="S6" s="231"/>
      <c r="T6" s="233"/>
      <c r="U6" s="230" t="s">
        <v>66</v>
      </c>
      <c r="V6" s="231"/>
      <c r="W6" s="231"/>
      <c r="X6" s="231"/>
      <c r="Y6" s="231"/>
      <c r="Z6" s="233"/>
      <c r="AA6" s="230" t="s">
        <v>67</v>
      </c>
      <c r="AB6" s="231"/>
      <c r="AC6" s="231"/>
      <c r="AD6" s="231"/>
      <c r="AE6" s="234"/>
      <c r="AF6" s="235"/>
      <c r="AG6" s="236" t="s">
        <v>68</v>
      </c>
      <c r="AH6" s="237"/>
      <c r="AI6" s="237"/>
      <c r="AJ6" s="237"/>
      <c r="AK6" s="238"/>
      <c r="AL6" s="235"/>
      <c r="AM6" s="230" t="s">
        <v>69</v>
      </c>
      <c r="AN6" s="231"/>
      <c r="AO6" s="231"/>
      <c r="AP6" s="231"/>
      <c r="AQ6" s="234"/>
      <c r="AR6" s="235"/>
      <c r="AS6" s="230" t="s">
        <v>70</v>
      </c>
      <c r="AT6" s="231"/>
      <c r="AU6" s="231"/>
      <c r="AV6" s="231"/>
      <c r="AW6" s="234"/>
      <c r="AX6" s="235"/>
      <c r="AY6" s="230" t="s">
        <v>71</v>
      </c>
      <c r="AZ6" s="231"/>
      <c r="BA6" s="231"/>
      <c r="BB6" s="231"/>
      <c r="BC6" s="231"/>
      <c r="BD6" s="233"/>
      <c r="BE6" s="230" t="s">
        <v>72</v>
      </c>
      <c r="BF6" s="231"/>
      <c r="BG6" s="231"/>
      <c r="BH6" s="231"/>
      <c r="BI6" s="231"/>
      <c r="BJ6" s="233"/>
      <c r="BK6" s="230" t="s">
        <v>73</v>
      </c>
      <c r="BL6" s="231"/>
      <c r="BM6" s="231"/>
      <c r="BN6" s="231"/>
      <c r="BO6" s="231"/>
      <c r="BP6" s="233"/>
      <c r="BQ6" s="230" t="s">
        <v>74</v>
      </c>
      <c r="BR6" s="231"/>
      <c r="BS6" s="231"/>
      <c r="BT6" s="231"/>
      <c r="BU6" s="231"/>
      <c r="BV6" s="233"/>
      <c r="BW6" s="239" t="s">
        <v>75</v>
      </c>
      <c r="BX6" s="240"/>
      <c r="BY6" s="240"/>
      <c r="BZ6" s="240"/>
      <c r="CA6" s="241"/>
      <c r="CB6" s="242"/>
    </row>
    <row r="7" spans="1:80" s="256" customFormat="1" ht="15" customHeight="1">
      <c r="A7" s="244"/>
      <c r="B7" s="245"/>
      <c r="C7" s="246" t="s">
        <v>76</v>
      </c>
      <c r="D7" s="247" t="s">
        <v>77</v>
      </c>
      <c r="E7" s="248"/>
      <c r="F7" s="249" t="s">
        <v>78</v>
      </c>
      <c r="G7" s="250"/>
      <c r="H7" s="251" t="s">
        <v>79</v>
      </c>
      <c r="I7" s="246" t="s">
        <v>76</v>
      </c>
      <c r="J7" s="247" t="s">
        <v>77</v>
      </c>
      <c r="K7" s="248"/>
      <c r="L7" s="249" t="s">
        <v>78</v>
      </c>
      <c r="M7" s="250"/>
      <c r="N7" s="252" t="s">
        <v>79</v>
      </c>
      <c r="O7" s="246" t="s">
        <v>76</v>
      </c>
      <c r="P7" s="247" t="s">
        <v>77</v>
      </c>
      <c r="Q7" s="248"/>
      <c r="R7" s="249" t="s">
        <v>78</v>
      </c>
      <c r="S7" s="250"/>
      <c r="T7" s="253" t="s">
        <v>79</v>
      </c>
      <c r="U7" s="246" t="s">
        <v>76</v>
      </c>
      <c r="V7" s="247" t="s">
        <v>77</v>
      </c>
      <c r="W7" s="248"/>
      <c r="X7" s="249" t="s">
        <v>78</v>
      </c>
      <c r="Y7" s="250"/>
      <c r="Z7" s="253" t="s">
        <v>79</v>
      </c>
      <c r="AA7" s="246" t="s">
        <v>76</v>
      </c>
      <c r="AB7" s="247" t="s">
        <v>77</v>
      </c>
      <c r="AC7" s="248"/>
      <c r="AD7" s="249" t="s">
        <v>78</v>
      </c>
      <c r="AE7" s="250"/>
      <c r="AF7" s="253" t="s">
        <v>79</v>
      </c>
      <c r="AG7" s="246" t="s">
        <v>76</v>
      </c>
      <c r="AH7" s="247" t="s">
        <v>77</v>
      </c>
      <c r="AI7" s="248"/>
      <c r="AJ7" s="249" t="s">
        <v>78</v>
      </c>
      <c r="AK7" s="250"/>
      <c r="AL7" s="253" t="s">
        <v>79</v>
      </c>
      <c r="AM7" s="246" t="s">
        <v>76</v>
      </c>
      <c r="AN7" s="247" t="s">
        <v>77</v>
      </c>
      <c r="AO7" s="248"/>
      <c r="AP7" s="249" t="s">
        <v>78</v>
      </c>
      <c r="AQ7" s="250"/>
      <c r="AR7" s="253" t="s">
        <v>79</v>
      </c>
      <c r="AS7" s="246" t="s">
        <v>76</v>
      </c>
      <c r="AT7" s="247" t="s">
        <v>77</v>
      </c>
      <c r="AU7" s="248"/>
      <c r="AV7" s="249" t="s">
        <v>78</v>
      </c>
      <c r="AW7" s="250"/>
      <c r="AX7" s="253" t="s">
        <v>79</v>
      </c>
      <c r="AY7" s="246" t="s">
        <v>76</v>
      </c>
      <c r="AZ7" s="247" t="s">
        <v>77</v>
      </c>
      <c r="BA7" s="248"/>
      <c r="BB7" s="249" t="s">
        <v>78</v>
      </c>
      <c r="BC7" s="250"/>
      <c r="BD7" s="253" t="s">
        <v>79</v>
      </c>
      <c r="BE7" s="246" t="s">
        <v>76</v>
      </c>
      <c r="BF7" s="247" t="s">
        <v>77</v>
      </c>
      <c r="BG7" s="248"/>
      <c r="BH7" s="249" t="s">
        <v>78</v>
      </c>
      <c r="BI7" s="250"/>
      <c r="BJ7" s="253" t="s">
        <v>79</v>
      </c>
      <c r="BK7" s="246" t="s">
        <v>76</v>
      </c>
      <c r="BL7" s="247" t="s">
        <v>77</v>
      </c>
      <c r="BM7" s="248"/>
      <c r="BN7" s="249" t="s">
        <v>78</v>
      </c>
      <c r="BO7" s="250"/>
      <c r="BP7" s="253" t="s">
        <v>79</v>
      </c>
      <c r="BQ7" s="246" t="s">
        <v>76</v>
      </c>
      <c r="BR7" s="247" t="s">
        <v>77</v>
      </c>
      <c r="BS7" s="248"/>
      <c r="BT7" s="249" t="s">
        <v>78</v>
      </c>
      <c r="BU7" s="250"/>
      <c r="BV7" s="251" t="s">
        <v>79</v>
      </c>
      <c r="BW7" s="254" t="s">
        <v>76</v>
      </c>
      <c r="BX7" s="247" t="s">
        <v>77</v>
      </c>
      <c r="BY7" s="248"/>
      <c r="BZ7" s="249" t="s">
        <v>78</v>
      </c>
      <c r="CA7" s="250"/>
      <c r="CB7" s="255" t="s">
        <v>79</v>
      </c>
    </row>
    <row r="8" spans="1:81" ht="16.5" customHeight="1">
      <c r="A8" s="257"/>
      <c r="B8" s="258"/>
      <c r="C8" s="259" t="s">
        <v>22</v>
      </c>
      <c r="D8" s="260" t="s">
        <v>22</v>
      </c>
      <c r="E8" s="261" t="s">
        <v>23</v>
      </c>
      <c r="F8" s="261" t="s">
        <v>80</v>
      </c>
      <c r="G8" s="262" t="s">
        <v>27</v>
      </c>
      <c r="H8" s="263" t="s">
        <v>81</v>
      </c>
      <c r="I8" s="259" t="s">
        <v>22</v>
      </c>
      <c r="J8" s="260" t="s">
        <v>22</v>
      </c>
      <c r="K8" s="261" t="s">
        <v>23</v>
      </c>
      <c r="L8" s="261" t="s">
        <v>80</v>
      </c>
      <c r="M8" s="262" t="s">
        <v>27</v>
      </c>
      <c r="N8" s="264" t="s">
        <v>81</v>
      </c>
      <c r="O8" s="259" t="s">
        <v>22</v>
      </c>
      <c r="P8" s="260" t="s">
        <v>22</v>
      </c>
      <c r="Q8" s="261" t="s">
        <v>23</v>
      </c>
      <c r="R8" s="261" t="s">
        <v>80</v>
      </c>
      <c r="S8" s="262" t="s">
        <v>27</v>
      </c>
      <c r="T8" s="265" t="s">
        <v>81</v>
      </c>
      <c r="U8" s="259" t="s">
        <v>22</v>
      </c>
      <c r="V8" s="260" t="s">
        <v>22</v>
      </c>
      <c r="W8" s="261" t="s">
        <v>23</v>
      </c>
      <c r="X8" s="261" t="s">
        <v>80</v>
      </c>
      <c r="Y8" s="262" t="s">
        <v>27</v>
      </c>
      <c r="Z8" s="265" t="s">
        <v>81</v>
      </c>
      <c r="AA8" s="259" t="s">
        <v>22</v>
      </c>
      <c r="AB8" s="260" t="s">
        <v>22</v>
      </c>
      <c r="AC8" s="261" t="s">
        <v>23</v>
      </c>
      <c r="AD8" s="261" t="s">
        <v>80</v>
      </c>
      <c r="AE8" s="262" t="s">
        <v>27</v>
      </c>
      <c r="AF8" s="265" t="s">
        <v>81</v>
      </c>
      <c r="AG8" s="259" t="s">
        <v>22</v>
      </c>
      <c r="AH8" s="260" t="s">
        <v>22</v>
      </c>
      <c r="AI8" s="261" t="s">
        <v>23</v>
      </c>
      <c r="AJ8" s="261" t="s">
        <v>80</v>
      </c>
      <c r="AK8" s="262" t="s">
        <v>27</v>
      </c>
      <c r="AL8" s="265" t="s">
        <v>81</v>
      </c>
      <c r="AM8" s="259" t="s">
        <v>22</v>
      </c>
      <c r="AN8" s="260" t="s">
        <v>22</v>
      </c>
      <c r="AO8" s="261" t="s">
        <v>23</v>
      </c>
      <c r="AP8" s="261" t="s">
        <v>80</v>
      </c>
      <c r="AQ8" s="262" t="s">
        <v>27</v>
      </c>
      <c r="AR8" s="265" t="s">
        <v>81</v>
      </c>
      <c r="AS8" s="259" t="s">
        <v>22</v>
      </c>
      <c r="AT8" s="260" t="s">
        <v>22</v>
      </c>
      <c r="AU8" s="261" t="s">
        <v>23</v>
      </c>
      <c r="AV8" s="261" t="s">
        <v>80</v>
      </c>
      <c r="AW8" s="262" t="s">
        <v>27</v>
      </c>
      <c r="AX8" s="265" t="s">
        <v>81</v>
      </c>
      <c r="AY8" s="259" t="s">
        <v>22</v>
      </c>
      <c r="AZ8" s="260" t="s">
        <v>22</v>
      </c>
      <c r="BA8" s="261" t="s">
        <v>23</v>
      </c>
      <c r="BB8" s="261" t="s">
        <v>80</v>
      </c>
      <c r="BC8" s="262" t="s">
        <v>27</v>
      </c>
      <c r="BD8" s="265" t="s">
        <v>81</v>
      </c>
      <c r="BE8" s="259" t="s">
        <v>22</v>
      </c>
      <c r="BF8" s="260" t="s">
        <v>22</v>
      </c>
      <c r="BG8" s="261" t="s">
        <v>23</v>
      </c>
      <c r="BH8" s="261" t="s">
        <v>80</v>
      </c>
      <c r="BI8" s="262" t="s">
        <v>27</v>
      </c>
      <c r="BJ8" s="265" t="s">
        <v>81</v>
      </c>
      <c r="BK8" s="259" t="s">
        <v>22</v>
      </c>
      <c r="BL8" s="260" t="s">
        <v>22</v>
      </c>
      <c r="BM8" s="261" t="s">
        <v>23</v>
      </c>
      <c r="BN8" s="261" t="s">
        <v>80</v>
      </c>
      <c r="BO8" s="262" t="s">
        <v>27</v>
      </c>
      <c r="BP8" s="265" t="s">
        <v>81</v>
      </c>
      <c r="BQ8" s="259" t="s">
        <v>22</v>
      </c>
      <c r="BR8" s="260" t="s">
        <v>22</v>
      </c>
      <c r="BS8" s="261" t="s">
        <v>23</v>
      </c>
      <c r="BT8" s="261" t="s">
        <v>80</v>
      </c>
      <c r="BU8" s="262" t="s">
        <v>27</v>
      </c>
      <c r="BV8" s="263" t="s">
        <v>81</v>
      </c>
      <c r="BW8" s="254" t="s">
        <v>22</v>
      </c>
      <c r="BX8" s="260" t="s">
        <v>22</v>
      </c>
      <c r="BY8" s="261" t="s">
        <v>23</v>
      </c>
      <c r="BZ8" s="261" t="s">
        <v>80</v>
      </c>
      <c r="CA8" s="261" t="s">
        <v>27</v>
      </c>
      <c r="CB8" s="255" t="s">
        <v>81</v>
      </c>
      <c r="CC8" s="266"/>
    </row>
    <row r="9" spans="1:80" s="277" customFormat="1" ht="12.75">
      <c r="A9" s="267" t="s">
        <v>82</v>
      </c>
      <c r="B9" s="268"/>
      <c r="C9" s="269">
        <f>SUM(C10:C18)</f>
        <v>98805.8</v>
      </c>
      <c r="D9" s="270">
        <f>SUM(D10:D18)</f>
        <v>60641.8</v>
      </c>
      <c r="E9" s="271">
        <f>SUM(E10:E18)</f>
        <v>49934.299999999996</v>
      </c>
      <c r="F9" s="270">
        <f>E9-D9</f>
        <v>-10707.500000000007</v>
      </c>
      <c r="G9" s="272">
        <f aca="true" t="shared" si="0" ref="G9:G15">E9/D9%</f>
        <v>82.34303731089776</v>
      </c>
      <c r="H9" s="273">
        <f aca="true" t="shared" si="1" ref="H9:H15">E9/C9%</f>
        <v>50.537822678425755</v>
      </c>
      <c r="I9" s="269">
        <f>SUM(I10:I18)</f>
        <v>4763</v>
      </c>
      <c r="J9" s="270">
        <f>SUM(J10:J18)</f>
        <v>2724.9</v>
      </c>
      <c r="K9" s="271">
        <f>SUM(K10:K18)</f>
        <v>1993.2</v>
      </c>
      <c r="L9" s="270">
        <f aca="true" t="shared" si="2" ref="L9:L32">K9-J9</f>
        <v>-731.7</v>
      </c>
      <c r="M9" s="272">
        <f aca="true" t="shared" si="3" ref="M9:M16">K9/J9%</f>
        <v>73.14763844544754</v>
      </c>
      <c r="N9" s="274">
        <f>K9/I9%</f>
        <v>41.84757505773672</v>
      </c>
      <c r="O9" s="269">
        <f>SUM(O10:O18)</f>
        <v>5964.4</v>
      </c>
      <c r="P9" s="270">
        <f>SUM(P10:P18)</f>
        <v>3688.8</v>
      </c>
      <c r="Q9" s="271">
        <f>SUM(Q10:Q18)</f>
        <v>2796.1</v>
      </c>
      <c r="R9" s="270">
        <f aca="true" t="shared" si="4" ref="R9:R27">Q9-P9</f>
        <v>-892.7000000000003</v>
      </c>
      <c r="S9" s="272">
        <f aca="true" t="shared" si="5" ref="S9:S16">Q9/P9%</f>
        <v>75.79971806549554</v>
      </c>
      <c r="T9" s="275">
        <f>Q9/O9%</f>
        <v>46.879820266917044</v>
      </c>
      <c r="U9" s="269">
        <f>SUM(U10:U18)</f>
        <v>11219.8</v>
      </c>
      <c r="V9" s="270">
        <f>SUM(V10:V18)</f>
        <v>6666.1</v>
      </c>
      <c r="W9" s="271">
        <f>SUM(W10:W18)</f>
        <v>5362.9</v>
      </c>
      <c r="X9" s="270">
        <f aca="true" t="shared" si="6" ref="X9:X32">W9-V9</f>
        <v>-1303.2000000000007</v>
      </c>
      <c r="Y9" s="272">
        <f aca="true" t="shared" si="7" ref="Y9:Y15">W9/V9%</f>
        <v>80.45033827875369</v>
      </c>
      <c r="Z9" s="275">
        <f>W9/U9%</f>
        <v>47.79853473323945</v>
      </c>
      <c r="AA9" s="269">
        <f>SUM(AA10:AA18)</f>
        <v>6440.3</v>
      </c>
      <c r="AB9" s="270">
        <f>SUM(AB10:AB18)</f>
        <v>4136.099999999999</v>
      </c>
      <c r="AC9" s="271">
        <f>SUM(AC10:AC18)</f>
        <v>1671.3000000000002</v>
      </c>
      <c r="AD9" s="270">
        <f aca="true" t="shared" si="8" ref="AD9:AD32">AC9-AB9</f>
        <v>-2464.7999999999993</v>
      </c>
      <c r="AE9" s="272">
        <f aca="true" t="shared" si="9" ref="AE9:AE16">AC9/AB9%</f>
        <v>40.40763037644158</v>
      </c>
      <c r="AF9" s="275">
        <f>AC9/AA9%</f>
        <v>25.950654472617735</v>
      </c>
      <c r="AG9" s="269">
        <f>SUM(AG10:AG18)</f>
        <v>6974.1</v>
      </c>
      <c r="AH9" s="270">
        <f>SUM(AH10:AH18)</f>
        <v>4518.2</v>
      </c>
      <c r="AI9" s="271">
        <f>SUM(AI10:AI18)</f>
        <v>3414.9000000000005</v>
      </c>
      <c r="AJ9" s="270">
        <f aca="true" t="shared" si="10" ref="AJ9:AJ32">AI9-AH9</f>
        <v>-1103.2999999999993</v>
      </c>
      <c r="AK9" s="272">
        <f aca="true" t="shared" si="11" ref="AK9:AK16">AI9/AH9%</f>
        <v>75.5809835775309</v>
      </c>
      <c r="AL9" s="275">
        <f>AI9/AG9%</f>
        <v>48.96545790854735</v>
      </c>
      <c r="AM9" s="269">
        <f>SUM(AM10:AM18)</f>
        <v>5322.1</v>
      </c>
      <c r="AN9" s="270">
        <f>SUM(AN10:AN18)</f>
        <v>2768.3</v>
      </c>
      <c r="AO9" s="271">
        <f>SUM(AO10:AO18)</f>
        <v>2009.3000000000002</v>
      </c>
      <c r="AP9" s="270">
        <f aca="true" t="shared" si="12" ref="AP9:AP32">AO9-AN9</f>
        <v>-759</v>
      </c>
      <c r="AQ9" s="272">
        <f aca="true" t="shared" si="13" ref="AQ9:AQ16">AO9/AN9%</f>
        <v>72.5824513239172</v>
      </c>
      <c r="AR9" s="275">
        <f>AO9/AM9%</f>
        <v>37.75389413953139</v>
      </c>
      <c r="AS9" s="269">
        <f>SUM(AS10:AS18)</f>
        <v>3778.7999999999997</v>
      </c>
      <c r="AT9" s="270">
        <f>SUM(AT10:AT18)</f>
        <v>3201.7</v>
      </c>
      <c r="AU9" s="271">
        <f>SUM(AU10:AU18)</f>
        <v>1354.8</v>
      </c>
      <c r="AV9" s="270">
        <f aca="true" t="shared" si="14" ref="AV9:AV32">AU9-AT9</f>
        <v>-1846.8999999999999</v>
      </c>
      <c r="AW9" s="272">
        <f aca="true" t="shared" si="15" ref="AW9:AW16">AU9/AT9%</f>
        <v>42.315020145547685</v>
      </c>
      <c r="AX9" s="275">
        <f>AU9/AS9%</f>
        <v>35.85265163543983</v>
      </c>
      <c r="AY9" s="269">
        <f>SUM(AY10:AY18)</f>
        <v>9611.2</v>
      </c>
      <c r="AZ9" s="270">
        <f>SUM(AZ10:AZ18)</f>
        <v>5969.000000000001</v>
      </c>
      <c r="BA9" s="271">
        <f>SUM(BA10:BA18)</f>
        <v>5014.6</v>
      </c>
      <c r="BB9" s="270">
        <f aca="true" t="shared" si="16" ref="BB9:BB27">BA9-AZ9</f>
        <v>-954.4000000000005</v>
      </c>
      <c r="BC9" s="272">
        <f aca="true" t="shared" si="17" ref="BC9:BC16">BA9/AZ9%</f>
        <v>84.0107220639973</v>
      </c>
      <c r="BD9" s="275">
        <f>BA9/AY9%</f>
        <v>52.17454636257699</v>
      </c>
      <c r="BE9" s="269">
        <f>SUM(BE10:BE18)</f>
        <v>2706.1000000000004</v>
      </c>
      <c r="BF9" s="270">
        <f>SUM(BF10:BF18)</f>
        <v>1318.5</v>
      </c>
      <c r="BG9" s="271">
        <f>SUM(BG10:BG18)</f>
        <v>892.8</v>
      </c>
      <c r="BH9" s="270">
        <f aca="true" t="shared" si="18" ref="BH9:BH27">BG9-BF9</f>
        <v>-425.70000000000005</v>
      </c>
      <c r="BI9" s="272">
        <f aca="true" t="shared" si="19" ref="BI9:BI16">BG9/BF9%</f>
        <v>67.71331058020478</v>
      </c>
      <c r="BJ9" s="275">
        <f>BG9/BE9%</f>
        <v>32.99212889398026</v>
      </c>
      <c r="BK9" s="269">
        <f>SUM(BK10:BK18)</f>
        <v>5242.599999999999</v>
      </c>
      <c r="BL9" s="270">
        <f>SUM(BL10:BL18)</f>
        <v>2953.1000000000004</v>
      </c>
      <c r="BM9" s="271">
        <f>SUM(BM10:BM18)</f>
        <v>2076.4</v>
      </c>
      <c r="BN9" s="270">
        <f aca="true" t="shared" si="20" ref="BN9:BN27">BM9-BL9</f>
        <v>-876.7000000000003</v>
      </c>
      <c r="BO9" s="272">
        <f aca="true" t="shared" si="21" ref="BO9:BO16">BM9/BL9%</f>
        <v>70.31255291050083</v>
      </c>
      <c r="BP9" s="275">
        <f>BM9/BK9%</f>
        <v>39.606302216457486</v>
      </c>
      <c r="BQ9" s="269">
        <f>SUM(BQ10:BQ18)</f>
        <v>11916.9</v>
      </c>
      <c r="BR9" s="270">
        <f>SUM(BR10:BR18)</f>
        <v>7482.2</v>
      </c>
      <c r="BS9" s="271">
        <f>SUM(BS10:BS18)</f>
        <v>5796.7</v>
      </c>
      <c r="BT9" s="270">
        <f aca="true" t="shared" si="22" ref="BT9:BT27">BS9-BR9</f>
        <v>-1685.5</v>
      </c>
      <c r="BU9" s="272">
        <f aca="true" t="shared" si="23" ref="BU9:BU16">BS9/BR9%</f>
        <v>77.47320306861617</v>
      </c>
      <c r="BV9" s="273">
        <f>BS9/BQ9%</f>
        <v>48.6426839194757</v>
      </c>
      <c r="BW9" s="276">
        <f aca="true" t="shared" si="24" ref="BW9:BY26">C9+I9+O9+U9+AA9+AG9+AM9+AS9+AY9+BE9+BK9+BQ9</f>
        <v>172745.1</v>
      </c>
      <c r="BX9" s="270">
        <f t="shared" si="24"/>
        <v>106068.70000000001</v>
      </c>
      <c r="BY9" s="270">
        <f t="shared" si="24"/>
        <v>82317.3</v>
      </c>
      <c r="BZ9" s="270">
        <f>BY9-BX9</f>
        <v>-23751.40000000001</v>
      </c>
      <c r="CA9" s="270">
        <f>BY9/BX9%</f>
        <v>77.60753172236484</v>
      </c>
      <c r="CB9" s="274">
        <f>BY9/BW9%</f>
        <v>47.65246597443285</v>
      </c>
    </row>
    <row r="10" spans="1:81" ht="12.75">
      <c r="A10" s="278" t="s">
        <v>31</v>
      </c>
      <c r="B10" s="279"/>
      <c r="C10" s="280">
        <v>42370.3</v>
      </c>
      <c r="D10" s="281">
        <v>28071.7</v>
      </c>
      <c r="E10" s="282">
        <v>21284.3</v>
      </c>
      <c r="F10" s="283">
        <f aca="true" t="shared" si="25" ref="F10:F27">E10-D10</f>
        <v>-6787.4000000000015</v>
      </c>
      <c r="G10" s="284">
        <f t="shared" si="0"/>
        <v>75.82120071103638</v>
      </c>
      <c r="H10" s="285">
        <f t="shared" si="1"/>
        <v>50.23400825578294</v>
      </c>
      <c r="I10" s="280">
        <v>900</v>
      </c>
      <c r="J10" s="281">
        <v>652</v>
      </c>
      <c r="K10" s="282">
        <v>480.6</v>
      </c>
      <c r="L10" s="283">
        <f t="shared" si="2"/>
        <v>-171.39999999999998</v>
      </c>
      <c r="M10" s="284">
        <f t="shared" si="3"/>
        <v>73.71165644171779</v>
      </c>
      <c r="N10" s="286">
        <f>K10/I10%</f>
        <v>53.400000000000006</v>
      </c>
      <c r="O10" s="280">
        <v>1934.6</v>
      </c>
      <c r="P10" s="281">
        <v>1139.3</v>
      </c>
      <c r="Q10" s="282">
        <v>1005</v>
      </c>
      <c r="R10" s="283">
        <f t="shared" si="4"/>
        <v>-134.29999999999995</v>
      </c>
      <c r="S10" s="284">
        <f>Q10/P10%</f>
        <v>88.21206003686476</v>
      </c>
      <c r="T10" s="287">
        <f>Q10/O10%</f>
        <v>51.948723250284296</v>
      </c>
      <c r="U10" s="280">
        <v>5896.1</v>
      </c>
      <c r="V10" s="281">
        <v>4040.4</v>
      </c>
      <c r="W10" s="288">
        <v>3082.6</v>
      </c>
      <c r="X10" s="283">
        <f t="shared" si="6"/>
        <v>-957.8000000000002</v>
      </c>
      <c r="Y10" s="284">
        <f t="shared" si="7"/>
        <v>76.29442629442629</v>
      </c>
      <c r="Z10" s="287">
        <f>W10/U10%</f>
        <v>52.2820169264429</v>
      </c>
      <c r="AA10" s="280">
        <v>1327.7</v>
      </c>
      <c r="AB10" s="281">
        <v>1062.1</v>
      </c>
      <c r="AC10" s="282">
        <v>708.3</v>
      </c>
      <c r="AD10" s="283">
        <f t="shared" si="8"/>
        <v>-353.79999999999995</v>
      </c>
      <c r="AE10" s="284">
        <f t="shared" si="9"/>
        <v>66.68863572168347</v>
      </c>
      <c r="AF10" s="287">
        <f>AC10/AA10%</f>
        <v>53.3478948557656</v>
      </c>
      <c r="AG10" s="280">
        <v>2136.8</v>
      </c>
      <c r="AH10" s="281">
        <v>1308.8</v>
      </c>
      <c r="AI10" s="282">
        <v>782.2</v>
      </c>
      <c r="AJ10" s="283">
        <f t="shared" si="10"/>
        <v>-526.5999999999999</v>
      </c>
      <c r="AK10" s="284">
        <f t="shared" si="11"/>
        <v>59.76466992665038</v>
      </c>
      <c r="AL10" s="287">
        <f>AI10/AG10%</f>
        <v>36.60614002246349</v>
      </c>
      <c r="AM10" s="280">
        <v>716.9</v>
      </c>
      <c r="AN10" s="281">
        <v>547.2</v>
      </c>
      <c r="AO10" s="282">
        <v>434.9</v>
      </c>
      <c r="AP10" s="283">
        <f t="shared" si="12"/>
        <v>-112.30000000000007</v>
      </c>
      <c r="AQ10" s="284">
        <f t="shared" si="13"/>
        <v>79.47733918128654</v>
      </c>
      <c r="AR10" s="287">
        <f>AO10/AM10%</f>
        <v>60.6639698702748</v>
      </c>
      <c r="AS10" s="280">
        <v>837.1</v>
      </c>
      <c r="AT10" s="281">
        <v>592.8</v>
      </c>
      <c r="AU10" s="282">
        <v>443</v>
      </c>
      <c r="AV10" s="283">
        <f t="shared" si="14"/>
        <v>-149.79999999999995</v>
      </c>
      <c r="AW10" s="284">
        <f t="shared" si="15"/>
        <v>74.73009446693658</v>
      </c>
      <c r="AX10" s="287">
        <f>AU10/AS10%</f>
        <v>52.92079799307132</v>
      </c>
      <c r="AY10" s="280">
        <v>2303.4</v>
      </c>
      <c r="AZ10" s="281">
        <v>1603.4</v>
      </c>
      <c r="BA10" s="282">
        <v>1247.2</v>
      </c>
      <c r="BB10" s="283">
        <f t="shared" si="16"/>
        <v>-356.20000000000005</v>
      </c>
      <c r="BC10" s="284">
        <f t="shared" si="17"/>
        <v>77.78470749656978</v>
      </c>
      <c r="BD10" s="287">
        <f>BA10/AY10%</f>
        <v>54.14604497699053</v>
      </c>
      <c r="BE10" s="280">
        <v>552.1</v>
      </c>
      <c r="BF10" s="281">
        <v>437.5</v>
      </c>
      <c r="BG10" s="282">
        <v>314.5</v>
      </c>
      <c r="BH10" s="283">
        <f t="shared" si="18"/>
        <v>-123</v>
      </c>
      <c r="BI10" s="284">
        <f t="shared" si="19"/>
        <v>71.88571428571429</v>
      </c>
      <c r="BJ10" s="287">
        <f>BG10/BE10%</f>
        <v>56.96431805832277</v>
      </c>
      <c r="BK10" s="280">
        <v>1829</v>
      </c>
      <c r="BL10" s="281">
        <v>982</v>
      </c>
      <c r="BM10" s="282">
        <v>721.6</v>
      </c>
      <c r="BN10" s="283">
        <f t="shared" si="20"/>
        <v>-260.4</v>
      </c>
      <c r="BO10" s="284">
        <f t="shared" si="21"/>
        <v>73.48268839103869</v>
      </c>
      <c r="BP10" s="287">
        <f>BM10/BK10%</f>
        <v>39.45325314379443</v>
      </c>
      <c r="BQ10" s="280">
        <v>4007.1</v>
      </c>
      <c r="BR10" s="281">
        <v>2114.2</v>
      </c>
      <c r="BS10" s="282">
        <v>1487.6</v>
      </c>
      <c r="BT10" s="283">
        <f t="shared" si="22"/>
        <v>-626.5999999999999</v>
      </c>
      <c r="BU10" s="284">
        <f t="shared" si="23"/>
        <v>70.36231198562103</v>
      </c>
      <c r="BV10" s="285">
        <f>BS10/BQ10%</f>
        <v>37.124104714132415</v>
      </c>
      <c r="BW10" s="289">
        <f t="shared" si="24"/>
        <v>64811.1</v>
      </c>
      <c r="BX10" s="290">
        <f t="shared" si="24"/>
        <v>42551.4</v>
      </c>
      <c r="BY10" s="290">
        <f t="shared" si="24"/>
        <v>31991.799999999996</v>
      </c>
      <c r="BZ10" s="283">
        <f>BY10-BX10</f>
        <v>-10559.600000000006</v>
      </c>
      <c r="CA10" s="283">
        <f>BY10/BX10%</f>
        <v>75.18389524198967</v>
      </c>
      <c r="CB10" s="286">
        <f>BY10/BW10%</f>
        <v>49.361606268062104</v>
      </c>
      <c r="CC10" s="291"/>
    </row>
    <row r="11" spans="1:81" ht="12.75">
      <c r="A11" s="278" t="s">
        <v>83</v>
      </c>
      <c r="B11" s="279"/>
      <c r="C11" s="280"/>
      <c r="D11" s="281"/>
      <c r="E11" s="282"/>
      <c r="F11" s="283"/>
      <c r="G11" s="284"/>
      <c r="H11" s="285"/>
      <c r="I11" s="280"/>
      <c r="J11" s="281"/>
      <c r="K11" s="282"/>
      <c r="L11" s="283"/>
      <c r="M11" s="284"/>
      <c r="N11" s="286"/>
      <c r="O11" s="280"/>
      <c r="P11" s="281"/>
      <c r="Q11" s="282"/>
      <c r="R11" s="283"/>
      <c r="S11" s="284"/>
      <c r="T11" s="287"/>
      <c r="U11" s="280"/>
      <c r="V11" s="281"/>
      <c r="W11" s="282"/>
      <c r="X11" s="283"/>
      <c r="Y11" s="284"/>
      <c r="Z11" s="287"/>
      <c r="AA11" s="280"/>
      <c r="AB11" s="281"/>
      <c r="AC11" s="282"/>
      <c r="AD11" s="283"/>
      <c r="AE11" s="284"/>
      <c r="AF11" s="287"/>
      <c r="AG11" s="280">
        <v>1177.9</v>
      </c>
      <c r="AH11" s="281">
        <v>757.6</v>
      </c>
      <c r="AI11" s="282">
        <v>498.6</v>
      </c>
      <c r="AJ11" s="283">
        <f t="shared" si="10"/>
        <v>-259</v>
      </c>
      <c r="AK11" s="284">
        <f t="shared" si="11"/>
        <v>65.8130939809926</v>
      </c>
      <c r="AL11" s="287"/>
      <c r="AM11" s="280"/>
      <c r="AN11" s="281"/>
      <c r="AO11" s="282"/>
      <c r="AP11" s="283"/>
      <c r="AQ11" s="284"/>
      <c r="AR11" s="287"/>
      <c r="AS11" s="280"/>
      <c r="AT11" s="281"/>
      <c r="AU11" s="282"/>
      <c r="AV11" s="283"/>
      <c r="AW11" s="284"/>
      <c r="AX11" s="287"/>
      <c r="AY11" s="280"/>
      <c r="AZ11" s="281"/>
      <c r="BA11" s="282"/>
      <c r="BB11" s="283"/>
      <c r="BC11" s="284"/>
      <c r="BD11" s="287"/>
      <c r="BE11" s="280"/>
      <c r="BF11" s="281"/>
      <c r="BG11" s="282"/>
      <c r="BH11" s="283"/>
      <c r="BI11" s="284"/>
      <c r="BJ11" s="287"/>
      <c r="BK11" s="280"/>
      <c r="BL11" s="281"/>
      <c r="BM11" s="282"/>
      <c r="BN11" s="283"/>
      <c r="BO11" s="284"/>
      <c r="BP11" s="287"/>
      <c r="BQ11" s="280"/>
      <c r="BR11" s="281"/>
      <c r="BS11" s="282"/>
      <c r="BT11" s="283"/>
      <c r="BU11" s="284"/>
      <c r="BV11" s="285"/>
      <c r="BW11" s="289">
        <f t="shared" si="24"/>
        <v>1177.9</v>
      </c>
      <c r="BX11" s="290">
        <f t="shared" si="24"/>
        <v>757.6</v>
      </c>
      <c r="BY11" s="290">
        <f t="shared" si="24"/>
        <v>498.6</v>
      </c>
      <c r="BZ11" s="283">
        <f>BY11-BX11</f>
        <v>-259</v>
      </c>
      <c r="CA11" s="283">
        <f>BY11/BX11%</f>
        <v>65.8130939809926</v>
      </c>
      <c r="CB11" s="286">
        <f>BY11/BW11%</f>
        <v>42.329569572968836</v>
      </c>
      <c r="CC11" s="291"/>
    </row>
    <row r="12" spans="1:81" ht="24.75" customHeight="1">
      <c r="A12" s="292" t="s">
        <v>34</v>
      </c>
      <c r="B12" s="279"/>
      <c r="C12" s="280">
        <v>13785.7</v>
      </c>
      <c r="D12" s="281">
        <v>9777.7</v>
      </c>
      <c r="E12" s="282">
        <v>8872.3</v>
      </c>
      <c r="F12" s="283">
        <f t="shared" si="25"/>
        <v>-905.4000000000015</v>
      </c>
      <c r="G12" s="284">
        <f t="shared" si="0"/>
        <v>90.74015361485829</v>
      </c>
      <c r="H12" s="285">
        <f t="shared" si="1"/>
        <v>64.35871954271455</v>
      </c>
      <c r="I12" s="280">
        <v>83.5</v>
      </c>
      <c r="J12" s="281">
        <v>83.5</v>
      </c>
      <c r="K12" s="282">
        <v>87.9</v>
      </c>
      <c r="L12" s="283">
        <f t="shared" si="2"/>
        <v>4.400000000000006</v>
      </c>
      <c r="M12" s="284">
        <f t="shared" si="3"/>
        <v>105.26946107784433</v>
      </c>
      <c r="N12" s="286">
        <f aca="true" t="shared" si="26" ref="N12:N33">K12/I12%</f>
        <v>105.26946107784433</v>
      </c>
      <c r="O12" s="280">
        <v>226.4</v>
      </c>
      <c r="P12" s="281">
        <v>206.7</v>
      </c>
      <c r="Q12" s="282">
        <v>224.1</v>
      </c>
      <c r="R12" s="283">
        <f t="shared" si="4"/>
        <v>17.400000000000006</v>
      </c>
      <c r="S12" s="284">
        <f t="shared" si="5"/>
        <v>108.41799709724239</v>
      </c>
      <c r="T12" s="287">
        <f aca="true" t="shared" si="27" ref="T12:T33">Q12/O12%</f>
        <v>98.98409893992931</v>
      </c>
      <c r="U12" s="280"/>
      <c r="V12" s="281"/>
      <c r="W12" s="282"/>
      <c r="X12" s="283">
        <f t="shared" si="6"/>
        <v>0</v>
      </c>
      <c r="Y12" s="284"/>
      <c r="Z12" s="287"/>
      <c r="AA12" s="280">
        <v>39.4</v>
      </c>
      <c r="AB12" s="281">
        <v>37.8</v>
      </c>
      <c r="AC12" s="282">
        <v>39.4</v>
      </c>
      <c r="AD12" s="283">
        <f t="shared" si="8"/>
        <v>1.6000000000000014</v>
      </c>
      <c r="AE12" s="284"/>
      <c r="AF12" s="287">
        <f aca="true" t="shared" si="28" ref="AF12:AF33">AC12/AA12%</f>
        <v>100</v>
      </c>
      <c r="AG12" s="280">
        <v>420.1</v>
      </c>
      <c r="AH12" s="281">
        <v>315.3</v>
      </c>
      <c r="AI12" s="282">
        <v>281.4</v>
      </c>
      <c r="AJ12" s="283">
        <f t="shared" si="10"/>
        <v>-33.900000000000034</v>
      </c>
      <c r="AK12" s="284">
        <f t="shared" si="11"/>
        <v>89.24833491912463</v>
      </c>
      <c r="AL12" s="287">
        <f aca="true" t="shared" si="29" ref="AL12:AL33">AI12/AG12%</f>
        <v>66.98405141632944</v>
      </c>
      <c r="AM12" s="280">
        <v>95.6</v>
      </c>
      <c r="AN12" s="281">
        <v>93.7</v>
      </c>
      <c r="AO12" s="282">
        <v>106.1</v>
      </c>
      <c r="AP12" s="283">
        <f t="shared" si="12"/>
        <v>12.399999999999991</v>
      </c>
      <c r="AQ12" s="284">
        <f t="shared" si="13"/>
        <v>113.23372465314833</v>
      </c>
      <c r="AR12" s="287">
        <f aca="true" t="shared" si="30" ref="AR12:AR33">AO12/AM12%</f>
        <v>110.98326359832636</v>
      </c>
      <c r="AS12" s="280">
        <v>67.4</v>
      </c>
      <c r="AT12" s="281">
        <v>50.4</v>
      </c>
      <c r="AU12" s="282">
        <v>90.5</v>
      </c>
      <c r="AV12" s="283">
        <f t="shared" si="14"/>
        <v>40.1</v>
      </c>
      <c r="AW12" s="284">
        <f t="shared" si="15"/>
        <v>179.56349206349205</v>
      </c>
      <c r="AX12" s="287">
        <f aca="true" t="shared" si="31" ref="AX12:AX33">AU12/AS12%</f>
        <v>134.27299703264094</v>
      </c>
      <c r="AY12" s="280">
        <v>843.7</v>
      </c>
      <c r="AZ12" s="281">
        <v>553.7</v>
      </c>
      <c r="BA12" s="282">
        <v>1326.3</v>
      </c>
      <c r="BB12" s="283">
        <f t="shared" si="16"/>
        <v>772.5999999999999</v>
      </c>
      <c r="BC12" s="293" t="s">
        <v>52</v>
      </c>
      <c r="BD12" s="287">
        <f aca="true" t="shared" si="32" ref="BD12:BD33">BA12/AY12%</f>
        <v>157.2004266919521</v>
      </c>
      <c r="BE12" s="280">
        <v>119.4</v>
      </c>
      <c r="BF12" s="281">
        <v>98</v>
      </c>
      <c r="BG12" s="282">
        <v>74.6</v>
      </c>
      <c r="BH12" s="283">
        <f t="shared" si="18"/>
        <v>-23.400000000000006</v>
      </c>
      <c r="BI12" s="284">
        <f t="shared" si="19"/>
        <v>76.12244897959184</v>
      </c>
      <c r="BJ12" s="287">
        <f aca="true" t="shared" si="33" ref="BJ12:BJ33">BG12/BE12%</f>
        <v>62.47906197654941</v>
      </c>
      <c r="BK12" s="280">
        <v>350</v>
      </c>
      <c r="BL12" s="281">
        <v>294.5</v>
      </c>
      <c r="BM12" s="282">
        <v>223.1</v>
      </c>
      <c r="BN12" s="283">
        <f t="shared" si="20"/>
        <v>-71.4</v>
      </c>
      <c r="BO12" s="284">
        <f t="shared" si="21"/>
        <v>75.75551782682513</v>
      </c>
      <c r="BP12" s="287">
        <f aca="true" t="shared" si="34" ref="BP12:BP33">BM12/BK12%</f>
        <v>63.74285714285714</v>
      </c>
      <c r="BQ12" s="280">
        <v>1564.4</v>
      </c>
      <c r="BR12" s="281">
        <v>1087.4</v>
      </c>
      <c r="BS12" s="282">
        <v>877.9</v>
      </c>
      <c r="BT12" s="283">
        <f t="shared" si="22"/>
        <v>-209.5000000000001</v>
      </c>
      <c r="BU12" s="284">
        <f>BS12/BR12%</f>
        <v>80.73386058488136</v>
      </c>
      <c r="BV12" s="285">
        <f aca="true" t="shared" si="35" ref="BV12:BV33">BS12/BQ12%</f>
        <v>56.117361288672974</v>
      </c>
      <c r="BW12" s="289">
        <f t="shared" si="24"/>
        <v>17595.600000000002</v>
      </c>
      <c r="BX12" s="290">
        <f t="shared" si="24"/>
        <v>12598.7</v>
      </c>
      <c r="BY12" s="290">
        <f t="shared" si="24"/>
        <v>12203.599999999999</v>
      </c>
      <c r="BZ12" s="283">
        <f aca="true" t="shared" si="36" ref="BZ12:BZ27">BY12-BX12</f>
        <v>-395.1000000000022</v>
      </c>
      <c r="CA12" s="283">
        <f aca="true" t="shared" si="37" ref="CA12:CA24">BY12/BX12%</f>
        <v>96.86396215482547</v>
      </c>
      <c r="CB12" s="286">
        <f aca="true" t="shared" si="38" ref="CB12:CB33">BY12/BW12%</f>
        <v>69.35597535747571</v>
      </c>
      <c r="CC12" s="291"/>
    </row>
    <row r="13" spans="1:81" ht="12.75">
      <c r="A13" s="278" t="s">
        <v>36</v>
      </c>
      <c r="B13" s="294"/>
      <c r="C13" s="295">
        <v>72.9</v>
      </c>
      <c r="D13" s="296">
        <v>72.2</v>
      </c>
      <c r="E13" s="297">
        <v>13.6</v>
      </c>
      <c r="F13" s="283">
        <f t="shared" si="25"/>
        <v>-58.6</v>
      </c>
      <c r="G13" s="284">
        <f>E13/D13%</f>
        <v>18.83656509695291</v>
      </c>
      <c r="H13" s="285">
        <f>E13/C13%</f>
        <v>18.655692729766802</v>
      </c>
      <c r="I13" s="295">
        <v>75</v>
      </c>
      <c r="J13" s="296">
        <v>60</v>
      </c>
      <c r="K13" s="297">
        <v>52.9</v>
      </c>
      <c r="L13" s="283">
        <f t="shared" si="2"/>
        <v>-7.100000000000001</v>
      </c>
      <c r="M13" s="284">
        <f t="shared" si="3"/>
        <v>88.16666666666667</v>
      </c>
      <c r="N13" s="286">
        <f t="shared" si="26"/>
        <v>70.53333333333333</v>
      </c>
      <c r="O13" s="295"/>
      <c r="P13" s="296">
        <v>0</v>
      </c>
      <c r="Q13" s="297">
        <v>0.8</v>
      </c>
      <c r="R13" s="283">
        <f t="shared" si="4"/>
        <v>0.8</v>
      </c>
      <c r="S13" s="284"/>
      <c r="T13" s="287"/>
      <c r="U13" s="295">
        <v>111.8</v>
      </c>
      <c r="V13" s="296">
        <v>111.8</v>
      </c>
      <c r="W13" s="297">
        <v>31.5</v>
      </c>
      <c r="X13" s="283">
        <f t="shared" si="6"/>
        <v>-80.3</v>
      </c>
      <c r="Y13" s="284"/>
      <c r="Z13" s="287"/>
      <c r="AA13" s="295">
        <v>25</v>
      </c>
      <c r="AB13" s="296">
        <v>25</v>
      </c>
      <c r="AC13" s="297">
        <v>24.9</v>
      </c>
      <c r="AD13" s="283">
        <f t="shared" si="8"/>
        <v>-0.10000000000000142</v>
      </c>
      <c r="AE13" s="284">
        <f t="shared" si="9"/>
        <v>99.6</v>
      </c>
      <c r="AF13" s="287">
        <f t="shared" si="28"/>
        <v>99.6</v>
      </c>
      <c r="AG13" s="295">
        <v>205.2</v>
      </c>
      <c r="AH13" s="296">
        <v>136.2</v>
      </c>
      <c r="AI13" s="297">
        <v>39</v>
      </c>
      <c r="AJ13" s="283">
        <f t="shared" si="10"/>
        <v>-97.19999999999999</v>
      </c>
      <c r="AK13" s="284">
        <f t="shared" si="11"/>
        <v>28.634361233480178</v>
      </c>
      <c r="AL13" s="287">
        <f t="shared" si="29"/>
        <v>19.005847953216374</v>
      </c>
      <c r="AM13" s="295">
        <v>50</v>
      </c>
      <c r="AN13" s="296">
        <v>50</v>
      </c>
      <c r="AO13" s="297">
        <v>43.6</v>
      </c>
      <c r="AP13" s="283">
        <f t="shared" si="12"/>
        <v>-6.399999999999999</v>
      </c>
      <c r="AQ13" s="284">
        <f t="shared" si="13"/>
        <v>87.2</v>
      </c>
      <c r="AR13" s="287">
        <f t="shared" si="30"/>
        <v>87.2</v>
      </c>
      <c r="AS13" s="295">
        <v>96.6</v>
      </c>
      <c r="AT13" s="296">
        <v>96.6</v>
      </c>
      <c r="AU13" s="297">
        <v>82.3</v>
      </c>
      <c r="AV13" s="283">
        <f t="shared" si="14"/>
        <v>-14.299999999999997</v>
      </c>
      <c r="AW13" s="284">
        <f t="shared" si="15"/>
        <v>85.19668737060042</v>
      </c>
      <c r="AX13" s="287">
        <f t="shared" si="31"/>
        <v>85.19668737060042</v>
      </c>
      <c r="AY13" s="295">
        <v>223.6</v>
      </c>
      <c r="AZ13" s="296">
        <v>223.6</v>
      </c>
      <c r="BA13" s="297">
        <v>64.2</v>
      </c>
      <c r="BB13" s="283">
        <f t="shared" si="16"/>
        <v>-159.39999999999998</v>
      </c>
      <c r="BC13" s="284">
        <f t="shared" si="17"/>
        <v>28.71198568872988</v>
      </c>
      <c r="BD13" s="287">
        <f t="shared" si="32"/>
        <v>28.71198568872988</v>
      </c>
      <c r="BE13" s="295">
        <v>14.4</v>
      </c>
      <c r="BF13" s="296">
        <v>14.4</v>
      </c>
      <c r="BG13" s="297">
        <v>16.6</v>
      </c>
      <c r="BH13" s="283">
        <f t="shared" si="18"/>
        <v>2.200000000000001</v>
      </c>
      <c r="BI13" s="284">
        <f t="shared" si="19"/>
        <v>115.27777777777777</v>
      </c>
      <c r="BJ13" s="287">
        <f t="shared" si="33"/>
        <v>115.27777777777777</v>
      </c>
      <c r="BK13" s="295">
        <v>54.4</v>
      </c>
      <c r="BL13" s="296">
        <v>20.1</v>
      </c>
      <c r="BM13" s="297">
        <v>6.7</v>
      </c>
      <c r="BN13" s="283">
        <f t="shared" si="20"/>
        <v>-13.400000000000002</v>
      </c>
      <c r="BO13" s="284">
        <f t="shared" si="21"/>
        <v>33.333333333333336</v>
      </c>
      <c r="BP13" s="287">
        <f t="shared" si="34"/>
        <v>12.316176470588236</v>
      </c>
      <c r="BQ13" s="295"/>
      <c r="BR13" s="296"/>
      <c r="BS13" s="297"/>
      <c r="BT13" s="283">
        <f t="shared" si="22"/>
        <v>0</v>
      </c>
      <c r="BU13" s="284"/>
      <c r="BV13" s="285"/>
      <c r="BW13" s="289">
        <f t="shared" si="24"/>
        <v>928.9</v>
      </c>
      <c r="BX13" s="290">
        <f t="shared" si="24"/>
        <v>809.9</v>
      </c>
      <c r="BY13" s="290">
        <f t="shared" si="24"/>
        <v>376.09999999999997</v>
      </c>
      <c r="BZ13" s="283">
        <f t="shared" si="36"/>
        <v>-433.8</v>
      </c>
      <c r="CA13" s="283">
        <f t="shared" si="37"/>
        <v>46.43783183109025</v>
      </c>
      <c r="CB13" s="286">
        <f t="shared" si="38"/>
        <v>40.488750134567766</v>
      </c>
      <c r="CC13" s="291"/>
    </row>
    <row r="14" spans="1:81" ht="12.75">
      <c r="A14" s="298" t="s">
        <v>84</v>
      </c>
      <c r="B14" s="294"/>
      <c r="C14" s="295">
        <v>8355</v>
      </c>
      <c r="D14" s="296">
        <v>3108.8</v>
      </c>
      <c r="E14" s="297">
        <v>679.6</v>
      </c>
      <c r="F14" s="283">
        <f t="shared" si="25"/>
        <v>-2429.2000000000003</v>
      </c>
      <c r="G14" s="284">
        <f t="shared" si="0"/>
        <v>21.860524961399896</v>
      </c>
      <c r="H14" s="285">
        <f t="shared" si="1"/>
        <v>8.134051466187913</v>
      </c>
      <c r="I14" s="295">
        <v>100</v>
      </c>
      <c r="J14" s="296">
        <v>48</v>
      </c>
      <c r="K14" s="297">
        <v>13.9</v>
      </c>
      <c r="L14" s="283">
        <f t="shared" si="2"/>
        <v>-34.1</v>
      </c>
      <c r="M14" s="284">
        <f t="shared" si="3"/>
        <v>28.958333333333336</v>
      </c>
      <c r="N14" s="286">
        <f t="shared" si="26"/>
        <v>13.9</v>
      </c>
      <c r="O14" s="295">
        <v>159.6</v>
      </c>
      <c r="P14" s="296">
        <v>92.9</v>
      </c>
      <c r="Q14" s="297">
        <v>21.4</v>
      </c>
      <c r="R14" s="283">
        <f t="shared" si="4"/>
        <v>-71.5</v>
      </c>
      <c r="S14" s="284">
        <f t="shared" si="5"/>
        <v>23.035522066738427</v>
      </c>
      <c r="T14" s="287">
        <f t="shared" si="27"/>
        <v>13.408521303258146</v>
      </c>
      <c r="U14" s="295">
        <v>63.1</v>
      </c>
      <c r="V14" s="296">
        <v>36.2</v>
      </c>
      <c r="W14" s="297">
        <v>30.9</v>
      </c>
      <c r="X14" s="283">
        <f t="shared" si="6"/>
        <v>-5.300000000000004</v>
      </c>
      <c r="Y14" s="284">
        <f>W14/V14%</f>
        <v>85.35911602209943</v>
      </c>
      <c r="Z14" s="287">
        <f>W14/U14%</f>
        <v>48.96988906497623</v>
      </c>
      <c r="AA14" s="295">
        <v>36.1</v>
      </c>
      <c r="AB14" s="296">
        <v>33.9</v>
      </c>
      <c r="AC14" s="297">
        <v>20</v>
      </c>
      <c r="AD14" s="283">
        <f t="shared" si="8"/>
        <v>-13.899999999999999</v>
      </c>
      <c r="AE14" s="284">
        <f t="shared" si="9"/>
        <v>58.99705014749263</v>
      </c>
      <c r="AF14" s="287">
        <f t="shared" si="28"/>
        <v>55.4016620498615</v>
      </c>
      <c r="AG14" s="295">
        <v>228.6</v>
      </c>
      <c r="AH14" s="296">
        <v>87.8</v>
      </c>
      <c r="AI14" s="297">
        <v>18.5</v>
      </c>
      <c r="AJ14" s="283">
        <f t="shared" si="10"/>
        <v>-69.3</v>
      </c>
      <c r="AK14" s="284">
        <f t="shared" si="11"/>
        <v>21.070615034168565</v>
      </c>
      <c r="AL14" s="287">
        <f t="shared" si="29"/>
        <v>8.092738407699038</v>
      </c>
      <c r="AM14" s="295">
        <v>77</v>
      </c>
      <c r="AN14" s="296">
        <v>23.5</v>
      </c>
      <c r="AO14" s="297">
        <v>5.2</v>
      </c>
      <c r="AP14" s="283">
        <f t="shared" si="12"/>
        <v>-18.3</v>
      </c>
      <c r="AQ14" s="284">
        <f t="shared" si="13"/>
        <v>22.127659574468087</v>
      </c>
      <c r="AR14" s="287">
        <f t="shared" si="30"/>
        <v>6.753246753246754</v>
      </c>
      <c r="AS14" s="295">
        <v>71.4</v>
      </c>
      <c r="AT14" s="296">
        <v>53.4</v>
      </c>
      <c r="AU14" s="297">
        <v>2</v>
      </c>
      <c r="AV14" s="283">
        <f t="shared" si="14"/>
        <v>-51.4</v>
      </c>
      <c r="AW14" s="284"/>
      <c r="AX14" s="287">
        <f t="shared" si="31"/>
        <v>2.8011204481792715</v>
      </c>
      <c r="AY14" s="295">
        <v>752.7</v>
      </c>
      <c r="AZ14" s="296">
        <v>395</v>
      </c>
      <c r="BA14" s="297">
        <v>138.4</v>
      </c>
      <c r="BB14" s="283">
        <f t="shared" si="16"/>
        <v>-256.6</v>
      </c>
      <c r="BC14" s="284">
        <f t="shared" si="17"/>
        <v>35.037974683544306</v>
      </c>
      <c r="BD14" s="287">
        <f t="shared" si="32"/>
        <v>18.387139630662947</v>
      </c>
      <c r="BE14" s="295">
        <v>39.5</v>
      </c>
      <c r="BF14" s="296">
        <v>24.5</v>
      </c>
      <c r="BG14" s="297">
        <v>6.4</v>
      </c>
      <c r="BH14" s="283">
        <f t="shared" si="18"/>
        <v>-18.1</v>
      </c>
      <c r="BI14" s="284">
        <f t="shared" si="19"/>
        <v>26.122448979591837</v>
      </c>
      <c r="BJ14" s="287">
        <f t="shared" si="33"/>
        <v>16.20253164556962</v>
      </c>
      <c r="BK14" s="295">
        <v>172</v>
      </c>
      <c r="BL14" s="296">
        <v>76</v>
      </c>
      <c r="BM14" s="297">
        <v>41.6</v>
      </c>
      <c r="BN14" s="283">
        <f t="shared" si="20"/>
        <v>-34.4</v>
      </c>
      <c r="BO14" s="284">
        <f t="shared" si="21"/>
        <v>54.73684210526316</v>
      </c>
      <c r="BP14" s="287">
        <f t="shared" si="34"/>
        <v>24.186046511627907</v>
      </c>
      <c r="BQ14" s="295">
        <v>697.6</v>
      </c>
      <c r="BR14" s="296">
        <v>216</v>
      </c>
      <c r="BS14" s="297">
        <v>56.4</v>
      </c>
      <c r="BT14" s="283">
        <f t="shared" si="22"/>
        <v>-159.6</v>
      </c>
      <c r="BU14" s="284">
        <f t="shared" si="23"/>
        <v>26.111111111111107</v>
      </c>
      <c r="BV14" s="285">
        <f t="shared" si="35"/>
        <v>8.0848623853211</v>
      </c>
      <c r="BW14" s="289">
        <f t="shared" si="24"/>
        <v>10752.600000000002</v>
      </c>
      <c r="BX14" s="290">
        <f t="shared" si="24"/>
        <v>4196</v>
      </c>
      <c r="BY14" s="290">
        <f t="shared" si="24"/>
        <v>1034.3</v>
      </c>
      <c r="BZ14" s="283">
        <f t="shared" si="36"/>
        <v>-3161.7</v>
      </c>
      <c r="CA14" s="283">
        <f t="shared" si="37"/>
        <v>24.649666348903715</v>
      </c>
      <c r="CB14" s="286">
        <f t="shared" si="38"/>
        <v>9.619068876364784</v>
      </c>
      <c r="CC14" s="291"/>
    </row>
    <row r="15" spans="1:81" s="305" customFormat="1" ht="12.75">
      <c r="A15" s="299" t="s">
        <v>85</v>
      </c>
      <c r="B15" s="300"/>
      <c r="C15" s="301">
        <v>28872.2</v>
      </c>
      <c r="D15" s="302">
        <v>15455.4</v>
      </c>
      <c r="E15" s="303">
        <v>14706.9</v>
      </c>
      <c r="F15" s="283">
        <f t="shared" si="25"/>
        <v>-748.5</v>
      </c>
      <c r="G15" s="284">
        <f t="shared" si="0"/>
        <v>95.15703249349741</v>
      </c>
      <c r="H15" s="285">
        <f t="shared" si="1"/>
        <v>50.93792644827897</v>
      </c>
      <c r="I15" s="301">
        <v>2739.8</v>
      </c>
      <c r="J15" s="302">
        <v>1287.8</v>
      </c>
      <c r="K15" s="303">
        <v>925.1</v>
      </c>
      <c r="L15" s="283">
        <f t="shared" si="2"/>
        <v>-362.69999999999993</v>
      </c>
      <c r="M15" s="284">
        <f t="shared" si="3"/>
        <v>71.83568877154838</v>
      </c>
      <c r="N15" s="286">
        <f t="shared" si="26"/>
        <v>33.765238338564856</v>
      </c>
      <c r="O15" s="301">
        <v>2828.8</v>
      </c>
      <c r="P15" s="302">
        <v>1710</v>
      </c>
      <c r="Q15" s="303">
        <v>1006.8</v>
      </c>
      <c r="R15" s="283">
        <f t="shared" si="4"/>
        <v>-703.2</v>
      </c>
      <c r="S15" s="284">
        <f t="shared" si="5"/>
        <v>58.87719298245613</v>
      </c>
      <c r="T15" s="287">
        <f t="shared" si="27"/>
        <v>35.591063348416284</v>
      </c>
      <c r="U15" s="301">
        <v>2533.6</v>
      </c>
      <c r="V15" s="302">
        <v>513.8</v>
      </c>
      <c r="W15" s="303">
        <v>564.6</v>
      </c>
      <c r="X15" s="283">
        <f t="shared" si="6"/>
        <v>50.80000000000007</v>
      </c>
      <c r="Y15" s="284">
        <f t="shared" si="7"/>
        <v>109.88711560918647</v>
      </c>
      <c r="Z15" s="287">
        <f>W15/U15%</f>
        <v>22.284496368803286</v>
      </c>
      <c r="AA15" s="301">
        <v>4054.5</v>
      </c>
      <c r="AB15" s="302">
        <v>2256.4</v>
      </c>
      <c r="AC15" s="303">
        <v>677.2</v>
      </c>
      <c r="AD15" s="283">
        <f t="shared" si="8"/>
        <v>-1579.2</v>
      </c>
      <c r="AE15" s="284">
        <f t="shared" si="9"/>
        <v>30.012409147314308</v>
      </c>
      <c r="AF15" s="287">
        <f t="shared" si="28"/>
        <v>16.70242939943273</v>
      </c>
      <c r="AG15" s="301">
        <v>1263.3</v>
      </c>
      <c r="AH15" s="302">
        <v>770.1</v>
      </c>
      <c r="AI15" s="303">
        <v>588.2</v>
      </c>
      <c r="AJ15" s="283">
        <f t="shared" si="10"/>
        <v>-181.89999999999998</v>
      </c>
      <c r="AK15" s="284">
        <f t="shared" si="11"/>
        <v>76.37969094922737</v>
      </c>
      <c r="AL15" s="287">
        <f t="shared" si="29"/>
        <v>46.56059526636587</v>
      </c>
      <c r="AM15" s="301">
        <v>3391.6</v>
      </c>
      <c r="AN15" s="302">
        <v>1310.7</v>
      </c>
      <c r="AO15" s="303">
        <v>1092.9</v>
      </c>
      <c r="AP15" s="283">
        <f t="shared" si="12"/>
        <v>-217.79999999999995</v>
      </c>
      <c r="AQ15" s="284">
        <f t="shared" si="13"/>
        <v>83.3829251544976</v>
      </c>
      <c r="AR15" s="287">
        <f t="shared" si="30"/>
        <v>32.22372921335064</v>
      </c>
      <c r="AS15" s="301">
        <v>2420.7</v>
      </c>
      <c r="AT15" s="302">
        <v>2195.7</v>
      </c>
      <c r="AU15" s="303">
        <v>669.5</v>
      </c>
      <c r="AV15" s="283">
        <f t="shared" si="14"/>
        <v>-1526.1999999999998</v>
      </c>
      <c r="AW15" s="284">
        <f t="shared" si="15"/>
        <v>30.491415038484313</v>
      </c>
      <c r="AX15" s="287">
        <f t="shared" si="31"/>
        <v>27.657289213863763</v>
      </c>
      <c r="AY15" s="301">
        <v>2802</v>
      </c>
      <c r="AZ15" s="302">
        <v>1352</v>
      </c>
      <c r="BA15" s="303">
        <v>757.4</v>
      </c>
      <c r="BB15" s="283">
        <f t="shared" si="16"/>
        <v>-594.6</v>
      </c>
      <c r="BC15" s="284">
        <f t="shared" si="17"/>
        <v>56.0207100591716</v>
      </c>
      <c r="BD15" s="287">
        <f t="shared" si="32"/>
        <v>27.030692362598145</v>
      </c>
      <c r="BE15" s="301">
        <v>1639.5</v>
      </c>
      <c r="BF15" s="302">
        <v>475.8</v>
      </c>
      <c r="BG15" s="303">
        <v>337.1</v>
      </c>
      <c r="BH15" s="283">
        <f t="shared" si="18"/>
        <v>-138.7</v>
      </c>
      <c r="BI15" s="284">
        <f t="shared" si="19"/>
        <v>70.84909625893233</v>
      </c>
      <c r="BJ15" s="287">
        <f t="shared" si="33"/>
        <v>20.56114669106435</v>
      </c>
      <c r="BK15" s="301">
        <v>1454.1</v>
      </c>
      <c r="BL15" s="302">
        <v>718.9</v>
      </c>
      <c r="BM15" s="303">
        <v>385.8</v>
      </c>
      <c r="BN15" s="283">
        <f t="shared" si="20"/>
        <v>-333.09999999999997</v>
      </c>
      <c r="BO15" s="284">
        <f t="shared" si="21"/>
        <v>53.6653220197524</v>
      </c>
      <c r="BP15" s="287">
        <f t="shared" si="34"/>
        <v>26.53187538683722</v>
      </c>
      <c r="BQ15" s="301">
        <v>3982.4</v>
      </c>
      <c r="BR15" s="302">
        <v>2696.1</v>
      </c>
      <c r="BS15" s="303">
        <v>2113.5</v>
      </c>
      <c r="BT15" s="283">
        <f t="shared" si="22"/>
        <v>-582.5999999999999</v>
      </c>
      <c r="BU15" s="284">
        <f t="shared" si="23"/>
        <v>78.39100923556248</v>
      </c>
      <c r="BV15" s="285">
        <f t="shared" si="35"/>
        <v>53.07101245480113</v>
      </c>
      <c r="BW15" s="289">
        <f t="shared" si="24"/>
        <v>57982.5</v>
      </c>
      <c r="BX15" s="290">
        <f t="shared" si="24"/>
        <v>30742.7</v>
      </c>
      <c r="BY15" s="290">
        <f t="shared" si="24"/>
        <v>23825</v>
      </c>
      <c r="BZ15" s="283">
        <f t="shared" si="36"/>
        <v>-6917.700000000001</v>
      </c>
      <c r="CA15" s="283">
        <f t="shared" si="37"/>
        <v>77.49807271319695</v>
      </c>
      <c r="CB15" s="286">
        <f t="shared" si="38"/>
        <v>41.0899840469107</v>
      </c>
      <c r="CC15" s="304"/>
    </row>
    <row r="16" spans="1:81" ht="12.75" customHeight="1">
      <c r="A16" s="306" t="s">
        <v>86</v>
      </c>
      <c r="B16" s="307"/>
      <c r="C16" s="301"/>
      <c r="D16" s="308"/>
      <c r="E16" s="309"/>
      <c r="F16" s="283">
        <f t="shared" si="25"/>
        <v>0</v>
      </c>
      <c r="G16" s="284"/>
      <c r="H16" s="285"/>
      <c r="I16" s="301">
        <v>29.7</v>
      </c>
      <c r="J16" s="308">
        <v>25</v>
      </c>
      <c r="K16" s="309">
        <v>21.8</v>
      </c>
      <c r="L16" s="283">
        <f t="shared" si="2"/>
        <v>-3.1999999999999993</v>
      </c>
      <c r="M16" s="284">
        <f t="shared" si="3"/>
        <v>87.2</v>
      </c>
      <c r="N16" s="286">
        <f t="shared" si="26"/>
        <v>73.40067340067341</v>
      </c>
      <c r="O16" s="301">
        <v>107</v>
      </c>
      <c r="P16" s="308">
        <v>84.9</v>
      </c>
      <c r="Q16" s="309">
        <v>71.9</v>
      </c>
      <c r="R16" s="283">
        <f t="shared" si="4"/>
        <v>-13</v>
      </c>
      <c r="S16" s="284">
        <f t="shared" si="5"/>
        <v>84.68786808009423</v>
      </c>
      <c r="T16" s="287">
        <f t="shared" si="27"/>
        <v>67.19626168224299</v>
      </c>
      <c r="U16" s="301">
        <v>12</v>
      </c>
      <c r="V16" s="308">
        <v>11.3</v>
      </c>
      <c r="W16" s="309">
        <v>20.6</v>
      </c>
      <c r="X16" s="283">
        <f t="shared" si="6"/>
        <v>9.3</v>
      </c>
      <c r="Y16" s="293" t="s">
        <v>52</v>
      </c>
      <c r="Z16" s="310" t="s">
        <v>52</v>
      </c>
      <c r="AA16" s="301">
        <v>36</v>
      </c>
      <c r="AB16" s="308">
        <v>30.1</v>
      </c>
      <c r="AC16" s="309">
        <v>30.9</v>
      </c>
      <c r="AD16" s="283">
        <f t="shared" si="8"/>
        <v>0.7999999999999972</v>
      </c>
      <c r="AE16" s="284">
        <f t="shared" si="9"/>
        <v>102.65780730897009</v>
      </c>
      <c r="AF16" s="287">
        <f t="shared" si="28"/>
        <v>85.83333333333333</v>
      </c>
      <c r="AG16" s="301">
        <v>86.9</v>
      </c>
      <c r="AH16" s="308">
        <v>65.2</v>
      </c>
      <c r="AI16" s="309">
        <v>51.2</v>
      </c>
      <c r="AJ16" s="283">
        <f t="shared" si="10"/>
        <v>-14</v>
      </c>
      <c r="AK16" s="284">
        <f t="shared" si="11"/>
        <v>78.52760736196319</v>
      </c>
      <c r="AL16" s="287">
        <f t="shared" si="29"/>
        <v>58.918296892980436</v>
      </c>
      <c r="AM16" s="301">
        <v>24.9</v>
      </c>
      <c r="AN16" s="308">
        <v>18.7</v>
      </c>
      <c r="AO16" s="309">
        <v>14.5</v>
      </c>
      <c r="AP16" s="283">
        <f t="shared" si="12"/>
        <v>-4.199999999999999</v>
      </c>
      <c r="AQ16" s="284">
        <f t="shared" si="13"/>
        <v>77.54010695187166</v>
      </c>
      <c r="AR16" s="287">
        <f t="shared" si="30"/>
        <v>58.23293172690763</v>
      </c>
      <c r="AS16" s="301">
        <v>35</v>
      </c>
      <c r="AT16" s="308">
        <v>25</v>
      </c>
      <c r="AU16" s="309">
        <v>15.8</v>
      </c>
      <c r="AV16" s="283">
        <f t="shared" si="14"/>
        <v>-9.2</v>
      </c>
      <c r="AW16" s="284">
        <f t="shared" si="15"/>
        <v>63.2</v>
      </c>
      <c r="AX16" s="287">
        <f t="shared" si="31"/>
        <v>45.142857142857146</v>
      </c>
      <c r="AY16" s="301">
        <v>15.8</v>
      </c>
      <c r="AZ16" s="308">
        <v>11.3</v>
      </c>
      <c r="BA16" s="309">
        <v>5.6</v>
      </c>
      <c r="BB16" s="283">
        <f t="shared" si="16"/>
        <v>-5.700000000000001</v>
      </c>
      <c r="BC16" s="284">
        <f t="shared" si="17"/>
        <v>49.557522123893804</v>
      </c>
      <c r="BD16" s="287">
        <f t="shared" si="32"/>
        <v>35.44303797468354</v>
      </c>
      <c r="BE16" s="301">
        <v>25</v>
      </c>
      <c r="BF16" s="308">
        <v>25</v>
      </c>
      <c r="BG16" s="309">
        <v>23.8</v>
      </c>
      <c r="BH16" s="283">
        <f t="shared" si="18"/>
        <v>-1.1999999999999993</v>
      </c>
      <c r="BI16" s="284">
        <f t="shared" si="19"/>
        <v>95.2</v>
      </c>
      <c r="BJ16" s="287">
        <f t="shared" si="33"/>
        <v>95.2</v>
      </c>
      <c r="BK16" s="301">
        <v>100</v>
      </c>
      <c r="BL16" s="308">
        <v>63.9</v>
      </c>
      <c r="BM16" s="309">
        <v>51.8</v>
      </c>
      <c r="BN16" s="283">
        <f t="shared" si="20"/>
        <v>-12.100000000000001</v>
      </c>
      <c r="BO16" s="284">
        <f t="shared" si="21"/>
        <v>81.0641627543036</v>
      </c>
      <c r="BP16" s="287">
        <f t="shared" si="34"/>
        <v>51.8</v>
      </c>
      <c r="BQ16" s="301">
        <v>96.4</v>
      </c>
      <c r="BR16" s="308">
        <v>72.2</v>
      </c>
      <c r="BS16" s="309">
        <v>57.6</v>
      </c>
      <c r="BT16" s="283">
        <f t="shared" si="22"/>
        <v>-14.600000000000001</v>
      </c>
      <c r="BU16" s="284">
        <f t="shared" si="23"/>
        <v>79.77839335180056</v>
      </c>
      <c r="BV16" s="285">
        <f t="shared" si="35"/>
        <v>59.751037344398334</v>
      </c>
      <c r="BW16" s="289">
        <f t="shared" si="24"/>
        <v>568.7</v>
      </c>
      <c r="BX16" s="290">
        <f t="shared" si="24"/>
        <v>432.59999999999997</v>
      </c>
      <c r="BY16" s="290">
        <f t="shared" si="24"/>
        <v>365.50000000000006</v>
      </c>
      <c r="BZ16" s="283">
        <f t="shared" si="36"/>
        <v>-67.09999999999991</v>
      </c>
      <c r="CA16" s="283">
        <f t="shared" si="37"/>
        <v>84.48913546000927</v>
      </c>
      <c r="CB16" s="286">
        <f t="shared" si="38"/>
        <v>64.26938631967646</v>
      </c>
      <c r="CC16" s="291"/>
    </row>
    <row r="17" spans="1:81" ht="21.75" customHeight="1">
      <c r="A17" s="306" t="s">
        <v>87</v>
      </c>
      <c r="B17" s="307"/>
      <c r="C17" s="301"/>
      <c r="D17" s="308"/>
      <c r="E17" s="311"/>
      <c r="F17" s="283">
        <f t="shared" si="25"/>
        <v>0</v>
      </c>
      <c r="G17" s="284"/>
      <c r="H17" s="285"/>
      <c r="I17" s="301"/>
      <c r="J17" s="308"/>
      <c r="K17" s="311"/>
      <c r="L17" s="283">
        <f t="shared" si="2"/>
        <v>0</v>
      </c>
      <c r="M17" s="284"/>
      <c r="N17" s="286"/>
      <c r="O17" s="301"/>
      <c r="P17" s="308"/>
      <c r="Q17" s="311"/>
      <c r="R17" s="283">
        <f t="shared" si="4"/>
        <v>0</v>
      </c>
      <c r="S17" s="284"/>
      <c r="T17" s="287"/>
      <c r="U17" s="301"/>
      <c r="V17" s="308"/>
      <c r="W17" s="311"/>
      <c r="X17" s="283">
        <f t="shared" si="6"/>
        <v>0</v>
      </c>
      <c r="Y17" s="284"/>
      <c r="Z17" s="287"/>
      <c r="AA17" s="301"/>
      <c r="AB17" s="308"/>
      <c r="AC17" s="311"/>
      <c r="AD17" s="283">
        <f t="shared" si="8"/>
        <v>0</v>
      </c>
      <c r="AE17" s="284"/>
      <c r="AF17" s="287"/>
      <c r="AG17" s="301"/>
      <c r="AH17" s="308"/>
      <c r="AI17" s="311"/>
      <c r="AJ17" s="283">
        <f t="shared" si="10"/>
        <v>0</v>
      </c>
      <c r="AK17" s="284"/>
      <c r="AL17" s="287"/>
      <c r="AM17" s="301"/>
      <c r="AN17" s="308"/>
      <c r="AO17" s="311"/>
      <c r="AP17" s="283">
        <f t="shared" si="12"/>
        <v>0</v>
      </c>
      <c r="AQ17" s="284"/>
      <c r="AR17" s="287"/>
      <c r="AS17" s="301"/>
      <c r="AT17" s="308"/>
      <c r="AU17" s="311"/>
      <c r="AV17" s="283">
        <f t="shared" si="14"/>
        <v>0</v>
      </c>
      <c r="AW17" s="284"/>
      <c r="AX17" s="287"/>
      <c r="AY17" s="301"/>
      <c r="AZ17" s="308"/>
      <c r="BA17" s="311"/>
      <c r="BB17" s="283">
        <f t="shared" si="16"/>
        <v>0</v>
      </c>
      <c r="BC17" s="284"/>
      <c r="BD17" s="287"/>
      <c r="BE17" s="301"/>
      <c r="BF17" s="308"/>
      <c r="BG17" s="311"/>
      <c r="BH17" s="283">
        <f t="shared" si="18"/>
        <v>0</v>
      </c>
      <c r="BI17" s="284"/>
      <c r="BJ17" s="287"/>
      <c r="BK17" s="301"/>
      <c r="BL17" s="308"/>
      <c r="BM17" s="311"/>
      <c r="BN17" s="283">
        <f t="shared" si="20"/>
        <v>0</v>
      </c>
      <c r="BO17" s="284"/>
      <c r="BP17" s="287"/>
      <c r="BQ17" s="301"/>
      <c r="BR17" s="308"/>
      <c r="BS17" s="311"/>
      <c r="BT17" s="283">
        <f t="shared" si="22"/>
        <v>0</v>
      </c>
      <c r="BU17" s="284"/>
      <c r="BV17" s="285"/>
      <c r="BW17" s="289">
        <f t="shared" si="24"/>
        <v>0</v>
      </c>
      <c r="BX17" s="290">
        <f t="shared" si="24"/>
        <v>0</v>
      </c>
      <c r="BY17" s="290">
        <f t="shared" si="24"/>
        <v>0</v>
      </c>
      <c r="BZ17" s="283">
        <f t="shared" si="36"/>
        <v>0</v>
      </c>
      <c r="CA17" s="283"/>
      <c r="CB17" s="286"/>
      <c r="CC17" s="291"/>
    </row>
    <row r="18" spans="1:81" s="320" customFormat="1" ht="21.75" customHeight="1">
      <c r="A18" s="312" t="s">
        <v>88</v>
      </c>
      <c r="B18" s="313"/>
      <c r="C18" s="314">
        <f>SUM(C19:C27)</f>
        <v>5349.7</v>
      </c>
      <c r="D18" s="315">
        <f>SUM(D19:D27)</f>
        <v>4156</v>
      </c>
      <c r="E18" s="315">
        <f>SUM(E19:E27)</f>
        <v>4377.599999999999</v>
      </c>
      <c r="F18" s="316">
        <f t="shared" si="25"/>
        <v>221.59999999999945</v>
      </c>
      <c r="G18" s="317">
        <f>E18/D18%</f>
        <v>105.33205004812318</v>
      </c>
      <c r="H18" s="273">
        <f>E18/C18%</f>
        <v>81.82888760117389</v>
      </c>
      <c r="I18" s="314">
        <f>SUM(I19:I27)</f>
        <v>835</v>
      </c>
      <c r="J18" s="315">
        <f>SUM(J19:J27)</f>
        <v>568.6</v>
      </c>
      <c r="K18" s="315">
        <f>SUM(K19:K27)</f>
        <v>411</v>
      </c>
      <c r="L18" s="316">
        <f t="shared" si="2"/>
        <v>-157.60000000000002</v>
      </c>
      <c r="M18" s="317">
        <f>K18/J18%</f>
        <v>72.28279985930355</v>
      </c>
      <c r="N18" s="274">
        <f t="shared" si="26"/>
        <v>49.221556886227546</v>
      </c>
      <c r="O18" s="314">
        <f>SUM(O19:O27)</f>
        <v>708.0000000000001</v>
      </c>
      <c r="P18" s="315">
        <f>SUM(P19:P27)</f>
        <v>455</v>
      </c>
      <c r="Q18" s="315">
        <f>SUM(Q19:Q27)</f>
        <v>466.1</v>
      </c>
      <c r="R18" s="316">
        <f t="shared" si="4"/>
        <v>11.100000000000023</v>
      </c>
      <c r="S18" s="317">
        <f>Q18/P18%</f>
        <v>102.43956043956045</v>
      </c>
      <c r="T18" s="275">
        <f t="shared" si="27"/>
        <v>65.83333333333333</v>
      </c>
      <c r="U18" s="314">
        <f>SUM(U19:U27)</f>
        <v>2603.2</v>
      </c>
      <c r="V18" s="315">
        <f>SUM(V19:V27)</f>
        <v>1952.6000000000001</v>
      </c>
      <c r="W18" s="315">
        <f>SUM(W19:W27)</f>
        <v>1632.7</v>
      </c>
      <c r="X18" s="316">
        <f t="shared" si="6"/>
        <v>-319.9000000000001</v>
      </c>
      <c r="Y18" s="317">
        <f>W18/V18%</f>
        <v>83.61671617330738</v>
      </c>
      <c r="Z18" s="275">
        <f>W18/U18%</f>
        <v>62.71896127842656</v>
      </c>
      <c r="AA18" s="314">
        <f>SUM(AA19:AA27)</f>
        <v>921.6</v>
      </c>
      <c r="AB18" s="315">
        <f>SUM(AB19:AB27)</f>
        <v>690.8000000000001</v>
      </c>
      <c r="AC18" s="315">
        <f>SUM(AC19:AC27)</f>
        <v>170.60000000000002</v>
      </c>
      <c r="AD18" s="316">
        <f t="shared" si="8"/>
        <v>-520.2</v>
      </c>
      <c r="AE18" s="317">
        <f>AC18/AB18%</f>
        <v>24.696004632310366</v>
      </c>
      <c r="AF18" s="275">
        <f t="shared" si="28"/>
        <v>18.51128472222222</v>
      </c>
      <c r="AG18" s="314">
        <f>SUM(AG19:AG27)</f>
        <v>1455.3</v>
      </c>
      <c r="AH18" s="315">
        <f>SUM(AH19:AH27)</f>
        <v>1077.2</v>
      </c>
      <c r="AI18" s="315">
        <f>SUM(AI19:AI27)</f>
        <v>1155.8</v>
      </c>
      <c r="AJ18" s="316">
        <f t="shared" si="10"/>
        <v>78.59999999999991</v>
      </c>
      <c r="AK18" s="317">
        <f>AI18/AH18%</f>
        <v>107.29669513553657</v>
      </c>
      <c r="AL18" s="275">
        <f t="shared" si="29"/>
        <v>79.42005084862228</v>
      </c>
      <c r="AM18" s="314">
        <f>SUM(AM19:AM27)</f>
        <v>966.1</v>
      </c>
      <c r="AN18" s="315">
        <f>SUM(AN19:AN27)</f>
        <v>724.5</v>
      </c>
      <c r="AO18" s="315">
        <f>SUM(AO19:AO27)</f>
        <v>312.09999999999997</v>
      </c>
      <c r="AP18" s="316">
        <f t="shared" si="12"/>
        <v>-412.40000000000003</v>
      </c>
      <c r="AQ18" s="317">
        <f>AO18/AN18%</f>
        <v>43.077984817115244</v>
      </c>
      <c r="AR18" s="275">
        <f t="shared" si="30"/>
        <v>32.305144394990165</v>
      </c>
      <c r="AS18" s="314">
        <f>SUM(AS19:AS27)</f>
        <v>250.6</v>
      </c>
      <c r="AT18" s="315">
        <f>SUM(AT19:AT27)</f>
        <v>187.8</v>
      </c>
      <c r="AU18" s="315">
        <f>SUM(AU19:AU27)</f>
        <v>51.699999999999996</v>
      </c>
      <c r="AV18" s="316">
        <f t="shared" si="14"/>
        <v>-136.10000000000002</v>
      </c>
      <c r="AW18" s="317">
        <f>AU18/AT18%</f>
        <v>27.52928647497337</v>
      </c>
      <c r="AX18" s="275">
        <f t="shared" si="31"/>
        <v>20.63048683160415</v>
      </c>
      <c r="AY18" s="314">
        <f>SUM(AY19:AY27)</f>
        <v>2670</v>
      </c>
      <c r="AZ18" s="315">
        <f>SUM(AZ19:AZ27)</f>
        <v>1830</v>
      </c>
      <c r="BA18" s="315">
        <f>SUM(BA19:BA27)</f>
        <v>1475.5</v>
      </c>
      <c r="BB18" s="316">
        <f t="shared" si="16"/>
        <v>-354.5</v>
      </c>
      <c r="BC18" s="317">
        <f>BA18/AZ18%</f>
        <v>80.62841530054645</v>
      </c>
      <c r="BD18" s="275">
        <f t="shared" si="32"/>
        <v>55.262172284644194</v>
      </c>
      <c r="BE18" s="314">
        <f>SUM(BE19:BE27)</f>
        <v>316.20000000000005</v>
      </c>
      <c r="BF18" s="315">
        <f>SUM(BF19:BF27)</f>
        <v>243.3</v>
      </c>
      <c r="BG18" s="315">
        <f>SUM(BG19:BG27)</f>
        <v>119.8</v>
      </c>
      <c r="BH18" s="316">
        <f t="shared" si="18"/>
        <v>-123.50000000000001</v>
      </c>
      <c r="BI18" s="317">
        <f>BG18/BF18%</f>
        <v>49.23962186600904</v>
      </c>
      <c r="BJ18" s="275">
        <f t="shared" si="33"/>
        <v>37.887413029728016</v>
      </c>
      <c r="BK18" s="314">
        <f>SUM(BK19:BK27)</f>
        <v>1283.0999999999997</v>
      </c>
      <c r="BL18" s="315">
        <f>SUM(BL19:BL27)</f>
        <v>797.7</v>
      </c>
      <c r="BM18" s="315">
        <f>SUM(BM19:BM27)</f>
        <v>645.8</v>
      </c>
      <c r="BN18" s="316">
        <f t="shared" si="20"/>
        <v>-151.9000000000001</v>
      </c>
      <c r="BO18" s="317">
        <f>BM18/BL18%</f>
        <v>80.9577535414316</v>
      </c>
      <c r="BP18" s="275">
        <f t="shared" si="34"/>
        <v>50.33122905463332</v>
      </c>
      <c r="BQ18" s="314">
        <f>SUM(BQ19:BQ27)</f>
        <v>1569</v>
      </c>
      <c r="BR18" s="315">
        <f>SUM(BR19:BR27)</f>
        <v>1296.3</v>
      </c>
      <c r="BS18" s="315">
        <f>SUM(BS19:BS27)</f>
        <v>1203.7</v>
      </c>
      <c r="BT18" s="316">
        <f t="shared" si="22"/>
        <v>-92.59999999999991</v>
      </c>
      <c r="BU18" s="317">
        <f>BS18/BR18%</f>
        <v>92.85659183830904</v>
      </c>
      <c r="BV18" s="273">
        <f t="shared" si="35"/>
        <v>76.7176545570427</v>
      </c>
      <c r="BW18" s="276">
        <f t="shared" si="24"/>
        <v>18927.8</v>
      </c>
      <c r="BX18" s="318">
        <f t="shared" si="24"/>
        <v>13979.8</v>
      </c>
      <c r="BY18" s="318">
        <f t="shared" si="24"/>
        <v>12022.4</v>
      </c>
      <c r="BZ18" s="316">
        <f t="shared" si="36"/>
        <v>-1957.3999999999996</v>
      </c>
      <c r="CA18" s="316">
        <f t="shared" si="37"/>
        <v>85.99836907538018</v>
      </c>
      <c r="CB18" s="274">
        <f t="shared" si="38"/>
        <v>63.51715466139752</v>
      </c>
      <c r="CC18" s="319"/>
    </row>
    <row r="19" spans="1:81" s="326" customFormat="1" ht="12.75">
      <c r="A19" s="321" t="s">
        <v>89</v>
      </c>
      <c r="B19" s="322"/>
      <c r="C19" s="323">
        <v>4277.8</v>
      </c>
      <c r="D19" s="324">
        <v>3399.6</v>
      </c>
      <c r="E19" s="325">
        <v>2882</v>
      </c>
      <c r="F19" s="283">
        <f t="shared" si="25"/>
        <v>-517.5999999999999</v>
      </c>
      <c r="G19" s="284">
        <f>E19/D19%</f>
        <v>84.774679374044</v>
      </c>
      <c r="H19" s="285">
        <f>E19/C19%</f>
        <v>67.37107859179953</v>
      </c>
      <c r="I19" s="323">
        <v>753.8</v>
      </c>
      <c r="J19" s="324">
        <v>487.4</v>
      </c>
      <c r="K19" s="325">
        <v>329.1</v>
      </c>
      <c r="L19" s="283">
        <f t="shared" si="2"/>
        <v>-158.29999999999995</v>
      </c>
      <c r="M19" s="284">
        <f>K19/J19%</f>
        <v>67.5215428805909</v>
      </c>
      <c r="N19" s="286">
        <f t="shared" si="26"/>
        <v>43.6587954364553</v>
      </c>
      <c r="O19" s="323">
        <v>529.2</v>
      </c>
      <c r="P19" s="324">
        <v>308.2</v>
      </c>
      <c r="Q19" s="325">
        <v>201.1</v>
      </c>
      <c r="R19" s="283">
        <f t="shared" si="4"/>
        <v>-107.1</v>
      </c>
      <c r="S19" s="284">
        <f>Q19/P19%</f>
        <v>65.24983776768332</v>
      </c>
      <c r="T19" s="287">
        <f t="shared" si="27"/>
        <v>38.00075585789871</v>
      </c>
      <c r="U19" s="323">
        <v>2602</v>
      </c>
      <c r="V19" s="324">
        <v>1951.4</v>
      </c>
      <c r="W19" s="325">
        <v>1602.7</v>
      </c>
      <c r="X19" s="283">
        <f t="shared" si="6"/>
        <v>-348.70000000000005</v>
      </c>
      <c r="Y19" s="284">
        <f>W19/V19%</f>
        <v>82.13077790304398</v>
      </c>
      <c r="Z19" s="287">
        <f>W19/U19%</f>
        <v>61.594926979246736</v>
      </c>
      <c r="AA19" s="323">
        <v>916.6</v>
      </c>
      <c r="AB19" s="324">
        <v>687.1</v>
      </c>
      <c r="AC19" s="325">
        <v>129.8</v>
      </c>
      <c r="AD19" s="283">
        <f t="shared" si="8"/>
        <v>-557.3</v>
      </c>
      <c r="AE19" s="284">
        <f>AC19/AB19%</f>
        <v>18.89099112210741</v>
      </c>
      <c r="AF19" s="287">
        <f t="shared" si="28"/>
        <v>14.161029893083134</v>
      </c>
      <c r="AG19" s="323">
        <v>989.4</v>
      </c>
      <c r="AH19" s="324">
        <v>634.3</v>
      </c>
      <c r="AI19" s="325">
        <v>495.4</v>
      </c>
      <c r="AJ19" s="283">
        <f t="shared" si="10"/>
        <v>-138.89999999999998</v>
      </c>
      <c r="AK19" s="284">
        <f>AI19/AH19%</f>
        <v>78.1018445530506</v>
      </c>
      <c r="AL19" s="287">
        <f t="shared" si="29"/>
        <v>50.07074994946432</v>
      </c>
      <c r="AM19" s="323">
        <v>961.1</v>
      </c>
      <c r="AN19" s="324">
        <v>720.8</v>
      </c>
      <c r="AO19" s="325">
        <v>280.2</v>
      </c>
      <c r="AP19" s="283">
        <f t="shared" si="12"/>
        <v>-440.59999999999997</v>
      </c>
      <c r="AQ19" s="284">
        <f>AO19/AN19%</f>
        <v>38.873473917869035</v>
      </c>
      <c r="AR19" s="287">
        <f t="shared" si="30"/>
        <v>29.15409426698574</v>
      </c>
      <c r="AS19" s="323">
        <v>243.1</v>
      </c>
      <c r="AT19" s="324">
        <v>182.4</v>
      </c>
      <c r="AU19" s="325">
        <v>50.9</v>
      </c>
      <c r="AV19" s="283">
        <f t="shared" si="14"/>
        <v>-131.5</v>
      </c>
      <c r="AW19" s="284">
        <f>AU19/AT19%</f>
        <v>27.905701754385962</v>
      </c>
      <c r="AX19" s="287">
        <f t="shared" si="31"/>
        <v>20.937885643767995</v>
      </c>
      <c r="AY19" s="323">
        <v>2650</v>
      </c>
      <c r="AZ19" s="324">
        <v>1830</v>
      </c>
      <c r="BA19" s="325">
        <v>1334.3</v>
      </c>
      <c r="BB19" s="283">
        <f t="shared" si="16"/>
        <v>-495.70000000000005</v>
      </c>
      <c r="BC19" s="284">
        <f>BA19/AZ19%</f>
        <v>72.91256830601093</v>
      </c>
      <c r="BD19" s="287">
        <f t="shared" si="32"/>
        <v>50.35094339622641</v>
      </c>
      <c r="BE19" s="323">
        <v>135.3</v>
      </c>
      <c r="BF19" s="324">
        <v>101.4</v>
      </c>
      <c r="BG19" s="325">
        <v>31</v>
      </c>
      <c r="BH19" s="283">
        <f t="shared" si="18"/>
        <v>-70.4</v>
      </c>
      <c r="BI19" s="284">
        <f>BG19/BF19%</f>
        <v>30.57199211045365</v>
      </c>
      <c r="BJ19" s="287">
        <f t="shared" si="33"/>
        <v>22.912047302291203</v>
      </c>
      <c r="BK19" s="323">
        <v>1074</v>
      </c>
      <c r="BL19" s="324">
        <v>616.2</v>
      </c>
      <c r="BM19" s="325">
        <v>478.7</v>
      </c>
      <c r="BN19" s="283">
        <f t="shared" si="20"/>
        <v>-137.50000000000006</v>
      </c>
      <c r="BO19" s="284">
        <f>BM19/BL19%</f>
        <v>77.68581629341122</v>
      </c>
      <c r="BP19" s="287">
        <f t="shared" si="34"/>
        <v>44.571694599627556</v>
      </c>
      <c r="BQ19" s="323">
        <v>295.2</v>
      </c>
      <c r="BR19" s="324">
        <v>230.8</v>
      </c>
      <c r="BS19" s="325">
        <v>192.7</v>
      </c>
      <c r="BT19" s="283">
        <f t="shared" si="22"/>
        <v>-38.10000000000002</v>
      </c>
      <c r="BU19" s="284">
        <f>BS19/BR19%</f>
        <v>83.49220103986134</v>
      </c>
      <c r="BV19" s="285">
        <f t="shared" si="35"/>
        <v>65.27777777777777</v>
      </c>
      <c r="BW19" s="289">
        <f t="shared" si="24"/>
        <v>15427.5</v>
      </c>
      <c r="BX19" s="290">
        <f t="shared" si="24"/>
        <v>11149.6</v>
      </c>
      <c r="BY19" s="290">
        <f t="shared" si="24"/>
        <v>8007.899999999999</v>
      </c>
      <c r="BZ19" s="283">
        <f t="shared" si="36"/>
        <v>-3141.7000000000016</v>
      </c>
      <c r="CA19" s="283">
        <f t="shared" si="37"/>
        <v>71.8223075267274</v>
      </c>
      <c r="CB19" s="286">
        <f t="shared" si="38"/>
        <v>51.90666018473504</v>
      </c>
      <c r="CC19" s="291"/>
    </row>
    <row r="20" spans="1:81" ht="12.75">
      <c r="A20" s="327" t="s">
        <v>47</v>
      </c>
      <c r="B20" s="328"/>
      <c r="C20" s="323">
        <v>710</v>
      </c>
      <c r="D20" s="329">
        <v>497.5</v>
      </c>
      <c r="E20" s="330">
        <v>470.1</v>
      </c>
      <c r="F20" s="283">
        <f t="shared" si="25"/>
        <v>-27.399999999999977</v>
      </c>
      <c r="G20" s="284">
        <f>E20/D20%</f>
        <v>94.4924623115578</v>
      </c>
      <c r="H20" s="285">
        <f>E20/C20%</f>
        <v>66.21126760563381</v>
      </c>
      <c r="I20" s="323"/>
      <c r="J20" s="329"/>
      <c r="K20" s="330"/>
      <c r="L20" s="283">
        <f t="shared" si="2"/>
        <v>0</v>
      </c>
      <c r="M20" s="331" t="s">
        <v>90</v>
      </c>
      <c r="N20" s="332" t="s">
        <v>90</v>
      </c>
      <c r="O20" s="323">
        <v>75.1</v>
      </c>
      <c r="P20" s="329">
        <v>46.3</v>
      </c>
      <c r="Q20" s="330">
        <v>52.9</v>
      </c>
      <c r="R20" s="283">
        <f t="shared" si="4"/>
        <v>6.600000000000001</v>
      </c>
      <c r="S20" s="284">
        <f>Q20/P20%</f>
        <v>114.25485961123111</v>
      </c>
      <c r="T20" s="287">
        <f>Q20/O20%</f>
        <v>70.439414114514</v>
      </c>
      <c r="U20" s="323"/>
      <c r="V20" s="329"/>
      <c r="W20" s="330"/>
      <c r="X20" s="283">
        <f t="shared" si="6"/>
        <v>0</v>
      </c>
      <c r="Y20" s="284"/>
      <c r="Z20" s="287"/>
      <c r="AA20" s="323"/>
      <c r="AB20" s="329"/>
      <c r="AC20" s="330"/>
      <c r="AD20" s="283">
        <f t="shared" si="8"/>
        <v>0</v>
      </c>
      <c r="AE20" s="284"/>
      <c r="AF20" s="287"/>
      <c r="AG20" s="323">
        <v>85.4</v>
      </c>
      <c r="AH20" s="329">
        <v>64.2</v>
      </c>
      <c r="AI20" s="330">
        <v>47.4</v>
      </c>
      <c r="AJ20" s="283">
        <f t="shared" si="10"/>
        <v>-16.800000000000004</v>
      </c>
      <c r="AK20" s="284">
        <f>AI20/AH20%</f>
        <v>73.83177570093457</v>
      </c>
      <c r="AL20" s="287">
        <f t="shared" si="29"/>
        <v>55.503512880562056</v>
      </c>
      <c r="AM20" s="323"/>
      <c r="AN20" s="329"/>
      <c r="AO20" s="330"/>
      <c r="AP20" s="283">
        <f t="shared" si="12"/>
        <v>0</v>
      </c>
      <c r="AQ20" s="284"/>
      <c r="AR20" s="287"/>
      <c r="AS20" s="323"/>
      <c r="AT20" s="329"/>
      <c r="AU20" s="330"/>
      <c r="AV20" s="283">
        <f t="shared" si="14"/>
        <v>0</v>
      </c>
      <c r="AW20" s="284"/>
      <c r="AX20" s="287"/>
      <c r="AY20" s="323"/>
      <c r="AZ20" s="329"/>
      <c r="BA20" s="330"/>
      <c r="BB20" s="283">
        <f t="shared" si="16"/>
        <v>0</v>
      </c>
      <c r="BC20" s="284"/>
      <c r="BD20" s="287"/>
      <c r="BE20" s="323">
        <v>35.5</v>
      </c>
      <c r="BF20" s="329">
        <v>25.4</v>
      </c>
      <c r="BG20" s="330">
        <v>19.2</v>
      </c>
      <c r="BH20" s="283">
        <f t="shared" si="18"/>
        <v>-6.199999999999999</v>
      </c>
      <c r="BI20" s="284">
        <f>BG20/BF20%</f>
        <v>75.59055118110236</v>
      </c>
      <c r="BJ20" s="287">
        <f t="shared" si="33"/>
        <v>54.08450704225352</v>
      </c>
      <c r="BK20" s="323">
        <v>117.8</v>
      </c>
      <c r="BL20" s="329">
        <v>107.9</v>
      </c>
      <c r="BM20" s="330">
        <v>88.8</v>
      </c>
      <c r="BN20" s="283">
        <f t="shared" si="20"/>
        <v>-19.10000000000001</v>
      </c>
      <c r="BO20" s="284">
        <f>BM20/BL20%</f>
        <v>82.29842446709917</v>
      </c>
      <c r="BP20" s="287">
        <f t="shared" si="34"/>
        <v>75.38200339558574</v>
      </c>
      <c r="BQ20" s="323">
        <v>544.6</v>
      </c>
      <c r="BR20" s="329">
        <v>339.7</v>
      </c>
      <c r="BS20" s="330">
        <v>285.9</v>
      </c>
      <c r="BT20" s="283">
        <f t="shared" si="22"/>
        <v>-53.80000000000001</v>
      </c>
      <c r="BU20" s="284">
        <f>BS20/BR20%</f>
        <v>84.1624963202826</v>
      </c>
      <c r="BV20" s="285">
        <f t="shared" si="35"/>
        <v>52.497245684906346</v>
      </c>
      <c r="BW20" s="289">
        <f t="shared" si="24"/>
        <v>1568.4</v>
      </c>
      <c r="BX20" s="290">
        <f t="shared" si="24"/>
        <v>1081</v>
      </c>
      <c r="BY20" s="290">
        <f t="shared" si="24"/>
        <v>964.3</v>
      </c>
      <c r="BZ20" s="283">
        <f t="shared" si="36"/>
        <v>-116.70000000000005</v>
      </c>
      <c r="CA20" s="283">
        <f t="shared" si="37"/>
        <v>89.20444033302496</v>
      </c>
      <c r="CB20" s="286">
        <f t="shared" si="38"/>
        <v>61.48304004080591</v>
      </c>
      <c r="CC20" s="291"/>
    </row>
    <row r="21" spans="1:81" ht="12.75">
      <c r="A21" s="327" t="s">
        <v>91</v>
      </c>
      <c r="B21" s="328"/>
      <c r="C21" s="323">
        <v>66</v>
      </c>
      <c r="D21" s="329">
        <v>66</v>
      </c>
      <c r="E21" s="330">
        <v>139</v>
      </c>
      <c r="F21" s="283">
        <f t="shared" si="25"/>
        <v>73</v>
      </c>
      <c r="G21" s="293" t="s">
        <v>52</v>
      </c>
      <c r="H21" s="333" t="s">
        <v>52</v>
      </c>
      <c r="I21" s="323"/>
      <c r="J21" s="329"/>
      <c r="K21" s="330"/>
      <c r="L21" s="283">
        <f t="shared" si="2"/>
        <v>0</v>
      </c>
      <c r="M21" s="331" t="s">
        <v>90</v>
      </c>
      <c r="N21" s="332" t="s">
        <v>90</v>
      </c>
      <c r="O21" s="323"/>
      <c r="P21" s="329"/>
      <c r="Q21" s="330"/>
      <c r="R21" s="283">
        <f t="shared" si="4"/>
        <v>0</v>
      </c>
      <c r="S21" s="284"/>
      <c r="T21" s="287"/>
      <c r="U21" s="323"/>
      <c r="V21" s="329"/>
      <c r="W21" s="330"/>
      <c r="X21" s="283">
        <f t="shared" si="6"/>
        <v>0</v>
      </c>
      <c r="Y21" s="284"/>
      <c r="Z21" s="287"/>
      <c r="AA21" s="323"/>
      <c r="AB21" s="329"/>
      <c r="AC21" s="330"/>
      <c r="AD21" s="283">
        <f t="shared" si="8"/>
        <v>0</v>
      </c>
      <c r="AE21" s="284"/>
      <c r="AF21" s="287"/>
      <c r="AG21" s="323"/>
      <c r="AH21" s="329"/>
      <c r="AI21" s="330"/>
      <c r="AJ21" s="283">
        <f t="shared" si="10"/>
        <v>0</v>
      </c>
      <c r="AK21" s="284"/>
      <c r="AL21" s="287"/>
      <c r="AM21" s="323"/>
      <c r="AN21" s="329"/>
      <c r="AO21" s="330"/>
      <c r="AP21" s="283">
        <f t="shared" si="12"/>
        <v>0</v>
      </c>
      <c r="AQ21" s="284"/>
      <c r="AR21" s="287"/>
      <c r="AS21" s="323"/>
      <c r="AT21" s="329"/>
      <c r="AU21" s="330"/>
      <c r="AV21" s="283">
        <f t="shared" si="14"/>
        <v>0</v>
      </c>
      <c r="AW21" s="284"/>
      <c r="AX21" s="287"/>
      <c r="AY21" s="323"/>
      <c r="AZ21" s="329"/>
      <c r="BA21" s="330"/>
      <c r="BB21" s="283">
        <f t="shared" si="16"/>
        <v>0</v>
      </c>
      <c r="BC21" s="284"/>
      <c r="BD21" s="287"/>
      <c r="BE21" s="323"/>
      <c r="BF21" s="329"/>
      <c r="BG21" s="330"/>
      <c r="BH21" s="283">
        <f t="shared" si="18"/>
        <v>0</v>
      </c>
      <c r="BI21" s="284"/>
      <c r="BJ21" s="287"/>
      <c r="BK21" s="323"/>
      <c r="BL21" s="329"/>
      <c r="BM21" s="330"/>
      <c r="BN21" s="283">
        <f t="shared" si="20"/>
        <v>0</v>
      </c>
      <c r="BO21" s="284"/>
      <c r="BP21" s="287"/>
      <c r="BQ21" s="323"/>
      <c r="BR21" s="329"/>
      <c r="BS21" s="330"/>
      <c r="BT21" s="283">
        <f t="shared" si="22"/>
        <v>0</v>
      </c>
      <c r="BU21" s="284"/>
      <c r="BV21" s="285"/>
      <c r="BW21" s="289">
        <f t="shared" si="24"/>
        <v>66</v>
      </c>
      <c r="BX21" s="290">
        <f t="shared" si="24"/>
        <v>66</v>
      </c>
      <c r="BY21" s="290">
        <f t="shared" si="24"/>
        <v>139</v>
      </c>
      <c r="BZ21" s="283">
        <f t="shared" si="36"/>
        <v>73</v>
      </c>
      <c r="CA21" s="334" t="s">
        <v>52</v>
      </c>
      <c r="CB21" s="335" t="s">
        <v>52</v>
      </c>
      <c r="CC21" s="291"/>
    </row>
    <row r="22" spans="1:81" ht="12.75">
      <c r="A22" s="336" t="s">
        <v>92</v>
      </c>
      <c r="B22" s="328"/>
      <c r="C22" s="323">
        <v>17.2</v>
      </c>
      <c r="D22" s="329">
        <v>13.5</v>
      </c>
      <c r="E22" s="330">
        <v>13.1</v>
      </c>
      <c r="F22" s="283">
        <f t="shared" si="25"/>
        <v>-0.40000000000000036</v>
      </c>
      <c r="G22" s="284">
        <f>E22/D22%</f>
        <v>97.03703703703702</v>
      </c>
      <c r="H22" s="285">
        <f>E22/C22%</f>
        <v>76.16279069767442</v>
      </c>
      <c r="I22" s="323">
        <v>4.5</v>
      </c>
      <c r="J22" s="329">
        <v>4.5</v>
      </c>
      <c r="K22" s="330">
        <v>4.5</v>
      </c>
      <c r="L22" s="283">
        <f t="shared" si="2"/>
        <v>0</v>
      </c>
      <c r="M22" s="284">
        <f aca="true" t="shared" si="39" ref="M22:M27">K22/J22%</f>
        <v>100</v>
      </c>
      <c r="N22" s="286">
        <f t="shared" si="26"/>
        <v>100</v>
      </c>
      <c r="O22" s="323">
        <v>1.5</v>
      </c>
      <c r="P22" s="329">
        <v>1.1</v>
      </c>
      <c r="Q22" s="330">
        <v>0.6</v>
      </c>
      <c r="R22" s="283">
        <f t="shared" si="4"/>
        <v>-0.5000000000000001</v>
      </c>
      <c r="S22" s="284">
        <f>Q22/P22%</f>
        <v>54.54545454545454</v>
      </c>
      <c r="T22" s="287">
        <f>Q22/O22%</f>
        <v>40</v>
      </c>
      <c r="U22" s="323"/>
      <c r="V22" s="329"/>
      <c r="W22" s="330"/>
      <c r="X22" s="283">
        <f t="shared" si="6"/>
        <v>0</v>
      </c>
      <c r="Y22" s="284"/>
      <c r="Z22" s="287"/>
      <c r="AA22" s="323"/>
      <c r="AB22" s="329"/>
      <c r="AC22" s="330"/>
      <c r="AD22" s="283">
        <f t="shared" si="8"/>
        <v>0</v>
      </c>
      <c r="AE22" s="284"/>
      <c r="AF22" s="287"/>
      <c r="AG22" s="323">
        <v>1.5</v>
      </c>
      <c r="AH22" s="329">
        <v>1.2</v>
      </c>
      <c r="AI22" s="330">
        <v>0.9</v>
      </c>
      <c r="AJ22" s="283">
        <f t="shared" si="10"/>
        <v>-0.29999999999999993</v>
      </c>
      <c r="AK22" s="284">
        <f>AI22/AH22%</f>
        <v>75</v>
      </c>
      <c r="AL22" s="287">
        <f t="shared" si="29"/>
        <v>60.00000000000001</v>
      </c>
      <c r="AM22" s="323"/>
      <c r="AN22" s="329"/>
      <c r="AO22" s="330"/>
      <c r="AP22" s="283">
        <f t="shared" si="12"/>
        <v>0</v>
      </c>
      <c r="AQ22" s="284"/>
      <c r="AR22" s="287"/>
      <c r="AS22" s="323"/>
      <c r="AT22" s="329"/>
      <c r="AU22" s="330"/>
      <c r="AV22" s="283">
        <f t="shared" si="14"/>
        <v>0</v>
      </c>
      <c r="AW22" s="284"/>
      <c r="AX22" s="287"/>
      <c r="AY22" s="323"/>
      <c r="AZ22" s="329"/>
      <c r="BA22" s="330"/>
      <c r="BB22" s="283">
        <f t="shared" si="16"/>
        <v>0</v>
      </c>
      <c r="BC22" s="284"/>
      <c r="BD22" s="287"/>
      <c r="BE22" s="323"/>
      <c r="BF22" s="329"/>
      <c r="BG22" s="330"/>
      <c r="BH22" s="283">
        <f t="shared" si="18"/>
        <v>0</v>
      </c>
      <c r="BI22" s="284"/>
      <c r="BJ22" s="287"/>
      <c r="BK22" s="323">
        <v>4.1</v>
      </c>
      <c r="BL22" s="329">
        <v>3</v>
      </c>
      <c r="BM22" s="330">
        <v>1.4</v>
      </c>
      <c r="BN22" s="283">
        <f t="shared" si="20"/>
        <v>-1.6</v>
      </c>
      <c r="BO22" s="284">
        <f>BM22/BL22%</f>
        <v>46.666666666666664</v>
      </c>
      <c r="BP22" s="287">
        <f>BM22/BK22%</f>
        <v>34.146341463414636</v>
      </c>
      <c r="BQ22" s="323">
        <v>2</v>
      </c>
      <c r="BR22" s="329">
        <v>1.5</v>
      </c>
      <c r="BS22" s="330">
        <v>1.1</v>
      </c>
      <c r="BT22" s="283">
        <f t="shared" si="22"/>
        <v>-0.3999999999999999</v>
      </c>
      <c r="BU22" s="284">
        <f>BS22/BR22%</f>
        <v>73.33333333333334</v>
      </c>
      <c r="BV22" s="285">
        <f>BS22/BQ22%</f>
        <v>55</v>
      </c>
      <c r="BW22" s="289">
        <f t="shared" si="24"/>
        <v>30.799999999999997</v>
      </c>
      <c r="BX22" s="290">
        <f t="shared" si="24"/>
        <v>24.8</v>
      </c>
      <c r="BY22" s="290">
        <f t="shared" si="24"/>
        <v>21.6</v>
      </c>
      <c r="BZ22" s="283">
        <f t="shared" si="36"/>
        <v>-3.1999999999999993</v>
      </c>
      <c r="CA22" s="337">
        <f t="shared" si="37"/>
        <v>87.0967741935484</v>
      </c>
      <c r="CB22" s="338">
        <f t="shared" si="38"/>
        <v>70.12987012987014</v>
      </c>
      <c r="CC22" s="291"/>
    </row>
    <row r="23" spans="1:81" ht="12.75">
      <c r="A23" s="336" t="s">
        <v>93</v>
      </c>
      <c r="B23" s="328"/>
      <c r="C23" s="323"/>
      <c r="D23" s="329"/>
      <c r="E23" s="330"/>
      <c r="F23" s="283"/>
      <c r="G23" s="284"/>
      <c r="H23" s="285"/>
      <c r="I23" s="323"/>
      <c r="J23" s="329"/>
      <c r="K23" s="330"/>
      <c r="L23" s="283"/>
      <c r="M23" s="331" t="s">
        <v>90</v>
      </c>
      <c r="N23" s="332" t="s">
        <v>90</v>
      </c>
      <c r="O23" s="323">
        <v>91.7</v>
      </c>
      <c r="P23" s="329">
        <v>91.7</v>
      </c>
      <c r="Q23" s="330">
        <v>91.6</v>
      </c>
      <c r="R23" s="283">
        <f t="shared" si="4"/>
        <v>-0.10000000000000853</v>
      </c>
      <c r="S23" s="284">
        <f>Q23/P23%</f>
        <v>99.89094874591056</v>
      </c>
      <c r="T23" s="287">
        <f>Q23/O23%</f>
        <v>99.89094874591056</v>
      </c>
      <c r="U23" s="323"/>
      <c r="V23" s="329"/>
      <c r="W23" s="330"/>
      <c r="X23" s="283"/>
      <c r="Y23" s="284"/>
      <c r="Z23" s="287"/>
      <c r="AA23" s="323"/>
      <c r="AB23" s="329"/>
      <c r="AC23" s="330"/>
      <c r="AD23" s="283"/>
      <c r="AE23" s="284"/>
      <c r="AF23" s="287"/>
      <c r="AG23" s="323"/>
      <c r="AH23" s="329"/>
      <c r="AI23" s="330">
        <v>55.6</v>
      </c>
      <c r="AJ23" s="283"/>
      <c r="AK23" s="331" t="s">
        <v>90</v>
      </c>
      <c r="AL23" s="339" t="s">
        <v>90</v>
      </c>
      <c r="AM23" s="323"/>
      <c r="AN23" s="329"/>
      <c r="AO23" s="330"/>
      <c r="AP23" s="283"/>
      <c r="AQ23" s="284"/>
      <c r="AR23" s="287"/>
      <c r="AS23" s="323"/>
      <c r="AT23" s="329"/>
      <c r="AU23" s="330"/>
      <c r="AV23" s="283"/>
      <c r="AW23" s="284"/>
      <c r="AX23" s="287"/>
      <c r="AY23" s="323"/>
      <c r="AZ23" s="329"/>
      <c r="BA23" s="330"/>
      <c r="BB23" s="283"/>
      <c r="BC23" s="284"/>
      <c r="BD23" s="287"/>
      <c r="BE23" s="323"/>
      <c r="BF23" s="329"/>
      <c r="BG23" s="330"/>
      <c r="BH23" s="283"/>
      <c r="BI23" s="284"/>
      <c r="BJ23" s="287"/>
      <c r="BK23" s="323"/>
      <c r="BL23" s="329"/>
      <c r="BM23" s="330"/>
      <c r="BN23" s="283"/>
      <c r="BO23" s="284"/>
      <c r="BP23" s="287"/>
      <c r="BQ23" s="323"/>
      <c r="BR23" s="329"/>
      <c r="BS23" s="330"/>
      <c r="BT23" s="283"/>
      <c r="BU23" s="284"/>
      <c r="BV23" s="285"/>
      <c r="BW23" s="289">
        <f t="shared" si="24"/>
        <v>91.7</v>
      </c>
      <c r="BX23" s="290">
        <f t="shared" si="24"/>
        <v>91.7</v>
      </c>
      <c r="BY23" s="290">
        <f t="shared" si="24"/>
        <v>147.2</v>
      </c>
      <c r="BZ23" s="283">
        <f t="shared" si="36"/>
        <v>55.499999999999986</v>
      </c>
      <c r="CA23" s="334" t="s">
        <v>52</v>
      </c>
      <c r="CB23" s="335" t="s">
        <v>52</v>
      </c>
      <c r="CC23" s="291"/>
    </row>
    <row r="24" spans="1:81" ht="12.75">
      <c r="A24" s="327" t="s">
        <v>94</v>
      </c>
      <c r="B24" s="328"/>
      <c r="C24" s="323"/>
      <c r="D24" s="329"/>
      <c r="E24" s="330"/>
      <c r="F24" s="283">
        <f t="shared" si="25"/>
        <v>0</v>
      </c>
      <c r="G24" s="284"/>
      <c r="H24" s="285"/>
      <c r="I24" s="323"/>
      <c r="J24" s="329"/>
      <c r="K24" s="330"/>
      <c r="L24" s="283">
        <f t="shared" si="2"/>
        <v>0</v>
      </c>
      <c r="M24" s="331" t="s">
        <v>90</v>
      </c>
      <c r="N24" s="332" t="s">
        <v>90</v>
      </c>
      <c r="O24" s="323"/>
      <c r="P24" s="329"/>
      <c r="Q24" s="330"/>
      <c r="R24" s="283">
        <f t="shared" si="4"/>
        <v>0</v>
      </c>
      <c r="S24" s="284"/>
      <c r="T24" s="287"/>
      <c r="U24" s="323"/>
      <c r="V24" s="329"/>
      <c r="W24" s="330"/>
      <c r="X24" s="283">
        <f t="shared" si="6"/>
        <v>0</v>
      </c>
      <c r="Y24" s="284"/>
      <c r="Z24" s="287"/>
      <c r="AA24" s="323"/>
      <c r="AB24" s="329"/>
      <c r="AC24" s="330"/>
      <c r="AD24" s="283">
        <f t="shared" si="8"/>
        <v>0</v>
      </c>
      <c r="AE24" s="284"/>
      <c r="AF24" s="287"/>
      <c r="AG24" s="323"/>
      <c r="AH24" s="329"/>
      <c r="AI24" s="330"/>
      <c r="AJ24" s="283">
        <f t="shared" si="10"/>
        <v>0</v>
      </c>
      <c r="AK24" s="331" t="s">
        <v>90</v>
      </c>
      <c r="AL24" s="339" t="s">
        <v>90</v>
      </c>
      <c r="AM24" s="323"/>
      <c r="AN24" s="329"/>
      <c r="AO24" s="330"/>
      <c r="AP24" s="283">
        <f t="shared" si="12"/>
        <v>0</v>
      </c>
      <c r="AQ24" s="284"/>
      <c r="AR24" s="287"/>
      <c r="AS24" s="323"/>
      <c r="AT24" s="329"/>
      <c r="AU24" s="330"/>
      <c r="AV24" s="283">
        <f t="shared" si="14"/>
        <v>0</v>
      </c>
      <c r="AW24" s="284"/>
      <c r="AX24" s="287"/>
      <c r="AY24" s="323"/>
      <c r="AZ24" s="329"/>
      <c r="BA24" s="330">
        <v>4.3</v>
      </c>
      <c r="BB24" s="283">
        <f t="shared" si="16"/>
        <v>4.3</v>
      </c>
      <c r="BC24" s="284"/>
      <c r="BD24" s="287"/>
      <c r="BE24" s="323"/>
      <c r="BF24" s="329"/>
      <c r="BG24" s="330"/>
      <c r="BH24" s="283">
        <f t="shared" si="18"/>
        <v>0</v>
      </c>
      <c r="BI24" s="284"/>
      <c r="BJ24" s="287"/>
      <c r="BK24" s="323"/>
      <c r="BL24" s="329"/>
      <c r="BM24" s="330"/>
      <c r="BN24" s="283">
        <f t="shared" si="20"/>
        <v>0</v>
      </c>
      <c r="BO24" s="284"/>
      <c r="BP24" s="287"/>
      <c r="BQ24" s="323">
        <v>424.5</v>
      </c>
      <c r="BR24" s="329">
        <v>424.5</v>
      </c>
      <c r="BS24" s="330">
        <v>424.5</v>
      </c>
      <c r="BT24" s="283">
        <f t="shared" si="22"/>
        <v>0</v>
      </c>
      <c r="BU24" s="284">
        <f>BS24/BR24%</f>
        <v>100</v>
      </c>
      <c r="BV24" s="285">
        <f>BS24/BQ24%</f>
        <v>100</v>
      </c>
      <c r="BW24" s="289">
        <f t="shared" si="24"/>
        <v>424.5</v>
      </c>
      <c r="BX24" s="290">
        <f t="shared" si="24"/>
        <v>424.5</v>
      </c>
      <c r="BY24" s="290">
        <f t="shared" si="24"/>
        <v>428.8</v>
      </c>
      <c r="BZ24" s="283">
        <f t="shared" si="36"/>
        <v>4.300000000000011</v>
      </c>
      <c r="CA24" s="337">
        <f t="shared" si="37"/>
        <v>101.01295641931685</v>
      </c>
      <c r="CB24" s="338">
        <f t="shared" si="38"/>
        <v>101.01295641931685</v>
      </c>
      <c r="CC24" s="291"/>
    </row>
    <row r="25" spans="1:81" ht="12.75">
      <c r="A25" s="340" t="s">
        <v>95</v>
      </c>
      <c r="B25" s="341"/>
      <c r="C25" s="342"/>
      <c r="D25" s="343"/>
      <c r="E25" s="344">
        <v>627.9</v>
      </c>
      <c r="F25" s="283">
        <f t="shared" si="25"/>
        <v>627.9</v>
      </c>
      <c r="G25" s="284"/>
      <c r="H25" s="285"/>
      <c r="I25" s="342">
        <v>44.5</v>
      </c>
      <c r="J25" s="343">
        <v>44.5</v>
      </c>
      <c r="K25" s="344">
        <v>44.5</v>
      </c>
      <c r="L25" s="283">
        <f t="shared" si="2"/>
        <v>0</v>
      </c>
      <c r="M25" s="284">
        <f t="shared" si="39"/>
        <v>100</v>
      </c>
      <c r="N25" s="286">
        <f t="shared" si="26"/>
        <v>100</v>
      </c>
      <c r="O25" s="342"/>
      <c r="P25" s="343"/>
      <c r="Q25" s="344">
        <v>60.8</v>
      </c>
      <c r="R25" s="283">
        <f t="shared" si="4"/>
        <v>60.8</v>
      </c>
      <c r="S25" s="284"/>
      <c r="T25" s="287"/>
      <c r="U25" s="342"/>
      <c r="V25" s="343"/>
      <c r="W25" s="344"/>
      <c r="X25" s="283">
        <f t="shared" si="6"/>
        <v>0</v>
      </c>
      <c r="Y25" s="284"/>
      <c r="Z25" s="287"/>
      <c r="AA25" s="342"/>
      <c r="AB25" s="343"/>
      <c r="AC25" s="344">
        <v>9.8</v>
      </c>
      <c r="AD25" s="283">
        <f t="shared" si="8"/>
        <v>9.8</v>
      </c>
      <c r="AE25" s="284"/>
      <c r="AF25" s="287"/>
      <c r="AG25" s="342">
        <v>372.7</v>
      </c>
      <c r="AH25" s="343">
        <v>372.7</v>
      </c>
      <c r="AI25" s="344">
        <v>507.7</v>
      </c>
      <c r="AJ25" s="283">
        <f t="shared" si="10"/>
        <v>135</v>
      </c>
      <c r="AK25" s="293" t="s">
        <v>52</v>
      </c>
      <c r="AL25" s="310" t="s">
        <v>52</v>
      </c>
      <c r="AM25" s="342"/>
      <c r="AN25" s="343"/>
      <c r="AO25" s="344">
        <v>6.9</v>
      </c>
      <c r="AP25" s="283">
        <f t="shared" si="12"/>
        <v>6.9</v>
      </c>
      <c r="AQ25" s="284"/>
      <c r="AR25" s="287"/>
      <c r="AS25" s="342"/>
      <c r="AT25" s="343"/>
      <c r="AU25" s="344">
        <v>0.8</v>
      </c>
      <c r="AV25" s="283">
        <f t="shared" si="14"/>
        <v>0.8</v>
      </c>
      <c r="AW25" s="284"/>
      <c r="AX25" s="287"/>
      <c r="AY25" s="342"/>
      <c r="AZ25" s="343"/>
      <c r="BA25" s="344">
        <v>110.9</v>
      </c>
      <c r="BB25" s="283">
        <f t="shared" si="16"/>
        <v>110.9</v>
      </c>
      <c r="BC25" s="284"/>
      <c r="BD25" s="287"/>
      <c r="BE25" s="342"/>
      <c r="BF25" s="343"/>
      <c r="BG25" s="344"/>
      <c r="BH25" s="283">
        <f t="shared" si="18"/>
        <v>0</v>
      </c>
      <c r="BI25" s="284"/>
      <c r="BJ25" s="287"/>
      <c r="BK25" s="342">
        <v>35.1</v>
      </c>
      <c r="BL25" s="343">
        <v>35.1</v>
      </c>
      <c r="BM25" s="344">
        <v>46.9</v>
      </c>
      <c r="BN25" s="283">
        <f t="shared" si="20"/>
        <v>11.799999999999997</v>
      </c>
      <c r="BO25" s="284">
        <f>BM25/BL25%</f>
        <v>133.6182336182336</v>
      </c>
      <c r="BP25" s="287">
        <f>BM25/BK25%</f>
        <v>133.6182336182336</v>
      </c>
      <c r="BQ25" s="342">
        <v>44.8</v>
      </c>
      <c r="BR25" s="343">
        <v>44.8</v>
      </c>
      <c r="BS25" s="344">
        <v>44.8</v>
      </c>
      <c r="BT25" s="283">
        <f>BS25-BR25</f>
        <v>0</v>
      </c>
      <c r="BU25" s="284">
        <f>BS25/BR25%</f>
        <v>100</v>
      </c>
      <c r="BV25" s="285">
        <f>BS25/BQ25%</f>
        <v>100</v>
      </c>
      <c r="BW25" s="289">
        <f t="shared" si="24"/>
        <v>497.1</v>
      </c>
      <c r="BX25" s="290">
        <f t="shared" si="24"/>
        <v>497.1</v>
      </c>
      <c r="BY25" s="290">
        <f t="shared" si="24"/>
        <v>1461</v>
      </c>
      <c r="BZ25" s="283">
        <f t="shared" si="36"/>
        <v>963.9</v>
      </c>
      <c r="CA25" s="334" t="s">
        <v>52</v>
      </c>
      <c r="CB25" s="335" t="s">
        <v>52</v>
      </c>
      <c r="CC25" s="291"/>
    </row>
    <row r="26" spans="1:81" ht="12.75">
      <c r="A26" s="336" t="s">
        <v>96</v>
      </c>
      <c r="B26" s="345"/>
      <c r="C26" s="280"/>
      <c r="D26" s="281"/>
      <c r="E26" s="282">
        <v>19.5</v>
      </c>
      <c r="F26" s="283">
        <f t="shared" si="25"/>
        <v>19.5</v>
      </c>
      <c r="G26" s="284"/>
      <c r="H26" s="285"/>
      <c r="I26" s="280"/>
      <c r="J26" s="281"/>
      <c r="K26" s="282">
        <v>0.4</v>
      </c>
      <c r="L26" s="283">
        <f t="shared" si="2"/>
        <v>0.4</v>
      </c>
      <c r="M26" s="331" t="s">
        <v>90</v>
      </c>
      <c r="N26" s="332" t="s">
        <v>90</v>
      </c>
      <c r="O26" s="280"/>
      <c r="P26" s="281"/>
      <c r="Q26" s="282"/>
      <c r="R26" s="283">
        <f t="shared" si="4"/>
        <v>0</v>
      </c>
      <c r="S26" s="284"/>
      <c r="T26" s="287"/>
      <c r="U26" s="280"/>
      <c r="V26" s="281"/>
      <c r="W26" s="282"/>
      <c r="X26" s="283">
        <f t="shared" si="6"/>
        <v>0</v>
      </c>
      <c r="Y26" s="284"/>
      <c r="Z26" s="287"/>
      <c r="AA26" s="280"/>
      <c r="AB26" s="281"/>
      <c r="AC26" s="282"/>
      <c r="AD26" s="283">
        <f t="shared" si="8"/>
        <v>0</v>
      </c>
      <c r="AE26" s="284"/>
      <c r="AF26" s="287"/>
      <c r="AG26" s="280"/>
      <c r="AH26" s="281"/>
      <c r="AI26" s="282">
        <v>8.1</v>
      </c>
      <c r="AJ26" s="283">
        <f t="shared" si="10"/>
        <v>8.1</v>
      </c>
      <c r="AK26" s="346"/>
      <c r="AL26" s="310" t="s">
        <v>90</v>
      </c>
      <c r="AM26" s="280"/>
      <c r="AN26" s="281"/>
      <c r="AO26" s="282"/>
      <c r="AP26" s="283">
        <f t="shared" si="12"/>
        <v>0</v>
      </c>
      <c r="AQ26" s="284"/>
      <c r="AR26" s="287"/>
      <c r="AS26" s="280"/>
      <c r="AT26" s="281"/>
      <c r="AU26" s="282"/>
      <c r="AV26" s="283">
        <f t="shared" si="14"/>
        <v>0</v>
      </c>
      <c r="AW26" s="284"/>
      <c r="AX26" s="287"/>
      <c r="AY26" s="280"/>
      <c r="AZ26" s="281"/>
      <c r="BA26" s="282"/>
      <c r="BB26" s="283">
        <f t="shared" si="16"/>
        <v>0</v>
      </c>
      <c r="BC26" s="284"/>
      <c r="BD26" s="287"/>
      <c r="BE26" s="280"/>
      <c r="BF26" s="281"/>
      <c r="BG26" s="282"/>
      <c r="BH26" s="283">
        <f t="shared" si="18"/>
        <v>0</v>
      </c>
      <c r="BI26" s="284"/>
      <c r="BJ26" s="287"/>
      <c r="BK26" s="280"/>
      <c r="BL26" s="281"/>
      <c r="BM26" s="282"/>
      <c r="BN26" s="283">
        <f t="shared" si="20"/>
        <v>0</v>
      </c>
      <c r="BO26" s="284"/>
      <c r="BP26" s="287"/>
      <c r="BQ26" s="280"/>
      <c r="BR26" s="281"/>
      <c r="BS26" s="282"/>
      <c r="BT26" s="283">
        <f t="shared" si="22"/>
        <v>0</v>
      </c>
      <c r="BU26" s="331" t="s">
        <v>90</v>
      </c>
      <c r="BV26" s="285"/>
      <c r="BW26" s="289">
        <f t="shared" si="24"/>
        <v>0</v>
      </c>
      <c r="BX26" s="290">
        <f t="shared" si="24"/>
        <v>0</v>
      </c>
      <c r="BY26" s="290">
        <f t="shared" si="24"/>
        <v>28</v>
      </c>
      <c r="BZ26" s="283">
        <f t="shared" si="36"/>
        <v>28</v>
      </c>
      <c r="CA26" s="337"/>
      <c r="CB26" s="338"/>
      <c r="CC26" s="347"/>
    </row>
    <row r="27" spans="1:81" ht="12.75">
      <c r="A27" s="336" t="s">
        <v>97</v>
      </c>
      <c r="B27" s="345"/>
      <c r="C27" s="280">
        <v>278.7</v>
      </c>
      <c r="D27" s="281">
        <v>179.4</v>
      </c>
      <c r="E27" s="282">
        <v>226</v>
      </c>
      <c r="F27" s="283">
        <f t="shared" si="25"/>
        <v>46.599999999999994</v>
      </c>
      <c r="G27" s="284">
        <f>E27/D27%</f>
        <v>125.97547380156075</v>
      </c>
      <c r="H27" s="285">
        <f>E27/C27%</f>
        <v>81.09077861499821</v>
      </c>
      <c r="I27" s="280">
        <v>32.2</v>
      </c>
      <c r="J27" s="281">
        <v>32.2</v>
      </c>
      <c r="K27" s="282">
        <v>32.5</v>
      </c>
      <c r="L27" s="283">
        <f t="shared" si="2"/>
        <v>0.29999999999999716</v>
      </c>
      <c r="M27" s="284">
        <f t="shared" si="39"/>
        <v>100.93167701863354</v>
      </c>
      <c r="N27" s="286">
        <f t="shared" si="26"/>
        <v>100.93167701863354</v>
      </c>
      <c r="O27" s="280">
        <v>10.5</v>
      </c>
      <c r="P27" s="281">
        <v>7.7</v>
      </c>
      <c r="Q27" s="282">
        <v>59.1</v>
      </c>
      <c r="R27" s="283">
        <f t="shared" si="4"/>
        <v>51.4</v>
      </c>
      <c r="S27" s="293" t="s">
        <v>52</v>
      </c>
      <c r="T27" s="310" t="s">
        <v>52</v>
      </c>
      <c r="U27" s="280">
        <v>1.2</v>
      </c>
      <c r="V27" s="281">
        <v>1.2</v>
      </c>
      <c r="W27" s="282">
        <v>30</v>
      </c>
      <c r="X27" s="283">
        <f t="shared" si="6"/>
        <v>28.8</v>
      </c>
      <c r="Y27" s="284"/>
      <c r="Z27" s="287"/>
      <c r="AA27" s="280">
        <v>5</v>
      </c>
      <c r="AB27" s="281">
        <v>3.7</v>
      </c>
      <c r="AC27" s="282">
        <v>31</v>
      </c>
      <c r="AD27" s="283">
        <f t="shared" si="8"/>
        <v>27.3</v>
      </c>
      <c r="AE27" s="293" t="s">
        <v>52</v>
      </c>
      <c r="AF27" s="310" t="s">
        <v>52</v>
      </c>
      <c r="AG27" s="280">
        <v>6.3</v>
      </c>
      <c r="AH27" s="281">
        <v>4.8</v>
      </c>
      <c r="AI27" s="282">
        <v>40.7</v>
      </c>
      <c r="AJ27" s="283">
        <f t="shared" si="10"/>
        <v>35.900000000000006</v>
      </c>
      <c r="AK27" s="293" t="s">
        <v>52</v>
      </c>
      <c r="AL27" s="310" t="s">
        <v>52</v>
      </c>
      <c r="AM27" s="280">
        <v>5</v>
      </c>
      <c r="AN27" s="281">
        <v>3.7</v>
      </c>
      <c r="AO27" s="282">
        <v>25</v>
      </c>
      <c r="AP27" s="283">
        <f t="shared" si="12"/>
        <v>21.3</v>
      </c>
      <c r="AQ27" s="293" t="s">
        <v>52</v>
      </c>
      <c r="AR27" s="310" t="s">
        <v>52</v>
      </c>
      <c r="AS27" s="280">
        <v>7.5</v>
      </c>
      <c r="AT27" s="281">
        <v>5.4</v>
      </c>
      <c r="AU27" s="282"/>
      <c r="AV27" s="283">
        <f t="shared" si="14"/>
        <v>-5.4</v>
      </c>
      <c r="AW27" s="284"/>
      <c r="AX27" s="287"/>
      <c r="AY27" s="280">
        <v>20</v>
      </c>
      <c r="AZ27" s="281"/>
      <c r="BA27" s="282">
        <v>26</v>
      </c>
      <c r="BB27" s="283">
        <f t="shared" si="16"/>
        <v>26</v>
      </c>
      <c r="BC27" s="284"/>
      <c r="BD27" s="287"/>
      <c r="BE27" s="280">
        <v>145.4</v>
      </c>
      <c r="BF27" s="281">
        <v>116.5</v>
      </c>
      <c r="BG27" s="282">
        <v>69.6</v>
      </c>
      <c r="BH27" s="283">
        <f t="shared" si="18"/>
        <v>-46.900000000000006</v>
      </c>
      <c r="BI27" s="284">
        <f>BG27/BF27%</f>
        <v>59.74248927038626</v>
      </c>
      <c r="BJ27" s="287"/>
      <c r="BK27" s="280">
        <v>52.1</v>
      </c>
      <c r="BL27" s="281">
        <v>35.5</v>
      </c>
      <c r="BM27" s="282">
        <v>30</v>
      </c>
      <c r="BN27" s="283">
        <f t="shared" si="20"/>
        <v>-5.5</v>
      </c>
      <c r="BO27" s="284">
        <f>BM27/BL27%</f>
        <v>84.50704225352113</v>
      </c>
      <c r="BP27" s="287"/>
      <c r="BQ27" s="280">
        <v>257.9</v>
      </c>
      <c r="BR27" s="281">
        <v>255</v>
      </c>
      <c r="BS27" s="282">
        <v>254.7</v>
      </c>
      <c r="BT27" s="283">
        <f t="shared" si="22"/>
        <v>-0.30000000000001137</v>
      </c>
      <c r="BU27" s="284">
        <f>BS27/BR27%</f>
        <v>99.88235294117648</v>
      </c>
      <c r="BV27" s="285"/>
      <c r="BW27" s="289">
        <f>C27+I27+O27+U27+AA27+AG27+AM27+AS27+AY27+BE27+BK27+BQ27</f>
        <v>821.8</v>
      </c>
      <c r="BX27" s="290">
        <f>D27+J27+P27+V27+AB27+AH27+AN27+AT27+AZ27+BF27+BL27+BR27</f>
        <v>645.1</v>
      </c>
      <c r="BY27" s="290">
        <f>E27+K27+Q27+W27+AC27+AI27+AO27+AU27+BA27+BG27+BM27+BS27</f>
        <v>824.5999999999999</v>
      </c>
      <c r="BZ27" s="283">
        <f t="shared" si="36"/>
        <v>179.4999999999999</v>
      </c>
      <c r="CA27" s="334" t="s">
        <v>52</v>
      </c>
      <c r="CB27" s="338">
        <f t="shared" si="38"/>
        <v>100.34071550255535</v>
      </c>
      <c r="CC27" s="347"/>
    </row>
    <row r="28" spans="1:80" s="277" customFormat="1" ht="12.75">
      <c r="A28" s="267" t="s">
        <v>98</v>
      </c>
      <c r="B28" s="268"/>
      <c r="C28" s="269">
        <f>SUM(C29:C32)</f>
        <v>83152.9</v>
      </c>
      <c r="D28" s="270">
        <f>SUM(D29:D32)</f>
        <v>0</v>
      </c>
      <c r="E28" s="271">
        <f>SUM(E29:E32)</f>
        <v>22079.3</v>
      </c>
      <c r="F28" s="270"/>
      <c r="G28" s="272"/>
      <c r="H28" s="285">
        <f>E28/C28%</f>
        <v>26.552651801680998</v>
      </c>
      <c r="I28" s="269">
        <f>SUM(I29:I32)</f>
        <v>6142.900000000001</v>
      </c>
      <c r="J28" s="270">
        <f>SUM(J29:J32)</f>
        <v>0</v>
      </c>
      <c r="K28" s="271">
        <f>SUM(K29:K32)</f>
        <v>4331.1</v>
      </c>
      <c r="L28" s="270"/>
      <c r="M28" s="272"/>
      <c r="N28" s="274">
        <f t="shared" si="26"/>
        <v>70.50578716892673</v>
      </c>
      <c r="O28" s="269">
        <f>SUM(O29:O32)</f>
        <v>259649.9</v>
      </c>
      <c r="P28" s="270">
        <f>SUM(P29:P32)</f>
        <v>0</v>
      </c>
      <c r="Q28" s="271">
        <f>SUM(Q29:Q32)</f>
        <v>85100.1</v>
      </c>
      <c r="R28" s="270"/>
      <c r="S28" s="272"/>
      <c r="T28" s="275">
        <f t="shared" si="27"/>
        <v>32.77494041014459</v>
      </c>
      <c r="U28" s="269">
        <f>SUM(U29:U32)</f>
        <v>404.6</v>
      </c>
      <c r="V28" s="270">
        <f>SUM(V29:V32)</f>
        <v>0</v>
      </c>
      <c r="W28" s="271">
        <f>SUM(W29:W32)</f>
        <v>154.6</v>
      </c>
      <c r="X28" s="270"/>
      <c r="Y28" s="272"/>
      <c r="Z28" s="275">
        <f>W28/U28%</f>
        <v>38.21057834898665</v>
      </c>
      <c r="AA28" s="269">
        <f>SUM(AA29:AA32)</f>
        <v>3537.7999999999997</v>
      </c>
      <c r="AB28" s="270">
        <f>SUM(AB29:AB32)</f>
        <v>0</v>
      </c>
      <c r="AC28" s="271">
        <f>SUM(AC29:AC32)</f>
        <v>3078.5</v>
      </c>
      <c r="AD28" s="270"/>
      <c r="AE28" s="272"/>
      <c r="AF28" s="275">
        <f t="shared" si="28"/>
        <v>87.01735541862175</v>
      </c>
      <c r="AG28" s="269">
        <f>SUM(AG29:AG32)</f>
        <v>246379.1</v>
      </c>
      <c r="AH28" s="270"/>
      <c r="AI28" s="271">
        <f>SUM(AI29:AI32)</f>
        <v>58222.6</v>
      </c>
      <c r="AJ28" s="270"/>
      <c r="AK28" s="272"/>
      <c r="AL28" s="275">
        <f t="shared" si="29"/>
        <v>23.63130638921889</v>
      </c>
      <c r="AM28" s="269">
        <f>SUM(AM29:AM32)</f>
        <v>23261</v>
      </c>
      <c r="AN28" s="270"/>
      <c r="AO28" s="271">
        <f>SUM(AO29:AO32)</f>
        <v>5180.000000000001</v>
      </c>
      <c r="AP28" s="270"/>
      <c r="AQ28" s="272"/>
      <c r="AR28" s="275">
        <f t="shared" si="30"/>
        <v>22.269034005416795</v>
      </c>
      <c r="AS28" s="269">
        <f>SUM(AS29:AS32)</f>
        <v>6393.6</v>
      </c>
      <c r="AT28" s="270"/>
      <c r="AU28" s="271">
        <f>SUM(AU29:AU32)</f>
        <v>4624.400000000001</v>
      </c>
      <c r="AV28" s="270"/>
      <c r="AW28" s="272"/>
      <c r="AX28" s="275">
        <f t="shared" si="31"/>
        <v>72.32857857857859</v>
      </c>
      <c r="AY28" s="269">
        <f>SUM(AY29:AY32)</f>
        <v>2035.8999999999999</v>
      </c>
      <c r="AZ28" s="270"/>
      <c r="BA28" s="271">
        <f>SUM(BA29:BA32)</f>
        <v>161.6</v>
      </c>
      <c r="BB28" s="270"/>
      <c r="BC28" s="272"/>
      <c r="BD28" s="275">
        <f t="shared" si="32"/>
        <v>7.937521489267646</v>
      </c>
      <c r="BE28" s="269">
        <f>SUM(BE29:BE32)</f>
        <v>4010.1</v>
      </c>
      <c r="BF28" s="270"/>
      <c r="BG28" s="271">
        <f>SUM(BG29:BG32)</f>
        <v>3171.7</v>
      </c>
      <c r="BH28" s="270"/>
      <c r="BI28" s="272"/>
      <c r="BJ28" s="275">
        <f t="shared" si="33"/>
        <v>79.09279070347372</v>
      </c>
      <c r="BK28" s="269">
        <f>SUM(BK29:BK32)</f>
        <v>24748</v>
      </c>
      <c r="BL28" s="270"/>
      <c r="BM28" s="271">
        <f>SUM(BM29:BM32)</f>
        <v>13188.1</v>
      </c>
      <c r="BN28" s="270"/>
      <c r="BO28" s="272"/>
      <c r="BP28" s="275">
        <f t="shared" si="34"/>
        <v>53.289558752222405</v>
      </c>
      <c r="BQ28" s="269">
        <f>SUM(BQ29:BQ32)</f>
        <v>116104.5</v>
      </c>
      <c r="BR28" s="270"/>
      <c r="BS28" s="271">
        <f>SUM(BS29:BS32)</f>
        <v>26094.5</v>
      </c>
      <c r="BT28" s="270"/>
      <c r="BU28" s="272"/>
      <c r="BV28" s="273">
        <f t="shared" si="35"/>
        <v>22.47501173511793</v>
      </c>
      <c r="BW28" s="276">
        <f aca="true" t="shared" si="40" ref="BW28:BY33">C28+I28+O28+U28+AA28+AG28+AM28+AS28+AY28+BE28+BK28+BQ28</f>
        <v>775820.2999999999</v>
      </c>
      <c r="BX28" s="348">
        <f t="shared" si="40"/>
        <v>0</v>
      </c>
      <c r="BY28" s="348">
        <f t="shared" si="40"/>
        <v>225386.50000000003</v>
      </c>
      <c r="BZ28" s="270"/>
      <c r="CA28" s="270"/>
      <c r="CB28" s="274">
        <f t="shared" si="38"/>
        <v>29.05137955271344</v>
      </c>
    </row>
    <row r="29" spans="1:80" s="326" customFormat="1" ht="12.75">
      <c r="A29" s="349" t="s">
        <v>99</v>
      </c>
      <c r="B29" s="350"/>
      <c r="C29" s="280"/>
      <c r="D29" s="281"/>
      <c r="E29" s="282"/>
      <c r="F29" s="283">
        <f>E29-D29</f>
        <v>0</v>
      </c>
      <c r="G29" s="284"/>
      <c r="H29" s="285"/>
      <c r="I29" s="280">
        <v>5282.6</v>
      </c>
      <c r="J29" s="281"/>
      <c r="K29" s="282">
        <v>4083.3</v>
      </c>
      <c r="L29" s="283"/>
      <c r="M29" s="284"/>
      <c r="N29" s="286">
        <f t="shared" si="26"/>
        <v>77.29716427516753</v>
      </c>
      <c r="O29" s="280">
        <v>12035.6</v>
      </c>
      <c r="P29" s="281"/>
      <c r="Q29" s="282">
        <v>8060.1</v>
      </c>
      <c r="R29" s="283"/>
      <c r="S29" s="284"/>
      <c r="T29" s="287">
        <f t="shared" si="27"/>
        <v>66.96882581674366</v>
      </c>
      <c r="U29" s="280"/>
      <c r="V29" s="281"/>
      <c r="W29" s="282"/>
      <c r="X29" s="283"/>
      <c r="Y29" s="284"/>
      <c r="Z29" s="287"/>
      <c r="AA29" s="280">
        <v>2899</v>
      </c>
      <c r="AB29" s="281"/>
      <c r="AC29" s="282">
        <v>2899</v>
      </c>
      <c r="AD29" s="283"/>
      <c r="AE29" s="284"/>
      <c r="AF29" s="287">
        <f t="shared" si="28"/>
        <v>100</v>
      </c>
      <c r="AG29" s="280">
        <v>6694.1</v>
      </c>
      <c r="AH29" s="281"/>
      <c r="AI29" s="282">
        <v>3991.5</v>
      </c>
      <c r="AJ29" s="283"/>
      <c r="AK29" s="284"/>
      <c r="AL29" s="287">
        <f t="shared" si="29"/>
        <v>59.62713434218192</v>
      </c>
      <c r="AM29" s="280">
        <v>5073.4</v>
      </c>
      <c r="AN29" s="281"/>
      <c r="AO29" s="282">
        <v>4469.8</v>
      </c>
      <c r="AP29" s="283"/>
      <c r="AQ29" s="284"/>
      <c r="AR29" s="287">
        <f t="shared" si="30"/>
        <v>88.10265305317934</v>
      </c>
      <c r="AS29" s="280">
        <v>5274</v>
      </c>
      <c r="AT29" s="281"/>
      <c r="AU29" s="282">
        <v>4251.7</v>
      </c>
      <c r="AV29" s="283"/>
      <c r="AW29" s="284"/>
      <c r="AX29" s="287">
        <f t="shared" si="31"/>
        <v>80.61623056503602</v>
      </c>
      <c r="AY29" s="280"/>
      <c r="AZ29" s="281"/>
      <c r="BA29" s="282"/>
      <c r="BB29" s="283"/>
      <c r="BC29" s="284"/>
      <c r="BD29" s="287"/>
      <c r="BE29" s="280">
        <v>3429.2</v>
      </c>
      <c r="BF29" s="281"/>
      <c r="BG29" s="282">
        <v>2995.4</v>
      </c>
      <c r="BH29" s="283"/>
      <c r="BI29" s="284"/>
      <c r="BJ29" s="287">
        <f t="shared" si="33"/>
        <v>87.34981919981337</v>
      </c>
      <c r="BK29" s="280">
        <v>10852.1</v>
      </c>
      <c r="BL29" s="281"/>
      <c r="BM29" s="282">
        <v>7622.2</v>
      </c>
      <c r="BN29" s="283"/>
      <c r="BO29" s="284"/>
      <c r="BP29" s="287">
        <f t="shared" si="34"/>
        <v>70.23709696740723</v>
      </c>
      <c r="BQ29" s="280">
        <v>8572.4</v>
      </c>
      <c r="BR29" s="281"/>
      <c r="BS29" s="282">
        <v>5159.6</v>
      </c>
      <c r="BT29" s="283"/>
      <c r="BU29" s="284"/>
      <c r="BV29" s="285">
        <f t="shared" si="35"/>
        <v>60.18851196864357</v>
      </c>
      <c r="BW29" s="289">
        <f t="shared" si="40"/>
        <v>60112.4</v>
      </c>
      <c r="BX29" s="290">
        <f t="shared" si="40"/>
        <v>0</v>
      </c>
      <c r="BY29" s="290">
        <f t="shared" si="40"/>
        <v>43532.6</v>
      </c>
      <c r="BZ29" s="283"/>
      <c r="CA29" s="283"/>
      <c r="CB29" s="286">
        <f t="shared" si="38"/>
        <v>72.41866902669</v>
      </c>
    </row>
    <row r="30" spans="1:80" s="326" customFormat="1" ht="12.75">
      <c r="A30" s="351" t="s">
        <v>100</v>
      </c>
      <c r="B30" s="350"/>
      <c r="C30" s="280">
        <v>0.2</v>
      </c>
      <c r="D30" s="281"/>
      <c r="E30" s="282">
        <v>0.2</v>
      </c>
      <c r="F30" s="283"/>
      <c r="G30" s="284"/>
      <c r="H30" s="285">
        <f>E30/C30%</f>
        <v>100</v>
      </c>
      <c r="I30" s="280">
        <v>154.6</v>
      </c>
      <c r="J30" s="281"/>
      <c r="K30" s="282">
        <v>154.6</v>
      </c>
      <c r="L30" s="283"/>
      <c r="M30" s="284"/>
      <c r="N30" s="286">
        <f t="shared" si="26"/>
        <v>100</v>
      </c>
      <c r="O30" s="280">
        <v>309</v>
      </c>
      <c r="P30" s="281"/>
      <c r="Q30" s="282">
        <v>309</v>
      </c>
      <c r="R30" s="283"/>
      <c r="S30" s="284"/>
      <c r="T30" s="287">
        <f t="shared" si="27"/>
        <v>100</v>
      </c>
      <c r="U30" s="280">
        <v>154.6</v>
      </c>
      <c r="V30" s="281"/>
      <c r="W30" s="282">
        <v>154.6</v>
      </c>
      <c r="X30" s="283"/>
      <c r="Y30" s="284"/>
      <c r="Z30" s="287">
        <f>W30/U30%</f>
        <v>100</v>
      </c>
      <c r="AA30" s="280">
        <v>154.6</v>
      </c>
      <c r="AB30" s="281"/>
      <c r="AC30" s="282">
        <v>154.6</v>
      </c>
      <c r="AD30" s="283"/>
      <c r="AE30" s="284"/>
      <c r="AF30" s="287">
        <f t="shared" si="28"/>
        <v>100</v>
      </c>
      <c r="AG30" s="280">
        <v>309</v>
      </c>
      <c r="AH30" s="281"/>
      <c r="AI30" s="282">
        <v>309</v>
      </c>
      <c r="AJ30" s="283"/>
      <c r="AK30" s="284"/>
      <c r="AL30" s="287">
        <f t="shared" si="29"/>
        <v>100</v>
      </c>
      <c r="AM30" s="280">
        <v>154.6</v>
      </c>
      <c r="AN30" s="281"/>
      <c r="AO30" s="282">
        <v>154.6</v>
      </c>
      <c r="AP30" s="283"/>
      <c r="AQ30" s="284"/>
      <c r="AR30" s="287">
        <f t="shared" si="30"/>
        <v>100</v>
      </c>
      <c r="AS30" s="280">
        <v>154.6</v>
      </c>
      <c r="AT30" s="281"/>
      <c r="AU30" s="282">
        <v>154.6</v>
      </c>
      <c r="AV30" s="283"/>
      <c r="AW30" s="284"/>
      <c r="AX30" s="287">
        <f t="shared" si="31"/>
        <v>100</v>
      </c>
      <c r="AY30" s="280">
        <v>154.6</v>
      </c>
      <c r="AZ30" s="281"/>
      <c r="BA30" s="282">
        <v>154.6</v>
      </c>
      <c r="BB30" s="283"/>
      <c r="BC30" s="284"/>
      <c r="BD30" s="287">
        <f t="shared" si="32"/>
        <v>100</v>
      </c>
      <c r="BE30" s="280">
        <v>154.6</v>
      </c>
      <c r="BF30" s="281"/>
      <c r="BG30" s="282">
        <v>154.6</v>
      </c>
      <c r="BH30" s="283"/>
      <c r="BI30" s="284"/>
      <c r="BJ30" s="287">
        <f t="shared" si="33"/>
        <v>100</v>
      </c>
      <c r="BK30" s="280">
        <v>154.6</v>
      </c>
      <c r="BL30" s="281"/>
      <c r="BM30" s="282">
        <v>154.6</v>
      </c>
      <c r="BN30" s="283"/>
      <c r="BO30" s="284"/>
      <c r="BP30" s="287">
        <f t="shared" si="34"/>
        <v>100</v>
      </c>
      <c r="BQ30" s="280">
        <v>309</v>
      </c>
      <c r="BR30" s="281"/>
      <c r="BS30" s="282">
        <v>309</v>
      </c>
      <c r="BT30" s="283"/>
      <c r="BU30" s="284"/>
      <c r="BV30" s="285">
        <f t="shared" si="35"/>
        <v>100</v>
      </c>
      <c r="BW30" s="289">
        <f t="shared" si="40"/>
        <v>2163.9999999999995</v>
      </c>
      <c r="BX30" s="352">
        <f t="shared" si="40"/>
        <v>0</v>
      </c>
      <c r="BY30" s="290">
        <f t="shared" si="40"/>
        <v>2163.9999999999995</v>
      </c>
      <c r="BZ30" s="283"/>
      <c r="CA30" s="283"/>
      <c r="CB30" s="286">
        <f t="shared" si="38"/>
        <v>99.99999999999999</v>
      </c>
    </row>
    <row r="31" spans="1:82" s="326" customFormat="1" ht="12.75">
      <c r="A31" s="349" t="s">
        <v>101</v>
      </c>
      <c r="B31" s="350"/>
      <c r="C31" s="280">
        <v>83152.7</v>
      </c>
      <c r="D31" s="281"/>
      <c r="E31" s="282">
        <v>22079.1</v>
      </c>
      <c r="F31" s="283"/>
      <c r="G31" s="284"/>
      <c r="H31" s="285">
        <f>E31/C31%</f>
        <v>26.55247514512457</v>
      </c>
      <c r="I31" s="280">
        <v>705.7</v>
      </c>
      <c r="J31" s="281"/>
      <c r="K31" s="282">
        <v>93.2</v>
      </c>
      <c r="L31" s="283"/>
      <c r="M31" s="284"/>
      <c r="N31" s="286">
        <f t="shared" si="26"/>
        <v>13.20674507581125</v>
      </c>
      <c r="O31" s="280">
        <v>247205.3</v>
      </c>
      <c r="P31" s="281"/>
      <c r="Q31" s="282">
        <v>76631</v>
      </c>
      <c r="R31" s="283"/>
      <c r="S31" s="284"/>
      <c r="T31" s="287">
        <f t="shared" si="27"/>
        <v>30.998930848165475</v>
      </c>
      <c r="U31" s="280">
        <v>250</v>
      </c>
      <c r="V31" s="281"/>
      <c r="W31" s="282"/>
      <c r="X31" s="283"/>
      <c r="Y31" s="284"/>
      <c r="Z31" s="339" t="s">
        <v>90</v>
      </c>
      <c r="AA31" s="280">
        <v>484.2</v>
      </c>
      <c r="AB31" s="281"/>
      <c r="AC31" s="282">
        <v>24.9</v>
      </c>
      <c r="AD31" s="283">
        <f t="shared" si="8"/>
        <v>24.9</v>
      </c>
      <c r="AE31" s="284"/>
      <c r="AF31" s="287">
        <f t="shared" si="28"/>
        <v>5.1425030978934325</v>
      </c>
      <c r="AG31" s="280">
        <v>239376</v>
      </c>
      <c r="AH31" s="281"/>
      <c r="AI31" s="282">
        <v>53922.1</v>
      </c>
      <c r="AJ31" s="283"/>
      <c r="AK31" s="284"/>
      <c r="AL31" s="287">
        <f t="shared" si="29"/>
        <v>22.526109551500564</v>
      </c>
      <c r="AM31" s="280">
        <v>18033</v>
      </c>
      <c r="AN31" s="281"/>
      <c r="AO31" s="282">
        <v>555.6</v>
      </c>
      <c r="AP31" s="283"/>
      <c r="AQ31" s="284"/>
      <c r="AR31" s="287">
        <f t="shared" si="30"/>
        <v>3.0810181334220594</v>
      </c>
      <c r="AS31" s="280">
        <v>965</v>
      </c>
      <c r="AT31" s="281"/>
      <c r="AU31" s="282">
        <v>218.1</v>
      </c>
      <c r="AV31" s="283"/>
      <c r="AW31" s="284"/>
      <c r="AX31" s="287">
        <f t="shared" si="31"/>
        <v>22.60103626943005</v>
      </c>
      <c r="AY31" s="280">
        <v>1881.3</v>
      </c>
      <c r="AZ31" s="281"/>
      <c r="BA31" s="282">
        <v>7</v>
      </c>
      <c r="BB31" s="283"/>
      <c r="BC31" s="284"/>
      <c r="BD31" s="287">
        <f t="shared" si="32"/>
        <v>0.372083134003083</v>
      </c>
      <c r="BE31" s="280">
        <v>426.3</v>
      </c>
      <c r="BF31" s="281"/>
      <c r="BG31" s="282">
        <v>21.7</v>
      </c>
      <c r="BH31" s="283"/>
      <c r="BI31" s="284"/>
      <c r="BJ31" s="287">
        <f t="shared" si="33"/>
        <v>5.090311986863711</v>
      </c>
      <c r="BK31" s="280">
        <v>13741.3</v>
      </c>
      <c r="BL31" s="281"/>
      <c r="BM31" s="282">
        <v>5411.3</v>
      </c>
      <c r="BN31" s="283"/>
      <c r="BO31" s="284"/>
      <c r="BP31" s="287">
        <f t="shared" si="34"/>
        <v>39.37982578067578</v>
      </c>
      <c r="BQ31" s="280">
        <v>107119.1</v>
      </c>
      <c r="BR31" s="281"/>
      <c r="BS31" s="282">
        <v>20521.9</v>
      </c>
      <c r="BT31" s="283"/>
      <c r="BU31" s="284"/>
      <c r="BV31" s="285">
        <f t="shared" si="35"/>
        <v>19.15802130525742</v>
      </c>
      <c r="BW31" s="289">
        <f t="shared" si="40"/>
        <v>713339.9</v>
      </c>
      <c r="BX31" s="290">
        <f t="shared" si="40"/>
        <v>0</v>
      </c>
      <c r="BY31" s="290">
        <f t="shared" si="40"/>
        <v>179485.9</v>
      </c>
      <c r="BZ31" s="283"/>
      <c r="CA31" s="283"/>
      <c r="CB31" s="286">
        <f t="shared" si="38"/>
        <v>25.1613431409066</v>
      </c>
      <c r="CC31" s="353"/>
      <c r="CD31" s="353"/>
    </row>
    <row r="32" spans="1:82" s="326" customFormat="1" ht="12.75">
      <c r="A32" s="349" t="s">
        <v>102</v>
      </c>
      <c r="B32" s="350"/>
      <c r="C32" s="280"/>
      <c r="D32" s="281"/>
      <c r="E32" s="282"/>
      <c r="F32" s="283">
        <f>E32-D32</f>
        <v>0</v>
      </c>
      <c r="G32" s="284"/>
      <c r="H32" s="285"/>
      <c r="I32" s="280"/>
      <c r="J32" s="281"/>
      <c r="K32" s="282"/>
      <c r="L32" s="283">
        <f t="shared" si="2"/>
        <v>0</v>
      </c>
      <c r="M32" s="284"/>
      <c r="N32" s="286"/>
      <c r="O32" s="280">
        <v>100</v>
      </c>
      <c r="P32" s="281"/>
      <c r="Q32" s="282">
        <v>100</v>
      </c>
      <c r="R32" s="283"/>
      <c r="S32" s="284"/>
      <c r="T32" s="287">
        <f t="shared" si="27"/>
        <v>100</v>
      </c>
      <c r="U32" s="280"/>
      <c r="V32" s="281"/>
      <c r="W32" s="282"/>
      <c r="X32" s="283">
        <f t="shared" si="6"/>
        <v>0</v>
      </c>
      <c r="Y32" s="284"/>
      <c r="Z32" s="287"/>
      <c r="AA32" s="280"/>
      <c r="AB32" s="281"/>
      <c r="AC32" s="282"/>
      <c r="AD32" s="283">
        <f t="shared" si="8"/>
        <v>0</v>
      </c>
      <c r="AE32" s="284"/>
      <c r="AF32" s="287"/>
      <c r="AG32" s="280"/>
      <c r="AH32" s="281"/>
      <c r="AI32" s="282"/>
      <c r="AJ32" s="283">
        <f t="shared" si="10"/>
        <v>0</v>
      </c>
      <c r="AK32" s="284"/>
      <c r="AL32" s="287"/>
      <c r="AM32" s="280"/>
      <c r="AN32" s="281"/>
      <c r="AO32" s="282"/>
      <c r="AP32" s="283">
        <f t="shared" si="12"/>
        <v>0</v>
      </c>
      <c r="AQ32" s="284"/>
      <c r="AR32" s="287"/>
      <c r="AS32" s="280"/>
      <c r="AT32" s="281"/>
      <c r="AU32" s="282"/>
      <c r="AV32" s="283">
        <f t="shared" si="14"/>
        <v>0</v>
      </c>
      <c r="AW32" s="284"/>
      <c r="AX32" s="287"/>
      <c r="AY32" s="280"/>
      <c r="AZ32" s="281"/>
      <c r="BA32" s="282"/>
      <c r="BB32" s="283"/>
      <c r="BC32" s="284"/>
      <c r="BD32" s="287"/>
      <c r="BE32" s="280"/>
      <c r="BF32" s="281"/>
      <c r="BG32" s="282"/>
      <c r="BH32" s="283"/>
      <c r="BI32" s="284"/>
      <c r="BJ32" s="287"/>
      <c r="BK32" s="280"/>
      <c r="BL32" s="281"/>
      <c r="BM32" s="282"/>
      <c r="BN32" s="283"/>
      <c r="BO32" s="284"/>
      <c r="BP32" s="287"/>
      <c r="BQ32" s="280">
        <v>104</v>
      </c>
      <c r="BR32" s="281"/>
      <c r="BS32" s="282">
        <v>104</v>
      </c>
      <c r="BT32" s="283"/>
      <c r="BU32" s="284"/>
      <c r="BV32" s="285">
        <f t="shared" si="35"/>
        <v>100</v>
      </c>
      <c r="BW32" s="289">
        <f t="shared" si="40"/>
        <v>204</v>
      </c>
      <c r="BX32" s="290">
        <f t="shared" si="40"/>
        <v>0</v>
      </c>
      <c r="BY32" s="290">
        <f t="shared" si="40"/>
        <v>204</v>
      </c>
      <c r="BZ32" s="283"/>
      <c r="CA32" s="283"/>
      <c r="CB32" s="286">
        <f t="shared" si="38"/>
        <v>100</v>
      </c>
      <c r="CC32" s="353"/>
      <c r="CD32" s="353"/>
    </row>
    <row r="33" spans="1:82" s="363" customFormat="1" ht="13.5" thickBot="1">
      <c r="A33" s="354" t="s">
        <v>103</v>
      </c>
      <c r="B33" s="355"/>
      <c r="C33" s="356">
        <f>C9+C28</f>
        <v>181958.7</v>
      </c>
      <c r="D33" s="356">
        <f>D9+D28</f>
        <v>60641.8</v>
      </c>
      <c r="E33" s="357">
        <f>E9+E28</f>
        <v>72013.59999999999</v>
      </c>
      <c r="F33" s="270">
        <f>E33-D33</f>
        <v>11371.799999999988</v>
      </c>
      <c r="G33" s="272">
        <f>E33/D33%</f>
        <v>118.75241170281883</v>
      </c>
      <c r="H33" s="358">
        <f>E33/C33%</f>
        <v>39.576892998246294</v>
      </c>
      <c r="I33" s="356">
        <f>I9+I28</f>
        <v>10905.900000000001</v>
      </c>
      <c r="J33" s="356">
        <f>J9+J28</f>
        <v>2724.9</v>
      </c>
      <c r="K33" s="357">
        <f>K9+K28</f>
        <v>6324.3</v>
      </c>
      <c r="L33" s="357">
        <f>K33-J33</f>
        <v>3599.4</v>
      </c>
      <c r="M33" s="358">
        <f>K33/J33%</f>
        <v>232.09292084113176</v>
      </c>
      <c r="N33" s="359">
        <f t="shared" si="26"/>
        <v>57.98971199075729</v>
      </c>
      <c r="O33" s="356">
        <f>O9+O28</f>
        <v>265614.3</v>
      </c>
      <c r="P33" s="357">
        <f>P9+P28</f>
        <v>3688.8</v>
      </c>
      <c r="Q33" s="357">
        <f>Q9+Q28</f>
        <v>87896.20000000001</v>
      </c>
      <c r="R33" s="270">
        <f>Q33-P33</f>
        <v>84207.40000000001</v>
      </c>
      <c r="S33" s="272">
        <f>Q33/P33%</f>
        <v>2382.785729776621</v>
      </c>
      <c r="T33" s="360">
        <f t="shared" si="27"/>
        <v>33.09166712786172</v>
      </c>
      <c r="U33" s="356">
        <f>U9+U28</f>
        <v>11624.4</v>
      </c>
      <c r="V33" s="357">
        <f>V9+V28</f>
        <v>6666.1</v>
      </c>
      <c r="W33" s="357">
        <f>W9+W28</f>
        <v>5517.5</v>
      </c>
      <c r="X33" s="270">
        <f>W33-V33</f>
        <v>-1148.6000000000004</v>
      </c>
      <c r="Y33" s="272">
        <f>W33/V33%</f>
        <v>82.76953541050989</v>
      </c>
      <c r="Z33" s="360">
        <f>W33/U33%</f>
        <v>47.46481538832112</v>
      </c>
      <c r="AA33" s="356">
        <f>AA9+AA28</f>
        <v>9978.1</v>
      </c>
      <c r="AB33" s="357">
        <f>AB9+AB28</f>
        <v>4136.099999999999</v>
      </c>
      <c r="AC33" s="357">
        <f>AC9+AC28</f>
        <v>4749.8</v>
      </c>
      <c r="AD33" s="270">
        <f>AC33-AB33</f>
        <v>613.7000000000007</v>
      </c>
      <c r="AE33" s="272">
        <f>AC33/AB33%</f>
        <v>114.83764899301275</v>
      </c>
      <c r="AF33" s="360">
        <f t="shared" si="28"/>
        <v>47.60224892514607</v>
      </c>
      <c r="AG33" s="356">
        <f>AG9+AG28</f>
        <v>253353.2</v>
      </c>
      <c r="AH33" s="357">
        <f>AH9+AH28</f>
        <v>4518.2</v>
      </c>
      <c r="AI33" s="357">
        <f>AI9+AI28</f>
        <v>61637.5</v>
      </c>
      <c r="AJ33" s="270">
        <f>AI33-AH33</f>
        <v>57119.3</v>
      </c>
      <c r="AK33" s="272">
        <f>AI33/AH33%</f>
        <v>1364.2047718117835</v>
      </c>
      <c r="AL33" s="360">
        <f t="shared" si="29"/>
        <v>24.32868422423715</v>
      </c>
      <c r="AM33" s="356">
        <f>AM9+AM28</f>
        <v>28583.1</v>
      </c>
      <c r="AN33" s="357">
        <f>AN9+AN28</f>
        <v>2768.3</v>
      </c>
      <c r="AO33" s="357">
        <f>AO9+AO28</f>
        <v>7189.300000000001</v>
      </c>
      <c r="AP33" s="270">
        <f>AO33-AN33</f>
        <v>4421.000000000001</v>
      </c>
      <c r="AQ33" s="272">
        <f>AO33/AN33%</f>
        <v>259.7008994689882</v>
      </c>
      <c r="AR33" s="360">
        <f t="shared" si="30"/>
        <v>25.152275295541777</v>
      </c>
      <c r="AS33" s="356">
        <f>AS9+AS28</f>
        <v>10172.4</v>
      </c>
      <c r="AT33" s="357">
        <f>AT9+AT28</f>
        <v>3201.7</v>
      </c>
      <c r="AU33" s="357">
        <f>AU9+AU28</f>
        <v>5979.200000000001</v>
      </c>
      <c r="AV33" s="270">
        <f>AU33-AT33</f>
        <v>2777.500000000001</v>
      </c>
      <c r="AW33" s="272">
        <f>AU33/AT33%</f>
        <v>186.75078864353316</v>
      </c>
      <c r="AX33" s="360">
        <f t="shared" si="31"/>
        <v>58.77865597105896</v>
      </c>
      <c r="AY33" s="356">
        <f>AY9+AY28</f>
        <v>11647.1</v>
      </c>
      <c r="AZ33" s="357">
        <f>AZ9+AZ28</f>
        <v>5969.000000000001</v>
      </c>
      <c r="BA33" s="357">
        <f>BA9+BA28</f>
        <v>5176.200000000001</v>
      </c>
      <c r="BB33" s="270">
        <f>BA33-AZ33</f>
        <v>-792.8000000000002</v>
      </c>
      <c r="BC33" s="272">
        <f>BA33/AZ33%</f>
        <v>86.71804322332048</v>
      </c>
      <c r="BD33" s="360">
        <f t="shared" si="32"/>
        <v>44.441964094066336</v>
      </c>
      <c r="BE33" s="356">
        <f>BE9+BE28</f>
        <v>6716.200000000001</v>
      </c>
      <c r="BF33" s="357">
        <f>BF9+BF28</f>
        <v>1318.5</v>
      </c>
      <c r="BG33" s="357">
        <f>BG9+BG28</f>
        <v>4064.5</v>
      </c>
      <c r="BH33" s="270">
        <f>BG33-BF33</f>
        <v>2746</v>
      </c>
      <c r="BI33" s="272">
        <f>BG33/BF33%</f>
        <v>308.26697004171405</v>
      </c>
      <c r="BJ33" s="360">
        <f t="shared" si="33"/>
        <v>60.517852356987575</v>
      </c>
      <c r="BK33" s="356">
        <f>BK9+BK28</f>
        <v>29990.6</v>
      </c>
      <c r="BL33" s="357">
        <f>BL9+BL28</f>
        <v>2953.1000000000004</v>
      </c>
      <c r="BM33" s="357">
        <f>BM9+BM28</f>
        <v>15264.5</v>
      </c>
      <c r="BN33" s="270">
        <f>BM33-BL33</f>
        <v>12311.4</v>
      </c>
      <c r="BO33" s="272">
        <f>BM33/BL33%</f>
        <v>516.8974975449527</v>
      </c>
      <c r="BP33" s="360">
        <f t="shared" si="34"/>
        <v>50.89761458590358</v>
      </c>
      <c r="BQ33" s="356">
        <f>BQ9+BQ28</f>
        <v>128021.4</v>
      </c>
      <c r="BR33" s="357">
        <f>BR9+BR28</f>
        <v>7482.2</v>
      </c>
      <c r="BS33" s="357">
        <f>BS9+BS28</f>
        <v>31891.2</v>
      </c>
      <c r="BT33" s="270">
        <f>BS33-BR33</f>
        <v>24409</v>
      </c>
      <c r="BU33" s="272">
        <f>BS33/BR33%</f>
        <v>426.2275801234931</v>
      </c>
      <c r="BV33" s="358">
        <f t="shared" si="35"/>
        <v>24.9108352197367</v>
      </c>
      <c r="BW33" s="361">
        <f t="shared" si="40"/>
        <v>948565.4</v>
      </c>
      <c r="BX33" s="357">
        <f t="shared" si="40"/>
        <v>106068.70000000001</v>
      </c>
      <c r="BY33" s="357">
        <f t="shared" si="40"/>
        <v>307703.8</v>
      </c>
      <c r="BZ33" s="357">
        <f>BY33-BX33</f>
        <v>201635.09999999998</v>
      </c>
      <c r="CA33" s="357">
        <f>BY33/BX33%</f>
        <v>290.0985870478284</v>
      </c>
      <c r="CB33" s="359">
        <f t="shared" si="38"/>
        <v>32.43885977709075</v>
      </c>
      <c r="CC33" s="362"/>
      <c r="CD33" s="362"/>
    </row>
    <row r="34" spans="3:82" ht="12.75"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</row>
    <row r="35" spans="2:82" ht="12.75">
      <c r="B35" s="364"/>
      <c r="C35" s="364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</row>
    <row r="36" spans="3:82" ht="12.75"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</row>
    <row r="37" spans="3:82" ht="12.75"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</row>
    <row r="38" spans="3:82" ht="12.75"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</row>
    <row r="39" spans="3:82" ht="12.75"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</row>
    <row r="40" spans="3:82" ht="15"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65"/>
      <c r="BY40" s="347"/>
      <c r="BZ40" s="347"/>
      <c r="CA40" s="347"/>
      <c r="CB40" s="347"/>
      <c r="CC40" s="347"/>
      <c r="CD40" s="347"/>
    </row>
    <row r="41" spans="3:82" ht="12.75"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</row>
    <row r="42" spans="3:82" ht="12.75"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</row>
    <row r="43" spans="3:82" ht="12.75"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</row>
    <row r="44" ht="12.75">
      <c r="BX44" s="366"/>
    </row>
    <row r="45" ht="12.75">
      <c r="BX45" s="366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H23" sqref="H23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4.125" style="0" bestFit="1" customWidth="1"/>
    <col min="6" max="6" width="11.75390625" style="0" customWidth="1"/>
    <col min="7" max="7" width="15.625" style="0" customWidth="1"/>
    <col min="8" max="8" width="16.25390625" style="0" customWidth="1"/>
    <col min="9" max="9" width="14.125" style="0" bestFit="1" customWidth="1"/>
    <col min="10" max="10" width="12.125" style="0" customWidth="1"/>
    <col min="11" max="11" width="15.125" style="0" customWidth="1"/>
    <col min="12" max="12" width="13.75390625" style="0" customWidth="1"/>
    <col min="13" max="13" width="12.125" style="0" bestFit="1" customWidth="1"/>
    <col min="14" max="14" width="10.375" style="0" customWidth="1"/>
  </cols>
  <sheetData>
    <row r="1" spans="1:12" ht="15.75">
      <c r="A1" s="367" t="s">
        <v>104</v>
      </c>
      <c r="B1" s="368"/>
      <c r="C1" s="369"/>
      <c r="D1" s="369"/>
      <c r="E1" s="369"/>
      <c r="F1" s="369"/>
      <c r="G1" s="370"/>
      <c r="H1" s="370"/>
      <c r="I1" s="370"/>
      <c r="J1" s="370"/>
      <c r="K1" s="370"/>
      <c r="L1" s="370"/>
    </row>
    <row r="2" spans="1:12" ht="15.75">
      <c r="A2" s="371" t="s">
        <v>105</v>
      </c>
      <c r="B2" s="368"/>
      <c r="C2" s="369"/>
      <c r="D2" s="369"/>
      <c r="E2" s="369"/>
      <c r="F2" s="369"/>
      <c r="G2" s="370"/>
      <c r="H2" s="370"/>
      <c r="I2" s="370"/>
      <c r="J2" s="370"/>
      <c r="K2" s="370"/>
      <c r="L2" s="370"/>
    </row>
    <row r="3" spans="1:12" ht="16.5" thickBot="1">
      <c r="A3" s="372"/>
      <c r="B3" s="373"/>
      <c r="C3" s="374"/>
      <c r="D3" s="374"/>
      <c r="E3" s="374"/>
      <c r="F3" s="374"/>
      <c r="G3" s="375"/>
      <c r="H3" s="375"/>
      <c r="I3" s="375"/>
      <c r="J3" s="375"/>
      <c r="K3" s="375"/>
      <c r="L3" s="376" t="s">
        <v>106</v>
      </c>
    </row>
    <row r="4" spans="1:14" ht="15">
      <c r="A4" s="377"/>
      <c r="B4" s="378" t="s">
        <v>107</v>
      </c>
      <c r="C4" s="379" t="s">
        <v>108</v>
      </c>
      <c r="D4" s="380"/>
      <c r="E4" s="380"/>
      <c r="F4" s="381"/>
      <c r="G4" s="382" t="s">
        <v>109</v>
      </c>
      <c r="H4" s="383"/>
      <c r="I4" s="383"/>
      <c r="J4" s="384"/>
      <c r="K4" s="385" t="s">
        <v>110</v>
      </c>
      <c r="L4" s="386"/>
      <c r="M4" s="386"/>
      <c r="N4" s="387"/>
    </row>
    <row r="5" spans="1:14" ht="15">
      <c r="A5" s="388" t="s">
        <v>1</v>
      </c>
      <c r="B5" s="388" t="s">
        <v>111</v>
      </c>
      <c r="C5" s="389"/>
      <c r="D5" s="390"/>
      <c r="E5" s="390"/>
      <c r="F5" s="391"/>
      <c r="G5" s="392"/>
      <c r="H5" s="393"/>
      <c r="I5" s="393"/>
      <c r="J5" s="394"/>
      <c r="K5" s="395"/>
      <c r="L5" s="396"/>
      <c r="M5" s="396"/>
      <c r="N5" s="397"/>
    </row>
    <row r="6" spans="1:14" ht="15">
      <c r="A6" s="388"/>
      <c r="B6" s="388"/>
      <c r="C6" s="398" t="s">
        <v>112</v>
      </c>
      <c r="D6" s="399" t="s">
        <v>113</v>
      </c>
      <c r="E6" s="400" t="s">
        <v>114</v>
      </c>
      <c r="F6" s="401"/>
      <c r="G6" s="398" t="s">
        <v>112</v>
      </c>
      <c r="H6" s="402" t="s">
        <v>113</v>
      </c>
      <c r="I6" s="400" t="s">
        <v>114</v>
      </c>
      <c r="J6" s="401"/>
      <c r="K6" s="398" t="s">
        <v>112</v>
      </c>
      <c r="L6" s="399" t="s">
        <v>113</v>
      </c>
      <c r="M6" s="403" t="s">
        <v>114</v>
      </c>
      <c r="N6" s="404"/>
    </row>
    <row r="7" spans="1:14" ht="12.75">
      <c r="A7" s="405"/>
      <c r="B7" s="405" t="s">
        <v>115</v>
      </c>
      <c r="C7" s="406" t="s">
        <v>116</v>
      </c>
      <c r="D7" s="407"/>
      <c r="E7" s="405" t="s">
        <v>26</v>
      </c>
      <c r="F7" s="408" t="s">
        <v>27</v>
      </c>
      <c r="G7" s="406" t="s">
        <v>116</v>
      </c>
      <c r="H7" s="409"/>
      <c r="I7" s="405" t="s">
        <v>26</v>
      </c>
      <c r="J7" s="408" t="s">
        <v>27</v>
      </c>
      <c r="K7" s="406" t="s">
        <v>116</v>
      </c>
      <c r="L7" s="407"/>
      <c r="M7" s="410" t="s">
        <v>26</v>
      </c>
      <c r="N7" s="411" t="s">
        <v>27</v>
      </c>
    </row>
    <row r="8" spans="1:14" ht="15.75">
      <c r="A8" s="268" t="s">
        <v>117</v>
      </c>
      <c r="B8" s="412" t="s">
        <v>118</v>
      </c>
      <c r="C8" s="413">
        <f aca="true" t="shared" si="0" ref="C8:D24">G8+K8</f>
        <v>546892.8</v>
      </c>
      <c r="D8" s="414">
        <f t="shared" si="0"/>
        <v>265370.7</v>
      </c>
      <c r="E8" s="414">
        <f aca="true" t="shared" si="1" ref="E8:E20">D8-C8</f>
        <v>-281522.10000000003</v>
      </c>
      <c r="F8" s="415">
        <f aca="true" t="shared" si="2" ref="F8:F18">D8/C8%</f>
        <v>48.52334863432102</v>
      </c>
      <c r="G8" s="416">
        <f>SUM(G9:G20)+G26+G27+G28+G31+G32</f>
        <v>374147.7</v>
      </c>
      <c r="H8" s="414">
        <f>SUM(H9:H20)+H26+H27+H28+H31+H32</f>
        <v>183053.4</v>
      </c>
      <c r="I8" s="414">
        <f>H8-G8</f>
        <v>-191094.30000000002</v>
      </c>
      <c r="J8" s="417">
        <f>H8/G8%</f>
        <v>48.925437734883836</v>
      </c>
      <c r="K8" s="416">
        <f>SUM(K9:K20)+K26+K27+K28+K31+K32</f>
        <v>172745.10000000003</v>
      </c>
      <c r="L8" s="414">
        <f>SUM(L9:L20)+L26+L27+L28+L31+L32</f>
        <v>82317.3</v>
      </c>
      <c r="M8" s="414">
        <f>L8-K8</f>
        <v>-90427.80000000003</v>
      </c>
      <c r="N8" s="415">
        <f>L8/K8%</f>
        <v>47.65246597443284</v>
      </c>
    </row>
    <row r="9" spans="1:14" ht="15">
      <c r="A9" s="418" t="s">
        <v>30</v>
      </c>
      <c r="B9" s="419"/>
      <c r="C9" s="420">
        <f t="shared" si="0"/>
        <v>5596.1</v>
      </c>
      <c r="D9" s="421">
        <f t="shared" si="0"/>
        <v>1371.4</v>
      </c>
      <c r="E9" s="421">
        <f>D9-C9</f>
        <v>-4224.700000000001</v>
      </c>
      <c r="F9" s="422">
        <f>D9/C9%</f>
        <v>24.506352638444632</v>
      </c>
      <c r="G9" s="423">
        <v>5596.1</v>
      </c>
      <c r="H9" s="424">
        <v>1371.4</v>
      </c>
      <c r="I9" s="425">
        <f>H9-G9</f>
        <v>-4224.700000000001</v>
      </c>
      <c r="J9" s="426">
        <f>H9/G9%</f>
        <v>24.506352638444632</v>
      </c>
      <c r="K9" s="423"/>
      <c r="L9" s="425"/>
      <c r="M9" s="425">
        <f>L9-K9</f>
        <v>0</v>
      </c>
      <c r="N9" s="426"/>
    </row>
    <row r="10" spans="1:14" ht="15">
      <c r="A10" s="427" t="s">
        <v>31</v>
      </c>
      <c r="B10" s="428" t="s">
        <v>119</v>
      </c>
      <c r="C10" s="420">
        <f t="shared" si="0"/>
        <v>341322</v>
      </c>
      <c r="D10" s="421">
        <f t="shared" si="0"/>
        <v>157475.4</v>
      </c>
      <c r="E10" s="421">
        <f t="shared" si="1"/>
        <v>-183846.6</v>
      </c>
      <c r="F10" s="422">
        <f t="shared" si="2"/>
        <v>46.136902983106864</v>
      </c>
      <c r="G10" s="423">
        <v>276510.9</v>
      </c>
      <c r="H10" s="429">
        <v>125483.6</v>
      </c>
      <c r="I10" s="425">
        <f aca="true" t="shared" si="3" ref="I10:I39">H10-G10</f>
        <v>-151027.30000000002</v>
      </c>
      <c r="J10" s="426">
        <f aca="true" t="shared" si="4" ref="J10:J39">H10/G10%</f>
        <v>45.381068160423325</v>
      </c>
      <c r="K10" s="423">
        <v>64811.1</v>
      </c>
      <c r="L10" s="425">
        <v>31991.8</v>
      </c>
      <c r="M10" s="425">
        <f aca="true" t="shared" si="5" ref="M10:M39">L10-K10</f>
        <v>-32819.3</v>
      </c>
      <c r="N10" s="426">
        <f aca="true" t="shared" si="6" ref="N10:N39">L10/K10%</f>
        <v>49.361606268062104</v>
      </c>
    </row>
    <row r="11" spans="1:14" ht="15">
      <c r="A11" s="427" t="s">
        <v>83</v>
      </c>
      <c r="B11" s="428"/>
      <c r="C11" s="420"/>
      <c r="D11" s="421"/>
      <c r="E11" s="421"/>
      <c r="F11" s="422"/>
      <c r="G11" s="423">
        <v>11864.3</v>
      </c>
      <c r="H11" s="429">
        <v>5022.9</v>
      </c>
      <c r="I11" s="425">
        <f t="shared" si="3"/>
        <v>-6841.4</v>
      </c>
      <c r="J11" s="426">
        <f t="shared" si="4"/>
        <v>42.336252454843525</v>
      </c>
      <c r="K11" s="423">
        <v>1177.9</v>
      </c>
      <c r="L11" s="425">
        <v>498.6</v>
      </c>
      <c r="M11" s="425">
        <f t="shared" si="5"/>
        <v>-679.3000000000001</v>
      </c>
      <c r="N11" s="426">
        <f t="shared" si="6"/>
        <v>42.329569572968836</v>
      </c>
    </row>
    <row r="12" spans="1:14" ht="25.5">
      <c r="A12" s="430" t="s">
        <v>34</v>
      </c>
      <c r="B12" s="428" t="s">
        <v>120</v>
      </c>
      <c r="C12" s="420">
        <f t="shared" si="0"/>
        <v>26237.6</v>
      </c>
      <c r="D12" s="421">
        <f t="shared" si="0"/>
        <v>18305.4</v>
      </c>
      <c r="E12" s="421">
        <f t="shared" si="1"/>
        <v>-7932.199999999997</v>
      </c>
      <c r="F12" s="422">
        <f t="shared" si="2"/>
        <v>69.7678141293411</v>
      </c>
      <c r="G12" s="423">
        <v>8642</v>
      </c>
      <c r="H12" s="429">
        <v>6101.8</v>
      </c>
      <c r="I12" s="425">
        <f t="shared" si="3"/>
        <v>-2540.2</v>
      </c>
      <c r="J12" s="426">
        <f t="shared" si="4"/>
        <v>70.60634112473964</v>
      </c>
      <c r="K12" s="423">
        <v>17595.6</v>
      </c>
      <c r="L12" s="425">
        <v>12203.6</v>
      </c>
      <c r="M12" s="425">
        <f t="shared" si="5"/>
        <v>-5391.999999999998</v>
      </c>
      <c r="N12" s="426">
        <f t="shared" si="6"/>
        <v>69.35597535747574</v>
      </c>
    </row>
    <row r="13" spans="1:14" ht="25.5">
      <c r="A13" s="430" t="s">
        <v>35</v>
      </c>
      <c r="B13" s="428" t="s">
        <v>121</v>
      </c>
      <c r="C13" s="420">
        <f t="shared" si="0"/>
        <v>27071.5</v>
      </c>
      <c r="D13" s="421">
        <f t="shared" si="0"/>
        <v>19209.4</v>
      </c>
      <c r="E13" s="421">
        <f t="shared" si="1"/>
        <v>-7862.0999999999985</v>
      </c>
      <c r="F13" s="422">
        <f t="shared" si="2"/>
        <v>70.95801858042591</v>
      </c>
      <c r="G13" s="423">
        <v>27071.5</v>
      </c>
      <c r="H13" s="429">
        <v>19209.4</v>
      </c>
      <c r="I13" s="425">
        <f t="shared" si="3"/>
        <v>-7862.0999999999985</v>
      </c>
      <c r="J13" s="426">
        <f t="shared" si="4"/>
        <v>70.95801858042591</v>
      </c>
      <c r="K13" s="423"/>
      <c r="L13" s="425"/>
      <c r="M13" s="425">
        <f t="shared" si="5"/>
        <v>0</v>
      </c>
      <c r="N13" s="426"/>
    </row>
    <row r="14" spans="1:14" ht="15">
      <c r="A14" s="430" t="s">
        <v>36</v>
      </c>
      <c r="B14" s="428" t="s">
        <v>122</v>
      </c>
      <c r="C14" s="420">
        <f t="shared" si="0"/>
        <v>1648.5</v>
      </c>
      <c r="D14" s="421">
        <f t="shared" si="0"/>
        <v>752.3</v>
      </c>
      <c r="E14" s="421">
        <f t="shared" si="1"/>
        <v>-896.2</v>
      </c>
      <c r="F14" s="422">
        <f t="shared" si="2"/>
        <v>45.635426144980286</v>
      </c>
      <c r="G14" s="423">
        <v>719.6</v>
      </c>
      <c r="H14" s="429">
        <v>376.2</v>
      </c>
      <c r="I14" s="425">
        <f t="shared" si="3"/>
        <v>-343.40000000000003</v>
      </c>
      <c r="J14" s="426">
        <f t="shared" si="4"/>
        <v>52.27904391328515</v>
      </c>
      <c r="K14" s="423">
        <v>928.9</v>
      </c>
      <c r="L14" s="425">
        <v>376.1</v>
      </c>
      <c r="M14" s="425">
        <f t="shared" si="5"/>
        <v>-552.8</v>
      </c>
      <c r="N14" s="426">
        <f t="shared" si="6"/>
        <v>40.48875013456777</v>
      </c>
    </row>
    <row r="15" spans="1:14" ht="25.5">
      <c r="A15" s="430" t="s">
        <v>37</v>
      </c>
      <c r="B15" s="428"/>
      <c r="C15" s="420">
        <f t="shared" si="0"/>
        <v>950</v>
      </c>
      <c r="D15" s="421">
        <f t="shared" si="0"/>
        <v>353.3</v>
      </c>
      <c r="E15" s="421"/>
      <c r="F15" s="422"/>
      <c r="G15" s="423">
        <v>950</v>
      </c>
      <c r="H15" s="429">
        <v>353.3</v>
      </c>
      <c r="I15" s="425">
        <f t="shared" si="3"/>
        <v>-596.7</v>
      </c>
      <c r="J15" s="426">
        <f t="shared" si="4"/>
        <v>37.189473684210526</v>
      </c>
      <c r="K15" s="423"/>
      <c r="L15" s="425"/>
      <c r="M15" s="425"/>
      <c r="N15" s="426"/>
    </row>
    <row r="16" spans="1:14" ht="15">
      <c r="A16" s="430" t="s">
        <v>84</v>
      </c>
      <c r="B16" s="419" t="s">
        <v>123</v>
      </c>
      <c r="C16" s="420">
        <f t="shared" si="0"/>
        <v>10752.6</v>
      </c>
      <c r="D16" s="421">
        <f t="shared" si="0"/>
        <v>1034.3</v>
      </c>
      <c r="E16" s="421">
        <f t="shared" si="1"/>
        <v>-9718.300000000001</v>
      </c>
      <c r="F16" s="422">
        <f t="shared" si="2"/>
        <v>9.619068876364786</v>
      </c>
      <c r="G16" s="423"/>
      <c r="H16" s="429"/>
      <c r="I16" s="425">
        <f t="shared" si="3"/>
        <v>0</v>
      </c>
      <c r="J16" s="426"/>
      <c r="K16" s="423">
        <v>10752.6</v>
      </c>
      <c r="L16" s="425">
        <v>1034.3</v>
      </c>
      <c r="M16" s="425">
        <f t="shared" si="5"/>
        <v>-9718.300000000001</v>
      </c>
      <c r="N16" s="426">
        <f t="shared" si="6"/>
        <v>9.619068876364786</v>
      </c>
    </row>
    <row r="17" spans="1:14" ht="15">
      <c r="A17" s="431" t="s">
        <v>85</v>
      </c>
      <c r="B17" s="419" t="s">
        <v>124</v>
      </c>
      <c r="C17" s="420">
        <f t="shared" si="0"/>
        <v>57982.5</v>
      </c>
      <c r="D17" s="421">
        <f t="shared" si="0"/>
        <v>23825</v>
      </c>
      <c r="E17" s="421">
        <f t="shared" si="1"/>
        <v>-34157.5</v>
      </c>
      <c r="F17" s="422">
        <f t="shared" si="2"/>
        <v>41.0899840469107</v>
      </c>
      <c r="G17" s="423"/>
      <c r="H17" s="429"/>
      <c r="I17" s="425">
        <f t="shared" si="3"/>
        <v>0</v>
      </c>
      <c r="J17" s="426"/>
      <c r="K17" s="423">
        <v>57982.5</v>
      </c>
      <c r="L17" s="425">
        <v>23825</v>
      </c>
      <c r="M17" s="425">
        <f t="shared" si="5"/>
        <v>-34157.5</v>
      </c>
      <c r="N17" s="426">
        <f t="shared" si="6"/>
        <v>41.0899840469107</v>
      </c>
    </row>
    <row r="18" spans="1:14" ht="15">
      <c r="A18" s="432" t="s">
        <v>125</v>
      </c>
      <c r="B18" s="433" t="s">
        <v>126</v>
      </c>
      <c r="C18" s="420">
        <f t="shared" si="0"/>
        <v>5695.5</v>
      </c>
      <c r="D18" s="421">
        <f t="shared" si="0"/>
        <v>3970.9</v>
      </c>
      <c r="E18" s="421">
        <f t="shared" si="1"/>
        <v>-1724.6</v>
      </c>
      <c r="F18" s="422">
        <f t="shared" si="2"/>
        <v>69.71995434992539</v>
      </c>
      <c r="G18" s="423">
        <v>5126.8</v>
      </c>
      <c r="H18" s="429">
        <v>3605.4</v>
      </c>
      <c r="I18" s="425">
        <f t="shared" si="3"/>
        <v>-1521.4</v>
      </c>
      <c r="J18" s="426">
        <f t="shared" si="4"/>
        <v>70.32456893188734</v>
      </c>
      <c r="K18" s="434">
        <v>568.7</v>
      </c>
      <c r="L18" s="425">
        <v>365.5</v>
      </c>
      <c r="M18" s="425">
        <f t="shared" si="5"/>
        <v>-203.20000000000005</v>
      </c>
      <c r="N18" s="426">
        <f t="shared" si="6"/>
        <v>64.26938631967646</v>
      </c>
    </row>
    <row r="19" spans="1:14" ht="15">
      <c r="A19" s="430" t="s">
        <v>127</v>
      </c>
      <c r="B19" s="433" t="s">
        <v>128</v>
      </c>
      <c r="C19" s="420">
        <f t="shared" si="0"/>
        <v>0</v>
      </c>
      <c r="D19" s="421">
        <f t="shared" si="0"/>
        <v>0</v>
      </c>
      <c r="E19" s="421">
        <f t="shared" si="1"/>
        <v>0</v>
      </c>
      <c r="F19" s="422"/>
      <c r="G19" s="423"/>
      <c r="H19" s="424"/>
      <c r="I19" s="425"/>
      <c r="J19" s="426"/>
      <c r="K19" s="434"/>
      <c r="L19" s="425"/>
      <c r="M19" s="425">
        <f t="shared" si="5"/>
        <v>0</v>
      </c>
      <c r="N19" s="426"/>
    </row>
    <row r="20" spans="1:14" ht="38.25">
      <c r="A20" s="435" t="s">
        <v>129</v>
      </c>
      <c r="B20" s="436" t="s">
        <v>130</v>
      </c>
      <c r="C20" s="420">
        <f t="shared" si="0"/>
        <v>41099.6</v>
      </c>
      <c r="D20" s="421">
        <f t="shared" si="0"/>
        <v>21755</v>
      </c>
      <c r="E20" s="421">
        <f t="shared" si="1"/>
        <v>-19344.6</v>
      </c>
      <c r="F20" s="422">
        <f>D20/C20%</f>
        <v>52.93238863638576</v>
      </c>
      <c r="G20" s="437">
        <f>SUM(G21:G25)</f>
        <v>24006.899999999998</v>
      </c>
      <c r="H20" s="425">
        <f>SUM(H21:H25)</f>
        <v>12622.2</v>
      </c>
      <c r="I20" s="425">
        <f t="shared" si="3"/>
        <v>-11384.699999999997</v>
      </c>
      <c r="J20" s="426">
        <f t="shared" si="4"/>
        <v>52.5773840020994</v>
      </c>
      <c r="K20" s="423">
        <f>SUM(K21:K25)</f>
        <v>17092.7</v>
      </c>
      <c r="L20" s="425">
        <f>SUM(L21:L25)</f>
        <v>9132.8</v>
      </c>
      <c r="M20" s="425">
        <f t="shared" si="5"/>
        <v>-7959.9000000000015</v>
      </c>
      <c r="N20" s="426">
        <f t="shared" si="6"/>
        <v>53.43099685830792</v>
      </c>
    </row>
    <row r="21" spans="1:14" ht="25.5">
      <c r="A21" s="438" t="s">
        <v>45</v>
      </c>
      <c r="B21" s="439"/>
      <c r="C21" s="440">
        <f t="shared" si="0"/>
        <v>0</v>
      </c>
      <c r="D21" s="441">
        <f t="shared" si="0"/>
        <v>0</v>
      </c>
      <c r="E21" s="441"/>
      <c r="F21" s="442"/>
      <c r="G21" s="440"/>
      <c r="H21" s="443"/>
      <c r="I21" s="441">
        <f t="shared" si="3"/>
        <v>0</v>
      </c>
      <c r="J21" s="442"/>
      <c r="K21" s="440"/>
      <c r="L21" s="441"/>
      <c r="M21" s="441">
        <f t="shared" si="5"/>
        <v>0</v>
      </c>
      <c r="N21" s="442"/>
    </row>
    <row r="22" spans="1:14" ht="15">
      <c r="A22" s="438" t="s">
        <v>131</v>
      </c>
      <c r="B22" s="444" t="s">
        <v>132</v>
      </c>
      <c r="C22" s="440">
        <f t="shared" si="0"/>
        <v>30900.5</v>
      </c>
      <c r="D22" s="441">
        <f t="shared" si="0"/>
        <v>15912.8</v>
      </c>
      <c r="E22" s="441">
        <f aca="true" t="shared" si="7" ref="E22:E38">D22-C22</f>
        <v>-14987.7</v>
      </c>
      <c r="F22" s="442">
        <f aca="true" t="shared" si="8" ref="F22:F30">D22/C22%</f>
        <v>51.49690134463844</v>
      </c>
      <c r="G22" s="440">
        <v>15473</v>
      </c>
      <c r="H22" s="443">
        <v>7904.9</v>
      </c>
      <c r="I22" s="441">
        <f t="shared" si="3"/>
        <v>-7568.1</v>
      </c>
      <c r="J22" s="442">
        <f t="shared" si="4"/>
        <v>51.088347443934595</v>
      </c>
      <c r="K22" s="440">
        <v>15427.5</v>
      </c>
      <c r="L22" s="441">
        <v>8007.9</v>
      </c>
      <c r="M22" s="441">
        <f t="shared" si="5"/>
        <v>-7419.6</v>
      </c>
      <c r="N22" s="442">
        <f t="shared" si="6"/>
        <v>51.906660184735046</v>
      </c>
    </row>
    <row r="23" spans="1:14" ht="15">
      <c r="A23" s="445" t="s">
        <v>47</v>
      </c>
      <c r="B23" s="444" t="s">
        <v>133</v>
      </c>
      <c r="C23" s="440">
        <f t="shared" si="0"/>
        <v>10018.199999999999</v>
      </c>
      <c r="D23" s="441">
        <f t="shared" si="0"/>
        <v>5597.1</v>
      </c>
      <c r="E23" s="441">
        <f t="shared" si="7"/>
        <v>-4421.0999999999985</v>
      </c>
      <c r="F23" s="442">
        <f t="shared" si="8"/>
        <v>55.86931784152843</v>
      </c>
      <c r="G23" s="440">
        <v>8449.8</v>
      </c>
      <c r="H23" s="443">
        <v>4632.8</v>
      </c>
      <c r="I23" s="441">
        <f t="shared" si="3"/>
        <v>-3816.999999999999</v>
      </c>
      <c r="J23" s="442">
        <f t="shared" si="4"/>
        <v>54.82733319131815</v>
      </c>
      <c r="K23" s="440">
        <v>1568.4</v>
      </c>
      <c r="L23" s="441">
        <v>964.3</v>
      </c>
      <c r="M23" s="441">
        <f t="shared" si="5"/>
        <v>-604.1000000000001</v>
      </c>
      <c r="N23" s="442">
        <f t="shared" si="6"/>
        <v>61.48304004080591</v>
      </c>
    </row>
    <row r="24" spans="1:14" ht="25.5">
      <c r="A24" s="445" t="s">
        <v>134</v>
      </c>
      <c r="B24" s="439" t="s">
        <v>135</v>
      </c>
      <c r="C24" s="440">
        <f t="shared" si="0"/>
        <v>150.1</v>
      </c>
      <c r="D24" s="441">
        <f t="shared" si="0"/>
        <v>223.5</v>
      </c>
      <c r="E24" s="441">
        <f t="shared" si="7"/>
        <v>73.4</v>
      </c>
      <c r="F24" s="442">
        <f t="shared" si="8"/>
        <v>148.90073284477018</v>
      </c>
      <c r="G24" s="440">
        <v>84.1</v>
      </c>
      <c r="H24" s="443">
        <v>84.5</v>
      </c>
      <c r="I24" s="441">
        <f t="shared" si="3"/>
        <v>0.4000000000000057</v>
      </c>
      <c r="J24" s="442">
        <f t="shared" si="4"/>
        <v>100.47562425683711</v>
      </c>
      <c r="K24" s="446">
        <v>66</v>
      </c>
      <c r="L24" s="441">
        <v>139</v>
      </c>
      <c r="M24" s="441">
        <f t="shared" si="5"/>
        <v>73</v>
      </c>
      <c r="N24" s="442">
        <f t="shared" si="6"/>
        <v>210.6060606060606</v>
      </c>
    </row>
    <row r="25" spans="1:14" ht="25.5">
      <c r="A25" s="447" t="s">
        <v>136</v>
      </c>
      <c r="B25" s="439"/>
      <c r="C25" s="440">
        <f aca="true" t="shared" si="9" ref="C25:D32">G25+K25</f>
        <v>30.8</v>
      </c>
      <c r="D25" s="441">
        <f t="shared" si="9"/>
        <v>21.6</v>
      </c>
      <c r="E25" s="441">
        <f>D25-C25</f>
        <v>-9.2</v>
      </c>
      <c r="F25" s="442">
        <f>D25/C25%</f>
        <v>70.12987012987014</v>
      </c>
      <c r="G25" s="440"/>
      <c r="H25" s="443"/>
      <c r="I25" s="441"/>
      <c r="J25" s="442"/>
      <c r="K25" s="448">
        <v>30.8</v>
      </c>
      <c r="L25" s="441">
        <v>21.6</v>
      </c>
      <c r="M25" s="441">
        <f t="shared" si="5"/>
        <v>-9.2</v>
      </c>
      <c r="N25" s="442">
        <f t="shared" si="6"/>
        <v>70.12987012987014</v>
      </c>
    </row>
    <row r="26" spans="1:14" ht="25.5">
      <c r="A26" s="430" t="s">
        <v>50</v>
      </c>
      <c r="B26" s="428" t="s">
        <v>137</v>
      </c>
      <c r="C26" s="420">
        <f t="shared" si="9"/>
        <v>4131.7</v>
      </c>
      <c r="D26" s="421">
        <f t="shared" si="9"/>
        <v>2516.9</v>
      </c>
      <c r="E26" s="421">
        <f t="shared" si="7"/>
        <v>-1614.7999999999997</v>
      </c>
      <c r="F26" s="422">
        <f t="shared" si="8"/>
        <v>60.91681390226783</v>
      </c>
      <c r="G26" s="423">
        <v>4131.7</v>
      </c>
      <c r="H26" s="424">
        <v>2516.9</v>
      </c>
      <c r="I26" s="425">
        <f t="shared" si="3"/>
        <v>-1614.7999999999997</v>
      </c>
      <c r="J26" s="426">
        <f t="shared" si="4"/>
        <v>60.91681390226783</v>
      </c>
      <c r="K26" s="449"/>
      <c r="L26" s="425"/>
      <c r="M26" s="425">
        <f t="shared" si="5"/>
        <v>0</v>
      </c>
      <c r="N26" s="426"/>
    </row>
    <row r="27" spans="1:14" ht="15">
      <c r="A27" s="430" t="s">
        <v>138</v>
      </c>
      <c r="B27" s="428"/>
      <c r="C27" s="420">
        <f t="shared" si="9"/>
        <v>126.2</v>
      </c>
      <c r="D27" s="421">
        <f t="shared" si="9"/>
        <v>285.2</v>
      </c>
      <c r="E27" s="421">
        <f t="shared" si="7"/>
        <v>159</v>
      </c>
      <c r="F27" s="422"/>
      <c r="G27" s="423">
        <v>34.5</v>
      </c>
      <c r="H27" s="429">
        <v>138</v>
      </c>
      <c r="I27" s="425">
        <f t="shared" si="3"/>
        <v>103.5</v>
      </c>
      <c r="J27" s="426">
        <f t="shared" si="4"/>
        <v>400.00000000000006</v>
      </c>
      <c r="K27" s="449">
        <v>91.7</v>
      </c>
      <c r="L27" s="425">
        <v>147.2</v>
      </c>
      <c r="M27" s="425">
        <f t="shared" si="5"/>
        <v>55.499999999999986</v>
      </c>
      <c r="N27" s="426">
        <f t="shared" si="6"/>
        <v>160.5234460196292</v>
      </c>
    </row>
    <row r="28" spans="1:14" ht="25.5">
      <c r="A28" s="450" t="s">
        <v>54</v>
      </c>
      <c r="B28" s="433" t="s">
        <v>139</v>
      </c>
      <c r="C28" s="420">
        <f t="shared" si="9"/>
        <v>4421.6</v>
      </c>
      <c r="D28" s="421">
        <f t="shared" si="9"/>
        <v>5066</v>
      </c>
      <c r="E28" s="421">
        <f t="shared" si="7"/>
        <v>644.3999999999996</v>
      </c>
      <c r="F28" s="422">
        <f t="shared" si="8"/>
        <v>114.5739098968699</v>
      </c>
      <c r="G28" s="437">
        <f>SUM(G29:G30)</f>
        <v>3500</v>
      </c>
      <c r="H28" s="425">
        <f>SUM(H29:H30)</f>
        <v>3176.2</v>
      </c>
      <c r="I28" s="425">
        <f t="shared" si="3"/>
        <v>-323.8000000000002</v>
      </c>
      <c r="J28" s="426">
        <f t="shared" si="4"/>
        <v>90.74857142857142</v>
      </c>
      <c r="K28" s="437">
        <f>SUM(K29:K30)</f>
        <v>921.6</v>
      </c>
      <c r="L28" s="437">
        <f>SUM(L29:L30)</f>
        <v>1889.8</v>
      </c>
      <c r="M28" s="425">
        <f t="shared" si="5"/>
        <v>968.1999999999999</v>
      </c>
      <c r="N28" s="426">
        <f t="shared" si="6"/>
        <v>205.0564236111111</v>
      </c>
    </row>
    <row r="29" spans="1:14" ht="15">
      <c r="A29" s="451" t="s">
        <v>55</v>
      </c>
      <c r="B29" s="452" t="s">
        <v>140</v>
      </c>
      <c r="C29" s="453">
        <f t="shared" si="9"/>
        <v>1924.5</v>
      </c>
      <c r="D29" s="454">
        <f t="shared" si="9"/>
        <v>2109.2000000000003</v>
      </c>
      <c r="E29" s="441">
        <f t="shared" si="7"/>
        <v>184.70000000000027</v>
      </c>
      <c r="F29" s="442">
        <f t="shared" si="8"/>
        <v>109.59729799948039</v>
      </c>
      <c r="G29" s="453">
        <v>1500</v>
      </c>
      <c r="H29" s="455">
        <v>1680.4</v>
      </c>
      <c r="I29" s="441">
        <f t="shared" si="3"/>
        <v>180.4000000000001</v>
      </c>
      <c r="J29" s="442">
        <f t="shared" si="4"/>
        <v>112.02666666666667</v>
      </c>
      <c r="K29" s="453">
        <v>424.5</v>
      </c>
      <c r="L29" s="454">
        <v>428.8</v>
      </c>
      <c r="M29" s="441">
        <f t="shared" si="5"/>
        <v>4.300000000000011</v>
      </c>
      <c r="N29" s="426">
        <f t="shared" si="6"/>
        <v>101.01295641931685</v>
      </c>
    </row>
    <row r="30" spans="1:14" ht="15">
      <c r="A30" s="451" t="s">
        <v>95</v>
      </c>
      <c r="B30" s="452" t="s">
        <v>141</v>
      </c>
      <c r="C30" s="456">
        <f t="shared" si="9"/>
        <v>2497.1</v>
      </c>
      <c r="D30" s="454">
        <f t="shared" si="9"/>
        <v>2956.8</v>
      </c>
      <c r="E30" s="441">
        <f t="shared" si="7"/>
        <v>459.7000000000003</v>
      </c>
      <c r="F30" s="442">
        <f t="shared" si="8"/>
        <v>118.4093548516279</v>
      </c>
      <c r="G30" s="453">
        <v>2000</v>
      </c>
      <c r="H30" s="455">
        <v>1495.8</v>
      </c>
      <c r="I30" s="441">
        <f t="shared" si="3"/>
        <v>-504.20000000000005</v>
      </c>
      <c r="J30" s="442">
        <f t="shared" si="4"/>
        <v>74.78999999999999</v>
      </c>
      <c r="K30" s="453">
        <v>497.1</v>
      </c>
      <c r="L30" s="454">
        <v>1461</v>
      </c>
      <c r="M30" s="441">
        <f t="shared" si="5"/>
        <v>963.9</v>
      </c>
      <c r="N30" s="426">
        <f t="shared" si="6"/>
        <v>293.90464695232345</v>
      </c>
    </row>
    <row r="31" spans="1:14" ht="15">
      <c r="A31" s="450" t="s">
        <v>142</v>
      </c>
      <c r="B31" s="433" t="s">
        <v>143</v>
      </c>
      <c r="C31" s="457">
        <f t="shared" si="9"/>
        <v>6815.2</v>
      </c>
      <c r="D31" s="421">
        <f t="shared" si="9"/>
        <v>3900.7</v>
      </c>
      <c r="E31" s="421">
        <f t="shared" si="7"/>
        <v>-2914.5</v>
      </c>
      <c r="F31" s="422">
        <f>D31/C31%</f>
        <v>57.235297570137334</v>
      </c>
      <c r="G31" s="423">
        <v>5993.4</v>
      </c>
      <c r="H31" s="429">
        <v>3076.1</v>
      </c>
      <c r="I31" s="425">
        <f t="shared" si="3"/>
        <v>-2917.2999999999997</v>
      </c>
      <c r="J31" s="426">
        <f t="shared" si="4"/>
        <v>51.32479060299663</v>
      </c>
      <c r="K31" s="458">
        <v>821.8</v>
      </c>
      <c r="L31" s="425">
        <v>824.6</v>
      </c>
      <c r="M31" s="425">
        <f t="shared" si="5"/>
        <v>2.800000000000068</v>
      </c>
      <c r="N31" s="426">
        <f t="shared" si="6"/>
        <v>100.34071550255537</v>
      </c>
    </row>
    <row r="32" spans="1:14" ht="15">
      <c r="A32" s="432" t="s">
        <v>58</v>
      </c>
      <c r="B32" s="433" t="s">
        <v>144</v>
      </c>
      <c r="C32" s="420">
        <f t="shared" si="9"/>
        <v>0</v>
      </c>
      <c r="D32" s="421">
        <f t="shared" si="9"/>
        <v>28</v>
      </c>
      <c r="E32" s="421">
        <f t="shared" si="7"/>
        <v>28</v>
      </c>
      <c r="F32" s="422"/>
      <c r="G32" s="423"/>
      <c r="H32" s="429"/>
      <c r="I32" s="425">
        <f t="shared" si="3"/>
        <v>0</v>
      </c>
      <c r="J32" s="426"/>
      <c r="K32" s="449"/>
      <c r="L32" s="425">
        <v>28</v>
      </c>
      <c r="M32" s="425">
        <f t="shared" si="5"/>
        <v>28</v>
      </c>
      <c r="N32" s="426"/>
    </row>
    <row r="33" spans="1:14" ht="15.75">
      <c r="A33" s="459" t="s">
        <v>98</v>
      </c>
      <c r="B33" s="460"/>
      <c r="C33" s="461">
        <f>SUM(C34:C38)</f>
        <v>3516438.9000000004</v>
      </c>
      <c r="D33" s="462">
        <f>SUM(D34:D38)</f>
        <v>1588014.5</v>
      </c>
      <c r="E33" s="463">
        <f t="shared" si="7"/>
        <v>-1928424.4000000004</v>
      </c>
      <c r="F33" s="464">
        <f>D33/C33%</f>
        <v>45.15973532200431</v>
      </c>
      <c r="G33" s="461">
        <f>SUM(G34:G38)</f>
        <v>2740618.6</v>
      </c>
      <c r="H33" s="465">
        <f>SUM(H34:H38)</f>
        <v>1362628</v>
      </c>
      <c r="I33" s="463">
        <f t="shared" si="3"/>
        <v>-1377990.6</v>
      </c>
      <c r="J33" s="464">
        <f t="shared" si="4"/>
        <v>49.719723860883086</v>
      </c>
      <c r="K33" s="466">
        <f>SUM(K34:K38)</f>
        <v>775820.3</v>
      </c>
      <c r="L33" s="462">
        <f>SUM(L34:L38)</f>
        <v>225386.5</v>
      </c>
      <c r="M33" s="463">
        <f t="shared" si="5"/>
        <v>-550433.8</v>
      </c>
      <c r="N33" s="464">
        <f t="shared" si="6"/>
        <v>29.05137955271343</v>
      </c>
    </row>
    <row r="34" spans="1:14" ht="15">
      <c r="A34" s="281" t="s">
        <v>99</v>
      </c>
      <c r="B34" s="467" t="s">
        <v>145</v>
      </c>
      <c r="C34" s="420">
        <f aca="true" t="shared" si="10" ref="C34:D38">G34+K34</f>
        <v>265585.2</v>
      </c>
      <c r="D34" s="421">
        <f t="shared" si="10"/>
        <v>155513.7</v>
      </c>
      <c r="E34" s="421">
        <f t="shared" si="7"/>
        <v>-110071.5</v>
      </c>
      <c r="F34" s="422">
        <f>D34/C34%</f>
        <v>58.55510773943728</v>
      </c>
      <c r="G34" s="468">
        <v>205472.8</v>
      </c>
      <c r="H34" s="469">
        <v>111981.1</v>
      </c>
      <c r="I34" s="425">
        <f t="shared" si="3"/>
        <v>-93491.69999999998</v>
      </c>
      <c r="J34" s="426">
        <f t="shared" si="4"/>
        <v>54.49923298850261</v>
      </c>
      <c r="K34" s="468">
        <v>60112.4</v>
      </c>
      <c r="L34" s="470">
        <v>43532.6</v>
      </c>
      <c r="M34" s="425">
        <f t="shared" si="5"/>
        <v>-16579.800000000003</v>
      </c>
      <c r="N34" s="426">
        <f t="shared" si="6"/>
        <v>72.41866902669</v>
      </c>
    </row>
    <row r="35" spans="1:14" ht="15">
      <c r="A35" s="281" t="s">
        <v>146</v>
      </c>
      <c r="B35" s="467" t="s">
        <v>147</v>
      </c>
      <c r="C35" s="420">
        <f t="shared" si="10"/>
        <v>754506.1</v>
      </c>
      <c r="D35" s="421">
        <f t="shared" si="10"/>
        <v>58097.6</v>
      </c>
      <c r="E35" s="421">
        <f t="shared" si="7"/>
        <v>-696408.5</v>
      </c>
      <c r="F35" s="422">
        <f>D35/C35%</f>
        <v>7.700083538092005</v>
      </c>
      <c r="G35" s="468">
        <v>754506.1</v>
      </c>
      <c r="H35" s="469">
        <v>58097.6</v>
      </c>
      <c r="I35" s="425">
        <f t="shared" si="3"/>
        <v>-696408.5</v>
      </c>
      <c r="J35" s="426">
        <f t="shared" si="4"/>
        <v>7.700083538092005</v>
      </c>
      <c r="K35" s="468"/>
      <c r="L35" s="470"/>
      <c r="M35" s="425">
        <f t="shared" si="5"/>
        <v>0</v>
      </c>
      <c r="N35" s="426"/>
    </row>
    <row r="36" spans="1:14" ht="15">
      <c r="A36" s="281" t="s">
        <v>148</v>
      </c>
      <c r="B36" s="467" t="s">
        <v>149</v>
      </c>
      <c r="C36" s="420">
        <f t="shared" si="10"/>
        <v>1494170.8</v>
      </c>
      <c r="D36" s="421">
        <f t="shared" si="10"/>
        <v>957771.6</v>
      </c>
      <c r="E36" s="421">
        <f t="shared" si="7"/>
        <v>-536399.2000000001</v>
      </c>
      <c r="F36" s="422">
        <f>D36/C36%</f>
        <v>64.10054325783906</v>
      </c>
      <c r="G36" s="471">
        <v>1492006.8</v>
      </c>
      <c r="H36" s="472">
        <v>955607.6</v>
      </c>
      <c r="I36" s="425">
        <f t="shared" si="3"/>
        <v>-536399.2000000001</v>
      </c>
      <c r="J36" s="426">
        <f t="shared" si="4"/>
        <v>64.04847484609319</v>
      </c>
      <c r="K36" s="471">
        <v>2164</v>
      </c>
      <c r="L36" s="473">
        <v>2164</v>
      </c>
      <c r="M36" s="425">
        <f t="shared" si="5"/>
        <v>0</v>
      </c>
      <c r="N36" s="426">
        <f t="shared" si="6"/>
        <v>100</v>
      </c>
    </row>
    <row r="37" spans="1:14" ht="15">
      <c r="A37" s="474" t="s">
        <v>101</v>
      </c>
      <c r="B37" s="467"/>
      <c r="C37" s="420">
        <f t="shared" si="10"/>
        <v>1001972.8</v>
      </c>
      <c r="D37" s="421">
        <f t="shared" si="10"/>
        <v>416427.6</v>
      </c>
      <c r="E37" s="421">
        <f t="shared" si="7"/>
        <v>-585545.2000000001</v>
      </c>
      <c r="F37" s="422">
        <f>D37/C37%</f>
        <v>41.56076891508432</v>
      </c>
      <c r="G37" s="471">
        <v>288632.9</v>
      </c>
      <c r="H37" s="472">
        <v>236941.7</v>
      </c>
      <c r="I37" s="425">
        <f t="shared" si="3"/>
        <v>-51691.20000000001</v>
      </c>
      <c r="J37" s="426">
        <f t="shared" si="4"/>
        <v>82.09102288755024</v>
      </c>
      <c r="K37" s="471">
        <v>713339.9</v>
      </c>
      <c r="L37" s="473">
        <v>179485.9</v>
      </c>
      <c r="M37" s="425">
        <f t="shared" si="5"/>
        <v>-533854</v>
      </c>
      <c r="N37" s="426">
        <f t="shared" si="6"/>
        <v>25.1613431409066</v>
      </c>
    </row>
    <row r="38" spans="1:14" ht="15">
      <c r="A38" s="474" t="s">
        <v>102</v>
      </c>
      <c r="B38" s="467" t="s">
        <v>150</v>
      </c>
      <c r="C38" s="420">
        <f t="shared" si="10"/>
        <v>204</v>
      </c>
      <c r="D38" s="421">
        <f t="shared" si="10"/>
        <v>204</v>
      </c>
      <c r="E38" s="421">
        <f t="shared" si="7"/>
        <v>0</v>
      </c>
      <c r="F38" s="422"/>
      <c r="G38" s="471"/>
      <c r="H38" s="472"/>
      <c r="I38" s="425"/>
      <c r="J38" s="426"/>
      <c r="K38" s="475">
        <v>204</v>
      </c>
      <c r="L38" s="473">
        <v>204</v>
      </c>
      <c r="M38" s="425">
        <f t="shared" si="5"/>
        <v>0</v>
      </c>
      <c r="N38" s="426">
        <f t="shared" si="6"/>
        <v>100</v>
      </c>
    </row>
    <row r="39" spans="1:14" ht="16.5" thickBot="1">
      <c r="A39" s="476" t="s">
        <v>103</v>
      </c>
      <c r="B39" s="477"/>
      <c r="C39" s="478">
        <f>C8+C33</f>
        <v>4063331.7</v>
      </c>
      <c r="D39" s="478">
        <f>D8+D33</f>
        <v>1853385.2</v>
      </c>
      <c r="E39" s="479">
        <f>D39-C39</f>
        <v>-2209946.5</v>
      </c>
      <c r="F39" s="480">
        <f>D39/C39%</f>
        <v>45.612451476703214</v>
      </c>
      <c r="G39" s="478">
        <f>G8+G33</f>
        <v>3114766.3000000003</v>
      </c>
      <c r="H39" s="478">
        <f>H8+H33</f>
        <v>1545681.4</v>
      </c>
      <c r="I39" s="479">
        <f t="shared" si="3"/>
        <v>-1569084.9000000004</v>
      </c>
      <c r="J39" s="480">
        <f t="shared" si="4"/>
        <v>49.62431370854371</v>
      </c>
      <c r="K39" s="478">
        <f>K8+K33</f>
        <v>948565.4000000001</v>
      </c>
      <c r="L39" s="478">
        <f>L8+L33</f>
        <v>307703.8</v>
      </c>
      <c r="M39" s="479">
        <f t="shared" si="5"/>
        <v>-640861.6000000001</v>
      </c>
      <c r="N39" s="480">
        <f t="shared" si="6"/>
        <v>32.43885977709074</v>
      </c>
    </row>
    <row r="40" ht="15">
      <c r="H40" s="481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25.125" style="482" customWidth="1"/>
    <col min="2" max="3" width="14.25390625" style="482" customWidth="1"/>
    <col min="4" max="4" width="12.375" style="482" customWidth="1"/>
    <col min="5" max="5" width="13.75390625" style="482" customWidth="1"/>
    <col min="6" max="6" width="9.25390625" style="482" customWidth="1"/>
    <col min="7" max="7" width="13.00390625" style="482" customWidth="1"/>
    <col min="8" max="8" width="12.875" style="482" customWidth="1"/>
    <col min="9" max="9" width="13.75390625" style="482" customWidth="1"/>
    <col min="10" max="10" width="7.75390625" style="482" customWidth="1"/>
    <col min="11" max="11" width="15.00390625" style="482" customWidth="1"/>
    <col min="12" max="12" width="14.625" style="482" customWidth="1"/>
    <col min="13" max="13" width="16.00390625" style="482" customWidth="1"/>
    <col min="14" max="14" width="12.625" style="482" customWidth="1"/>
    <col min="15" max="16" width="15.00390625" style="482" bestFit="1" customWidth="1"/>
    <col min="17" max="17" width="16.00390625" style="482" customWidth="1"/>
    <col min="18" max="18" width="7.375" style="482" customWidth="1"/>
    <col min="19" max="16384" width="9.125" style="482" customWidth="1"/>
  </cols>
  <sheetData>
    <row r="1" spans="2:10" ht="18.75">
      <c r="B1" s="483" t="s">
        <v>151</v>
      </c>
      <c r="C1" s="483"/>
      <c r="D1" s="483"/>
      <c r="E1" s="483"/>
      <c r="F1" s="483"/>
      <c r="G1" s="483"/>
      <c r="H1" s="483"/>
      <c r="I1" s="483"/>
      <c r="J1" s="483"/>
    </row>
    <row r="2" spans="1:5" ht="18.75">
      <c r="A2" s="484" t="s">
        <v>152</v>
      </c>
      <c r="D2" s="485"/>
      <c r="E2" s="485"/>
    </row>
    <row r="3" spans="1:10" ht="19.5" thickBot="1">
      <c r="A3" s="486"/>
      <c r="D3" s="485"/>
      <c r="E3" s="484"/>
      <c r="F3" s="485"/>
      <c r="J3" s="485" t="s">
        <v>26</v>
      </c>
    </row>
    <row r="4" spans="2:18" s="487" customFormat="1" ht="18.75">
      <c r="B4" s="488" t="s">
        <v>153</v>
      </c>
      <c r="C4" s="489"/>
      <c r="D4" s="490"/>
      <c r="E4" s="490"/>
      <c r="F4" s="491"/>
      <c r="G4" s="489" t="s">
        <v>154</v>
      </c>
      <c r="H4" s="490"/>
      <c r="I4" s="490"/>
      <c r="J4" s="491"/>
      <c r="K4" s="488" t="s">
        <v>101</v>
      </c>
      <c r="L4" s="490"/>
      <c r="M4" s="490"/>
      <c r="N4" s="491"/>
      <c r="O4" s="488" t="s">
        <v>155</v>
      </c>
      <c r="P4" s="490"/>
      <c r="Q4" s="490"/>
      <c r="R4" s="491"/>
    </row>
    <row r="5" spans="1:18" s="497" customFormat="1" ht="30.75" customHeight="1">
      <c r="A5" s="492" t="s">
        <v>156</v>
      </c>
      <c r="B5" s="493" t="s">
        <v>157</v>
      </c>
      <c r="C5" s="494" t="s">
        <v>158</v>
      </c>
      <c r="D5" s="494" t="s">
        <v>113</v>
      </c>
      <c r="E5" s="492" t="s">
        <v>159</v>
      </c>
      <c r="F5" s="495"/>
      <c r="G5" s="493" t="s">
        <v>157</v>
      </c>
      <c r="H5" s="496" t="s">
        <v>113</v>
      </c>
      <c r="I5" s="492" t="s">
        <v>159</v>
      </c>
      <c r="J5" s="495"/>
      <c r="K5" s="493" t="s">
        <v>157</v>
      </c>
      <c r="L5" s="496" t="s">
        <v>113</v>
      </c>
      <c r="M5" s="492" t="s">
        <v>159</v>
      </c>
      <c r="N5" s="495"/>
      <c r="O5" s="493" t="s">
        <v>157</v>
      </c>
      <c r="P5" s="496" t="s">
        <v>23</v>
      </c>
      <c r="Q5" s="492" t="s">
        <v>159</v>
      </c>
      <c r="R5" s="495"/>
    </row>
    <row r="6" spans="1:18" s="497" customFormat="1" ht="21.75" customHeight="1">
      <c r="A6" s="492"/>
      <c r="B6" s="493"/>
      <c r="C6" s="494"/>
      <c r="D6" s="494"/>
      <c r="E6" s="498" t="s">
        <v>26</v>
      </c>
      <c r="F6" s="499" t="s">
        <v>27</v>
      </c>
      <c r="G6" s="493"/>
      <c r="H6" s="500"/>
      <c r="I6" s="498" t="s">
        <v>26</v>
      </c>
      <c r="J6" s="499" t="s">
        <v>27</v>
      </c>
      <c r="K6" s="493"/>
      <c r="L6" s="500"/>
      <c r="M6" s="498" t="s">
        <v>26</v>
      </c>
      <c r="N6" s="499" t="s">
        <v>27</v>
      </c>
      <c r="O6" s="493"/>
      <c r="P6" s="500"/>
      <c r="Q6" s="498" t="s">
        <v>26</v>
      </c>
      <c r="R6" s="499" t="s">
        <v>27</v>
      </c>
    </row>
    <row r="7" spans="1:18" s="487" customFormat="1" ht="37.5">
      <c r="A7" s="501" t="s">
        <v>160</v>
      </c>
      <c r="B7" s="502">
        <f>B8+B9</f>
        <v>546892.8</v>
      </c>
      <c r="C7" s="503">
        <f>C8+C9</f>
        <v>344898.6</v>
      </c>
      <c r="D7" s="503">
        <f>D8+D9</f>
        <v>265370.7</v>
      </c>
      <c r="E7" s="503">
        <f>D7-B7</f>
        <v>-281522.10000000003</v>
      </c>
      <c r="F7" s="504">
        <f>D7/B7%</f>
        <v>48.52334863432102</v>
      </c>
      <c r="G7" s="505">
        <f>G8+G9</f>
        <v>265585.2</v>
      </c>
      <c r="H7" s="503">
        <f>H8+H9</f>
        <v>155513.7</v>
      </c>
      <c r="I7" s="503">
        <f aca="true" t="shared" si="0" ref="I7:I22">H7-G7</f>
        <v>-110071.5</v>
      </c>
      <c r="J7" s="504">
        <f>H7/G7%</f>
        <v>58.55510773943728</v>
      </c>
      <c r="K7" s="502">
        <f>O7-B7-G7</f>
        <v>3250853.6999999993</v>
      </c>
      <c r="L7" s="503">
        <f>P7-D7-H7</f>
        <v>1432500.8</v>
      </c>
      <c r="M7" s="503">
        <f aca="true" t="shared" si="1" ref="M7:M22">L7-K7</f>
        <v>-1818352.8999999992</v>
      </c>
      <c r="N7" s="504">
        <f>L7/K7%</f>
        <v>44.06537273578323</v>
      </c>
      <c r="O7" s="502">
        <f>O8+O9</f>
        <v>4063331.6999999997</v>
      </c>
      <c r="P7" s="503">
        <f>P8+P9</f>
        <v>1853385.2</v>
      </c>
      <c r="Q7" s="503">
        <f aca="true" t="shared" si="2" ref="Q7:Q22">P7-O7</f>
        <v>-2209946.5</v>
      </c>
      <c r="R7" s="504">
        <f>P7/O7%</f>
        <v>45.61245147670322</v>
      </c>
    </row>
    <row r="8" spans="1:18" s="511" customFormat="1" ht="18.75">
      <c r="A8" s="506" t="s">
        <v>109</v>
      </c>
      <c r="B8" s="507">
        <v>374147.7</v>
      </c>
      <c r="C8" s="508">
        <v>238829.9</v>
      </c>
      <c r="D8" s="508">
        <v>183053.4</v>
      </c>
      <c r="E8" s="503">
        <f aca="true" t="shared" si="3" ref="E8:E22">D8-B8</f>
        <v>-191094.30000000002</v>
      </c>
      <c r="F8" s="504">
        <f aca="true" t="shared" si="4" ref="F8:F22">D8/B8%</f>
        <v>48.925437734883836</v>
      </c>
      <c r="G8" s="509">
        <v>205472.8</v>
      </c>
      <c r="H8" s="508">
        <v>111981.1</v>
      </c>
      <c r="I8" s="508">
        <f t="shared" si="0"/>
        <v>-93491.69999999998</v>
      </c>
      <c r="J8" s="510">
        <f>H8/G8%</f>
        <v>54.49923298850261</v>
      </c>
      <c r="K8" s="507">
        <f>O8-B8-G8</f>
        <v>2535145.8</v>
      </c>
      <c r="L8" s="508">
        <f>P8-D8-H8</f>
        <v>1250646.9</v>
      </c>
      <c r="M8" s="508">
        <f t="shared" si="1"/>
        <v>-1284498.9</v>
      </c>
      <c r="N8" s="510">
        <f>L8/K8%</f>
        <v>49.33234609228392</v>
      </c>
      <c r="O8" s="507">
        <v>3114766.3</v>
      </c>
      <c r="P8" s="508">
        <v>1545681.4</v>
      </c>
      <c r="Q8" s="508">
        <f t="shared" si="2"/>
        <v>-1569084.9</v>
      </c>
      <c r="R8" s="510">
        <f>P8/O8%</f>
        <v>49.624313708543724</v>
      </c>
    </row>
    <row r="9" spans="1:18" s="487" customFormat="1" ht="18.75">
      <c r="A9" s="512" t="s">
        <v>161</v>
      </c>
      <c r="B9" s="507">
        <f>SUM(B11:B22)</f>
        <v>172745.1</v>
      </c>
      <c r="C9" s="508">
        <f>SUM(C11:C22)</f>
        <v>106068.70000000001</v>
      </c>
      <c r="D9" s="503">
        <f>SUM(D11:D22)</f>
        <v>82317.3</v>
      </c>
      <c r="E9" s="503">
        <f t="shared" si="3"/>
        <v>-90427.8</v>
      </c>
      <c r="F9" s="504">
        <f t="shared" si="4"/>
        <v>47.65246597443285</v>
      </c>
      <c r="G9" s="509">
        <f>SUM(G11:G22)</f>
        <v>60112.4</v>
      </c>
      <c r="H9" s="503">
        <f>SUM(H11:H22)</f>
        <v>43532.6</v>
      </c>
      <c r="I9" s="503">
        <f t="shared" si="0"/>
        <v>-16579.800000000003</v>
      </c>
      <c r="J9" s="504">
        <f>H9/G9%</f>
        <v>72.41866902669</v>
      </c>
      <c r="K9" s="502">
        <f>O9-B9-G9</f>
        <v>715707.9</v>
      </c>
      <c r="L9" s="503">
        <f>P9-D9-H9</f>
        <v>181853.9</v>
      </c>
      <c r="M9" s="503">
        <f t="shared" si="1"/>
        <v>-533854</v>
      </c>
      <c r="N9" s="504">
        <f>L9/K9%</f>
        <v>25.408955245568755</v>
      </c>
      <c r="O9" s="502">
        <f>SUM(O11:O22)</f>
        <v>948565.4</v>
      </c>
      <c r="P9" s="503">
        <f>SUM(P11:P22)</f>
        <v>307703.8</v>
      </c>
      <c r="Q9" s="503">
        <f t="shared" si="2"/>
        <v>-640861.6000000001</v>
      </c>
      <c r="R9" s="504">
        <f>P9/O9%</f>
        <v>32.43885977709075</v>
      </c>
    </row>
    <row r="10" spans="1:18" s="520" customFormat="1" ht="18.75">
      <c r="A10" s="513" t="s">
        <v>162</v>
      </c>
      <c r="B10" s="514"/>
      <c r="C10" s="515"/>
      <c r="D10" s="516"/>
      <c r="E10" s="503"/>
      <c r="F10" s="504"/>
      <c r="G10" s="515"/>
      <c r="H10" s="517"/>
      <c r="I10" s="503">
        <f t="shared" si="0"/>
        <v>0</v>
      </c>
      <c r="J10" s="504"/>
      <c r="K10" s="514"/>
      <c r="L10" s="518"/>
      <c r="M10" s="503">
        <f t="shared" si="1"/>
        <v>0</v>
      </c>
      <c r="N10" s="504"/>
      <c r="O10" s="519">
        <f>B10+G10+K10</f>
        <v>0</v>
      </c>
      <c r="P10" s="503">
        <f>D10+H10+L10</f>
        <v>0</v>
      </c>
      <c r="Q10" s="503">
        <f t="shared" si="2"/>
        <v>0</v>
      </c>
      <c r="R10" s="504"/>
    </row>
    <row r="11" spans="1:18" s="520" customFormat="1" ht="18.75">
      <c r="A11" s="513" t="s">
        <v>63</v>
      </c>
      <c r="B11" s="514">
        <v>98805.8</v>
      </c>
      <c r="C11" s="515">
        <v>60641.8</v>
      </c>
      <c r="D11" s="517">
        <v>49934.3</v>
      </c>
      <c r="E11" s="518">
        <f t="shared" si="3"/>
        <v>-48871.5</v>
      </c>
      <c r="F11" s="521">
        <f t="shared" si="4"/>
        <v>50.53782267842576</v>
      </c>
      <c r="G11" s="515"/>
      <c r="H11" s="517"/>
      <c r="I11" s="518">
        <f t="shared" si="0"/>
        <v>0</v>
      </c>
      <c r="J11" s="521"/>
      <c r="K11" s="522">
        <f aca="true" t="shared" si="5" ref="K11:K22">O11-B11-G11</f>
        <v>83152.90000000001</v>
      </c>
      <c r="L11" s="518">
        <f aca="true" t="shared" si="6" ref="L11:L22">P11-D11-H11</f>
        <v>22079.300000000003</v>
      </c>
      <c r="M11" s="518">
        <f t="shared" si="1"/>
        <v>-61073.600000000006</v>
      </c>
      <c r="N11" s="521">
        <f aca="true" t="shared" si="7" ref="N11:N22">L11/K11%</f>
        <v>26.552651801680998</v>
      </c>
      <c r="O11" s="514">
        <v>181958.7</v>
      </c>
      <c r="P11" s="518">
        <v>72013.6</v>
      </c>
      <c r="Q11" s="518">
        <f t="shared" si="2"/>
        <v>-109945.1</v>
      </c>
      <c r="R11" s="521">
        <f aca="true" t="shared" si="8" ref="R11:R22">P11/O11%</f>
        <v>39.5768929982463</v>
      </c>
    </row>
    <row r="12" spans="1:18" s="520" customFormat="1" ht="18.75">
      <c r="A12" s="513" t="s">
        <v>64</v>
      </c>
      <c r="B12" s="514">
        <v>4763</v>
      </c>
      <c r="C12" s="515">
        <v>2724.9</v>
      </c>
      <c r="D12" s="517">
        <v>1993.2</v>
      </c>
      <c r="E12" s="518">
        <f t="shared" si="3"/>
        <v>-2769.8</v>
      </c>
      <c r="F12" s="521">
        <f t="shared" si="4"/>
        <v>41.84757505773672</v>
      </c>
      <c r="G12" s="523">
        <v>5282.6</v>
      </c>
      <c r="H12" s="518">
        <v>4083.3</v>
      </c>
      <c r="I12" s="518">
        <f t="shared" si="0"/>
        <v>-1199.3000000000002</v>
      </c>
      <c r="J12" s="521">
        <f>H12/G12%</f>
        <v>77.29716427516753</v>
      </c>
      <c r="K12" s="522">
        <f t="shared" si="5"/>
        <v>860.2999999999993</v>
      </c>
      <c r="L12" s="518">
        <f t="shared" si="6"/>
        <v>247.80000000000018</v>
      </c>
      <c r="M12" s="518">
        <f t="shared" si="1"/>
        <v>-612.4999999999991</v>
      </c>
      <c r="N12" s="521">
        <f t="shared" si="7"/>
        <v>28.80390561432063</v>
      </c>
      <c r="O12" s="514">
        <v>10905.9</v>
      </c>
      <c r="P12" s="518">
        <v>6324.3</v>
      </c>
      <c r="Q12" s="518">
        <f t="shared" si="2"/>
        <v>-4581.599999999999</v>
      </c>
      <c r="R12" s="521">
        <f t="shared" si="8"/>
        <v>57.9897119907573</v>
      </c>
    </row>
    <row r="13" spans="1:18" s="520" customFormat="1" ht="18.75">
      <c r="A13" s="513" t="s">
        <v>65</v>
      </c>
      <c r="B13" s="514">
        <v>5964.4</v>
      </c>
      <c r="C13" s="515">
        <v>3688.8</v>
      </c>
      <c r="D13" s="517">
        <v>2796.1</v>
      </c>
      <c r="E13" s="518">
        <f t="shared" si="3"/>
        <v>-3168.2999999999997</v>
      </c>
      <c r="F13" s="521">
        <f t="shared" si="4"/>
        <v>46.879820266917044</v>
      </c>
      <c r="G13" s="523">
        <v>12035.6</v>
      </c>
      <c r="H13" s="518">
        <v>8060.1</v>
      </c>
      <c r="I13" s="518">
        <f t="shared" si="0"/>
        <v>-3975.5</v>
      </c>
      <c r="J13" s="521">
        <f>H13/G13%</f>
        <v>66.96882581674366</v>
      </c>
      <c r="K13" s="522">
        <f t="shared" si="5"/>
        <v>247614.3</v>
      </c>
      <c r="L13" s="518">
        <f t="shared" si="6"/>
        <v>77039.99999999999</v>
      </c>
      <c r="M13" s="518">
        <f t="shared" si="1"/>
        <v>-170574.3</v>
      </c>
      <c r="N13" s="521">
        <f t="shared" si="7"/>
        <v>31.112904222413643</v>
      </c>
      <c r="O13" s="514">
        <v>265614.3</v>
      </c>
      <c r="P13" s="518">
        <v>87896.2</v>
      </c>
      <c r="Q13" s="518">
        <f t="shared" si="2"/>
        <v>-177718.09999999998</v>
      </c>
      <c r="R13" s="521">
        <f t="shared" si="8"/>
        <v>33.09166712786171</v>
      </c>
    </row>
    <row r="14" spans="1:18" s="520" customFormat="1" ht="18.75">
      <c r="A14" s="513" t="s">
        <v>66</v>
      </c>
      <c r="B14" s="514">
        <v>11219.8</v>
      </c>
      <c r="C14" s="515">
        <v>6666.1</v>
      </c>
      <c r="D14" s="517">
        <v>5362.9</v>
      </c>
      <c r="E14" s="518">
        <f t="shared" si="3"/>
        <v>-5856.9</v>
      </c>
      <c r="F14" s="521">
        <f t="shared" si="4"/>
        <v>47.79853473323945</v>
      </c>
      <c r="G14" s="523"/>
      <c r="H14" s="518"/>
      <c r="I14" s="518">
        <f t="shared" si="0"/>
        <v>0</v>
      </c>
      <c r="J14" s="521"/>
      <c r="K14" s="522">
        <f t="shared" si="5"/>
        <v>404.60000000000036</v>
      </c>
      <c r="L14" s="518">
        <f t="shared" si="6"/>
        <v>154.60000000000036</v>
      </c>
      <c r="M14" s="518">
        <f t="shared" si="1"/>
        <v>-250</v>
      </c>
      <c r="N14" s="521">
        <f t="shared" si="7"/>
        <v>38.21057834898671</v>
      </c>
      <c r="O14" s="514">
        <v>11624.4</v>
      </c>
      <c r="P14" s="518">
        <v>5517.5</v>
      </c>
      <c r="Q14" s="518">
        <f t="shared" si="2"/>
        <v>-6106.9</v>
      </c>
      <c r="R14" s="521">
        <f t="shared" si="8"/>
        <v>47.46481538832112</v>
      </c>
    </row>
    <row r="15" spans="1:18" s="520" customFormat="1" ht="18.75">
      <c r="A15" s="513" t="s">
        <v>67</v>
      </c>
      <c r="B15" s="514">
        <v>6440.3</v>
      </c>
      <c r="C15" s="515">
        <v>4136.1</v>
      </c>
      <c r="D15" s="517">
        <v>1671.3</v>
      </c>
      <c r="E15" s="518">
        <f t="shared" si="3"/>
        <v>-4769</v>
      </c>
      <c r="F15" s="521">
        <f t="shared" si="4"/>
        <v>25.95065447261773</v>
      </c>
      <c r="G15" s="523">
        <v>2899</v>
      </c>
      <c r="H15" s="518">
        <v>2899</v>
      </c>
      <c r="I15" s="518">
        <f t="shared" si="0"/>
        <v>0</v>
      </c>
      <c r="J15" s="521">
        <f>H15/G15%</f>
        <v>100</v>
      </c>
      <c r="K15" s="522">
        <f t="shared" si="5"/>
        <v>638.8000000000002</v>
      </c>
      <c r="L15" s="518">
        <f t="shared" si="6"/>
        <v>179.5</v>
      </c>
      <c r="M15" s="518">
        <f t="shared" si="1"/>
        <v>-459.3000000000002</v>
      </c>
      <c r="N15" s="521">
        <f t="shared" si="7"/>
        <v>28.099561678146518</v>
      </c>
      <c r="O15" s="514">
        <v>9978.1</v>
      </c>
      <c r="P15" s="518">
        <v>4749.8</v>
      </c>
      <c r="Q15" s="518">
        <f t="shared" si="2"/>
        <v>-5228.3</v>
      </c>
      <c r="R15" s="521">
        <f t="shared" si="8"/>
        <v>47.60224892514607</v>
      </c>
    </row>
    <row r="16" spans="1:18" s="520" customFormat="1" ht="18.75">
      <c r="A16" s="513" t="s">
        <v>68</v>
      </c>
      <c r="B16" s="514">
        <v>6974.1</v>
      </c>
      <c r="C16" s="515">
        <v>4518.2</v>
      </c>
      <c r="D16" s="517">
        <v>3414.9</v>
      </c>
      <c r="E16" s="518">
        <f t="shared" si="3"/>
        <v>-3559.2000000000003</v>
      </c>
      <c r="F16" s="521">
        <f t="shared" si="4"/>
        <v>48.96545790854734</v>
      </c>
      <c r="G16" s="523">
        <v>6694.1</v>
      </c>
      <c r="H16" s="518">
        <v>3991.5</v>
      </c>
      <c r="I16" s="518">
        <f t="shared" si="0"/>
        <v>-2702.6000000000004</v>
      </c>
      <c r="J16" s="521">
        <f>H16/G16%</f>
        <v>59.62713434218192</v>
      </c>
      <c r="K16" s="522">
        <f t="shared" si="5"/>
        <v>239685</v>
      </c>
      <c r="L16" s="518">
        <f t="shared" si="6"/>
        <v>54231.1</v>
      </c>
      <c r="M16" s="518">
        <f t="shared" si="1"/>
        <v>-185453.9</v>
      </c>
      <c r="N16" s="521">
        <f t="shared" si="7"/>
        <v>22.625988276279283</v>
      </c>
      <c r="O16" s="514">
        <v>253353.2</v>
      </c>
      <c r="P16" s="518">
        <v>61637.5</v>
      </c>
      <c r="Q16" s="518">
        <f t="shared" si="2"/>
        <v>-191715.7</v>
      </c>
      <c r="R16" s="521">
        <f t="shared" si="8"/>
        <v>24.32868422423715</v>
      </c>
    </row>
    <row r="17" spans="1:18" s="520" customFormat="1" ht="18.75">
      <c r="A17" s="513" t="s">
        <v>69</v>
      </c>
      <c r="B17" s="514">
        <v>5322.1</v>
      </c>
      <c r="C17" s="515">
        <v>2768.3</v>
      </c>
      <c r="D17" s="517">
        <v>2009.3</v>
      </c>
      <c r="E17" s="518">
        <f t="shared" si="3"/>
        <v>-3312.8</v>
      </c>
      <c r="F17" s="521">
        <f t="shared" si="4"/>
        <v>37.75389413953138</v>
      </c>
      <c r="G17" s="523">
        <v>5073.4</v>
      </c>
      <c r="H17" s="518">
        <v>4469.8</v>
      </c>
      <c r="I17" s="518">
        <f t="shared" si="0"/>
        <v>-603.5999999999995</v>
      </c>
      <c r="J17" s="521">
        <f>H17/G17%</f>
        <v>88.10265305317934</v>
      </c>
      <c r="K17" s="522">
        <f t="shared" si="5"/>
        <v>18187.6</v>
      </c>
      <c r="L17" s="518">
        <f t="shared" si="6"/>
        <v>710.1999999999998</v>
      </c>
      <c r="M17" s="518">
        <f t="shared" si="1"/>
        <v>-17477.399999999998</v>
      </c>
      <c r="N17" s="521">
        <f t="shared" si="7"/>
        <v>3.9048582550748856</v>
      </c>
      <c r="O17" s="514">
        <v>28583.1</v>
      </c>
      <c r="P17" s="518">
        <v>7189.3</v>
      </c>
      <c r="Q17" s="518">
        <f t="shared" si="2"/>
        <v>-21393.8</v>
      </c>
      <c r="R17" s="521">
        <f t="shared" si="8"/>
        <v>25.152275295541774</v>
      </c>
    </row>
    <row r="18" spans="1:18" s="520" customFormat="1" ht="18.75">
      <c r="A18" s="513" t="s">
        <v>70</v>
      </c>
      <c r="B18" s="514">
        <v>3778.8</v>
      </c>
      <c r="C18" s="515">
        <v>3201.7</v>
      </c>
      <c r="D18" s="517">
        <v>1354.8</v>
      </c>
      <c r="E18" s="518">
        <f t="shared" si="3"/>
        <v>-2424</v>
      </c>
      <c r="F18" s="521">
        <f t="shared" si="4"/>
        <v>35.85265163543982</v>
      </c>
      <c r="G18" s="523">
        <v>5274</v>
      </c>
      <c r="H18" s="518">
        <v>4251.7</v>
      </c>
      <c r="I18" s="518">
        <f t="shared" si="0"/>
        <v>-1022.3000000000002</v>
      </c>
      <c r="J18" s="521">
        <f>H18/G18%</f>
        <v>80.61623056503602</v>
      </c>
      <c r="K18" s="522">
        <f t="shared" si="5"/>
        <v>1119.5999999999995</v>
      </c>
      <c r="L18" s="518">
        <f t="shared" si="6"/>
        <v>372.6999999999998</v>
      </c>
      <c r="M18" s="518">
        <f t="shared" si="1"/>
        <v>-746.8999999999996</v>
      </c>
      <c r="N18" s="521">
        <f t="shared" si="7"/>
        <v>33.288674526616646</v>
      </c>
      <c r="O18" s="514">
        <v>10172.4</v>
      </c>
      <c r="P18" s="518">
        <v>5979.2</v>
      </c>
      <c r="Q18" s="518">
        <f t="shared" si="2"/>
        <v>-4193.2</v>
      </c>
      <c r="R18" s="521">
        <f t="shared" si="8"/>
        <v>58.778655971058946</v>
      </c>
    </row>
    <row r="19" spans="1:18" s="520" customFormat="1" ht="18.75">
      <c r="A19" s="513" t="s">
        <v>71</v>
      </c>
      <c r="B19" s="514">
        <v>9611.2</v>
      </c>
      <c r="C19" s="515">
        <v>5969</v>
      </c>
      <c r="D19" s="517">
        <v>5014.6</v>
      </c>
      <c r="E19" s="518">
        <f t="shared" si="3"/>
        <v>-4596.6</v>
      </c>
      <c r="F19" s="521">
        <f t="shared" si="4"/>
        <v>52.17454636257699</v>
      </c>
      <c r="G19" s="523"/>
      <c r="H19" s="518"/>
      <c r="I19" s="518">
        <f t="shared" si="0"/>
        <v>0</v>
      </c>
      <c r="J19" s="521"/>
      <c r="K19" s="522">
        <f t="shared" si="5"/>
        <v>2035.8999999999996</v>
      </c>
      <c r="L19" s="518">
        <f t="shared" si="6"/>
        <v>161.59999999999945</v>
      </c>
      <c r="M19" s="518">
        <f t="shared" si="1"/>
        <v>-1874.3000000000002</v>
      </c>
      <c r="N19" s="521">
        <f t="shared" si="7"/>
        <v>7.937521489267621</v>
      </c>
      <c r="O19" s="514">
        <v>11647.1</v>
      </c>
      <c r="P19" s="518">
        <v>5176.2</v>
      </c>
      <c r="Q19" s="518">
        <f t="shared" si="2"/>
        <v>-6470.900000000001</v>
      </c>
      <c r="R19" s="521">
        <f t="shared" si="8"/>
        <v>44.44196409406633</v>
      </c>
    </row>
    <row r="20" spans="1:18" s="520" customFormat="1" ht="18.75">
      <c r="A20" s="513" t="s">
        <v>72</v>
      </c>
      <c r="B20" s="514">
        <v>2706.1</v>
      </c>
      <c r="C20" s="515">
        <v>1318.5</v>
      </c>
      <c r="D20" s="517">
        <v>892.8</v>
      </c>
      <c r="E20" s="518">
        <f t="shared" si="3"/>
        <v>-1813.3</v>
      </c>
      <c r="F20" s="521">
        <f t="shared" si="4"/>
        <v>32.992128893980265</v>
      </c>
      <c r="G20" s="523">
        <v>3429.2</v>
      </c>
      <c r="H20" s="518">
        <v>2995.4</v>
      </c>
      <c r="I20" s="518">
        <f t="shared" si="0"/>
        <v>-433.7999999999997</v>
      </c>
      <c r="J20" s="521">
        <f>H20/G20%</f>
        <v>87.34981919981337</v>
      </c>
      <c r="K20" s="522">
        <f t="shared" si="5"/>
        <v>580.9000000000001</v>
      </c>
      <c r="L20" s="518">
        <f t="shared" si="6"/>
        <v>176.29999999999973</v>
      </c>
      <c r="M20" s="518">
        <f t="shared" si="1"/>
        <v>-404.60000000000036</v>
      </c>
      <c r="N20" s="521">
        <f t="shared" si="7"/>
        <v>30.34945773799272</v>
      </c>
      <c r="O20" s="514">
        <v>6716.2</v>
      </c>
      <c r="P20" s="518">
        <v>4064.5</v>
      </c>
      <c r="Q20" s="518">
        <f t="shared" si="2"/>
        <v>-2651.7</v>
      </c>
      <c r="R20" s="521">
        <f t="shared" si="8"/>
        <v>60.51785235698759</v>
      </c>
    </row>
    <row r="21" spans="1:18" s="520" customFormat="1" ht="18.75">
      <c r="A21" s="513" t="s">
        <v>73</v>
      </c>
      <c r="B21" s="514">
        <v>5242.6</v>
      </c>
      <c r="C21" s="515">
        <v>2953.1</v>
      </c>
      <c r="D21" s="517">
        <v>2076.4</v>
      </c>
      <c r="E21" s="518">
        <f t="shared" si="3"/>
        <v>-3166.2000000000003</v>
      </c>
      <c r="F21" s="521">
        <f t="shared" si="4"/>
        <v>39.606302216457486</v>
      </c>
      <c r="G21" s="523">
        <v>10852.1</v>
      </c>
      <c r="H21" s="518">
        <v>7622.2</v>
      </c>
      <c r="I21" s="518">
        <f t="shared" si="0"/>
        <v>-3229.9000000000005</v>
      </c>
      <c r="J21" s="521">
        <f>H21/G21%</f>
        <v>70.23709696740723</v>
      </c>
      <c r="K21" s="522">
        <f t="shared" si="5"/>
        <v>13895.9</v>
      </c>
      <c r="L21" s="518">
        <f t="shared" si="6"/>
        <v>5565.900000000001</v>
      </c>
      <c r="M21" s="518">
        <f t="shared" si="1"/>
        <v>-8330</v>
      </c>
      <c r="N21" s="521">
        <f t="shared" si="7"/>
        <v>40.05426060924446</v>
      </c>
      <c r="O21" s="514">
        <v>29990.6</v>
      </c>
      <c r="P21" s="518">
        <v>15264.5</v>
      </c>
      <c r="Q21" s="518">
        <f t="shared" si="2"/>
        <v>-14726.099999999999</v>
      </c>
      <c r="R21" s="521">
        <f t="shared" si="8"/>
        <v>50.89761458590358</v>
      </c>
    </row>
    <row r="22" spans="1:18" s="520" customFormat="1" ht="19.5" thickBot="1">
      <c r="A22" s="513" t="s">
        <v>74</v>
      </c>
      <c r="B22" s="524">
        <v>11916.9</v>
      </c>
      <c r="C22" s="525">
        <v>7482.2</v>
      </c>
      <c r="D22" s="526">
        <v>5796.7</v>
      </c>
      <c r="E22" s="527">
        <f t="shared" si="3"/>
        <v>-6120.2</v>
      </c>
      <c r="F22" s="528">
        <f t="shared" si="4"/>
        <v>48.6426839194757</v>
      </c>
      <c r="G22" s="525">
        <v>8572.4</v>
      </c>
      <c r="H22" s="524">
        <v>5159.6</v>
      </c>
      <c r="I22" s="527">
        <f t="shared" si="0"/>
        <v>-3412.7999999999993</v>
      </c>
      <c r="J22" s="528">
        <f>H22/G22%</f>
        <v>60.18851196864357</v>
      </c>
      <c r="K22" s="529">
        <f t="shared" si="5"/>
        <v>107532.1</v>
      </c>
      <c r="L22" s="527">
        <f t="shared" si="6"/>
        <v>20934.9</v>
      </c>
      <c r="M22" s="527">
        <f t="shared" si="1"/>
        <v>-86597.20000000001</v>
      </c>
      <c r="N22" s="528">
        <f t="shared" si="7"/>
        <v>19.46851219310327</v>
      </c>
      <c r="O22" s="524">
        <v>128021.4</v>
      </c>
      <c r="P22" s="527">
        <v>31891.2</v>
      </c>
      <c r="Q22" s="527">
        <f t="shared" si="2"/>
        <v>-96130.2</v>
      </c>
      <c r="R22" s="528">
        <f t="shared" si="8"/>
        <v>24.9108352197367</v>
      </c>
    </row>
    <row r="23" spans="4:7" ht="12.75">
      <c r="D23" s="530"/>
      <c r="E23" s="530"/>
      <c r="F23" s="530"/>
      <c r="G23" s="530"/>
    </row>
    <row r="24" spans="4:7" ht="12.75">
      <c r="D24" s="530"/>
      <c r="E24" s="530"/>
      <c r="F24" s="530"/>
      <c r="G24" s="530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2014-08-26T09:18:11Z</dcterms:created>
  <dcterms:modified xsi:type="dcterms:W3CDTF">2014-08-26T09:21:13Z</dcterms:modified>
  <cp:category/>
  <cp:version/>
  <cp:contentType/>
  <cp:contentStatus/>
</cp:coreProperties>
</file>