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3"/>
  </bookViews>
  <sheets>
    <sheet name="район" sheetId="1" r:id="rId1"/>
    <sheet name="поселения" sheetId="2" r:id="rId2"/>
    <sheet name="консолидированный" sheetId="3" r:id="rId3"/>
    <sheet name="Свод" sheetId="4" r:id="rId4"/>
  </sheets>
  <definedNames>
    <definedName name="_xlnm.Print_Titles" localSheetId="1">'поселения'!$A:$A</definedName>
    <definedName name="_xlnm.Print_Titles" localSheetId="0">'район'!$A:$A,'район'!$3:$5</definedName>
    <definedName name="_xlnm.Print_Area" localSheetId="1">'поселения'!$A$1:$CB$30</definedName>
    <definedName name="_xlnm.Print_Area" localSheetId="0">'район'!$A$1:$CB$34</definedName>
  </definedNames>
  <calcPr fullCalcOnLoad="1"/>
</workbook>
</file>

<file path=xl/sharedStrings.xml><?xml version="1.0" encoding="utf-8"?>
<sst xmlns="http://schemas.openxmlformats.org/spreadsheetml/2006/main" count="452" uniqueCount="162">
  <si>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</si>
  <si>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</si>
  <si>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</si>
  <si>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</si>
  <si>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</si>
  <si>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</si>
  <si>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</si>
  <si>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</si>
  <si>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</si>
  <si>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</si>
  <si>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</si>
  <si>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</si>
  <si>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</si>
  <si>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</si>
  <si>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</si>
  <si>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</si>
  <si>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</si>
  <si>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</si>
  <si>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</si>
  <si>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</si>
  <si>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</si>
  <si>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</si>
  <si>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</si>
  <si>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</si>
  <si>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</si>
  <si>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</si>
  <si>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</si>
  <si>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</si>
  <si>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</si>
  <si>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</si>
  <si>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</si>
  <si>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</si>
  <si>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</si>
  <si>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</si>
  <si>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</si>
  <si>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</si>
  <si>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</si>
  <si>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</si>
  <si>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</si>
  <si>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</si>
  <si>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</si>
  <si>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</si>
  <si>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</si>
  <si>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</si>
  <si>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</si>
  <si>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&gt; 100%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</si>
  <si>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</si>
  <si>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</si>
  <si>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</si>
  <si>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>&gt;100%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</si>
  <si>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</si>
  <si>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</si>
  <si>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</si>
  <si>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 xml:space="preserve"> </t>
  </si>
  <si>
    <t>Белокалитвинского района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</si>
  <si>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</si>
  <si>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</si>
  <si>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</si>
  <si>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</si>
  <si>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</si>
  <si>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</si>
  <si>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</si>
  <si>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</si>
  <si>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</si>
  <si>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</si>
  <si>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</si>
  <si>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</si>
  <si>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</si>
  <si>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% исп.</t>
  </si>
  <si>
    <t>т.р</t>
  </si>
  <si>
    <t>год. плана</t>
  </si>
  <si>
    <t>Собственные доходы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</si>
  <si>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</si>
  <si>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</si>
  <si>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</si>
  <si>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</si>
  <si>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</si>
  <si>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</si>
  <si>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</si>
  <si>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</si>
  <si>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</si>
  <si>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</si>
  <si>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</si>
  <si>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</si>
  <si>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</si>
  <si>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</si>
  <si>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</si>
  <si>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</si>
  <si>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</si>
  <si>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</si>
  <si>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</si>
  <si>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</si>
  <si>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</si>
  <si>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</si>
  <si>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</si>
  <si>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</si>
  <si>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</si>
  <si>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</si>
  <si>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</si>
  <si>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</si>
  <si>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</si>
  <si>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</si>
  <si>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</si>
  <si>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</si>
  <si>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</si>
  <si>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</si>
  <si>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</si>
  <si>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</si>
  <si>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</si>
  <si>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</si>
  <si>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</si>
  <si>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</si>
  <si>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</si>
  <si>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</si>
  <si>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</si>
  <si>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</si>
  <si>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</si>
  <si>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</si>
  <si>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</si>
  <si>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</si>
  <si>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</si>
  <si>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</si>
  <si>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</si>
  <si>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</si>
  <si>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</si>
  <si>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</si>
  <si>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</si>
  <si>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</si>
  <si>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</si>
  <si>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</si>
  <si>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</si>
  <si>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</si>
  <si>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</si>
  <si>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</si>
  <si>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</si>
  <si>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АКЦИЗЫ</t>
  </si>
  <si>
    <t>Откл. к пл. кварт.</t>
  </si>
  <si>
    <t>Акцизы</t>
  </si>
  <si>
    <t>Доходы от оказания платных услуг</t>
  </si>
  <si>
    <t>Невыясненные поступления</t>
  </si>
  <si>
    <t>2012 год факт в усл.т.г.</t>
  </si>
  <si>
    <t>2012 год</t>
  </si>
  <si>
    <t>2015 год</t>
  </si>
  <si>
    <t xml:space="preserve">   2015 год</t>
  </si>
  <si>
    <t>1 квартал 2015 года</t>
  </si>
  <si>
    <t xml:space="preserve">Информация о выполнении плановых назначений по доходам за январь-февраль 2015 года по поселениям </t>
  </si>
  <si>
    <t>НАЛОГ НА ДОХОДЫ ФИЗИЧЕСКИХ ЛИЦ</t>
  </si>
  <si>
    <t>Исполнение  бюджета Белокалитвинского района по доходам на 01 апреля 2015 года</t>
  </si>
  <si>
    <t>по состоянию на 01.04.2015 года</t>
  </si>
  <si>
    <t xml:space="preserve">по состоянию на 01.04.2015. </t>
  </si>
  <si>
    <t>СОБСТВЕННЫЕ ДОХОДЫ</t>
  </si>
  <si>
    <t>ДОТАЦИИ</t>
  </si>
  <si>
    <t>ВСЕГО ДОХОДОВ</t>
  </si>
  <si>
    <t>Наименование бюджетов</t>
  </si>
  <si>
    <t>план               2015 года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</si>
  <si>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</si>
  <si>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</si>
  <si>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</si>
  <si>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</si>
  <si>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 xml:space="preserve">по  состоянию на 01.04.2015г.  </t>
  </si>
  <si>
    <t>план 1 квартал</t>
  </si>
  <si>
    <t>Выполнение плана  доходов за январь-март 2015 года.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</si>
</sst>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0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vertical="top"/>
    </xf>
    <xf numFmtId="164" fontId="5" fillId="0" borderId="14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164" fontId="5" fillId="0" borderId="12" xfId="0" applyNumberFormat="1" applyFont="1" applyBorder="1" applyAlignment="1" applyProtection="1">
      <alignment horizontal="right"/>
      <protection/>
    </xf>
    <xf numFmtId="164" fontId="5" fillId="33" borderId="14" xfId="0" applyNumberFormat="1" applyFont="1" applyFill="1" applyBorder="1" applyAlignment="1" applyProtection="1">
      <alignment horizontal="right"/>
      <protection/>
    </xf>
    <xf numFmtId="164" fontId="5" fillId="33" borderId="10" xfId="0" applyNumberFormat="1" applyFont="1" applyFill="1" applyBorder="1" applyAlignment="1" applyProtection="1">
      <alignment horizontal="right"/>
      <protection/>
    </xf>
    <xf numFmtId="164" fontId="5" fillId="33" borderId="11" xfId="0" applyNumberFormat="1" applyFont="1" applyFill="1" applyBorder="1" applyAlignment="1" applyProtection="1">
      <alignment horizontal="right"/>
      <protection/>
    </xf>
    <xf numFmtId="164" fontId="5" fillId="34" borderId="10" xfId="0" applyNumberFormat="1" applyFont="1" applyFill="1" applyBorder="1" applyAlignment="1" applyProtection="1">
      <alignment horizontal="right"/>
      <protection/>
    </xf>
    <xf numFmtId="164" fontId="5" fillId="34" borderId="12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5" fillId="0" borderId="12" xfId="0" applyNumberFormat="1" applyFont="1" applyFill="1" applyBorder="1" applyAlignment="1" applyProtection="1">
      <alignment horizontal="right"/>
      <protection/>
    </xf>
    <xf numFmtId="164" fontId="5" fillId="35" borderId="10" xfId="0" applyNumberFormat="1" applyFont="1" applyFill="1" applyBorder="1" applyAlignment="1" applyProtection="1">
      <alignment horizontal="right"/>
      <protection/>
    </xf>
    <xf numFmtId="164" fontId="5" fillId="35" borderId="12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2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9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vertical="top"/>
    </xf>
    <xf numFmtId="164" fontId="5" fillId="34" borderId="16" xfId="0" applyNumberFormat="1" applyFont="1" applyFill="1" applyBorder="1" applyAlignment="1" applyProtection="1">
      <alignment horizontal="right"/>
      <protection/>
    </xf>
    <xf numFmtId="164" fontId="8" fillId="0" borderId="10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164" fontId="5" fillId="9" borderId="14" xfId="0" applyNumberFormat="1" applyFont="1" applyFill="1" applyBorder="1" applyAlignment="1">
      <alignment horizontal="right"/>
    </xf>
    <xf numFmtId="49" fontId="6" fillId="0" borderId="13" xfId="0" applyNumberFormat="1" applyFont="1" applyBorder="1" applyAlignment="1">
      <alignment vertical="top" wrapText="1"/>
    </xf>
    <xf numFmtId="49" fontId="3" fillId="36" borderId="13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3" fillId="36" borderId="1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49" fontId="9" fillId="0" borderId="13" xfId="0" applyNumberFormat="1" applyFont="1" applyBorder="1" applyAlignment="1">
      <alignment vertical="top" wrapText="1"/>
    </xf>
    <xf numFmtId="0" fontId="5" fillId="0" borderId="0" xfId="0" applyFont="1" applyFill="1" applyAlignment="1">
      <alignment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3" fillId="0" borderId="19" xfId="0" applyNumberFormat="1" applyFont="1" applyFill="1" applyBorder="1" applyAlignment="1" applyProtection="1">
      <alignment horizontal="right"/>
      <protection/>
    </xf>
    <xf numFmtId="164" fontId="5" fillId="0" borderId="20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>
      <alignment/>
    </xf>
    <xf numFmtId="49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22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3" fillId="0" borderId="2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5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wrapText="1"/>
    </xf>
    <xf numFmtId="0" fontId="0" fillId="37" borderId="24" xfId="0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4" borderId="26" xfId="0" applyFont="1" applyFill="1" applyBorder="1" applyAlignment="1">
      <alignment horizontal="center" wrapText="1"/>
    </xf>
    <xf numFmtId="0" fontId="0" fillId="37" borderId="16" xfId="0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wrapText="1"/>
    </xf>
    <xf numFmtId="0" fontId="16" fillId="37" borderId="10" xfId="0" applyFont="1" applyFill="1" applyBorder="1" applyAlignment="1">
      <alignment/>
    </xf>
    <xf numFmtId="0" fontId="16" fillId="37" borderId="11" xfId="0" applyFont="1" applyFill="1" applyBorder="1" applyAlignment="1">
      <alignment/>
    </xf>
    <xf numFmtId="164" fontId="16" fillId="37" borderId="10" xfId="0" applyNumberFormat="1" applyFont="1" applyFill="1" applyBorder="1" applyAlignment="1">
      <alignment/>
    </xf>
    <xf numFmtId="164" fontId="16" fillId="37" borderId="28" xfId="0" applyNumberFormat="1" applyFont="1" applyFill="1" applyBorder="1" applyAlignment="1">
      <alignment/>
    </xf>
    <xf numFmtId="164" fontId="16" fillId="37" borderId="11" xfId="0" applyNumberFormat="1" applyFont="1" applyFill="1" applyBorder="1" applyAlignment="1">
      <alignment/>
    </xf>
    <xf numFmtId="164" fontId="16" fillId="4" borderId="10" xfId="0" applyNumberFormat="1" applyFont="1" applyFill="1" applyBorder="1" applyAlignment="1">
      <alignment/>
    </xf>
    <xf numFmtId="164" fontId="16" fillId="37" borderId="16" xfId="0" applyNumberFormat="1" applyFont="1" applyFill="1" applyBorder="1" applyAlignment="1">
      <alignment/>
    </xf>
    <xf numFmtId="164" fontId="16" fillId="4" borderId="29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7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7" borderId="16" xfId="0" applyNumberFormat="1" applyFont="1" applyFill="1" applyBorder="1" applyAlignment="1">
      <alignment/>
    </xf>
    <xf numFmtId="164" fontId="0" fillId="37" borderId="16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164" fontId="0" fillId="4" borderId="29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37" borderId="16" xfId="0" applyNumberFormat="1" applyFont="1" applyFill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14" xfId="0" applyNumberFormat="1" applyFont="1" applyFill="1" applyBorder="1" applyAlignment="1">
      <alignment vertical="top"/>
    </xf>
    <xf numFmtId="164" fontId="0" fillId="37" borderId="16" xfId="0" applyNumberFormat="1" applyFont="1" applyFill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/>
    </xf>
    <xf numFmtId="0" fontId="16" fillId="0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164" fontId="16" fillId="0" borderId="1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64" fontId="16" fillId="0" borderId="11" xfId="0" applyNumberFormat="1" applyFont="1" applyFill="1" applyBorder="1" applyAlignment="1">
      <alignment/>
    </xf>
    <xf numFmtId="164" fontId="16" fillId="37" borderId="16" xfId="0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164" fontId="18" fillId="0" borderId="10" xfId="0" applyNumberFormat="1" applyFont="1" applyBorder="1" applyAlignment="1">
      <alignment vertical="top" wrapText="1"/>
    </xf>
    <xf numFmtId="164" fontId="18" fillId="0" borderId="14" xfId="0" applyNumberFormat="1" applyFont="1" applyBorder="1" applyAlignment="1">
      <alignment vertical="top" wrapText="1"/>
    </xf>
    <xf numFmtId="164" fontId="18" fillId="37" borderId="16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vertical="top" wrapText="1"/>
    </xf>
    <xf numFmtId="164" fontId="18" fillId="0" borderId="10" xfId="0" applyNumberFormat="1" applyFont="1" applyFill="1" applyBorder="1" applyAlignment="1">
      <alignment vertical="top" wrapText="1"/>
    </xf>
    <xf numFmtId="164" fontId="18" fillId="0" borderId="14" xfId="0" applyNumberFormat="1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164" fontId="24" fillId="0" borderId="10" xfId="0" applyNumberFormat="1" applyFont="1" applyBorder="1" applyAlignment="1">
      <alignment wrapText="1"/>
    </xf>
    <xf numFmtId="164" fontId="24" fillId="0" borderId="14" xfId="0" applyNumberFormat="1" applyFont="1" applyBorder="1" applyAlignment="1">
      <alignment wrapText="1"/>
    </xf>
    <xf numFmtId="164" fontId="24" fillId="37" borderId="16" xfId="0" applyNumberFormat="1" applyFont="1" applyFill="1" applyBorder="1" applyAlignment="1">
      <alignment wrapText="1"/>
    </xf>
    <xf numFmtId="0" fontId="14" fillId="0" borderId="11" xfId="0" applyFont="1" applyBorder="1" applyAlignment="1">
      <alignment/>
    </xf>
    <xf numFmtId="164" fontId="20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38" borderId="10" xfId="0" applyNumberFormat="1" applyFont="1" applyFill="1" applyBorder="1" applyAlignment="1">
      <alignment/>
    </xf>
    <xf numFmtId="164" fontId="0" fillId="4" borderId="13" xfId="0" applyNumberFormat="1" applyFont="1" applyFill="1" applyBorder="1" applyAlignment="1">
      <alignment/>
    </xf>
    <xf numFmtId="0" fontId="16" fillId="37" borderId="19" xfId="0" applyFont="1" applyFill="1" applyBorder="1" applyAlignment="1">
      <alignment/>
    </xf>
    <xf numFmtId="0" fontId="16" fillId="37" borderId="30" xfId="0" applyFont="1" applyFill="1" applyBorder="1" applyAlignment="1">
      <alignment/>
    </xf>
    <xf numFmtId="164" fontId="16" fillId="37" borderId="19" xfId="0" applyNumberFormat="1" applyFont="1" applyFill="1" applyBorder="1" applyAlignment="1">
      <alignment/>
    </xf>
    <xf numFmtId="164" fontId="16" fillId="4" borderId="19" xfId="0" applyNumberFormat="1" applyFont="1" applyFill="1" applyBorder="1" applyAlignment="1">
      <alignment/>
    </xf>
    <xf numFmtId="164" fontId="16" fillId="37" borderId="31" xfId="0" applyNumberFormat="1" applyFont="1" applyFill="1" applyBorder="1" applyAlignment="1">
      <alignment/>
    </xf>
    <xf numFmtId="164" fontId="16" fillId="4" borderId="32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3" fillId="37" borderId="11" xfId="0" applyFont="1" applyFill="1" applyBorder="1" applyAlignment="1">
      <alignment horizontal="right"/>
    </xf>
    <xf numFmtId="164" fontId="11" fillId="37" borderId="15" xfId="0" applyNumberFormat="1" applyFont="1" applyFill="1" applyBorder="1" applyAlignment="1" applyProtection="1">
      <alignment horizontal="right"/>
      <protection/>
    </xf>
    <xf numFmtId="164" fontId="11" fillId="37" borderId="10" xfId="0" applyNumberFormat="1" applyFont="1" applyFill="1" applyBorder="1" applyAlignment="1" applyProtection="1">
      <alignment horizontal="right"/>
      <protection/>
    </xf>
    <xf numFmtId="164" fontId="11" fillId="37" borderId="12" xfId="0" applyNumberFormat="1" applyFont="1" applyFill="1" applyBorder="1" applyAlignment="1" applyProtection="1">
      <alignment horizontal="right"/>
      <protection/>
    </xf>
    <xf numFmtId="164" fontId="11" fillId="37" borderId="16" xfId="0" applyNumberFormat="1" applyFont="1" applyFill="1" applyBorder="1" applyAlignment="1" applyProtection="1">
      <alignment horizontal="right"/>
      <protection/>
    </xf>
    <xf numFmtId="164" fontId="11" fillId="37" borderId="29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164" fontId="13" fillId="0" borderId="15" xfId="0" applyNumberFormat="1" applyFont="1" applyBorder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horizontal="right"/>
      <protection/>
    </xf>
    <xf numFmtId="164" fontId="13" fillId="0" borderId="12" xfId="0" applyNumberFormat="1" applyFont="1" applyBorder="1" applyAlignment="1" applyProtection="1">
      <alignment horizontal="right"/>
      <protection/>
    </xf>
    <xf numFmtId="164" fontId="13" fillId="0" borderId="15" xfId="0" applyNumberFormat="1" applyFont="1" applyFill="1" applyBorder="1" applyAlignment="1" applyProtection="1">
      <alignment horizontal="right"/>
      <protection/>
    </xf>
    <xf numFmtId="164" fontId="13" fillId="0" borderId="28" xfId="0" applyNumberFormat="1" applyFont="1" applyFill="1" applyBorder="1" applyAlignment="1" applyProtection="1">
      <alignment horizontal="right"/>
      <protection/>
    </xf>
    <xf numFmtId="164" fontId="13" fillId="0" borderId="10" xfId="0" applyNumberFormat="1" applyFont="1" applyFill="1" applyBorder="1" applyAlignment="1" applyProtection="1">
      <alignment horizontal="right"/>
      <protection/>
    </xf>
    <xf numFmtId="164" fontId="13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164" fontId="13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164" fontId="13" fillId="0" borderId="15" xfId="0" applyNumberFormat="1" applyFont="1" applyFill="1" applyBorder="1" applyAlignment="1" applyProtection="1">
      <alignment horizontal="right"/>
      <protection locked="0"/>
    </xf>
    <xf numFmtId="0" fontId="18" fillId="0" borderId="11" xfId="0" applyFont="1" applyBorder="1" applyAlignment="1">
      <alignment vertical="top" wrapText="1"/>
    </xf>
    <xf numFmtId="0" fontId="13" fillId="0" borderId="11" xfId="0" applyFont="1" applyFill="1" applyBorder="1" applyAlignment="1">
      <alignment horizontal="right"/>
    </xf>
    <xf numFmtId="164" fontId="13" fillId="0" borderId="16" xfId="0" applyNumberFormat="1" applyFont="1" applyFill="1" applyBorder="1" applyAlignment="1" applyProtection="1">
      <alignment horizontal="right"/>
      <protection/>
    </xf>
    <xf numFmtId="0" fontId="26" fillId="39" borderId="11" xfId="0" applyFont="1" applyFill="1" applyBorder="1" applyAlignment="1">
      <alignment vertical="top" wrapText="1"/>
    </xf>
    <xf numFmtId="0" fontId="13" fillId="39" borderId="11" xfId="0" applyFont="1" applyFill="1" applyBorder="1" applyAlignment="1">
      <alignment horizontal="right"/>
    </xf>
    <xf numFmtId="164" fontId="13" fillId="39" borderId="15" xfId="0" applyNumberFormat="1" applyFont="1" applyFill="1" applyBorder="1" applyAlignment="1" applyProtection="1">
      <alignment horizontal="right"/>
      <protection/>
    </xf>
    <xf numFmtId="164" fontId="13" fillId="39" borderId="10" xfId="0" applyNumberFormat="1" applyFont="1" applyFill="1" applyBorder="1" applyAlignment="1" applyProtection="1">
      <alignment horizontal="right"/>
      <protection/>
    </xf>
    <xf numFmtId="164" fontId="13" fillId="39" borderId="12" xfId="0" applyNumberFormat="1" applyFont="1" applyFill="1" applyBorder="1" applyAlignment="1" applyProtection="1">
      <alignment horizontal="right"/>
      <protection/>
    </xf>
    <xf numFmtId="164" fontId="13" fillId="39" borderId="28" xfId="0" applyNumberFormat="1" applyFont="1" applyFill="1" applyBorder="1" applyAlignment="1" applyProtection="1">
      <alignment horizontal="right"/>
      <protection/>
    </xf>
    <xf numFmtId="0" fontId="27" fillId="39" borderId="11" xfId="0" applyFont="1" applyFill="1" applyBorder="1" applyAlignment="1">
      <alignment horizontal="right"/>
    </xf>
    <xf numFmtId="0" fontId="28" fillId="39" borderId="11" xfId="0" applyFont="1" applyFill="1" applyBorder="1" applyAlignment="1">
      <alignment horizontal="left" vertical="top" wrapText="1"/>
    </xf>
    <xf numFmtId="165" fontId="13" fillId="39" borderId="15" xfId="0" applyNumberFormat="1" applyFont="1" applyFill="1" applyBorder="1" applyAlignment="1">
      <alignment horizontal="right"/>
    </xf>
    <xf numFmtId="0" fontId="29" fillId="39" borderId="11" xfId="0" applyFont="1" applyFill="1" applyBorder="1" applyAlignment="1">
      <alignment wrapText="1"/>
    </xf>
    <xf numFmtId="0" fontId="13" fillId="39" borderId="15" xfId="0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24" fillId="0" borderId="11" xfId="0" applyFont="1" applyBorder="1" applyAlignment="1">
      <alignment wrapText="1"/>
    </xf>
    <xf numFmtId="0" fontId="29" fillId="39" borderId="11" xfId="0" applyFont="1" applyFill="1" applyBorder="1" applyAlignment="1">
      <alignment wrapText="1"/>
    </xf>
    <xf numFmtId="0" fontId="0" fillId="39" borderId="11" xfId="0" applyFont="1" applyFill="1" applyBorder="1" applyAlignment="1">
      <alignment horizontal="center"/>
    </xf>
    <xf numFmtId="164" fontId="13" fillId="39" borderId="15" xfId="0" applyNumberFormat="1" applyFont="1" applyFill="1" applyBorder="1" applyAlignment="1" applyProtection="1">
      <alignment horizontal="right"/>
      <protection/>
    </xf>
    <xf numFmtId="164" fontId="13" fillId="39" borderId="10" xfId="0" applyNumberFormat="1" applyFont="1" applyFill="1" applyBorder="1" applyAlignment="1" applyProtection="1">
      <alignment horizontal="right"/>
      <protection/>
    </xf>
    <xf numFmtId="164" fontId="13" fillId="39" borderId="11" xfId="0" applyNumberFormat="1" applyFont="1" applyFill="1" applyBorder="1" applyAlignment="1" applyProtection="1">
      <alignment horizontal="right"/>
      <protection/>
    </xf>
    <xf numFmtId="164" fontId="13" fillId="39" borderId="16" xfId="0" applyNumberFormat="1" applyFont="1" applyFill="1" applyBorder="1" applyAlignment="1" applyProtection="1">
      <alignment horizontal="right"/>
      <protection/>
    </xf>
    <xf numFmtId="164" fontId="13" fillId="0" borderId="16" xfId="0" applyNumberFormat="1" applyFont="1" applyBorder="1" applyAlignment="1" applyProtection="1">
      <alignment horizontal="right"/>
      <protection/>
    </xf>
    <xf numFmtId="165" fontId="13" fillId="0" borderId="15" xfId="0" applyNumberFormat="1" applyFont="1" applyFill="1" applyBorder="1" applyAlignment="1">
      <alignment/>
    </xf>
    <xf numFmtId="0" fontId="11" fillId="16" borderId="10" xfId="0" applyFont="1" applyFill="1" applyBorder="1" applyAlignment="1">
      <alignment/>
    </xf>
    <xf numFmtId="0" fontId="11" fillId="16" borderId="11" xfId="0" applyFont="1" applyFill="1" applyBorder="1" applyAlignment="1">
      <alignment horizontal="right"/>
    </xf>
    <xf numFmtId="164" fontId="11" fillId="16" borderId="15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 applyProtection="1">
      <alignment horizontal="right"/>
      <protection/>
    </xf>
    <xf numFmtId="164" fontId="11" fillId="16" borderId="12" xfId="0" applyNumberFormat="1" applyFont="1" applyFill="1" applyBorder="1" applyAlignment="1" applyProtection="1">
      <alignment horizontal="right"/>
      <protection/>
    </xf>
    <xf numFmtId="164" fontId="11" fillId="16" borderId="11" xfId="0" applyNumberFormat="1" applyFont="1" applyFill="1" applyBorder="1" applyAlignment="1">
      <alignment/>
    </xf>
    <xf numFmtId="164" fontId="11" fillId="16" borderId="16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3" fillId="36" borderId="15" xfId="0" applyNumberFormat="1" applyFont="1" applyFill="1" applyBorder="1" applyAlignment="1">
      <alignment/>
    </xf>
    <xf numFmtId="164" fontId="11" fillId="18" borderId="10" xfId="0" applyNumberFormat="1" applyFont="1" applyFill="1" applyBorder="1" applyAlignment="1">
      <alignment/>
    </xf>
    <xf numFmtId="164" fontId="11" fillId="18" borderId="11" xfId="0" applyNumberFormat="1" applyFont="1" applyFill="1" applyBorder="1" applyAlignment="1">
      <alignment horizontal="right"/>
    </xf>
    <xf numFmtId="164" fontId="11" fillId="18" borderId="18" xfId="0" applyNumberFormat="1" applyFont="1" applyFill="1" applyBorder="1" applyAlignment="1">
      <alignment/>
    </xf>
    <xf numFmtId="164" fontId="11" fillId="18" borderId="19" xfId="0" applyNumberFormat="1" applyFont="1" applyFill="1" applyBorder="1" applyAlignment="1" applyProtection="1">
      <alignment horizontal="right"/>
      <protection/>
    </xf>
    <xf numFmtId="164" fontId="11" fillId="18" borderId="20" xfId="0" applyNumberFormat="1" applyFont="1" applyFill="1" applyBorder="1" applyAlignment="1" applyProtection="1">
      <alignment horizontal="right"/>
      <protection/>
    </xf>
    <xf numFmtId="0" fontId="7" fillId="7" borderId="12" xfId="0" applyFont="1" applyFill="1" applyBorder="1" applyAlignment="1">
      <alignment horizontal="center"/>
    </xf>
    <xf numFmtId="164" fontId="5" fillId="7" borderId="14" xfId="0" applyNumberFormat="1" applyFont="1" applyFill="1" applyBorder="1" applyAlignment="1" applyProtection="1">
      <alignment horizontal="right"/>
      <protection/>
    </xf>
    <xf numFmtId="164" fontId="5" fillId="7" borderId="10" xfId="0" applyNumberFormat="1" applyFont="1" applyFill="1" applyBorder="1" applyAlignment="1" applyProtection="1">
      <alignment horizontal="right"/>
      <protection/>
    </xf>
    <xf numFmtId="164" fontId="5" fillId="7" borderId="12" xfId="0" applyNumberFormat="1" applyFont="1" applyFill="1" applyBorder="1" applyAlignment="1" applyProtection="1">
      <alignment horizontal="right"/>
      <protection/>
    </xf>
    <xf numFmtId="164" fontId="5" fillId="34" borderId="15" xfId="0" applyNumberFormat="1" applyFont="1" applyFill="1" applyBorder="1" applyAlignment="1" applyProtection="1">
      <alignment horizontal="right"/>
      <protection/>
    </xf>
    <xf numFmtId="164" fontId="3" fillId="7" borderId="14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2" xfId="0" applyNumberFormat="1" applyFont="1" applyFill="1" applyBorder="1" applyAlignment="1" applyProtection="1">
      <alignment horizontal="right"/>
      <protection/>
    </xf>
    <xf numFmtId="164" fontId="3" fillId="34" borderId="14" xfId="0" applyNumberFormat="1" applyFont="1" applyFill="1" applyBorder="1" applyAlignment="1" applyProtection="1">
      <alignment horizontal="right"/>
      <protection/>
    </xf>
    <xf numFmtId="164" fontId="5" fillId="34" borderId="14" xfId="0" applyNumberFormat="1" applyFont="1" applyFill="1" applyBorder="1" applyAlignment="1" applyProtection="1">
      <alignment horizontal="right"/>
      <protection/>
    </xf>
    <xf numFmtId="164" fontId="5" fillId="7" borderId="14" xfId="0" applyNumberFormat="1" applyFont="1" applyFill="1" applyBorder="1" applyAlignment="1">
      <alignment horizontal="right"/>
    </xf>
    <xf numFmtId="164" fontId="5" fillId="7" borderId="14" xfId="0" applyNumberFormat="1" applyFont="1" applyFill="1" applyBorder="1" applyAlignment="1">
      <alignment/>
    </xf>
    <xf numFmtId="49" fontId="31" fillId="0" borderId="13" xfId="0" applyNumberFormat="1" applyFont="1" applyFill="1" applyBorder="1" applyAlignment="1">
      <alignment vertical="top" wrapText="1"/>
    </xf>
    <xf numFmtId="164" fontId="5" fillId="9" borderId="14" xfId="0" applyNumberFormat="1" applyFont="1" applyFill="1" applyBorder="1" applyAlignment="1" applyProtection="1">
      <alignment horizontal="right"/>
      <protection/>
    </xf>
    <xf numFmtId="164" fontId="3" fillId="9" borderId="14" xfId="0" applyNumberFormat="1" applyFont="1" applyFill="1" applyBorder="1" applyAlignment="1">
      <alignment horizontal="right"/>
    </xf>
    <xf numFmtId="0" fontId="3" fillId="9" borderId="14" xfId="0" applyFont="1" applyFill="1" applyBorder="1" applyAlignment="1">
      <alignment/>
    </xf>
    <xf numFmtId="164" fontId="3" fillId="9" borderId="14" xfId="0" applyNumberFormat="1" applyFont="1" applyFill="1" applyBorder="1" applyAlignment="1">
      <alignment/>
    </xf>
    <xf numFmtId="164" fontId="5" fillId="9" borderId="14" xfId="0" applyNumberFormat="1" applyFont="1" applyFill="1" applyBorder="1" applyAlignment="1">
      <alignment/>
    </xf>
    <xf numFmtId="0" fontId="7" fillId="9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right"/>
    </xf>
    <xf numFmtId="164" fontId="5" fillId="0" borderId="19" xfId="0" applyNumberFormat="1" applyFont="1" applyBorder="1" applyAlignment="1" applyProtection="1">
      <alignment horizontal="right"/>
      <protection/>
    </xf>
    <xf numFmtId="164" fontId="3" fillId="0" borderId="20" xfId="0" applyNumberFormat="1" applyFont="1" applyBorder="1" applyAlignment="1" applyProtection="1">
      <alignment horizontal="right"/>
      <protection/>
    </xf>
    <xf numFmtId="164" fontId="3" fillId="33" borderId="38" xfId="0" applyNumberFormat="1" applyFont="1" applyFill="1" applyBorder="1" applyAlignment="1" applyProtection="1">
      <alignment horizontal="right"/>
      <protection/>
    </xf>
    <xf numFmtId="164" fontId="3" fillId="33" borderId="19" xfId="0" applyNumberFormat="1" applyFont="1" applyFill="1" applyBorder="1" applyAlignment="1" applyProtection="1">
      <alignment horizontal="right"/>
      <protection/>
    </xf>
    <xf numFmtId="164" fontId="3" fillId="33" borderId="30" xfId="0" applyNumberFormat="1" applyFont="1" applyFill="1" applyBorder="1" applyAlignment="1" applyProtection="1">
      <alignment horizontal="right"/>
      <protection/>
    </xf>
    <xf numFmtId="164" fontId="5" fillId="34" borderId="18" xfId="0" applyNumberFormat="1" applyFont="1" applyFill="1" applyBorder="1" applyAlignment="1" applyProtection="1">
      <alignment horizontal="right"/>
      <protection/>
    </xf>
    <xf numFmtId="164" fontId="5" fillId="34" borderId="19" xfId="0" applyNumberFormat="1" applyFont="1" applyFill="1" applyBorder="1" applyAlignment="1" applyProtection="1">
      <alignment horizontal="right"/>
      <protection/>
    </xf>
    <xf numFmtId="164" fontId="5" fillId="34" borderId="20" xfId="0" applyNumberFormat="1" applyFont="1" applyFill="1" applyBorder="1" applyAlignment="1" applyProtection="1">
      <alignment horizontal="right"/>
      <protection/>
    </xf>
    <xf numFmtId="164" fontId="5" fillId="0" borderId="38" xfId="0" applyNumberFormat="1" applyFont="1" applyFill="1" applyBorder="1" applyAlignment="1">
      <alignment/>
    </xf>
    <xf numFmtId="164" fontId="5" fillId="0" borderId="19" xfId="0" applyNumberFormat="1" applyFont="1" applyFill="1" applyBorder="1" applyAlignment="1" applyProtection="1">
      <alignment horizontal="right"/>
      <protection/>
    </xf>
    <xf numFmtId="164" fontId="4" fillId="0" borderId="19" xfId="0" applyNumberFormat="1" applyFont="1" applyFill="1" applyBorder="1" applyAlignment="1" applyProtection="1">
      <alignment horizontal="right"/>
      <protection/>
    </xf>
    <xf numFmtId="164" fontId="5" fillId="7" borderId="38" xfId="0" applyNumberFormat="1" applyFont="1" applyFill="1" applyBorder="1" applyAlignment="1" applyProtection="1">
      <alignment horizontal="right"/>
      <protection/>
    </xf>
    <xf numFmtId="164" fontId="5" fillId="7" borderId="19" xfId="0" applyNumberFormat="1" applyFont="1" applyFill="1" applyBorder="1" applyAlignment="1" applyProtection="1">
      <alignment horizontal="right"/>
      <protection/>
    </xf>
    <xf numFmtId="164" fontId="5" fillId="7" borderId="20" xfId="0" applyNumberFormat="1" applyFont="1" applyFill="1" applyBorder="1" applyAlignment="1" applyProtection="1">
      <alignment horizontal="right"/>
      <protection/>
    </xf>
    <xf numFmtId="164" fontId="5" fillId="34" borderId="39" xfId="0" applyNumberFormat="1" applyFont="1" applyFill="1" applyBorder="1" applyAlignment="1" applyProtection="1">
      <alignment horizontal="right"/>
      <protection/>
    </xf>
    <xf numFmtId="164" fontId="5" fillId="34" borderId="40" xfId="0" applyNumberFormat="1" applyFont="1" applyFill="1" applyBorder="1" applyAlignment="1" applyProtection="1">
      <alignment horizontal="right"/>
      <protection/>
    </xf>
    <xf numFmtId="164" fontId="5" fillId="34" borderId="41" xfId="0" applyNumberFormat="1" applyFont="1" applyFill="1" applyBorder="1" applyAlignment="1" applyProtection="1">
      <alignment horizontal="right"/>
      <protection/>
    </xf>
    <xf numFmtId="164" fontId="5" fillId="0" borderId="39" xfId="0" applyNumberFormat="1" applyFont="1" applyFill="1" applyBorder="1" applyAlignment="1">
      <alignment/>
    </xf>
    <xf numFmtId="164" fontId="5" fillId="0" borderId="40" xfId="0" applyNumberFormat="1" applyFont="1" applyFill="1" applyBorder="1" applyAlignment="1">
      <alignment/>
    </xf>
    <xf numFmtId="164" fontId="5" fillId="0" borderId="40" xfId="0" applyNumberFormat="1" applyFont="1" applyFill="1" applyBorder="1" applyAlignment="1" applyProtection="1">
      <alignment horizontal="right"/>
      <protection/>
    </xf>
    <xf numFmtId="164" fontId="3" fillId="0" borderId="41" xfId="0" applyNumberFormat="1" applyFont="1" applyFill="1" applyBorder="1" applyAlignment="1" applyProtection="1">
      <alignment horizontal="right"/>
      <protection/>
    </xf>
    <xf numFmtId="164" fontId="3" fillId="0" borderId="42" xfId="0" applyNumberFormat="1" applyFont="1" applyFill="1" applyBorder="1" applyAlignment="1" applyProtection="1">
      <alignment horizontal="right"/>
      <protection/>
    </xf>
    <xf numFmtId="164" fontId="3" fillId="0" borderId="20" xfId="0" applyNumberFormat="1" applyFont="1" applyFill="1" applyBorder="1" applyAlignment="1" applyProtection="1">
      <alignment horizontal="right"/>
      <protection/>
    </xf>
    <xf numFmtId="164" fontId="5" fillId="34" borderId="38" xfId="0" applyNumberFormat="1" applyFont="1" applyFill="1" applyBorder="1" applyAlignment="1" applyProtection="1">
      <alignment horizontal="right"/>
      <protection/>
    </xf>
    <xf numFmtId="164" fontId="5" fillId="0" borderId="30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>
      <alignment horizontal="right"/>
    </xf>
    <xf numFmtId="49" fontId="6" fillId="0" borderId="32" xfId="0" applyNumberFormat="1" applyFont="1" applyBorder="1" applyAlignment="1">
      <alignment vertical="top" wrapText="1"/>
    </xf>
    <xf numFmtId="164" fontId="0" fillId="10" borderId="10" xfId="0" applyNumberFormat="1" applyFont="1" applyFill="1" applyBorder="1" applyAlignment="1">
      <alignment/>
    </xf>
    <xf numFmtId="0" fontId="11" fillId="0" borderId="43" xfId="0" applyFont="1" applyFill="1" applyBorder="1" applyAlignment="1">
      <alignment horizontal="center" wrapText="1"/>
    </xf>
    <xf numFmtId="0" fontId="11" fillId="0" borderId="44" xfId="0" applyFont="1" applyFill="1" applyBorder="1" applyAlignment="1">
      <alignment horizontal="center" wrapText="1"/>
    </xf>
    <xf numFmtId="0" fontId="11" fillId="0" borderId="45" xfId="0" applyFont="1" applyFill="1" applyBorder="1" applyAlignment="1">
      <alignment horizontal="center" wrapText="1"/>
    </xf>
    <xf numFmtId="0" fontId="0" fillId="4" borderId="46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  <xf numFmtId="164" fontId="16" fillId="4" borderId="12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/>
    </xf>
    <xf numFmtId="164" fontId="16" fillId="37" borderId="30" xfId="0" applyNumberFormat="1" applyFont="1" applyFill="1" applyBorder="1" applyAlignment="1">
      <alignment/>
    </xf>
    <xf numFmtId="164" fontId="16" fillId="4" borderId="2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9" borderId="47" xfId="0" applyFont="1" applyFill="1" applyBorder="1" applyAlignment="1">
      <alignment horizontal="center" vertical="center" wrapText="1"/>
    </xf>
    <xf numFmtId="0" fontId="3" fillId="9" borderId="48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164" fontId="5" fillId="35" borderId="17" xfId="0" applyNumberFormat="1" applyFont="1" applyFill="1" applyBorder="1" applyAlignment="1" applyProtection="1">
      <alignment horizontal="center" vertical="center"/>
      <protection/>
    </xf>
    <xf numFmtId="164" fontId="5" fillId="35" borderId="36" xfId="0" applyNumberFormat="1" applyFont="1" applyFill="1" applyBorder="1" applyAlignment="1" applyProtection="1">
      <alignment horizontal="center" vertical="center"/>
      <protection/>
    </xf>
    <xf numFmtId="164" fontId="5" fillId="35" borderId="23" xfId="0" applyNumberFormat="1" applyFont="1" applyFill="1" applyBorder="1" applyAlignment="1" applyProtection="1">
      <alignment horizontal="center" vertical="center"/>
      <protection/>
    </xf>
    <xf numFmtId="164" fontId="5" fillId="35" borderId="26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0" fontId="7" fillId="7" borderId="47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7" fillId="7" borderId="51" xfId="0" applyFont="1" applyFill="1" applyBorder="1" applyAlignment="1">
      <alignment horizontal="center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34" borderId="53" xfId="0" applyFont="1" applyFill="1" applyBorder="1" applyAlignment="1">
      <alignment horizontal="center"/>
    </xf>
    <xf numFmtId="0" fontId="7" fillId="34" borderId="54" xfId="0" applyFont="1" applyFill="1" applyBorder="1" applyAlignment="1">
      <alignment horizontal="center"/>
    </xf>
    <xf numFmtId="0" fontId="7" fillId="34" borderId="55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56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11" fillId="0" borderId="44" xfId="0" applyFont="1" applyFill="1" applyBorder="1" applyAlignment="1">
      <alignment horizontal="center" wrapText="1"/>
    </xf>
    <xf numFmtId="0" fontId="11" fillId="0" borderId="58" xfId="0" applyFont="1" applyFill="1" applyBorder="1" applyAlignment="1">
      <alignment horizont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11" fillId="40" borderId="15" xfId="0" applyNumberFormat="1" applyFont="1" applyFill="1" applyBorder="1" applyAlignment="1" applyProtection="1">
      <alignment horizontal="right"/>
      <protection/>
    </xf>
    <xf numFmtId="164" fontId="11" fillId="40" borderId="10" xfId="0" applyNumberFormat="1" applyFont="1" applyFill="1" applyBorder="1" applyAlignment="1" applyProtection="1">
      <alignment horizontal="right"/>
      <protection/>
    </xf>
    <xf numFmtId="164" fontId="11" fillId="40" borderId="12" xfId="0" applyNumberFormat="1" applyFont="1" applyFill="1" applyBorder="1" applyAlignment="1" applyProtection="1">
      <alignment horizontal="right"/>
      <protection/>
    </xf>
    <xf numFmtId="164" fontId="11" fillId="40" borderId="16" xfId="0" applyNumberFormat="1" applyFont="1" applyFill="1" applyBorder="1" applyAlignment="1" applyProtection="1">
      <alignment horizontal="right"/>
      <protection/>
    </xf>
    <xf numFmtId="164" fontId="11" fillId="40" borderId="11" xfId="0" applyNumberFormat="1" applyFont="1" applyFill="1" applyBorder="1" applyAlignment="1" applyProtection="1">
      <alignment horizontal="right"/>
      <protection/>
    </xf>
    <xf numFmtId="164" fontId="11" fillId="40" borderId="29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30" fillId="0" borderId="0" xfId="0" applyFont="1" applyAlignment="1">
      <alignment/>
    </xf>
    <xf numFmtId="0" fontId="48" fillId="0" borderId="0" xfId="0" applyFont="1" applyAlignment="1">
      <alignment/>
    </xf>
    <xf numFmtId="0" fontId="30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53" xfId="0" applyNumberFormat="1" applyFont="1" applyBorder="1" applyAlignment="1">
      <alignment horizontal="center"/>
    </xf>
    <xf numFmtId="164" fontId="5" fillId="0" borderId="60" xfId="0" applyNumberFormat="1" applyFont="1" applyBorder="1" applyAlignment="1">
      <alignment horizontal="center"/>
    </xf>
    <xf numFmtId="164" fontId="5" fillId="0" borderId="54" xfId="0" applyNumberFormat="1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wrapText="1"/>
    </xf>
    <xf numFmtId="164" fontId="5" fillId="0" borderId="16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5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12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28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38" xfId="0" applyNumberFormat="1" applyFont="1" applyBorder="1" applyAlignment="1">
      <alignment/>
    </xf>
    <xf numFmtId="164" fontId="3" fillId="0" borderId="19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showZeros="0" zoomScale="70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Z1" sqref="Z1:CB16384"/>
    </sheetView>
  </sheetViews>
  <sheetFormatPr defaultColWidth="9.00390625" defaultRowHeight="12.75"/>
  <cols>
    <col min="1" max="1" width="48.625" style="101" customWidth="1"/>
    <col min="2" max="2" width="17.875" style="63" customWidth="1"/>
    <col min="3" max="3" width="13.25390625" style="2" customWidth="1"/>
    <col min="4" max="4" width="14.00390625" style="63" customWidth="1"/>
    <col min="5" max="5" width="9.125" style="63" customWidth="1"/>
    <col min="6" max="7" width="12.625" style="63" hidden="1" customWidth="1"/>
    <col min="8" max="8" width="14.125" style="63" hidden="1" customWidth="1"/>
    <col min="9" max="9" width="7.875" style="63" hidden="1" customWidth="1"/>
    <col min="10" max="12" width="13.75390625" style="63" customWidth="1"/>
    <col min="13" max="13" width="8.125" style="63" customWidth="1"/>
    <col min="14" max="15" width="13.625" style="2" hidden="1" customWidth="1"/>
    <col min="16" max="16" width="11.625" style="2" hidden="1" customWidth="1"/>
    <col min="17" max="17" width="10.75390625" style="3" hidden="1" customWidth="1"/>
    <col min="18" max="20" width="12.375" style="2" hidden="1" customWidth="1"/>
    <col min="21" max="21" width="11.125" style="2" hidden="1" customWidth="1"/>
    <col min="22" max="22" width="12.375" style="2" customWidth="1"/>
    <col min="23" max="23" width="12.125" style="2" customWidth="1"/>
    <col min="24" max="24" width="12.625" style="2" customWidth="1"/>
    <col min="25" max="25" width="10.375" style="5" customWidth="1"/>
    <col min="26" max="26" width="13.875" style="63" hidden="1" customWidth="1"/>
    <col min="27" max="27" width="11.625" style="63" hidden="1" customWidth="1"/>
    <col min="28" max="28" width="10.875" style="63" hidden="1" customWidth="1"/>
    <col min="29" max="29" width="11.00390625" style="63" hidden="1" customWidth="1"/>
    <col min="30" max="31" width="11.625" style="2" hidden="1" customWidth="1"/>
    <col min="32" max="32" width="12.625" style="2" hidden="1" customWidth="1"/>
    <col min="33" max="33" width="11.625" style="2" hidden="1" customWidth="1"/>
    <col min="34" max="34" width="12.375" style="2" hidden="1" customWidth="1"/>
    <col min="35" max="35" width="13.00390625" style="2" hidden="1" customWidth="1"/>
    <col min="36" max="36" width="10.875" style="2" hidden="1" customWidth="1"/>
    <col min="37" max="37" width="8.625" style="2" hidden="1" customWidth="1"/>
    <col min="38" max="39" width="11.375" style="2" hidden="1" customWidth="1"/>
    <col min="40" max="40" width="10.875" style="2" hidden="1" customWidth="1"/>
    <col min="41" max="41" width="10.00390625" style="2" hidden="1" customWidth="1"/>
    <col min="42" max="43" width="13.00390625" style="2" hidden="1" customWidth="1"/>
    <col min="44" max="44" width="12.25390625" style="2" hidden="1" customWidth="1"/>
    <col min="45" max="45" width="7.75390625" style="2" hidden="1" customWidth="1"/>
    <col min="46" max="46" width="12.875" style="63" hidden="1" customWidth="1"/>
    <col min="47" max="47" width="12.375" style="63" hidden="1" customWidth="1"/>
    <col min="48" max="48" width="12.25390625" style="63" hidden="1" customWidth="1"/>
    <col min="49" max="49" width="8.625" style="104" hidden="1" customWidth="1"/>
    <col min="50" max="50" width="11.375" style="2" hidden="1" customWidth="1"/>
    <col min="51" max="51" width="11.875" style="2" hidden="1" customWidth="1"/>
    <col min="52" max="52" width="12.875" style="2" hidden="1" customWidth="1"/>
    <col min="53" max="53" width="9.87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9.75390625" style="2" hidden="1" customWidth="1"/>
    <col min="58" max="58" width="11.375" style="2" hidden="1" customWidth="1"/>
    <col min="59" max="59" width="11.625" style="2" hidden="1" customWidth="1"/>
    <col min="60" max="60" width="12.625" style="2" hidden="1" customWidth="1"/>
    <col min="61" max="61" width="9.375" style="2" hidden="1" customWidth="1"/>
    <col min="62" max="62" width="13.75390625" style="2" hidden="1" customWidth="1"/>
    <col min="63" max="63" width="13.75390625" style="63" hidden="1" customWidth="1"/>
    <col min="64" max="64" width="10.75390625" style="63" hidden="1" customWidth="1"/>
    <col min="65" max="65" width="10.25390625" style="63" hidden="1" customWidth="1"/>
    <col min="66" max="67" width="11.625" style="2" hidden="1" customWidth="1"/>
    <col min="68" max="68" width="11.125" style="2" hidden="1" customWidth="1"/>
    <col min="69" max="69" width="9.375" style="2" hidden="1" customWidth="1"/>
    <col min="70" max="71" width="11.625" style="2" hidden="1" customWidth="1"/>
    <col min="72" max="72" width="11.125" style="2" hidden="1" customWidth="1"/>
    <col min="73" max="73" width="9.875" style="2" hidden="1" customWidth="1"/>
    <col min="74" max="75" width="11.625" style="2" hidden="1" customWidth="1"/>
    <col min="76" max="76" width="11.125" style="2" hidden="1" customWidth="1"/>
    <col min="77" max="77" width="9.375" style="2" hidden="1" customWidth="1"/>
    <col min="78" max="78" width="13.25390625" style="63" hidden="1" customWidth="1"/>
    <col min="79" max="79" width="14.125" style="63" hidden="1" customWidth="1"/>
    <col min="80" max="80" width="11.25390625" style="63" hidden="1" customWidth="1"/>
    <col min="81" max="81" width="11.625" style="63" customWidth="1"/>
    <col min="82" max="16384" width="9.125" style="63" customWidth="1"/>
  </cols>
  <sheetData>
    <row r="1" spans="1:49" s="2" customFormat="1" ht="22.5">
      <c r="A1" s="1" t="s">
        <v>147</v>
      </c>
      <c r="Q1" s="3"/>
      <c r="V1" s="4"/>
      <c r="W1" s="4"/>
      <c r="X1" s="4"/>
      <c r="Y1" s="5"/>
      <c r="AW1" s="4"/>
    </row>
    <row r="2" spans="1:77" s="2" customFormat="1" ht="21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2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3"/>
      <c r="BR2" s="7"/>
      <c r="BS2" s="7"/>
      <c r="BT2" s="7"/>
      <c r="BU2" s="7"/>
      <c r="BV2" s="7"/>
      <c r="BW2" s="7"/>
      <c r="BX2" s="7"/>
      <c r="BY2" s="7"/>
    </row>
    <row r="3" spans="1:80" s="18" customFormat="1" ht="21" customHeight="1">
      <c r="A3" s="410" t="s">
        <v>0</v>
      </c>
      <c r="B3" s="412" t="s">
        <v>142</v>
      </c>
      <c r="C3" s="413"/>
      <c r="D3" s="413"/>
      <c r="E3" s="414"/>
      <c r="F3" s="415" t="s">
        <v>1</v>
      </c>
      <c r="G3" s="399"/>
      <c r="H3" s="399"/>
      <c r="I3" s="379"/>
      <c r="J3" s="416" t="s">
        <v>2</v>
      </c>
      <c r="K3" s="417"/>
      <c r="L3" s="417"/>
      <c r="M3" s="418"/>
      <c r="N3" s="385" t="s">
        <v>3</v>
      </c>
      <c r="O3" s="374"/>
      <c r="P3" s="374"/>
      <c r="Q3" s="374"/>
      <c r="R3" s="374" t="s">
        <v>4</v>
      </c>
      <c r="S3" s="374"/>
      <c r="T3" s="374"/>
      <c r="U3" s="374"/>
      <c r="V3" s="374" t="s">
        <v>5</v>
      </c>
      <c r="W3" s="374"/>
      <c r="X3" s="374"/>
      <c r="Y3" s="374"/>
      <c r="Z3" s="357" t="s">
        <v>6</v>
      </c>
      <c r="AA3" s="407"/>
      <c r="AB3" s="407"/>
      <c r="AC3" s="387"/>
      <c r="AD3" s="363" t="s">
        <v>7</v>
      </c>
      <c r="AE3" s="369"/>
      <c r="AF3" s="369"/>
      <c r="AG3" s="385"/>
      <c r="AH3" s="363" t="s">
        <v>8</v>
      </c>
      <c r="AI3" s="369"/>
      <c r="AJ3" s="369"/>
      <c r="AK3" s="385"/>
      <c r="AL3" s="374" t="s">
        <v>9</v>
      </c>
      <c r="AM3" s="374"/>
      <c r="AN3" s="374"/>
      <c r="AO3" s="374"/>
      <c r="AP3" s="408" t="s">
        <v>10</v>
      </c>
      <c r="AQ3" s="408"/>
      <c r="AR3" s="408"/>
      <c r="AS3" s="409"/>
      <c r="AT3" s="401" t="s">
        <v>11</v>
      </c>
      <c r="AU3" s="402"/>
      <c r="AV3" s="402"/>
      <c r="AW3" s="403"/>
      <c r="AX3" s="404" t="s">
        <v>12</v>
      </c>
      <c r="AY3" s="405"/>
      <c r="AZ3" s="405"/>
      <c r="BA3" s="406"/>
      <c r="BB3" s="404" t="s">
        <v>13</v>
      </c>
      <c r="BC3" s="405"/>
      <c r="BD3" s="405"/>
      <c r="BE3" s="405"/>
      <c r="BF3" s="404" t="s">
        <v>14</v>
      </c>
      <c r="BG3" s="405"/>
      <c r="BH3" s="405"/>
      <c r="BI3" s="406"/>
      <c r="BJ3" s="402" t="s">
        <v>15</v>
      </c>
      <c r="BK3" s="402"/>
      <c r="BL3" s="402"/>
      <c r="BM3" s="403"/>
      <c r="BN3" s="404" t="s">
        <v>16</v>
      </c>
      <c r="BO3" s="405"/>
      <c r="BP3" s="405"/>
      <c r="BQ3" s="406"/>
      <c r="BR3" s="388" t="s">
        <v>17</v>
      </c>
      <c r="BS3" s="389"/>
      <c r="BT3" s="389"/>
      <c r="BU3" s="389"/>
      <c r="BV3" s="353" t="s">
        <v>18</v>
      </c>
      <c r="BW3" s="353"/>
      <c r="BX3" s="353"/>
      <c r="BY3" s="353"/>
      <c r="BZ3" s="390" t="s">
        <v>140</v>
      </c>
      <c r="CA3" s="391"/>
      <c r="CB3" s="391"/>
    </row>
    <row r="4" spans="1:80" s="18" customFormat="1" ht="19.5" customHeight="1">
      <c r="A4" s="411"/>
      <c r="B4" s="392" t="s">
        <v>19</v>
      </c>
      <c r="C4" s="386" t="s">
        <v>20</v>
      </c>
      <c r="D4" s="395" t="s">
        <v>21</v>
      </c>
      <c r="E4" s="396"/>
      <c r="F4" s="397" t="s">
        <v>19</v>
      </c>
      <c r="G4" s="398" t="s">
        <v>20</v>
      </c>
      <c r="H4" s="399" t="s">
        <v>21</v>
      </c>
      <c r="I4" s="379"/>
      <c r="J4" s="400" t="s">
        <v>19</v>
      </c>
      <c r="K4" s="419" t="s">
        <v>20</v>
      </c>
      <c r="L4" s="420" t="s">
        <v>21</v>
      </c>
      <c r="M4" s="421"/>
      <c r="N4" s="422" t="s">
        <v>19</v>
      </c>
      <c r="O4" s="386" t="s">
        <v>20</v>
      </c>
      <c r="P4" s="374" t="s">
        <v>21</v>
      </c>
      <c r="Q4" s="374"/>
      <c r="R4" s="386" t="s">
        <v>19</v>
      </c>
      <c r="S4" s="386" t="s">
        <v>20</v>
      </c>
      <c r="T4" s="374" t="s">
        <v>21</v>
      </c>
      <c r="U4" s="374"/>
      <c r="V4" s="386" t="s">
        <v>19</v>
      </c>
      <c r="W4" s="386" t="s">
        <v>20</v>
      </c>
      <c r="X4" s="374" t="s">
        <v>21</v>
      </c>
      <c r="Y4" s="374"/>
      <c r="Z4" s="383" t="s">
        <v>19</v>
      </c>
      <c r="AA4" s="383" t="s">
        <v>20</v>
      </c>
      <c r="AB4" s="357" t="s">
        <v>21</v>
      </c>
      <c r="AC4" s="387"/>
      <c r="AD4" s="361" t="s">
        <v>19</v>
      </c>
      <c r="AE4" s="361" t="s">
        <v>20</v>
      </c>
      <c r="AF4" s="363" t="s">
        <v>21</v>
      </c>
      <c r="AG4" s="385"/>
      <c r="AH4" s="361" t="s">
        <v>19</v>
      </c>
      <c r="AI4" s="361" t="s">
        <v>20</v>
      </c>
      <c r="AJ4" s="363" t="s">
        <v>21</v>
      </c>
      <c r="AK4" s="385"/>
      <c r="AL4" s="386" t="s">
        <v>19</v>
      </c>
      <c r="AM4" s="386" t="s">
        <v>20</v>
      </c>
      <c r="AN4" s="374" t="s">
        <v>21</v>
      </c>
      <c r="AO4" s="374"/>
      <c r="AP4" s="375" t="s">
        <v>19</v>
      </c>
      <c r="AQ4" s="377" t="s">
        <v>20</v>
      </c>
      <c r="AR4" s="379" t="s">
        <v>21</v>
      </c>
      <c r="AS4" s="380"/>
      <c r="AT4" s="381" t="s">
        <v>19</v>
      </c>
      <c r="AU4" s="383" t="s">
        <v>20</v>
      </c>
      <c r="AV4" s="357" t="s">
        <v>21</v>
      </c>
      <c r="AW4" s="358"/>
      <c r="AX4" s="359" t="s">
        <v>19</v>
      </c>
      <c r="AY4" s="361" t="s">
        <v>20</v>
      </c>
      <c r="AZ4" s="363" t="s">
        <v>21</v>
      </c>
      <c r="BA4" s="364"/>
      <c r="BB4" s="359" t="s">
        <v>19</v>
      </c>
      <c r="BC4" s="361" t="s">
        <v>20</v>
      </c>
      <c r="BD4" s="363" t="s">
        <v>21</v>
      </c>
      <c r="BE4" s="369"/>
      <c r="BF4" s="359" t="s">
        <v>19</v>
      </c>
      <c r="BG4" s="361" t="s">
        <v>20</v>
      </c>
      <c r="BH4" s="363" t="s">
        <v>21</v>
      </c>
      <c r="BI4" s="364"/>
      <c r="BJ4" s="370" t="s">
        <v>19</v>
      </c>
      <c r="BK4" s="372" t="s">
        <v>20</v>
      </c>
      <c r="BL4" s="357" t="s">
        <v>21</v>
      </c>
      <c r="BM4" s="358"/>
      <c r="BN4" s="359" t="s">
        <v>19</v>
      </c>
      <c r="BO4" s="361" t="s">
        <v>20</v>
      </c>
      <c r="BP4" s="363" t="s">
        <v>21</v>
      </c>
      <c r="BQ4" s="364"/>
      <c r="BR4" s="365" t="s">
        <v>19</v>
      </c>
      <c r="BS4" s="367" t="s">
        <v>20</v>
      </c>
      <c r="BT4" s="350" t="s">
        <v>21</v>
      </c>
      <c r="BU4" s="351"/>
      <c r="BV4" s="352" t="s">
        <v>19</v>
      </c>
      <c r="BW4" s="352" t="s">
        <v>20</v>
      </c>
      <c r="BX4" s="353" t="s">
        <v>21</v>
      </c>
      <c r="BY4" s="353"/>
      <c r="BZ4" s="354" t="s">
        <v>141</v>
      </c>
      <c r="CA4" s="356" t="s">
        <v>21</v>
      </c>
      <c r="CB4" s="356"/>
    </row>
    <row r="5" spans="1:80" s="18" customFormat="1" ht="16.5" customHeight="1">
      <c r="A5" s="411"/>
      <c r="B5" s="393"/>
      <c r="C5" s="394"/>
      <c r="D5" s="16" t="s">
        <v>22</v>
      </c>
      <c r="E5" s="22" t="s">
        <v>23</v>
      </c>
      <c r="F5" s="397"/>
      <c r="G5" s="398"/>
      <c r="H5" s="14" t="s">
        <v>22</v>
      </c>
      <c r="I5" s="15" t="s">
        <v>23</v>
      </c>
      <c r="J5" s="400"/>
      <c r="K5" s="419"/>
      <c r="L5" s="19" t="s">
        <v>22</v>
      </c>
      <c r="M5" s="20" t="s">
        <v>23</v>
      </c>
      <c r="N5" s="422"/>
      <c r="O5" s="386"/>
      <c r="P5" s="16" t="s">
        <v>22</v>
      </c>
      <c r="Q5" s="23" t="s">
        <v>23</v>
      </c>
      <c r="R5" s="386"/>
      <c r="S5" s="386"/>
      <c r="T5" s="16" t="s">
        <v>22</v>
      </c>
      <c r="U5" s="24" t="s">
        <v>23</v>
      </c>
      <c r="V5" s="386"/>
      <c r="W5" s="386"/>
      <c r="X5" s="16" t="s">
        <v>22</v>
      </c>
      <c r="Y5" s="23" t="s">
        <v>23</v>
      </c>
      <c r="Z5" s="384"/>
      <c r="AA5" s="384"/>
      <c r="AB5" s="19" t="s">
        <v>22</v>
      </c>
      <c r="AC5" s="19" t="s">
        <v>23</v>
      </c>
      <c r="AD5" s="362"/>
      <c r="AE5" s="362"/>
      <c r="AF5" s="16" t="s">
        <v>22</v>
      </c>
      <c r="AG5" s="16" t="s">
        <v>23</v>
      </c>
      <c r="AH5" s="362"/>
      <c r="AI5" s="362"/>
      <c r="AJ5" s="16" t="s">
        <v>22</v>
      </c>
      <c r="AK5" s="16" t="s">
        <v>23</v>
      </c>
      <c r="AL5" s="386"/>
      <c r="AM5" s="386"/>
      <c r="AN5" s="16" t="s">
        <v>22</v>
      </c>
      <c r="AO5" s="16" t="s">
        <v>23</v>
      </c>
      <c r="AP5" s="376"/>
      <c r="AQ5" s="378"/>
      <c r="AR5" s="311" t="s">
        <v>22</v>
      </c>
      <c r="AS5" s="292" t="s">
        <v>23</v>
      </c>
      <c r="AT5" s="382"/>
      <c r="AU5" s="384"/>
      <c r="AV5" s="19" t="s">
        <v>22</v>
      </c>
      <c r="AW5" s="20" t="s">
        <v>23</v>
      </c>
      <c r="AX5" s="360"/>
      <c r="AY5" s="362"/>
      <c r="AZ5" s="16" t="s">
        <v>22</v>
      </c>
      <c r="BA5" s="22" t="s">
        <v>23</v>
      </c>
      <c r="BB5" s="360"/>
      <c r="BC5" s="362"/>
      <c r="BD5" s="16" t="s">
        <v>22</v>
      </c>
      <c r="BE5" s="17" t="s">
        <v>23</v>
      </c>
      <c r="BF5" s="360"/>
      <c r="BG5" s="362"/>
      <c r="BH5" s="16" t="s">
        <v>22</v>
      </c>
      <c r="BI5" s="22" t="s">
        <v>23</v>
      </c>
      <c r="BJ5" s="371"/>
      <c r="BK5" s="373"/>
      <c r="BL5" s="19" t="s">
        <v>22</v>
      </c>
      <c r="BM5" s="20" t="s">
        <v>23</v>
      </c>
      <c r="BN5" s="360"/>
      <c r="BO5" s="362"/>
      <c r="BP5" s="16" t="s">
        <v>22</v>
      </c>
      <c r="BQ5" s="22" t="s">
        <v>23</v>
      </c>
      <c r="BR5" s="366"/>
      <c r="BS5" s="368"/>
      <c r="BT5" s="24" t="s">
        <v>22</v>
      </c>
      <c r="BU5" s="21" t="s">
        <v>23</v>
      </c>
      <c r="BV5" s="352"/>
      <c r="BW5" s="352"/>
      <c r="BX5" s="24" t="s">
        <v>22</v>
      </c>
      <c r="BY5" s="24" t="s">
        <v>23</v>
      </c>
      <c r="BZ5" s="355"/>
      <c r="CA5" s="310" t="s">
        <v>22</v>
      </c>
      <c r="CB5" s="25" t="s">
        <v>23</v>
      </c>
    </row>
    <row r="6" spans="1:80" s="41" customFormat="1" ht="18.75">
      <c r="A6" s="26" t="s">
        <v>24</v>
      </c>
      <c r="B6" s="35">
        <f>B7+B8+B9+B14+B17+B20+B25+B27+B29+B32+B33</f>
        <v>382712.60000000003</v>
      </c>
      <c r="C6" s="35">
        <f>C7+C8+C9+C14+C17+C20+C25+C27+C29+C32+C33</f>
        <v>69812.9</v>
      </c>
      <c r="D6" s="28">
        <f aca="true" t="shared" si="0" ref="D6:D33">C6-B6</f>
        <v>-312899.70000000007</v>
      </c>
      <c r="E6" s="29">
        <f aca="true" t="shared" si="1" ref="E6:E32">C6/B6%</f>
        <v>18.241599571061936</v>
      </c>
      <c r="F6" s="30">
        <f aca="true" t="shared" si="2" ref="F6:G31">J6+Z6</f>
        <v>163940.7</v>
      </c>
      <c r="G6" s="31">
        <f t="shared" si="2"/>
        <v>69812.9</v>
      </c>
      <c r="H6" s="31">
        <f aca="true" t="shared" si="3" ref="H6:H31">G6-F6</f>
        <v>-94127.80000000002</v>
      </c>
      <c r="I6" s="32">
        <f aca="true" t="shared" si="4" ref="I6:I13">G6/F6%</f>
        <v>42.58423930116194</v>
      </c>
      <c r="J6" s="38">
        <f>J7+J8+J9+J14+J17+J20+J25+J27+J29+J32+J33</f>
        <v>68678.90000000001</v>
      </c>
      <c r="K6" s="38">
        <f>K7+K8+K9+K14+K17+K20+K25+K27+K29+K32+K33</f>
        <v>69812.9</v>
      </c>
      <c r="L6" s="33">
        <f aca="true" t="shared" si="5" ref="L6:L19">K6-J6</f>
        <v>1133.9999999999854</v>
      </c>
      <c r="M6" s="34">
        <f aca="true" t="shared" si="6" ref="M6:M13">K6/J6%</f>
        <v>101.65116214732616</v>
      </c>
      <c r="N6" s="27">
        <f>N7+N8+N9+N14+N17+N20+N25+N27+N29+N32+N33</f>
        <v>22653.600000000002</v>
      </c>
      <c r="O6" s="27">
        <f>O7+O8+O9+O14+O17+O20+O25+O27+O29+O32+O33</f>
        <v>20197.1</v>
      </c>
      <c r="P6" s="35">
        <f aca="true" t="shared" si="7" ref="P6:P17">O6-N6</f>
        <v>-2456.5000000000036</v>
      </c>
      <c r="Q6" s="35">
        <f aca="true" t="shared" si="8" ref="Q6:Q15">O6/N6%</f>
        <v>89.15624889642262</v>
      </c>
      <c r="R6" s="27">
        <f>R7+R8+R9+R14+R17+R20+R25+R27+R29+R32+R33</f>
        <v>27783.5</v>
      </c>
      <c r="S6" s="27">
        <f>S7+S8+S9+S14+S17+S20+S25+S27+S29+S32+S33</f>
        <v>20669.799999999992</v>
      </c>
      <c r="T6" s="35">
        <f aca="true" t="shared" si="9" ref="T6:T32">S6-R6</f>
        <v>-7113.700000000008</v>
      </c>
      <c r="U6" s="35">
        <f aca="true" t="shared" si="10" ref="U6:U23">S6/R6%</f>
        <v>74.3959544333867</v>
      </c>
      <c r="V6" s="27">
        <f>V7+V8+V9+V14+V17+V20+V25+V27+V29+V32+V33</f>
        <v>18241.799999999996</v>
      </c>
      <c r="W6" s="27">
        <f>W7+W8+W9+W14+W17+W20+W25+W27+W29+W32+W33</f>
        <v>28946</v>
      </c>
      <c r="X6" s="35">
        <f aca="true" t="shared" si="11" ref="X6:X32">W6-V6</f>
        <v>10704.200000000004</v>
      </c>
      <c r="Y6" s="36">
        <f aca="true" t="shared" si="12" ref="Y6:Y31">W6/V6%</f>
        <v>158.67951627580615</v>
      </c>
      <c r="Z6" s="38">
        <f>Z7+Z8+Z9+Z14+Z17+Z20+Z25+Z27+Z29+Z32+Z33</f>
        <v>95261.80000000002</v>
      </c>
      <c r="AA6" s="38">
        <f>AA7+AA8+AA9+AA14+AA17+AA20+AA25+AA27+AA29+AA32+AA33</f>
        <v>0</v>
      </c>
      <c r="AB6" s="33">
        <f>AA6-Z6</f>
        <v>-95261.80000000002</v>
      </c>
      <c r="AC6" s="33">
        <f>AA6/Z6%</f>
        <v>0</v>
      </c>
      <c r="AD6" s="27">
        <f>AD7+AD8+AD9+AD14+AD17+AD20+AD25+AD27+AD29+AD32+AD33</f>
        <v>36805.4</v>
      </c>
      <c r="AE6" s="27">
        <f>AE7+AE8+AE9+AE14+AE17+AE20+AE25+AE27+AE29+AE32+AE33</f>
        <v>0</v>
      </c>
      <c r="AF6" s="35">
        <f>AE6-AD6</f>
        <v>-36805.4</v>
      </c>
      <c r="AG6" s="35">
        <f>AE6/AD6%</f>
        <v>0</v>
      </c>
      <c r="AH6" s="27">
        <f>AH7+AH8+AH9+AH14+AH17+AH20+AH25+AH27+AH29+AH32+AH33</f>
        <v>28233.499999999996</v>
      </c>
      <c r="AI6" s="27">
        <f>AI7+AI8+AI9+AI14+AI17+AI20+AI25+AI27+AI29+AI32+AI33</f>
        <v>0</v>
      </c>
      <c r="AJ6" s="35">
        <f>SUM(AJ9,AJ7,AJ14,AJ20,AJ25,AJ32,AJ29)</f>
        <v>-26005.899999999998</v>
      </c>
      <c r="AK6" s="35">
        <f>SUM(AI7/AH7%)</f>
        <v>0</v>
      </c>
      <c r="AL6" s="27">
        <f>AL7+AL8+AL9+AL14+AL17+AL20+AL25+AL27+AL29+AL32+AL33</f>
        <v>30222.900000000005</v>
      </c>
      <c r="AM6" s="27">
        <f>AM7+AM8+AM9+AM14+AM17+AM20+AM25+AM27+AM29+AM32+AM33</f>
        <v>0</v>
      </c>
      <c r="AN6" s="35">
        <f>SUM(AN9,AN7,AN14,AN20,AN25,AN32,AN29)</f>
        <v>-30171.700000000004</v>
      </c>
      <c r="AO6" s="35">
        <f aca="true" t="shared" si="13" ref="AO6:AO23">AM6/AL6%</f>
        <v>0</v>
      </c>
      <c r="AP6" s="293">
        <f>J6+Z6+AT6</f>
        <v>265066.5</v>
      </c>
      <c r="AQ6" s="294">
        <f>SUM(AQ9,AQ7,AQ14,AQ20,AQ25,AQ32,AQ29)+AQ27+AQ33</f>
        <v>61650.7</v>
      </c>
      <c r="AR6" s="294">
        <f aca="true" t="shared" si="14" ref="AR6:AR31">AQ6-AP6</f>
        <v>-203415.8</v>
      </c>
      <c r="AS6" s="295">
        <f aca="true" t="shared" si="15" ref="AS6:AS13">AQ6/AP6%</f>
        <v>23.25857850765751</v>
      </c>
      <c r="AT6" s="38">
        <f>AT7+AT8+AT9+AT14+AT17+AT20+AT25+AT27+AT29+AT32+AT33</f>
        <v>101125.8</v>
      </c>
      <c r="AU6" s="38">
        <f>AU7+AU8+AU9+AU14+AU17+AU20+AU25+AU27+AU29+AU32+AU33</f>
        <v>0</v>
      </c>
      <c r="AV6" s="33">
        <f>AU6-AT6</f>
        <v>-101125.8</v>
      </c>
      <c r="AW6" s="39">
        <f aca="true" t="shared" si="16" ref="AW6:AW12">AU6/AT6%</f>
        <v>0</v>
      </c>
      <c r="AX6" s="27">
        <f>AX7+AX8+AX9+AX14+AX17+AX20+AX25+AX27+AX29+AX32+AX33</f>
        <v>42433.899999999994</v>
      </c>
      <c r="AY6" s="27">
        <f>AY7+AY8+AY9+AY14+AY17+AY20+AY25+AY27+AY29+AY32+AY33</f>
        <v>0</v>
      </c>
      <c r="AZ6" s="35">
        <f>AY6-AX6</f>
        <v>-42433.899999999994</v>
      </c>
      <c r="BA6" s="37">
        <f>AY6/AX6%</f>
        <v>0</v>
      </c>
      <c r="BB6" s="27">
        <f>BB7+BB8+BB9+BB14+BB17+BB20+BB25+BB27+BB29+BB32+BB33</f>
        <v>29359.300000000003</v>
      </c>
      <c r="BC6" s="27">
        <f>BC7+BC8+BC9+BC14+BC17+BC20+BC25+BC27+BC29+BC32+BC33</f>
        <v>0</v>
      </c>
      <c r="BD6" s="35">
        <f>SUM(BD9,BD7,BD14,BD20,BD25,BD32,BD29)</f>
        <v>-26789.800000000003</v>
      </c>
      <c r="BE6" s="45">
        <f aca="true" t="shared" si="17" ref="BE6:BE13">BC6/BB6%</f>
        <v>0</v>
      </c>
      <c r="BF6" s="27">
        <f>BF7+BF8+BF9+BF14+BF17+BF20+BF25+BF27+BF29+BF32+BF33</f>
        <v>29332.599999999995</v>
      </c>
      <c r="BG6" s="27">
        <f>BG7+BG8+BG9+BG14+BG17+BG20+BG25+BG27+BG29+BG32+BG33</f>
        <v>0</v>
      </c>
      <c r="BH6" s="35">
        <f>SUM(BH9,BH7,BH14,BH20,BH25,BH32,BH29)</f>
        <v>-26950.099999999995</v>
      </c>
      <c r="BI6" s="37">
        <f aca="true" t="shared" si="18" ref="BI6:BI12">BG6/BF6%</f>
        <v>0</v>
      </c>
      <c r="BJ6" s="38">
        <f>BJ7+BJ8+BJ9+BJ14+BJ17+BJ20+BJ25+BJ27+BJ29+BJ32+BJ33</f>
        <v>117646.1</v>
      </c>
      <c r="BK6" s="38">
        <f>BK7+BK8+BK9+BK14+BK17+BK20+BK25+BK27+BK29+BK32+BK33</f>
        <v>0</v>
      </c>
      <c r="BL6" s="38">
        <f>SUM(BL9,BL7,BL14,BL20,BL25,BL32,BL29)</f>
        <v>-112839</v>
      </c>
      <c r="BM6" s="34">
        <f>BK6/BJ6%</f>
        <v>0</v>
      </c>
      <c r="BN6" s="27">
        <f>BN7+BN8+BN9+BN14+BN17+BN20+BN25+BN27+BN29+BN32+BN33</f>
        <v>38818.399999999994</v>
      </c>
      <c r="BO6" s="27">
        <f>BO7+BO8+BO9+BO14+BO17+BO20+BO25+BO27+BO29+BO32+BO33</f>
        <v>0</v>
      </c>
      <c r="BP6" s="35">
        <f>SUM(BP9,BP7,BP14,BP20,BP25,BP32,BP29)</f>
        <v>-36250.299999999996</v>
      </c>
      <c r="BQ6" s="29">
        <f>BO6/BN6%</f>
        <v>0</v>
      </c>
      <c r="BR6" s="27">
        <f>BR7+BR8+BR9+BR14+BR17+BR20+BR25+BR27+BR29+BR32+BR33</f>
        <v>29827.200000000008</v>
      </c>
      <c r="BS6" s="27">
        <f>BS7+BS8+BS9+BS14+BS17+BS20+BS25+BS27+BS29+BS32+BS33</f>
        <v>0</v>
      </c>
      <c r="BT6" s="35">
        <f aca="true" t="shared" si="19" ref="BT6:BT17">BS6-BR6</f>
        <v>-29827.200000000008</v>
      </c>
      <c r="BU6" s="45">
        <f aca="true" t="shared" si="20" ref="BU6:BU12">BS6/BR6%</f>
        <v>0</v>
      </c>
      <c r="BV6" s="27">
        <f>BV7+BV8+BV9+BV14+BV17+BV20+BV25+BV27+BV29+BV32+BV33</f>
        <v>49000.50000000001</v>
      </c>
      <c r="BW6" s="27">
        <f>BW7+BW8+BW9+BW14+BW17+BW20+BW25+BW27+BW29+BW32+BW33</f>
        <v>0</v>
      </c>
      <c r="BX6" s="35">
        <f>SUM(BX9,BX7,BX14,BX20,BX25,BX32,BX29)</f>
        <v>-48999.200000000004</v>
      </c>
      <c r="BY6" s="35">
        <f aca="true" t="shared" si="21" ref="BY6:BY13">BW6/BV6%</f>
        <v>0</v>
      </c>
      <c r="BZ6" s="305">
        <f>SUM(BZ9,BZ7,BZ14,BZ20,BZ25,BZ32,BZ29)+BZ27</f>
        <v>0</v>
      </c>
      <c r="CA6" s="40">
        <f>C6-BZ6</f>
        <v>69812.9</v>
      </c>
      <c r="CB6" s="40" t="e">
        <f>C6/BZ6%</f>
        <v>#DIV/0!</v>
      </c>
    </row>
    <row r="7" spans="1:80" s="41" customFormat="1" ht="18.75">
      <c r="A7" s="26" t="s">
        <v>146</v>
      </c>
      <c r="B7" s="42">
        <f>J7+Z7+AT7+BJ7</f>
        <v>256574.80000000005</v>
      </c>
      <c r="C7" s="42">
        <f>K7+AA7+AU7+BK7</f>
        <v>44395.600000000006</v>
      </c>
      <c r="D7" s="28">
        <f t="shared" si="0"/>
        <v>-212179.20000000004</v>
      </c>
      <c r="E7" s="29">
        <f t="shared" si="1"/>
        <v>17.3031802032</v>
      </c>
      <c r="F7" s="30">
        <f t="shared" si="2"/>
        <v>109416.80000000002</v>
      </c>
      <c r="G7" s="31">
        <f t="shared" si="2"/>
        <v>44395.600000000006</v>
      </c>
      <c r="H7" s="31">
        <f t="shared" si="3"/>
        <v>-65021.20000000001</v>
      </c>
      <c r="I7" s="32">
        <f t="shared" si="4"/>
        <v>40.57475634454673</v>
      </c>
      <c r="J7" s="296">
        <f aca="true" t="shared" si="22" ref="J7:J33">N7+R7+V7</f>
        <v>44376.100000000006</v>
      </c>
      <c r="K7" s="33">
        <f>SUM(O7+S7+W7)</f>
        <v>44395.600000000006</v>
      </c>
      <c r="L7" s="33">
        <f t="shared" si="5"/>
        <v>19.5</v>
      </c>
      <c r="M7" s="34">
        <f t="shared" si="6"/>
        <v>100.04394257269115</v>
      </c>
      <c r="N7" s="43">
        <v>9969.1</v>
      </c>
      <c r="O7" s="42">
        <v>9159.8</v>
      </c>
      <c r="P7" s="35">
        <f t="shared" si="7"/>
        <v>-809.3000000000011</v>
      </c>
      <c r="Q7" s="35">
        <f t="shared" si="8"/>
        <v>91.88191511771373</v>
      </c>
      <c r="R7" s="42">
        <v>20674.7</v>
      </c>
      <c r="S7" s="42">
        <v>16260.6</v>
      </c>
      <c r="T7" s="35">
        <f t="shared" si="9"/>
        <v>-4414.1</v>
      </c>
      <c r="U7" s="35">
        <f t="shared" si="10"/>
        <v>78.64975066143644</v>
      </c>
      <c r="V7" s="42">
        <v>13732.3</v>
      </c>
      <c r="W7" s="42">
        <v>18975.2</v>
      </c>
      <c r="X7" s="35">
        <f t="shared" si="11"/>
        <v>5242.9000000000015</v>
      </c>
      <c r="Y7" s="36">
        <f t="shared" si="12"/>
        <v>138.1793290271841</v>
      </c>
      <c r="Z7" s="33">
        <f>AD7+AH7+AL7</f>
        <v>65040.700000000004</v>
      </c>
      <c r="AA7" s="33">
        <f aca="true" t="shared" si="23" ref="AA7:AA33">SUM(AE7+AI7+AM7)</f>
        <v>0</v>
      </c>
      <c r="AB7" s="33">
        <f aca="true" t="shared" si="24" ref="AB7:AB33">AA7-Z7</f>
        <v>-65040.700000000004</v>
      </c>
      <c r="AC7" s="33">
        <f aca="true" t="shared" si="25" ref="AC7:AC13">AA7/Z7%</f>
        <v>0</v>
      </c>
      <c r="AD7" s="42">
        <v>20548.2</v>
      </c>
      <c r="AE7" s="42"/>
      <c r="AF7" s="35">
        <f aca="true" t="shared" si="26" ref="AF7:AF17">AE7-AD7</f>
        <v>-20548.2</v>
      </c>
      <c r="AG7" s="35">
        <f aca="true" t="shared" si="27" ref="AG7:AG13">AE7/AD7%</f>
        <v>0</v>
      </c>
      <c r="AH7" s="42">
        <v>20028.1</v>
      </c>
      <c r="AI7" s="42"/>
      <c r="AJ7" s="35">
        <f aca="true" t="shared" si="28" ref="AJ7:AJ32">AI7-AH7</f>
        <v>-20028.1</v>
      </c>
      <c r="AK7" s="35">
        <f aca="true" t="shared" si="29" ref="AK7:AK23">AI7/AH7%</f>
        <v>0</v>
      </c>
      <c r="AL7" s="42">
        <v>24464.4</v>
      </c>
      <c r="AM7" s="42"/>
      <c r="AN7" s="35">
        <f aca="true" t="shared" si="30" ref="AN7:AN32">AM7-AL7</f>
        <v>-24464.4</v>
      </c>
      <c r="AO7" s="35">
        <f t="shared" si="13"/>
        <v>0</v>
      </c>
      <c r="AP7" s="293">
        <f>J7+Z7+AT7</f>
        <v>176419.60000000003</v>
      </c>
      <c r="AQ7" s="294">
        <f aca="true" t="shared" si="31" ref="AQ7:AQ19">K7+AA7+AU7</f>
        <v>44395.600000000006</v>
      </c>
      <c r="AR7" s="294">
        <f t="shared" si="14"/>
        <v>-132024.00000000003</v>
      </c>
      <c r="AS7" s="295">
        <f t="shared" si="15"/>
        <v>25.16477760974404</v>
      </c>
      <c r="AT7" s="296">
        <f aca="true" t="shared" si="32" ref="AT7:AT33">AX7+BB7+BF7</f>
        <v>67002.8</v>
      </c>
      <c r="AU7" s="33">
        <f aca="true" t="shared" si="33" ref="AU7:AU33">SUM(AY7+BC7+BG7)</f>
        <v>0</v>
      </c>
      <c r="AV7" s="33">
        <f>AU7-AT7</f>
        <v>-67002.8</v>
      </c>
      <c r="AW7" s="39">
        <f t="shared" si="16"/>
        <v>0</v>
      </c>
      <c r="AX7" s="44">
        <v>24397.8</v>
      </c>
      <c r="AY7" s="42"/>
      <c r="AZ7" s="35">
        <f>AY7-AX7</f>
        <v>-24397.8</v>
      </c>
      <c r="BA7" s="37">
        <f>AY7/AX7%</f>
        <v>0</v>
      </c>
      <c r="BB7" s="44">
        <v>21897.5</v>
      </c>
      <c r="BC7" s="42"/>
      <c r="BD7" s="35">
        <f aca="true" t="shared" si="34" ref="BD7:BD18">BC7-BB7</f>
        <v>-21897.5</v>
      </c>
      <c r="BE7" s="45">
        <f t="shared" si="17"/>
        <v>0</v>
      </c>
      <c r="BF7" s="44">
        <v>20707.5</v>
      </c>
      <c r="BG7" s="42"/>
      <c r="BH7" s="35">
        <f aca="true" t="shared" si="35" ref="BH7:BH18">BG7-BF7</f>
        <v>-20707.5</v>
      </c>
      <c r="BI7" s="37">
        <f t="shared" si="18"/>
        <v>0</v>
      </c>
      <c r="BJ7" s="38">
        <f aca="true" t="shared" si="36" ref="BJ7:BJ33">BN7+BR7+BV7</f>
        <v>80155.20000000001</v>
      </c>
      <c r="BK7" s="38">
        <f aca="true" t="shared" si="37" ref="BK7:BK33">SUM(BO7+BS7+BW7)</f>
        <v>0</v>
      </c>
      <c r="BL7" s="33">
        <f aca="true" t="shared" si="38" ref="BL7:BL29">BK7-BJ7</f>
        <v>-80155.20000000001</v>
      </c>
      <c r="BM7" s="34">
        <f aca="true" t="shared" si="39" ref="BM7:BM13">BK7/BJ7%</f>
        <v>0</v>
      </c>
      <c r="BN7" s="44">
        <v>22387.2</v>
      </c>
      <c r="BO7" s="42"/>
      <c r="BP7" s="35">
        <f aca="true" t="shared" si="40" ref="BP7:BP17">BO7-BN7</f>
        <v>-22387.2</v>
      </c>
      <c r="BQ7" s="37">
        <f aca="true" t="shared" si="41" ref="BQ7:BQ13">BO7/BN7%</f>
        <v>0</v>
      </c>
      <c r="BR7" s="44">
        <v>20843.2</v>
      </c>
      <c r="BS7" s="42"/>
      <c r="BT7" s="35">
        <f t="shared" si="19"/>
        <v>-20843.2</v>
      </c>
      <c r="BU7" s="45">
        <f t="shared" si="20"/>
        <v>0</v>
      </c>
      <c r="BV7" s="42">
        <v>36924.8</v>
      </c>
      <c r="BW7" s="42"/>
      <c r="BX7" s="35">
        <f aca="true" t="shared" si="42" ref="BX7:BX17">BW7-BV7</f>
        <v>-36924.8</v>
      </c>
      <c r="BY7" s="35">
        <f t="shared" si="21"/>
        <v>0</v>
      </c>
      <c r="BZ7" s="69"/>
      <c r="CA7" s="40">
        <f aca="true" t="shared" si="43" ref="CA7:CA33">C7-BZ7</f>
        <v>44395.600000000006</v>
      </c>
      <c r="CB7" s="40" t="e">
        <f aca="true" t="shared" si="44" ref="CB7:CB33">C7/BZ7%</f>
        <v>#DIV/0!</v>
      </c>
    </row>
    <row r="8" spans="1:80" s="41" customFormat="1" ht="18.75">
      <c r="A8" s="26" t="s">
        <v>135</v>
      </c>
      <c r="B8" s="42">
        <f>J8+Z8+AT8+BJ8</f>
        <v>26313.1</v>
      </c>
      <c r="C8" s="42">
        <f>K8+AA8+AU8+BK8</f>
        <v>8162.2</v>
      </c>
      <c r="D8" s="28">
        <f>C8-B8</f>
        <v>-18150.899999999998</v>
      </c>
      <c r="E8" s="29">
        <f>C8/B8%</f>
        <v>31.019530195986032</v>
      </c>
      <c r="F8" s="30">
        <f>J8+Z8</f>
        <v>12221.3</v>
      </c>
      <c r="G8" s="31">
        <f>K8+AA8</f>
        <v>8162.2</v>
      </c>
      <c r="H8" s="31">
        <f>G8-F8</f>
        <v>-4059.0999999999995</v>
      </c>
      <c r="I8" s="32">
        <f>G8/F8%</f>
        <v>66.78667572189538</v>
      </c>
      <c r="J8" s="296">
        <f>N8+R8+V8</f>
        <v>7724.6</v>
      </c>
      <c r="K8" s="33">
        <f>O8+S8+W8</f>
        <v>8162.2</v>
      </c>
      <c r="L8" s="33">
        <f>K8-J8</f>
        <v>437.59999999999945</v>
      </c>
      <c r="M8" s="34">
        <f>K8/J8%</f>
        <v>105.66501825337232</v>
      </c>
      <c r="N8" s="43">
        <v>2492.6</v>
      </c>
      <c r="O8" s="42">
        <v>2576.3</v>
      </c>
      <c r="P8" s="35">
        <f>O8-N8</f>
        <v>83.70000000000027</v>
      </c>
      <c r="Q8" s="35">
        <f>O8/N8%</f>
        <v>103.35793950092274</v>
      </c>
      <c r="R8" s="42">
        <v>2130.6</v>
      </c>
      <c r="S8" s="42">
        <v>905</v>
      </c>
      <c r="T8" s="35">
        <f>S8-R8</f>
        <v>-1225.6</v>
      </c>
      <c r="U8" s="35">
        <f>S8/R8%</f>
        <v>42.47629775650052</v>
      </c>
      <c r="V8" s="42">
        <v>3101.4</v>
      </c>
      <c r="W8" s="42">
        <v>4680.9</v>
      </c>
      <c r="X8" s="35">
        <f>W8-V8</f>
        <v>1579.4999999999995</v>
      </c>
      <c r="Y8" s="36">
        <f>W8/V8%</f>
        <v>150.92861288450376</v>
      </c>
      <c r="Z8" s="33">
        <f>AD8+AH8+AL8</f>
        <v>4496.7</v>
      </c>
      <c r="AA8" s="33">
        <f>SUM(AE8+AI8+AM8)</f>
        <v>0</v>
      </c>
      <c r="AB8" s="33">
        <f>AA8-Z8</f>
        <v>-4496.7</v>
      </c>
      <c r="AC8" s="33">
        <f>AA8/Z8%</f>
        <v>0</v>
      </c>
      <c r="AD8" s="42">
        <v>2217.9</v>
      </c>
      <c r="AE8" s="42"/>
      <c r="AF8" s="35">
        <f>AE8-AD8</f>
        <v>-2217.9</v>
      </c>
      <c r="AG8" s="35">
        <f>AE8/AD8%</f>
        <v>0</v>
      </c>
      <c r="AH8" s="42">
        <v>2227.6</v>
      </c>
      <c r="AI8" s="42"/>
      <c r="AJ8" s="35">
        <f>AI8-AH8</f>
        <v>-2227.6</v>
      </c>
      <c r="AK8" s="35">
        <f>AI8/AH8%</f>
        <v>0</v>
      </c>
      <c r="AL8" s="42">
        <v>51.2</v>
      </c>
      <c r="AM8" s="42"/>
      <c r="AN8" s="35">
        <f>AM8-AL8</f>
        <v>-51.2</v>
      </c>
      <c r="AO8" s="35">
        <f>AM8/AL8%</f>
        <v>0</v>
      </c>
      <c r="AP8" s="293">
        <f>J8+Z8+AT8</f>
        <v>21506</v>
      </c>
      <c r="AQ8" s="294">
        <f>K8+AA8+AU8</f>
        <v>8162.2</v>
      </c>
      <c r="AR8" s="294">
        <f>AQ8-AP8</f>
        <v>-13343.8</v>
      </c>
      <c r="AS8" s="295">
        <f>AQ8/AP8%</f>
        <v>37.95312935924858</v>
      </c>
      <c r="AT8" s="296">
        <f t="shared" si="32"/>
        <v>9284.7</v>
      </c>
      <c r="AU8" s="33">
        <f>SUM(AY8+BC8+BG8)</f>
        <v>0</v>
      </c>
      <c r="AV8" s="33">
        <f>AU8-AT8</f>
        <v>-9284.7</v>
      </c>
      <c r="AW8" s="34">
        <f>AU8/AT8%</f>
        <v>0</v>
      </c>
      <c r="AX8" s="44">
        <v>4332.7</v>
      </c>
      <c r="AY8" s="43"/>
      <c r="AZ8" s="35">
        <f>AY8-AX8</f>
        <v>-4332.7</v>
      </c>
      <c r="BA8" s="37">
        <f>AY8/AX8%</f>
        <v>0</v>
      </c>
      <c r="BB8" s="43">
        <v>2569.5</v>
      </c>
      <c r="BC8" s="43"/>
      <c r="BD8" s="35">
        <f>BC8-BB8</f>
        <v>-2569.5</v>
      </c>
      <c r="BE8" s="45">
        <f>BC8/BB8%</f>
        <v>0</v>
      </c>
      <c r="BF8" s="44">
        <v>2382.5</v>
      </c>
      <c r="BG8" s="42"/>
      <c r="BH8" s="35">
        <f>BG8-BF8</f>
        <v>-2382.5</v>
      </c>
      <c r="BI8" s="37">
        <f>BG8/BF8%</f>
        <v>0</v>
      </c>
      <c r="BJ8" s="301">
        <f>BN8+BR8+BV8</f>
        <v>4807.099999999999</v>
      </c>
      <c r="BK8" s="33">
        <f>SUM(BO8+BS8+BW8)</f>
        <v>0</v>
      </c>
      <c r="BL8" s="33">
        <f>BK8-BJ8</f>
        <v>-4807.099999999999</v>
      </c>
      <c r="BM8" s="34">
        <f>BK8/BJ8%</f>
        <v>0</v>
      </c>
      <c r="BN8" s="43">
        <v>2568.1</v>
      </c>
      <c r="BO8" s="42"/>
      <c r="BP8" s="35">
        <f>BO8-BN8</f>
        <v>-2568.1</v>
      </c>
      <c r="BQ8" s="37">
        <f>BO8/BN8%</f>
        <v>0</v>
      </c>
      <c r="BR8" s="43">
        <v>2237.7</v>
      </c>
      <c r="BS8" s="42"/>
      <c r="BT8" s="35">
        <f>BS8-BR8</f>
        <v>-2237.7</v>
      </c>
      <c r="BU8" s="45">
        <f t="shared" si="20"/>
        <v>0</v>
      </c>
      <c r="BV8" s="42">
        <v>1.3</v>
      </c>
      <c r="BW8" s="42"/>
      <c r="BX8" s="35">
        <f>BW8-BV8</f>
        <v>-1.3</v>
      </c>
      <c r="BY8" s="35">
        <f>BW8/BV8%</f>
        <v>0</v>
      </c>
      <c r="BZ8" s="69"/>
      <c r="CA8" s="40"/>
      <c r="CB8" s="40"/>
    </row>
    <row r="9" spans="1:80" s="41" customFormat="1" ht="20.25">
      <c r="A9" s="26" t="s">
        <v>26</v>
      </c>
      <c r="B9" s="42">
        <f>B11+B12+B10+B13</f>
        <v>43481.7</v>
      </c>
      <c r="C9" s="42">
        <f>C11+C12+C10+C13</f>
        <v>8130</v>
      </c>
      <c r="D9" s="28">
        <f t="shared" si="0"/>
        <v>-35351.7</v>
      </c>
      <c r="E9" s="29">
        <f t="shared" si="1"/>
        <v>18.69752102608684</v>
      </c>
      <c r="F9" s="30">
        <f t="shared" si="2"/>
        <v>20365.7</v>
      </c>
      <c r="G9" s="31">
        <f t="shared" si="2"/>
        <v>8130</v>
      </c>
      <c r="H9" s="31">
        <f t="shared" si="3"/>
        <v>-12235.7</v>
      </c>
      <c r="I9" s="32">
        <f t="shared" si="4"/>
        <v>39.920061672321594</v>
      </c>
      <c r="J9" s="65">
        <f>SUM(J10:J13)</f>
        <v>7885.4</v>
      </c>
      <c r="K9" s="33">
        <f>SUM(K10:K13)</f>
        <v>8130</v>
      </c>
      <c r="L9" s="33">
        <f t="shared" si="5"/>
        <v>244.60000000000036</v>
      </c>
      <c r="M9" s="34">
        <f t="shared" si="6"/>
        <v>103.10193522205596</v>
      </c>
      <c r="N9" s="42">
        <f>N11+N12+N10+N13</f>
        <v>6757.1</v>
      </c>
      <c r="O9" s="42">
        <f>O11+O12+O10+O13</f>
        <v>5697.799999999999</v>
      </c>
      <c r="P9" s="35">
        <f t="shared" si="7"/>
        <v>-1059.300000000001</v>
      </c>
      <c r="Q9" s="35">
        <f t="shared" si="8"/>
        <v>84.3231563836557</v>
      </c>
      <c r="R9" s="42">
        <f>SUM(R10:R13)</f>
        <v>990.6999999999999</v>
      </c>
      <c r="S9" s="42">
        <f>SUM(S10:S13)</f>
        <v>1049.8</v>
      </c>
      <c r="T9" s="35">
        <f t="shared" si="9"/>
        <v>59.10000000000002</v>
      </c>
      <c r="U9" s="35">
        <f t="shared" si="10"/>
        <v>105.96547895427474</v>
      </c>
      <c r="V9" s="42">
        <f>SUM(V10:V13)</f>
        <v>137.6</v>
      </c>
      <c r="W9" s="42">
        <f>SUM(W10:W13)</f>
        <v>1382.4</v>
      </c>
      <c r="X9" s="35">
        <f t="shared" si="11"/>
        <v>1244.8000000000002</v>
      </c>
      <c r="Y9" s="36">
        <f t="shared" si="12"/>
        <v>1004.6511627906979</v>
      </c>
      <c r="Z9" s="33">
        <f aca="true" t="shared" si="45" ref="Z9:Z33">AD9+AH9+AL9</f>
        <v>12480.300000000001</v>
      </c>
      <c r="AA9" s="33">
        <f t="shared" si="23"/>
        <v>0</v>
      </c>
      <c r="AB9" s="33">
        <f t="shared" si="24"/>
        <v>-12480.300000000001</v>
      </c>
      <c r="AC9" s="33">
        <f t="shared" si="25"/>
        <v>0</v>
      </c>
      <c r="AD9" s="42">
        <f>SUM(AD10:AD13)</f>
        <v>9178.400000000001</v>
      </c>
      <c r="AE9" s="42">
        <f aca="true" t="shared" si="46" ref="AE9:AL9">SUM(AE10:AE13)</f>
        <v>0</v>
      </c>
      <c r="AF9" s="42">
        <f t="shared" si="46"/>
        <v>-9178.400000000001</v>
      </c>
      <c r="AG9" s="42" t="e">
        <f t="shared" si="46"/>
        <v>#DIV/0!</v>
      </c>
      <c r="AH9" s="42">
        <f t="shared" si="46"/>
        <v>1941.3999999999999</v>
      </c>
      <c r="AI9" s="42">
        <f t="shared" si="46"/>
        <v>0</v>
      </c>
      <c r="AJ9" s="42">
        <f t="shared" si="46"/>
        <v>-1941.3999999999999</v>
      </c>
      <c r="AK9" s="42" t="e">
        <f t="shared" si="46"/>
        <v>#DIV/0!</v>
      </c>
      <c r="AL9" s="42">
        <f t="shared" si="46"/>
        <v>1360.5000000000002</v>
      </c>
      <c r="AM9" s="42">
        <f>AM11+AM12+AM10</f>
        <v>0</v>
      </c>
      <c r="AN9" s="35">
        <f t="shared" si="30"/>
        <v>-1360.5000000000002</v>
      </c>
      <c r="AO9" s="35">
        <f t="shared" si="13"/>
        <v>0</v>
      </c>
      <c r="AP9" s="302">
        <f>AP11+AP12+AP10</f>
        <v>30812.399999999998</v>
      </c>
      <c r="AQ9" s="294">
        <f t="shared" si="31"/>
        <v>8130</v>
      </c>
      <c r="AR9" s="294">
        <f t="shared" si="14"/>
        <v>-22682.399999999998</v>
      </c>
      <c r="AS9" s="295">
        <f t="shared" si="15"/>
        <v>26.385481169918606</v>
      </c>
      <c r="AT9" s="296">
        <f t="shared" si="32"/>
        <v>10786.8</v>
      </c>
      <c r="AU9" s="33">
        <f t="shared" si="33"/>
        <v>0</v>
      </c>
      <c r="AV9" s="33">
        <f aca="true" t="shared" si="47" ref="AV9:AV33">AU9-AT9</f>
        <v>-10786.8</v>
      </c>
      <c r="AW9" s="39">
        <f t="shared" si="16"/>
        <v>0</v>
      </c>
      <c r="AX9" s="44">
        <f>SUM(AX10:AX13)</f>
        <v>9038.3</v>
      </c>
      <c r="AY9" s="43">
        <f aca="true" t="shared" si="48" ref="AY9:BD9">SUM(AY10:AY13)</f>
        <v>0</v>
      </c>
      <c r="AZ9" s="43">
        <f t="shared" si="48"/>
        <v>-9038.3</v>
      </c>
      <c r="BA9" s="37">
        <f aca="true" t="shared" si="49" ref="BA9:BA32">AY9/AX9%</f>
        <v>0</v>
      </c>
      <c r="BB9" s="43">
        <f t="shared" si="48"/>
        <v>856.9</v>
      </c>
      <c r="BC9" s="43">
        <f t="shared" si="48"/>
        <v>0</v>
      </c>
      <c r="BD9" s="43">
        <f t="shared" si="48"/>
        <v>-856.9</v>
      </c>
      <c r="BE9" s="45">
        <f t="shared" si="17"/>
        <v>0</v>
      </c>
      <c r="BF9" s="44">
        <f>SUM(BF10:BF13)</f>
        <v>891.6</v>
      </c>
      <c r="BG9" s="42">
        <f>BG11+BG12+BG10</f>
        <v>0</v>
      </c>
      <c r="BH9" s="35">
        <f t="shared" si="35"/>
        <v>-891.6</v>
      </c>
      <c r="BI9" s="37">
        <f t="shared" si="18"/>
        <v>0</v>
      </c>
      <c r="BJ9" s="301">
        <f t="shared" si="36"/>
        <v>12329.2</v>
      </c>
      <c r="BK9" s="33">
        <f t="shared" si="37"/>
        <v>0</v>
      </c>
      <c r="BL9" s="33">
        <f t="shared" si="38"/>
        <v>-12329.2</v>
      </c>
      <c r="BM9" s="34">
        <f t="shared" si="39"/>
        <v>0</v>
      </c>
      <c r="BN9" s="43">
        <f>SUM(BN10:BN13)</f>
        <v>8181.7</v>
      </c>
      <c r="BO9" s="42">
        <f>BO11+BO12+BO10+BO13</f>
        <v>0</v>
      </c>
      <c r="BP9" s="35">
        <f t="shared" si="40"/>
        <v>-8181.7</v>
      </c>
      <c r="BQ9" s="59">
        <f t="shared" si="41"/>
        <v>0</v>
      </c>
      <c r="BR9" s="43">
        <f>SUM(BR10:BR13)</f>
        <v>1598.9</v>
      </c>
      <c r="BS9" s="42">
        <f>BS11+BS12+BS10+BS13</f>
        <v>0</v>
      </c>
      <c r="BT9" s="35">
        <f t="shared" si="19"/>
        <v>-1598.9</v>
      </c>
      <c r="BU9" s="45">
        <f t="shared" si="20"/>
        <v>0</v>
      </c>
      <c r="BV9" s="42">
        <f>SUM(BV10:BV13)</f>
        <v>2548.6</v>
      </c>
      <c r="BW9" s="66">
        <f>BW11+BW12+BW10</f>
        <v>0</v>
      </c>
      <c r="BX9" s="35">
        <f t="shared" si="42"/>
        <v>-2548.6</v>
      </c>
      <c r="BY9" s="35">
        <f t="shared" si="21"/>
        <v>0</v>
      </c>
      <c r="BZ9" s="69">
        <f>BZ11+BZ12+BZ10</f>
        <v>0</v>
      </c>
      <c r="CA9" s="40">
        <f t="shared" si="43"/>
        <v>8130</v>
      </c>
      <c r="CB9" s="40" t="e">
        <f t="shared" si="44"/>
        <v>#DIV/0!</v>
      </c>
    </row>
    <row r="10" spans="1:80" s="2" customFormat="1" ht="39.75" customHeight="1">
      <c r="A10" s="67" t="s">
        <v>27</v>
      </c>
      <c r="B10" s="47">
        <f aca="true" t="shared" si="50" ref="B10:C14">J10+Z10+AT10+BJ10</f>
        <v>9592.2</v>
      </c>
      <c r="C10" s="47">
        <f t="shared" si="50"/>
        <v>1278.3</v>
      </c>
      <c r="D10" s="57">
        <f t="shared" si="0"/>
        <v>-8313.900000000001</v>
      </c>
      <c r="E10" s="49">
        <f t="shared" si="1"/>
        <v>13.326452742853567</v>
      </c>
      <c r="F10" s="50">
        <f t="shared" si="2"/>
        <v>4944.5</v>
      </c>
      <c r="G10" s="51">
        <f t="shared" si="2"/>
        <v>1278.3</v>
      </c>
      <c r="H10" s="51">
        <f t="shared" si="3"/>
        <v>-3666.2</v>
      </c>
      <c r="I10" s="52">
        <f t="shared" si="4"/>
        <v>25.852967944180403</v>
      </c>
      <c r="J10" s="53">
        <f t="shared" si="22"/>
        <v>1244</v>
      </c>
      <c r="K10" s="54">
        <f aca="true" t="shared" si="51" ref="K10:K33">SUM(O10+S10+W10)</f>
        <v>1278.3</v>
      </c>
      <c r="L10" s="54">
        <f t="shared" si="5"/>
        <v>34.299999999999955</v>
      </c>
      <c r="M10" s="55">
        <f t="shared" si="6"/>
        <v>102.7572347266881</v>
      </c>
      <c r="N10" s="56">
        <v>723</v>
      </c>
      <c r="O10" s="47">
        <v>370.7</v>
      </c>
      <c r="P10" s="57">
        <f t="shared" si="7"/>
        <v>-352.3</v>
      </c>
      <c r="Q10" s="57">
        <f t="shared" si="8"/>
        <v>51.27247579529737</v>
      </c>
      <c r="R10" s="47">
        <v>353</v>
      </c>
      <c r="S10" s="47">
        <v>269.2</v>
      </c>
      <c r="T10" s="57">
        <f t="shared" si="9"/>
        <v>-83.80000000000001</v>
      </c>
      <c r="U10" s="57">
        <f t="shared" si="10"/>
        <v>76.26062322946176</v>
      </c>
      <c r="V10" s="47">
        <v>168</v>
      </c>
      <c r="W10" s="47">
        <v>638.4</v>
      </c>
      <c r="X10" s="57">
        <f t="shared" si="11"/>
        <v>470.4</v>
      </c>
      <c r="Y10" s="58">
        <f t="shared" si="12"/>
        <v>380</v>
      </c>
      <c r="Z10" s="54">
        <f t="shared" si="45"/>
        <v>3700.5</v>
      </c>
      <c r="AA10" s="54">
        <f t="shared" si="23"/>
        <v>0</v>
      </c>
      <c r="AB10" s="54">
        <f t="shared" si="24"/>
        <v>-3700.5</v>
      </c>
      <c r="AC10" s="54">
        <f t="shared" si="25"/>
        <v>0</v>
      </c>
      <c r="AD10" s="47">
        <v>2055.3</v>
      </c>
      <c r="AE10" s="47"/>
      <c r="AF10" s="57">
        <f t="shared" si="26"/>
        <v>-2055.3</v>
      </c>
      <c r="AG10" s="57">
        <f t="shared" si="27"/>
        <v>0</v>
      </c>
      <c r="AH10" s="47">
        <v>1064.1</v>
      </c>
      <c r="AI10" s="47"/>
      <c r="AJ10" s="57">
        <f t="shared" si="28"/>
        <v>-1064.1</v>
      </c>
      <c r="AK10" s="57">
        <f t="shared" si="29"/>
        <v>0</v>
      </c>
      <c r="AL10" s="47">
        <v>581.1</v>
      </c>
      <c r="AM10" s="47"/>
      <c r="AN10" s="57">
        <f t="shared" si="30"/>
        <v>-581.1</v>
      </c>
      <c r="AO10" s="57">
        <f t="shared" si="13"/>
        <v>0</v>
      </c>
      <c r="AP10" s="297">
        <f aca="true" t="shared" si="52" ref="AP10:AQ26">J10+Z10+AT10</f>
        <v>7235.3</v>
      </c>
      <c r="AQ10" s="298">
        <f t="shared" si="31"/>
        <v>1278.3</v>
      </c>
      <c r="AR10" s="298">
        <f t="shared" si="14"/>
        <v>-5957</v>
      </c>
      <c r="AS10" s="299">
        <f t="shared" si="15"/>
        <v>17.66754661175072</v>
      </c>
      <c r="AT10" s="53">
        <f t="shared" si="32"/>
        <v>2290.8</v>
      </c>
      <c r="AU10" s="54">
        <f t="shared" si="33"/>
        <v>0</v>
      </c>
      <c r="AV10" s="54">
        <f t="shared" si="47"/>
        <v>-2290.8</v>
      </c>
      <c r="AW10" s="55">
        <f t="shared" si="16"/>
        <v>0</v>
      </c>
      <c r="AX10" s="60">
        <v>1773.6</v>
      </c>
      <c r="AY10" s="47"/>
      <c r="AZ10" s="57">
        <f aca="true" t="shared" si="53" ref="AZ10:AZ32">AY10-AX10</f>
        <v>-1773.6</v>
      </c>
      <c r="BA10" s="59">
        <f t="shared" si="49"/>
        <v>0</v>
      </c>
      <c r="BB10" s="60">
        <v>339.9</v>
      </c>
      <c r="BC10" s="47"/>
      <c r="BD10" s="57">
        <f t="shared" si="34"/>
        <v>-339.9</v>
      </c>
      <c r="BE10" s="61">
        <f t="shared" si="17"/>
        <v>0</v>
      </c>
      <c r="BF10" s="60">
        <v>177.3</v>
      </c>
      <c r="BG10" s="47"/>
      <c r="BH10" s="57">
        <f t="shared" si="35"/>
        <v>-177.3</v>
      </c>
      <c r="BI10" s="59">
        <f t="shared" si="18"/>
        <v>0</v>
      </c>
      <c r="BJ10" s="300">
        <f t="shared" si="36"/>
        <v>2356.8999999999996</v>
      </c>
      <c r="BK10" s="54">
        <f t="shared" si="37"/>
        <v>0</v>
      </c>
      <c r="BL10" s="54">
        <f t="shared" si="38"/>
        <v>-2356.8999999999996</v>
      </c>
      <c r="BM10" s="55">
        <f t="shared" si="39"/>
        <v>0</v>
      </c>
      <c r="BN10" s="60">
        <v>1437</v>
      </c>
      <c r="BO10" s="47"/>
      <c r="BP10" s="35">
        <f t="shared" si="40"/>
        <v>-1437</v>
      </c>
      <c r="BQ10" s="59">
        <f t="shared" si="41"/>
        <v>0</v>
      </c>
      <c r="BR10" s="60">
        <v>238.6</v>
      </c>
      <c r="BS10" s="47"/>
      <c r="BT10" s="57">
        <f t="shared" si="19"/>
        <v>-238.6</v>
      </c>
      <c r="BU10" s="61">
        <f t="shared" si="20"/>
        <v>0</v>
      </c>
      <c r="BV10" s="47">
        <v>681.3</v>
      </c>
      <c r="BW10" s="47"/>
      <c r="BX10" s="57">
        <f t="shared" si="42"/>
        <v>-681.3</v>
      </c>
      <c r="BY10" s="57">
        <f t="shared" si="21"/>
        <v>0</v>
      </c>
      <c r="BZ10" s="306"/>
      <c r="CA10" s="62">
        <f t="shared" si="43"/>
        <v>1278.3</v>
      </c>
      <c r="CB10" s="62" t="e">
        <f t="shared" si="44"/>
        <v>#DIV/0!</v>
      </c>
    </row>
    <row r="11" spans="1:80" ht="40.5" customHeight="1">
      <c r="A11" s="68" t="s">
        <v>28</v>
      </c>
      <c r="B11" s="47">
        <f t="shared" si="50"/>
        <v>31964.1</v>
      </c>
      <c r="C11" s="47">
        <f t="shared" si="50"/>
        <v>6033.2</v>
      </c>
      <c r="D11" s="48">
        <f t="shared" si="0"/>
        <v>-25930.899999999998</v>
      </c>
      <c r="E11" s="49">
        <f t="shared" si="1"/>
        <v>18.8749253068286</v>
      </c>
      <c r="F11" s="50">
        <f t="shared" si="2"/>
        <v>14372.099999999999</v>
      </c>
      <c r="G11" s="51">
        <f t="shared" si="2"/>
        <v>6033.2</v>
      </c>
      <c r="H11" s="51">
        <f t="shared" si="3"/>
        <v>-8338.899999999998</v>
      </c>
      <c r="I11" s="52">
        <f t="shared" si="4"/>
        <v>41.97855567384029</v>
      </c>
      <c r="J11" s="53">
        <f t="shared" si="22"/>
        <v>5979.2</v>
      </c>
      <c r="K11" s="54">
        <f t="shared" si="51"/>
        <v>6033.2</v>
      </c>
      <c r="L11" s="54">
        <f t="shared" si="5"/>
        <v>54</v>
      </c>
      <c r="M11" s="55">
        <f t="shared" si="6"/>
        <v>100.9031308536259</v>
      </c>
      <c r="N11" s="56">
        <v>5696.6</v>
      </c>
      <c r="O11" s="47">
        <v>4875.7</v>
      </c>
      <c r="P11" s="57">
        <f t="shared" si="7"/>
        <v>-820.9000000000005</v>
      </c>
      <c r="Q11" s="57">
        <f t="shared" si="8"/>
        <v>85.58964996664676</v>
      </c>
      <c r="R11" s="47">
        <v>529.4</v>
      </c>
      <c r="S11" s="47">
        <v>681.5</v>
      </c>
      <c r="T11" s="57">
        <f t="shared" si="9"/>
        <v>152.10000000000002</v>
      </c>
      <c r="U11" s="57">
        <f t="shared" si="10"/>
        <v>128.73063845863243</v>
      </c>
      <c r="V11" s="47">
        <v>-246.8</v>
      </c>
      <c r="W11" s="47">
        <v>476</v>
      </c>
      <c r="X11" s="57">
        <f t="shared" si="11"/>
        <v>722.8</v>
      </c>
      <c r="Y11" s="58">
        <f t="shared" si="12"/>
        <v>-192.86871961102108</v>
      </c>
      <c r="Z11" s="54">
        <f t="shared" si="45"/>
        <v>8392.9</v>
      </c>
      <c r="AA11" s="54">
        <f t="shared" si="23"/>
        <v>0</v>
      </c>
      <c r="AB11" s="54">
        <f t="shared" si="24"/>
        <v>-8392.9</v>
      </c>
      <c r="AC11" s="54">
        <f t="shared" si="25"/>
        <v>0</v>
      </c>
      <c r="AD11" s="47">
        <v>6851.4</v>
      </c>
      <c r="AE11" s="47"/>
      <c r="AF11" s="57">
        <f t="shared" si="26"/>
        <v>-6851.4</v>
      </c>
      <c r="AG11" s="57">
        <f t="shared" si="27"/>
        <v>0</v>
      </c>
      <c r="AH11" s="47">
        <v>784.8</v>
      </c>
      <c r="AI11" s="47"/>
      <c r="AJ11" s="57">
        <f t="shared" si="28"/>
        <v>-784.8</v>
      </c>
      <c r="AK11" s="57">
        <f t="shared" si="29"/>
        <v>0</v>
      </c>
      <c r="AL11" s="47">
        <v>756.7</v>
      </c>
      <c r="AM11" s="47"/>
      <c r="AN11" s="57">
        <f t="shared" si="30"/>
        <v>-756.7</v>
      </c>
      <c r="AO11" s="57">
        <f t="shared" si="13"/>
        <v>0</v>
      </c>
      <c r="AP11" s="297">
        <f t="shared" si="52"/>
        <v>22683.399999999998</v>
      </c>
      <c r="AQ11" s="298">
        <f t="shared" si="31"/>
        <v>6033.2</v>
      </c>
      <c r="AR11" s="298">
        <f t="shared" si="14"/>
        <v>-16650.199999999997</v>
      </c>
      <c r="AS11" s="299">
        <f t="shared" si="15"/>
        <v>26.597423666646097</v>
      </c>
      <c r="AT11" s="53">
        <f t="shared" si="32"/>
        <v>8311.3</v>
      </c>
      <c r="AU11" s="54">
        <f t="shared" si="33"/>
        <v>0</v>
      </c>
      <c r="AV11" s="54">
        <f t="shared" si="47"/>
        <v>-8311.3</v>
      </c>
      <c r="AW11" s="55">
        <f t="shared" si="16"/>
        <v>0</v>
      </c>
      <c r="AX11" s="60">
        <v>7102.7</v>
      </c>
      <c r="AY11" s="47"/>
      <c r="AZ11" s="57">
        <f t="shared" si="53"/>
        <v>-7102.7</v>
      </c>
      <c r="BA11" s="59">
        <f t="shared" si="49"/>
        <v>0</v>
      </c>
      <c r="BB11" s="60">
        <v>511.9</v>
      </c>
      <c r="BC11" s="47"/>
      <c r="BD11" s="57">
        <f t="shared" si="34"/>
        <v>-511.9</v>
      </c>
      <c r="BE11" s="61">
        <f t="shared" si="17"/>
        <v>0</v>
      </c>
      <c r="BF11" s="60">
        <v>696.7</v>
      </c>
      <c r="BG11" s="47"/>
      <c r="BH11" s="57">
        <f t="shared" si="35"/>
        <v>-696.7</v>
      </c>
      <c r="BI11" s="59">
        <f t="shared" si="18"/>
        <v>0</v>
      </c>
      <c r="BJ11" s="300">
        <f t="shared" si="36"/>
        <v>9280.699999999999</v>
      </c>
      <c r="BK11" s="54">
        <f t="shared" si="37"/>
        <v>0</v>
      </c>
      <c r="BL11" s="54">
        <f t="shared" si="38"/>
        <v>-9280.699999999999</v>
      </c>
      <c r="BM11" s="55">
        <f t="shared" si="39"/>
        <v>0</v>
      </c>
      <c r="BN11" s="60">
        <v>6734.9</v>
      </c>
      <c r="BO11" s="47"/>
      <c r="BP11" s="35">
        <f t="shared" si="40"/>
        <v>-6734.9</v>
      </c>
      <c r="BQ11" s="59">
        <f t="shared" si="41"/>
        <v>0</v>
      </c>
      <c r="BR11" s="60">
        <v>682.4</v>
      </c>
      <c r="BS11" s="47"/>
      <c r="BT11" s="57">
        <f t="shared" si="19"/>
        <v>-682.4</v>
      </c>
      <c r="BU11" s="61">
        <f t="shared" si="20"/>
        <v>0</v>
      </c>
      <c r="BV11" s="47">
        <v>1863.4</v>
      </c>
      <c r="BW11" s="47"/>
      <c r="BX11" s="57">
        <f t="shared" si="42"/>
        <v>-1863.4</v>
      </c>
      <c r="BY11" s="57">
        <f t="shared" si="21"/>
        <v>0</v>
      </c>
      <c r="BZ11" s="306"/>
      <c r="CA11" s="62">
        <f t="shared" si="43"/>
        <v>6033.2</v>
      </c>
      <c r="CB11" s="62" t="e">
        <f t="shared" si="44"/>
        <v>#DIV/0!</v>
      </c>
    </row>
    <row r="12" spans="1:80" ht="24.75" customHeight="1">
      <c r="A12" s="64" t="s">
        <v>29</v>
      </c>
      <c r="B12" s="47">
        <f t="shared" si="50"/>
        <v>910.4</v>
      </c>
      <c r="C12" s="47">
        <f t="shared" si="50"/>
        <v>367.1</v>
      </c>
      <c r="D12" s="48">
        <f t="shared" si="0"/>
        <v>-543.3</v>
      </c>
      <c r="E12" s="49"/>
      <c r="F12" s="50">
        <f t="shared" si="2"/>
        <v>711.5999999999999</v>
      </c>
      <c r="G12" s="51">
        <f t="shared" si="2"/>
        <v>367.1</v>
      </c>
      <c r="H12" s="51">
        <f t="shared" si="3"/>
        <v>-344.4999999999999</v>
      </c>
      <c r="I12" s="52">
        <f t="shared" si="4"/>
        <v>51.58797077009557</v>
      </c>
      <c r="J12" s="53">
        <f t="shared" si="22"/>
        <v>324.7</v>
      </c>
      <c r="K12" s="54">
        <f t="shared" si="51"/>
        <v>367.1</v>
      </c>
      <c r="L12" s="54">
        <f t="shared" si="5"/>
        <v>42.400000000000034</v>
      </c>
      <c r="M12" s="55">
        <f t="shared" si="6"/>
        <v>113.05820757622422</v>
      </c>
      <c r="N12" s="56">
        <v>0</v>
      </c>
      <c r="O12" s="47"/>
      <c r="P12" s="57">
        <f t="shared" si="7"/>
        <v>0</v>
      </c>
      <c r="Q12" s="57"/>
      <c r="R12" s="47">
        <v>108.3</v>
      </c>
      <c r="S12" s="47">
        <v>99.1</v>
      </c>
      <c r="T12" s="57">
        <f t="shared" si="9"/>
        <v>-9.200000000000003</v>
      </c>
      <c r="U12" s="57">
        <f t="shared" si="10"/>
        <v>91.5050784856879</v>
      </c>
      <c r="V12" s="47">
        <v>216.4</v>
      </c>
      <c r="W12" s="47">
        <v>268</v>
      </c>
      <c r="X12" s="57">
        <f t="shared" si="11"/>
        <v>51.599999999999994</v>
      </c>
      <c r="Y12" s="58">
        <f t="shared" si="12"/>
        <v>123.84473197781884</v>
      </c>
      <c r="Z12" s="54">
        <f t="shared" si="45"/>
        <v>386.9</v>
      </c>
      <c r="AA12" s="54">
        <f t="shared" si="23"/>
        <v>0</v>
      </c>
      <c r="AB12" s="54">
        <f t="shared" si="24"/>
        <v>-386.9</v>
      </c>
      <c r="AC12" s="54">
        <f t="shared" si="25"/>
        <v>0</v>
      </c>
      <c r="AD12" s="47">
        <v>271.7</v>
      </c>
      <c r="AE12" s="47"/>
      <c r="AF12" s="57">
        <f t="shared" si="26"/>
        <v>-271.7</v>
      </c>
      <c r="AG12" s="57">
        <f t="shared" si="27"/>
        <v>0</v>
      </c>
      <c r="AH12" s="47">
        <v>92.5</v>
      </c>
      <c r="AI12" s="47"/>
      <c r="AJ12" s="57">
        <f t="shared" si="28"/>
        <v>-92.5</v>
      </c>
      <c r="AK12" s="57">
        <f t="shared" si="29"/>
        <v>0</v>
      </c>
      <c r="AL12" s="47">
        <v>22.7</v>
      </c>
      <c r="AM12" s="47"/>
      <c r="AN12" s="57">
        <f t="shared" si="30"/>
        <v>-22.7</v>
      </c>
      <c r="AO12" s="57">
        <f t="shared" si="13"/>
        <v>0</v>
      </c>
      <c r="AP12" s="297">
        <f t="shared" si="52"/>
        <v>893.6999999999999</v>
      </c>
      <c r="AQ12" s="298">
        <f t="shared" si="31"/>
        <v>367.1</v>
      </c>
      <c r="AR12" s="298">
        <f t="shared" si="14"/>
        <v>-526.5999999999999</v>
      </c>
      <c r="AS12" s="299">
        <f t="shared" si="15"/>
        <v>41.07642385588005</v>
      </c>
      <c r="AT12" s="53">
        <f t="shared" si="32"/>
        <v>182.1</v>
      </c>
      <c r="AU12" s="54">
        <f t="shared" si="33"/>
        <v>0</v>
      </c>
      <c r="AV12" s="54">
        <f t="shared" si="47"/>
        <v>-182.1</v>
      </c>
      <c r="AW12" s="55">
        <f t="shared" si="16"/>
        <v>0</v>
      </c>
      <c r="AX12" s="60">
        <v>159.4</v>
      </c>
      <c r="AY12" s="47"/>
      <c r="AZ12" s="57">
        <f t="shared" si="53"/>
        <v>-159.4</v>
      </c>
      <c r="BA12" s="59">
        <f t="shared" si="49"/>
        <v>0</v>
      </c>
      <c r="BB12" s="60">
        <v>5.1</v>
      </c>
      <c r="BC12" s="47"/>
      <c r="BD12" s="57">
        <f t="shared" si="34"/>
        <v>-5.1</v>
      </c>
      <c r="BE12" s="61">
        <f t="shared" si="17"/>
        <v>0</v>
      </c>
      <c r="BF12" s="60">
        <v>17.6</v>
      </c>
      <c r="BG12" s="47"/>
      <c r="BH12" s="57">
        <f t="shared" si="35"/>
        <v>-17.6</v>
      </c>
      <c r="BI12" s="59">
        <f t="shared" si="18"/>
        <v>0</v>
      </c>
      <c r="BJ12" s="300">
        <f t="shared" si="36"/>
        <v>16.7</v>
      </c>
      <c r="BK12" s="54">
        <f t="shared" si="37"/>
        <v>0</v>
      </c>
      <c r="BL12" s="54">
        <f t="shared" si="38"/>
        <v>-16.7</v>
      </c>
      <c r="BM12" s="55">
        <f t="shared" si="39"/>
        <v>0</v>
      </c>
      <c r="BN12" s="60">
        <v>9.8</v>
      </c>
      <c r="BO12" s="47"/>
      <c r="BP12" s="35">
        <f t="shared" si="40"/>
        <v>-9.8</v>
      </c>
      <c r="BQ12" s="59">
        <f t="shared" si="41"/>
        <v>0</v>
      </c>
      <c r="BR12" s="60">
        <v>3</v>
      </c>
      <c r="BS12" s="47"/>
      <c r="BT12" s="35">
        <f t="shared" si="19"/>
        <v>-3</v>
      </c>
      <c r="BU12" s="61">
        <f t="shared" si="20"/>
        <v>0</v>
      </c>
      <c r="BV12" s="47">
        <v>3.9</v>
      </c>
      <c r="BW12" s="47"/>
      <c r="BX12" s="57">
        <f t="shared" si="42"/>
        <v>-3.9</v>
      </c>
      <c r="BY12" s="57">
        <f t="shared" si="21"/>
        <v>0</v>
      </c>
      <c r="BZ12" s="306"/>
      <c r="CA12" s="62">
        <f t="shared" si="43"/>
        <v>367.1</v>
      </c>
      <c r="CB12" s="62" t="e">
        <f t="shared" si="44"/>
        <v>#DIV/0!</v>
      </c>
    </row>
    <row r="13" spans="1:80" ht="39.75" customHeight="1">
      <c r="A13" s="67" t="s">
        <v>30</v>
      </c>
      <c r="B13" s="47">
        <f t="shared" si="50"/>
        <v>1015</v>
      </c>
      <c r="C13" s="47">
        <f t="shared" si="50"/>
        <v>451.4</v>
      </c>
      <c r="D13" s="48">
        <f t="shared" si="0"/>
        <v>-563.6</v>
      </c>
      <c r="E13" s="49">
        <f t="shared" si="1"/>
        <v>44.47290640394088</v>
      </c>
      <c r="F13" s="50">
        <f t="shared" si="2"/>
        <v>337.5</v>
      </c>
      <c r="G13" s="51">
        <f t="shared" si="2"/>
        <v>451.4</v>
      </c>
      <c r="H13" s="51">
        <f t="shared" si="3"/>
        <v>113.89999999999998</v>
      </c>
      <c r="I13" s="52">
        <f t="shared" si="4"/>
        <v>133.74814814814815</v>
      </c>
      <c r="J13" s="53">
        <f t="shared" si="22"/>
        <v>337.5</v>
      </c>
      <c r="K13" s="54">
        <f t="shared" si="51"/>
        <v>451.4</v>
      </c>
      <c r="L13" s="54">
        <f t="shared" si="5"/>
        <v>113.89999999999998</v>
      </c>
      <c r="M13" s="55">
        <f t="shared" si="6"/>
        <v>133.74814814814815</v>
      </c>
      <c r="N13" s="56">
        <v>337.5</v>
      </c>
      <c r="O13" s="47">
        <v>451.4</v>
      </c>
      <c r="P13" s="57">
        <f t="shared" si="7"/>
        <v>113.89999999999998</v>
      </c>
      <c r="Q13" s="57">
        <f t="shared" si="8"/>
        <v>133.74814814814815</v>
      </c>
      <c r="R13" s="47"/>
      <c r="S13" s="47"/>
      <c r="T13" s="57">
        <f t="shared" si="9"/>
        <v>0</v>
      </c>
      <c r="U13" s="57"/>
      <c r="V13" s="47"/>
      <c r="W13" s="47"/>
      <c r="X13" s="57">
        <f t="shared" si="11"/>
        <v>0</v>
      </c>
      <c r="Y13" s="58"/>
      <c r="Z13" s="54">
        <f t="shared" si="45"/>
        <v>0</v>
      </c>
      <c r="AA13" s="54">
        <f t="shared" si="23"/>
        <v>0</v>
      </c>
      <c r="AB13" s="54">
        <f t="shared" si="24"/>
        <v>0</v>
      </c>
      <c r="AC13" s="54" t="e">
        <f t="shared" si="25"/>
        <v>#DIV/0!</v>
      </c>
      <c r="AD13" s="47"/>
      <c r="AE13" s="47"/>
      <c r="AF13" s="57">
        <f t="shared" si="26"/>
        <v>0</v>
      </c>
      <c r="AG13" s="57" t="e">
        <f t="shared" si="27"/>
        <v>#DIV/0!</v>
      </c>
      <c r="AH13" s="47"/>
      <c r="AI13" s="47"/>
      <c r="AJ13" s="57">
        <f t="shared" si="28"/>
        <v>0</v>
      </c>
      <c r="AK13" s="57" t="e">
        <f t="shared" si="29"/>
        <v>#DIV/0!</v>
      </c>
      <c r="AL13" s="47"/>
      <c r="AM13" s="47"/>
      <c r="AN13" s="57">
        <f t="shared" si="30"/>
        <v>0</v>
      </c>
      <c r="AO13" s="57" t="e">
        <f t="shared" si="13"/>
        <v>#DIV/0!</v>
      </c>
      <c r="AP13" s="297">
        <f t="shared" si="52"/>
        <v>340.1</v>
      </c>
      <c r="AQ13" s="298">
        <f t="shared" si="31"/>
        <v>451.4</v>
      </c>
      <c r="AR13" s="298">
        <f t="shared" si="14"/>
        <v>111.29999999999995</v>
      </c>
      <c r="AS13" s="299">
        <f t="shared" si="15"/>
        <v>132.7256689209056</v>
      </c>
      <c r="AT13" s="53">
        <f t="shared" si="32"/>
        <v>2.6</v>
      </c>
      <c r="AU13" s="54">
        <f>SUM(AY13+BC13+BG13)</f>
        <v>0</v>
      </c>
      <c r="AV13" s="54">
        <f>AU13-AT13</f>
        <v>-2.6</v>
      </c>
      <c r="AW13" s="55">
        <f>AU13/AT13%</f>
        <v>0</v>
      </c>
      <c r="AX13" s="60">
        <v>2.6</v>
      </c>
      <c r="AY13" s="47"/>
      <c r="AZ13" s="57">
        <f t="shared" si="53"/>
        <v>-2.6</v>
      </c>
      <c r="BA13" s="59">
        <f t="shared" si="49"/>
        <v>0</v>
      </c>
      <c r="BB13" s="60"/>
      <c r="BC13" s="47"/>
      <c r="BD13" s="57">
        <f t="shared" si="34"/>
        <v>0</v>
      </c>
      <c r="BE13" s="61" t="e">
        <f t="shared" si="17"/>
        <v>#DIV/0!</v>
      </c>
      <c r="BF13" s="60">
        <v>0</v>
      </c>
      <c r="BG13" s="47"/>
      <c r="BH13" s="57">
        <f t="shared" si="35"/>
        <v>0</v>
      </c>
      <c r="BI13" s="59"/>
      <c r="BJ13" s="300">
        <f t="shared" si="36"/>
        <v>674.9</v>
      </c>
      <c r="BK13" s="54">
        <f t="shared" si="37"/>
        <v>0</v>
      </c>
      <c r="BL13" s="54">
        <f t="shared" si="38"/>
        <v>-674.9</v>
      </c>
      <c r="BM13" s="55">
        <f t="shared" si="39"/>
        <v>0</v>
      </c>
      <c r="BN13" s="60"/>
      <c r="BO13" s="47"/>
      <c r="BP13" s="35">
        <f t="shared" si="40"/>
        <v>0</v>
      </c>
      <c r="BQ13" s="59" t="e">
        <f t="shared" si="41"/>
        <v>#DIV/0!</v>
      </c>
      <c r="BR13" s="60">
        <v>674.9</v>
      </c>
      <c r="BS13" s="47"/>
      <c r="BT13" s="57">
        <f t="shared" si="19"/>
        <v>-674.9</v>
      </c>
      <c r="BU13" s="61"/>
      <c r="BV13" s="47"/>
      <c r="BW13" s="47"/>
      <c r="BX13" s="57">
        <f t="shared" si="42"/>
        <v>0</v>
      </c>
      <c r="BY13" s="57" t="e">
        <f t="shared" si="21"/>
        <v>#DIV/0!</v>
      </c>
      <c r="BZ13" s="306"/>
      <c r="CA13" s="62">
        <f t="shared" si="43"/>
        <v>451.4</v>
      </c>
      <c r="CB13" s="62"/>
    </row>
    <row r="14" spans="1:80" s="41" customFormat="1" ht="18.75">
      <c r="A14" s="26" t="s">
        <v>31</v>
      </c>
      <c r="B14" s="42">
        <f t="shared" si="50"/>
        <v>9819.2</v>
      </c>
      <c r="C14" s="42">
        <f t="shared" si="50"/>
        <v>1758.7</v>
      </c>
      <c r="D14" s="28">
        <f t="shared" si="0"/>
        <v>-8060.500000000001</v>
      </c>
      <c r="E14" s="29">
        <f t="shared" si="1"/>
        <v>17.91082776600945</v>
      </c>
      <c r="F14" s="30">
        <f t="shared" si="2"/>
        <v>4489</v>
      </c>
      <c r="G14" s="31">
        <f t="shared" si="2"/>
        <v>1758.7</v>
      </c>
      <c r="H14" s="31">
        <f t="shared" si="3"/>
        <v>-2730.3</v>
      </c>
      <c r="I14" s="32">
        <f>G14/F14%</f>
        <v>39.177990643795944</v>
      </c>
      <c r="J14" s="296">
        <f t="shared" si="22"/>
        <v>1748.4</v>
      </c>
      <c r="K14" s="33">
        <f t="shared" si="51"/>
        <v>1758.7</v>
      </c>
      <c r="L14" s="33">
        <f t="shared" si="5"/>
        <v>10.299999999999955</v>
      </c>
      <c r="M14" s="34">
        <f>K14/J14%</f>
        <v>100.58911004346831</v>
      </c>
      <c r="N14" s="43">
        <f>N15+N16</f>
        <v>352.9</v>
      </c>
      <c r="O14" s="43">
        <f>O15+O16</f>
        <v>240.4</v>
      </c>
      <c r="P14" s="35">
        <f t="shared" si="7"/>
        <v>-112.49999999999997</v>
      </c>
      <c r="Q14" s="35">
        <f t="shared" si="8"/>
        <v>68.12128081609521</v>
      </c>
      <c r="R14" s="43">
        <f>R15+R16</f>
        <v>710.9</v>
      </c>
      <c r="S14" s="43">
        <f>S15+S16</f>
        <v>590.1</v>
      </c>
      <c r="T14" s="35">
        <f t="shared" si="9"/>
        <v>-120.79999999999995</v>
      </c>
      <c r="U14" s="35">
        <f t="shared" si="10"/>
        <v>83.00745533830356</v>
      </c>
      <c r="V14" s="43">
        <f>SUM(V15:V16)</f>
        <v>684.6</v>
      </c>
      <c r="W14" s="43">
        <f>SUM(W15:W16)</f>
        <v>928.2</v>
      </c>
      <c r="X14" s="35">
        <f t="shared" si="11"/>
        <v>243.60000000000002</v>
      </c>
      <c r="Y14" s="36">
        <f t="shared" si="12"/>
        <v>135.58282208588957</v>
      </c>
      <c r="Z14" s="33">
        <f t="shared" si="45"/>
        <v>2740.6000000000004</v>
      </c>
      <c r="AA14" s="33">
        <f t="shared" si="23"/>
        <v>0</v>
      </c>
      <c r="AB14" s="33">
        <f t="shared" si="24"/>
        <v>-2740.6000000000004</v>
      </c>
      <c r="AC14" s="33">
        <f>AA14/Z14%</f>
        <v>0</v>
      </c>
      <c r="AD14" s="43">
        <f>SUM(AD15:AD16)</f>
        <v>917.8</v>
      </c>
      <c r="AE14" s="43">
        <f>SUM(AE15:AE16)</f>
        <v>0</v>
      </c>
      <c r="AF14" s="35">
        <f t="shared" si="26"/>
        <v>-917.8</v>
      </c>
      <c r="AG14" s="35">
        <f>AE14/AD14%</f>
        <v>0</v>
      </c>
      <c r="AH14" s="43">
        <f>SUM(AH15:AH16)</f>
        <v>969.1</v>
      </c>
      <c r="AI14" s="43">
        <f>SUM(AI15:AI16)</f>
        <v>0</v>
      </c>
      <c r="AJ14" s="35">
        <f t="shared" si="28"/>
        <v>-969.1</v>
      </c>
      <c r="AK14" s="35">
        <f t="shared" si="29"/>
        <v>0</v>
      </c>
      <c r="AL14" s="42">
        <f>SUM(AL15:AL16)</f>
        <v>853.7</v>
      </c>
      <c r="AM14" s="42">
        <f>SUM(AM15:AM16)</f>
        <v>0</v>
      </c>
      <c r="AN14" s="35">
        <f t="shared" si="30"/>
        <v>-853.7</v>
      </c>
      <c r="AO14" s="35">
        <f t="shared" si="13"/>
        <v>0</v>
      </c>
      <c r="AP14" s="293">
        <f t="shared" si="52"/>
        <v>6904.3</v>
      </c>
      <c r="AQ14" s="294">
        <f t="shared" si="31"/>
        <v>1758.7</v>
      </c>
      <c r="AR14" s="294">
        <f t="shared" si="14"/>
        <v>-5145.6</v>
      </c>
      <c r="AS14" s="295">
        <f>AQ14/AP14%</f>
        <v>25.472531610735338</v>
      </c>
      <c r="AT14" s="296">
        <f t="shared" si="32"/>
        <v>2415.3</v>
      </c>
      <c r="AU14" s="33">
        <f t="shared" si="33"/>
        <v>0</v>
      </c>
      <c r="AV14" s="33">
        <f t="shared" si="47"/>
        <v>-2415.3</v>
      </c>
      <c r="AW14" s="39">
        <f>AU14/AT14%</f>
        <v>0</v>
      </c>
      <c r="AX14" s="44">
        <f>SUM(AX15:AX16)</f>
        <v>716.5</v>
      </c>
      <c r="AY14" s="43">
        <f>SUM(AY15:AY16)</f>
        <v>0</v>
      </c>
      <c r="AZ14" s="35">
        <f t="shared" si="53"/>
        <v>-716.5</v>
      </c>
      <c r="BA14" s="37">
        <f t="shared" si="49"/>
        <v>0</v>
      </c>
      <c r="BB14" s="43">
        <f>SUM(BB15:BB16)</f>
        <v>813.2</v>
      </c>
      <c r="BC14" s="43">
        <f>SUM(BC15:BC16)</f>
        <v>0</v>
      </c>
      <c r="BD14" s="35">
        <f t="shared" si="34"/>
        <v>-813.2</v>
      </c>
      <c r="BE14" s="45">
        <f>BC14/BB14%</f>
        <v>0</v>
      </c>
      <c r="BF14" s="44">
        <f>SUM(BF15:BF16)</f>
        <v>885.6</v>
      </c>
      <c r="BG14" s="43">
        <f>SUM(BG15:BG16)</f>
        <v>0</v>
      </c>
      <c r="BH14" s="35">
        <f t="shared" si="35"/>
        <v>-885.6</v>
      </c>
      <c r="BI14" s="37">
        <f>BG14/BF14%</f>
        <v>0</v>
      </c>
      <c r="BJ14" s="301">
        <f t="shared" si="36"/>
        <v>2914.9</v>
      </c>
      <c r="BK14" s="33">
        <f t="shared" si="37"/>
        <v>0</v>
      </c>
      <c r="BL14" s="33">
        <f t="shared" si="38"/>
        <v>-2914.9</v>
      </c>
      <c r="BM14" s="34">
        <f>BK14/BJ14%</f>
        <v>0</v>
      </c>
      <c r="BN14" s="43">
        <f>SUM(BN15:BN16)</f>
        <v>805.9</v>
      </c>
      <c r="BO14" s="43">
        <f>SUM(BO15:BO16)</f>
        <v>0</v>
      </c>
      <c r="BP14" s="35">
        <f t="shared" si="40"/>
        <v>-805.9</v>
      </c>
      <c r="BQ14" s="59">
        <f>BO14/BN14%</f>
        <v>0</v>
      </c>
      <c r="BR14" s="43">
        <f>SUM(BR15:BR16)</f>
        <v>776.9</v>
      </c>
      <c r="BS14" s="43">
        <f>SUM(BS15:BS16)</f>
        <v>0</v>
      </c>
      <c r="BT14" s="35">
        <f t="shared" si="19"/>
        <v>-776.9</v>
      </c>
      <c r="BU14" s="45">
        <f>BS14/BR14%</f>
        <v>0</v>
      </c>
      <c r="BV14" s="42">
        <f>SUM(BV15:BV16)</f>
        <v>1332.1000000000001</v>
      </c>
      <c r="BW14" s="42">
        <f>SUM(BW15:BW16)</f>
        <v>0</v>
      </c>
      <c r="BX14" s="35">
        <f t="shared" si="42"/>
        <v>-1332.1000000000001</v>
      </c>
      <c r="BY14" s="35">
        <f>BW14/BV14%</f>
        <v>0</v>
      </c>
      <c r="BZ14" s="69">
        <f>SUM(BZ15:BZ16)</f>
        <v>0</v>
      </c>
      <c r="CA14" s="40">
        <f t="shared" si="43"/>
        <v>1758.7</v>
      </c>
      <c r="CB14" s="40" t="e">
        <f t="shared" si="44"/>
        <v>#DIV/0!</v>
      </c>
    </row>
    <row r="15" spans="1:80" ht="41.25" customHeight="1">
      <c r="A15" s="68" t="s">
        <v>32</v>
      </c>
      <c r="B15" s="47">
        <f>J15+Z15+AT15+BJ15</f>
        <v>9218</v>
      </c>
      <c r="C15" s="47">
        <f>K15+AA15+AU15+BK15</f>
        <v>1707.7</v>
      </c>
      <c r="D15" s="48">
        <f t="shared" si="0"/>
        <v>-7510.3</v>
      </c>
      <c r="E15" s="49">
        <f t="shared" si="1"/>
        <v>18.525710566283358</v>
      </c>
      <c r="F15" s="50">
        <f t="shared" si="2"/>
        <v>4239</v>
      </c>
      <c r="G15" s="51">
        <f t="shared" si="2"/>
        <v>1707.7</v>
      </c>
      <c r="H15" s="51">
        <f t="shared" si="3"/>
        <v>-2531.3</v>
      </c>
      <c r="I15" s="52">
        <f>G15/F15%</f>
        <v>40.28544468034914</v>
      </c>
      <c r="J15" s="53">
        <f t="shared" si="22"/>
        <v>1698.4</v>
      </c>
      <c r="K15" s="54">
        <f t="shared" si="51"/>
        <v>1707.7</v>
      </c>
      <c r="L15" s="54">
        <f t="shared" si="5"/>
        <v>9.299999999999955</v>
      </c>
      <c r="M15" s="55">
        <f>K15/J15%</f>
        <v>100.54757418747056</v>
      </c>
      <c r="N15" s="56">
        <v>352.9</v>
      </c>
      <c r="O15" s="47">
        <v>240.4</v>
      </c>
      <c r="P15" s="57">
        <f t="shared" si="7"/>
        <v>-112.49999999999997</v>
      </c>
      <c r="Q15" s="57">
        <f t="shared" si="8"/>
        <v>68.12128081609521</v>
      </c>
      <c r="R15" s="47">
        <v>675.9</v>
      </c>
      <c r="S15" s="47">
        <v>554.1</v>
      </c>
      <c r="T15" s="57">
        <f t="shared" si="9"/>
        <v>-121.79999999999995</v>
      </c>
      <c r="U15" s="57">
        <f t="shared" si="10"/>
        <v>81.97958277851754</v>
      </c>
      <c r="V15" s="47">
        <v>669.6</v>
      </c>
      <c r="W15" s="47">
        <v>913.2</v>
      </c>
      <c r="X15" s="57">
        <f t="shared" si="11"/>
        <v>243.60000000000002</v>
      </c>
      <c r="Y15" s="58">
        <f t="shared" si="12"/>
        <v>136.37992831541217</v>
      </c>
      <c r="Z15" s="54">
        <f t="shared" si="45"/>
        <v>2540.6000000000004</v>
      </c>
      <c r="AA15" s="54">
        <f t="shared" si="23"/>
        <v>0</v>
      </c>
      <c r="AB15" s="54">
        <f t="shared" si="24"/>
        <v>-2540.6000000000004</v>
      </c>
      <c r="AC15" s="54">
        <f>AA15/Z15%</f>
        <v>0</v>
      </c>
      <c r="AD15" s="47">
        <v>857.8</v>
      </c>
      <c r="AE15" s="47"/>
      <c r="AF15" s="57">
        <f t="shared" si="26"/>
        <v>-857.8</v>
      </c>
      <c r="AG15" s="57">
        <f>AE15/AD15%</f>
        <v>0</v>
      </c>
      <c r="AH15" s="47">
        <v>904.1</v>
      </c>
      <c r="AI15" s="47"/>
      <c r="AJ15" s="57">
        <f t="shared" si="28"/>
        <v>-904.1</v>
      </c>
      <c r="AK15" s="57">
        <f t="shared" si="29"/>
        <v>0</v>
      </c>
      <c r="AL15" s="47">
        <v>778.7</v>
      </c>
      <c r="AM15" s="47"/>
      <c r="AN15" s="57">
        <f t="shared" si="30"/>
        <v>-778.7</v>
      </c>
      <c r="AO15" s="57">
        <f t="shared" si="13"/>
        <v>0</v>
      </c>
      <c r="AP15" s="297">
        <f t="shared" si="52"/>
        <v>6564.3</v>
      </c>
      <c r="AQ15" s="298">
        <f t="shared" si="31"/>
        <v>1707.7</v>
      </c>
      <c r="AR15" s="298">
        <f t="shared" si="14"/>
        <v>-4856.6</v>
      </c>
      <c r="AS15" s="299">
        <f>AQ15/AP15%</f>
        <v>26.014959706290085</v>
      </c>
      <c r="AT15" s="53">
        <f t="shared" si="32"/>
        <v>2325.3</v>
      </c>
      <c r="AU15" s="54">
        <f t="shared" si="33"/>
        <v>0</v>
      </c>
      <c r="AV15" s="54">
        <f t="shared" si="47"/>
        <v>-2325.3</v>
      </c>
      <c r="AW15" s="55">
        <f>AU15/AT15%</f>
        <v>0</v>
      </c>
      <c r="AX15" s="60">
        <v>686.5</v>
      </c>
      <c r="AY15" s="47"/>
      <c r="AZ15" s="57">
        <f t="shared" si="53"/>
        <v>-686.5</v>
      </c>
      <c r="BA15" s="59">
        <f t="shared" si="49"/>
        <v>0</v>
      </c>
      <c r="BB15" s="60">
        <v>783.2</v>
      </c>
      <c r="BC15" s="47"/>
      <c r="BD15" s="57">
        <f t="shared" si="34"/>
        <v>-783.2</v>
      </c>
      <c r="BE15" s="61">
        <f>BC15/BB15%</f>
        <v>0</v>
      </c>
      <c r="BF15" s="60">
        <v>855.6</v>
      </c>
      <c r="BG15" s="47"/>
      <c r="BH15" s="57">
        <f t="shared" si="35"/>
        <v>-855.6</v>
      </c>
      <c r="BI15" s="59">
        <f>BG15/BF15%</f>
        <v>0</v>
      </c>
      <c r="BJ15" s="300">
        <f t="shared" si="36"/>
        <v>2653.7</v>
      </c>
      <c r="BK15" s="54">
        <f t="shared" si="37"/>
        <v>0</v>
      </c>
      <c r="BL15" s="54">
        <f t="shared" si="38"/>
        <v>-2653.7</v>
      </c>
      <c r="BM15" s="55">
        <f>BK15/BJ15%</f>
        <v>0</v>
      </c>
      <c r="BN15" s="60">
        <v>770.9</v>
      </c>
      <c r="BO15" s="47"/>
      <c r="BP15" s="35">
        <f t="shared" si="40"/>
        <v>-770.9</v>
      </c>
      <c r="BQ15" s="59">
        <f>BO15/BN15%</f>
        <v>0</v>
      </c>
      <c r="BR15" s="60">
        <v>741.9</v>
      </c>
      <c r="BS15" s="47"/>
      <c r="BT15" s="57">
        <f t="shared" si="19"/>
        <v>-741.9</v>
      </c>
      <c r="BU15" s="61">
        <f>BS15/BR15%</f>
        <v>0</v>
      </c>
      <c r="BV15" s="47">
        <v>1140.9</v>
      </c>
      <c r="BW15" s="47"/>
      <c r="BX15" s="57">
        <f t="shared" si="42"/>
        <v>-1140.9</v>
      </c>
      <c r="BY15" s="57">
        <f>BW15/BV15%</f>
        <v>0</v>
      </c>
      <c r="BZ15" s="306"/>
      <c r="CA15" s="62">
        <f t="shared" si="43"/>
        <v>1707.7</v>
      </c>
      <c r="CB15" s="62" t="e">
        <f t="shared" si="44"/>
        <v>#DIV/0!</v>
      </c>
    </row>
    <row r="16" spans="1:80" ht="40.5" customHeight="1">
      <c r="A16" s="46" t="s">
        <v>33</v>
      </c>
      <c r="B16" s="47">
        <f>J16+Z16+AT16+BJ16</f>
        <v>601.2</v>
      </c>
      <c r="C16" s="47">
        <f>K16+AA16+AU16+BK16</f>
        <v>51</v>
      </c>
      <c r="D16" s="48">
        <f t="shared" si="0"/>
        <v>-550.2</v>
      </c>
      <c r="E16" s="49">
        <f t="shared" si="1"/>
        <v>8.483033932135728</v>
      </c>
      <c r="F16" s="50">
        <f t="shared" si="2"/>
        <v>250</v>
      </c>
      <c r="G16" s="51">
        <f t="shared" si="2"/>
        <v>51</v>
      </c>
      <c r="H16" s="51">
        <f t="shared" si="3"/>
        <v>-199</v>
      </c>
      <c r="I16" s="52">
        <f>G16/F16%</f>
        <v>20.4</v>
      </c>
      <c r="J16" s="53">
        <f t="shared" si="22"/>
        <v>50</v>
      </c>
      <c r="K16" s="54">
        <f t="shared" si="51"/>
        <v>51</v>
      </c>
      <c r="L16" s="54">
        <f t="shared" si="5"/>
        <v>1</v>
      </c>
      <c r="M16" s="55">
        <f>K16/J16%</f>
        <v>102</v>
      </c>
      <c r="N16" s="56"/>
      <c r="O16" s="47"/>
      <c r="P16" s="57">
        <f t="shared" si="7"/>
        <v>0</v>
      </c>
      <c r="Q16" s="57"/>
      <c r="R16" s="47">
        <v>35</v>
      </c>
      <c r="S16" s="47">
        <v>36</v>
      </c>
      <c r="T16" s="57">
        <f t="shared" si="9"/>
        <v>1</v>
      </c>
      <c r="U16" s="57">
        <f t="shared" si="10"/>
        <v>102.85714285714286</v>
      </c>
      <c r="V16" s="47">
        <v>15</v>
      </c>
      <c r="W16" s="47">
        <v>15</v>
      </c>
      <c r="X16" s="57">
        <f t="shared" si="11"/>
        <v>0</v>
      </c>
      <c r="Y16" s="58">
        <f t="shared" si="12"/>
        <v>100</v>
      </c>
      <c r="Z16" s="54">
        <f t="shared" si="45"/>
        <v>200</v>
      </c>
      <c r="AA16" s="54">
        <f t="shared" si="23"/>
        <v>0</v>
      </c>
      <c r="AB16" s="54">
        <f t="shared" si="24"/>
        <v>-200</v>
      </c>
      <c r="AC16" s="54">
        <f>AA16/Z16%</f>
        <v>0</v>
      </c>
      <c r="AD16" s="47">
        <v>60</v>
      </c>
      <c r="AE16" s="47"/>
      <c r="AF16" s="57">
        <f t="shared" si="26"/>
        <v>-60</v>
      </c>
      <c r="AG16" s="57">
        <f>AE16/AD16%</f>
        <v>0</v>
      </c>
      <c r="AH16" s="47">
        <v>65</v>
      </c>
      <c r="AI16" s="47"/>
      <c r="AJ16" s="57">
        <f t="shared" si="28"/>
        <v>-65</v>
      </c>
      <c r="AK16" s="57">
        <f t="shared" si="29"/>
        <v>0</v>
      </c>
      <c r="AL16" s="47">
        <v>75</v>
      </c>
      <c r="AM16" s="47"/>
      <c r="AN16" s="57">
        <f t="shared" si="30"/>
        <v>-75</v>
      </c>
      <c r="AO16" s="57">
        <f t="shared" si="13"/>
        <v>0</v>
      </c>
      <c r="AP16" s="297">
        <f t="shared" si="52"/>
        <v>340</v>
      </c>
      <c r="AQ16" s="298">
        <f t="shared" si="31"/>
        <v>51</v>
      </c>
      <c r="AR16" s="298">
        <f t="shared" si="14"/>
        <v>-289</v>
      </c>
      <c r="AS16" s="299">
        <f>AQ16/AP16%</f>
        <v>15</v>
      </c>
      <c r="AT16" s="53">
        <f t="shared" si="32"/>
        <v>90</v>
      </c>
      <c r="AU16" s="54">
        <f t="shared" si="33"/>
        <v>0</v>
      </c>
      <c r="AV16" s="54">
        <f t="shared" si="47"/>
        <v>-90</v>
      </c>
      <c r="AW16" s="55">
        <f>AU16/AT16%</f>
        <v>0</v>
      </c>
      <c r="AX16" s="60">
        <v>30</v>
      </c>
      <c r="AY16" s="47"/>
      <c r="AZ16" s="57">
        <f t="shared" si="53"/>
        <v>-30</v>
      </c>
      <c r="BA16" s="59">
        <f t="shared" si="49"/>
        <v>0</v>
      </c>
      <c r="BB16" s="60">
        <v>30</v>
      </c>
      <c r="BC16" s="47"/>
      <c r="BD16" s="57">
        <f t="shared" si="34"/>
        <v>-30</v>
      </c>
      <c r="BE16" s="61">
        <f>BC16/BB16%</f>
        <v>0</v>
      </c>
      <c r="BF16" s="60">
        <v>30</v>
      </c>
      <c r="BG16" s="47"/>
      <c r="BH16" s="57">
        <f t="shared" si="35"/>
        <v>-30</v>
      </c>
      <c r="BI16" s="59">
        <f>BG16/BF16%</f>
        <v>0</v>
      </c>
      <c r="BJ16" s="300">
        <f t="shared" si="36"/>
        <v>261.2</v>
      </c>
      <c r="BK16" s="54">
        <f t="shared" si="37"/>
        <v>0</v>
      </c>
      <c r="BL16" s="54">
        <f t="shared" si="38"/>
        <v>-261.2</v>
      </c>
      <c r="BM16" s="55">
        <f>BK16/BJ16%</f>
        <v>0</v>
      </c>
      <c r="BN16" s="60">
        <v>35</v>
      </c>
      <c r="BO16" s="47"/>
      <c r="BP16" s="35">
        <f t="shared" si="40"/>
        <v>-35</v>
      </c>
      <c r="BQ16" s="59">
        <f>BO16/BN16%</f>
        <v>0</v>
      </c>
      <c r="BR16" s="60">
        <v>35</v>
      </c>
      <c r="BS16" s="47"/>
      <c r="BT16" s="57">
        <f t="shared" si="19"/>
        <v>-35</v>
      </c>
      <c r="BU16" s="61">
        <f>BS16/BR16%</f>
        <v>0</v>
      </c>
      <c r="BV16" s="47">
        <v>191.2</v>
      </c>
      <c r="BW16" s="47"/>
      <c r="BX16" s="57">
        <f t="shared" si="42"/>
        <v>-191.2</v>
      </c>
      <c r="BY16" s="57">
        <f>BW16/BV16%</f>
        <v>0</v>
      </c>
      <c r="BZ16" s="306"/>
      <c r="CA16" s="62">
        <f t="shared" si="43"/>
        <v>51</v>
      </c>
      <c r="CB16" s="62" t="e">
        <f t="shared" si="44"/>
        <v>#DIV/0!</v>
      </c>
    </row>
    <row r="17" spans="1:80" ht="53.25" customHeight="1" hidden="1">
      <c r="A17" s="70" t="s">
        <v>34</v>
      </c>
      <c r="B17" s="42">
        <f>SUM(B18:B19)</f>
        <v>0</v>
      </c>
      <c r="C17" s="42">
        <f>SUM(C18:C19)</f>
        <v>0</v>
      </c>
      <c r="D17" s="28">
        <f t="shared" si="0"/>
        <v>0</v>
      </c>
      <c r="E17" s="49"/>
      <c r="F17" s="50">
        <f t="shared" si="2"/>
        <v>0</v>
      </c>
      <c r="G17" s="51">
        <f t="shared" si="2"/>
        <v>0</v>
      </c>
      <c r="H17" s="51">
        <f t="shared" si="3"/>
        <v>0</v>
      </c>
      <c r="I17" s="52"/>
      <c r="J17" s="296">
        <f t="shared" si="22"/>
        <v>0</v>
      </c>
      <c r="K17" s="33">
        <f t="shared" si="51"/>
        <v>0</v>
      </c>
      <c r="L17" s="33">
        <f t="shared" si="5"/>
        <v>0</v>
      </c>
      <c r="M17" s="34"/>
      <c r="N17" s="43">
        <f>SUM(N18:N19)</f>
        <v>0</v>
      </c>
      <c r="O17" s="42">
        <f>SUM(O18:O19)</f>
        <v>0</v>
      </c>
      <c r="P17" s="35">
        <f t="shared" si="7"/>
        <v>0</v>
      </c>
      <c r="Q17" s="57"/>
      <c r="R17" s="42">
        <f>SUM(R18:R19)</f>
        <v>0</v>
      </c>
      <c r="S17" s="42">
        <f>SUM(S18:S19)</f>
        <v>0</v>
      </c>
      <c r="T17" s="57">
        <f t="shared" si="9"/>
        <v>0</v>
      </c>
      <c r="U17" s="57" t="e">
        <f t="shared" si="10"/>
        <v>#DIV/0!</v>
      </c>
      <c r="V17" s="42">
        <f>SUM(V18:V19)</f>
        <v>0</v>
      </c>
      <c r="W17" s="42">
        <f>SUM(W18:W19)</f>
        <v>0</v>
      </c>
      <c r="X17" s="57">
        <f t="shared" si="11"/>
        <v>0</v>
      </c>
      <c r="Y17" s="58" t="e">
        <f t="shared" si="12"/>
        <v>#DIV/0!</v>
      </c>
      <c r="Z17" s="33">
        <f t="shared" si="45"/>
        <v>0</v>
      </c>
      <c r="AA17" s="33">
        <f t="shared" si="23"/>
        <v>0</v>
      </c>
      <c r="AB17" s="33">
        <f t="shared" si="24"/>
        <v>0</v>
      </c>
      <c r="AC17" s="33"/>
      <c r="AD17" s="42">
        <f>SUM(AD18:AD19)</f>
        <v>0</v>
      </c>
      <c r="AE17" s="42">
        <f>SUM(AE18:AE19)</f>
        <v>0</v>
      </c>
      <c r="AF17" s="35">
        <f t="shared" si="26"/>
        <v>0</v>
      </c>
      <c r="AG17" s="57"/>
      <c r="AH17" s="42">
        <f>SUM(AH18:AH19)</f>
        <v>0</v>
      </c>
      <c r="AI17" s="42">
        <f>SUM(AI18:AI19)</f>
        <v>0</v>
      </c>
      <c r="AJ17" s="35">
        <f t="shared" si="28"/>
        <v>0</v>
      </c>
      <c r="AK17" s="35" t="e">
        <f t="shared" si="29"/>
        <v>#DIV/0!</v>
      </c>
      <c r="AL17" s="42">
        <f>SUM(AL18:AL19)</f>
        <v>0</v>
      </c>
      <c r="AM17" s="42">
        <f>SUM(AM18:AM19)</f>
        <v>0</v>
      </c>
      <c r="AN17" s="57">
        <f t="shared" si="30"/>
        <v>0</v>
      </c>
      <c r="AO17" s="57" t="e">
        <f t="shared" si="13"/>
        <v>#DIV/0!</v>
      </c>
      <c r="AP17" s="293">
        <f t="shared" si="52"/>
        <v>0</v>
      </c>
      <c r="AQ17" s="294">
        <f t="shared" si="31"/>
        <v>0</v>
      </c>
      <c r="AR17" s="294">
        <f t="shared" si="14"/>
        <v>0</v>
      </c>
      <c r="AS17" s="295"/>
      <c r="AT17" s="296">
        <f t="shared" si="32"/>
        <v>0</v>
      </c>
      <c r="AU17" s="301">
        <f>AY17+BC17+BG17</f>
        <v>0</v>
      </c>
      <c r="AV17" s="33">
        <f t="shared" si="47"/>
        <v>0</v>
      </c>
      <c r="AW17" s="39"/>
      <c r="AX17" s="44">
        <f>SUM(AX18:AX19)</f>
        <v>0</v>
      </c>
      <c r="AY17" s="42">
        <f>SUM(AY18:AY19)</f>
        <v>0</v>
      </c>
      <c r="AZ17" s="57">
        <f t="shared" si="53"/>
        <v>0</v>
      </c>
      <c r="BA17" s="59" t="e">
        <f t="shared" si="49"/>
        <v>#DIV/0!</v>
      </c>
      <c r="BB17" s="44">
        <f>SUM(BB18:BB19)</f>
        <v>0</v>
      </c>
      <c r="BC17" s="42">
        <f>SUM(BC18:BC19)</f>
        <v>0</v>
      </c>
      <c r="BD17" s="35">
        <f t="shared" si="34"/>
        <v>0</v>
      </c>
      <c r="BE17" s="61"/>
      <c r="BF17" s="44">
        <f>SUM(BF18:BF19)</f>
        <v>0</v>
      </c>
      <c r="BG17" s="44">
        <f>SUM(BG18:BG19)</f>
        <v>0</v>
      </c>
      <c r="BH17" s="35">
        <f t="shared" si="35"/>
        <v>0</v>
      </c>
      <c r="BI17" s="59"/>
      <c r="BJ17" s="301">
        <f t="shared" si="36"/>
        <v>0</v>
      </c>
      <c r="BK17" s="33">
        <f t="shared" si="37"/>
        <v>0</v>
      </c>
      <c r="BL17" s="33">
        <f t="shared" si="38"/>
        <v>0</v>
      </c>
      <c r="BM17" s="34"/>
      <c r="BN17" s="44">
        <f>SUM(BN18:BN19)</f>
        <v>0</v>
      </c>
      <c r="BO17" s="42">
        <f>SUM(BO18:BO19)</f>
        <v>0</v>
      </c>
      <c r="BP17" s="35">
        <f t="shared" si="40"/>
        <v>0</v>
      </c>
      <c r="BQ17" s="59"/>
      <c r="BR17" s="44">
        <f>SUM(BR18:BR19)</f>
        <v>0</v>
      </c>
      <c r="BS17" s="42">
        <f>SUM(BS18:BS19)</f>
        <v>0</v>
      </c>
      <c r="BT17" s="35">
        <f t="shared" si="19"/>
        <v>0</v>
      </c>
      <c r="BU17" s="61"/>
      <c r="BV17" s="42">
        <f>SUM(BV18:BV19)</f>
        <v>0</v>
      </c>
      <c r="BW17" s="42">
        <f>SUM(BW18:BW19)</f>
        <v>0</v>
      </c>
      <c r="BX17" s="35">
        <f t="shared" si="42"/>
        <v>0</v>
      </c>
      <c r="BY17" s="57"/>
      <c r="BZ17" s="69">
        <f>SUM(BZ18:BZ19)</f>
        <v>0</v>
      </c>
      <c r="CA17" s="62">
        <f t="shared" si="43"/>
        <v>0</v>
      </c>
      <c r="CB17" s="62" t="e">
        <f t="shared" si="44"/>
        <v>#DIV/0!</v>
      </c>
    </row>
    <row r="18" spans="1:80" ht="21.75" customHeight="1" hidden="1">
      <c r="A18" s="46" t="s">
        <v>35</v>
      </c>
      <c r="B18" s="47"/>
      <c r="C18" s="47"/>
      <c r="D18" s="48">
        <f t="shared" si="0"/>
        <v>0</v>
      </c>
      <c r="E18" s="49"/>
      <c r="F18" s="50">
        <f t="shared" si="2"/>
        <v>0</v>
      </c>
      <c r="G18" s="51">
        <f t="shared" si="2"/>
        <v>0</v>
      </c>
      <c r="H18" s="51">
        <f t="shared" si="3"/>
        <v>0</v>
      </c>
      <c r="I18" s="52"/>
      <c r="J18" s="53">
        <f t="shared" si="22"/>
        <v>0</v>
      </c>
      <c r="K18" s="54">
        <f t="shared" si="51"/>
        <v>0</v>
      </c>
      <c r="L18" s="54">
        <f t="shared" si="5"/>
        <v>0</v>
      </c>
      <c r="M18" s="55"/>
      <c r="N18" s="56"/>
      <c r="O18" s="47"/>
      <c r="P18" s="57">
        <f>O18-N18</f>
        <v>0</v>
      </c>
      <c r="Q18" s="57"/>
      <c r="R18" s="47"/>
      <c r="S18" s="47"/>
      <c r="T18" s="57">
        <f t="shared" si="9"/>
        <v>0</v>
      </c>
      <c r="U18" s="57" t="e">
        <f t="shared" si="10"/>
        <v>#DIV/0!</v>
      </c>
      <c r="V18" s="47"/>
      <c r="W18" s="47"/>
      <c r="X18" s="57">
        <f t="shared" si="11"/>
        <v>0</v>
      </c>
      <c r="Y18" s="58" t="e">
        <f t="shared" si="12"/>
        <v>#DIV/0!</v>
      </c>
      <c r="Z18" s="54">
        <f t="shared" si="45"/>
        <v>0</v>
      </c>
      <c r="AA18" s="54">
        <f t="shared" si="23"/>
        <v>0</v>
      </c>
      <c r="AB18" s="54">
        <f t="shared" si="24"/>
        <v>0</v>
      </c>
      <c r="AC18" s="54"/>
      <c r="AD18" s="47"/>
      <c r="AE18" s="47"/>
      <c r="AF18" s="57">
        <f>AE18-AD18</f>
        <v>0</v>
      </c>
      <c r="AG18" s="57"/>
      <c r="AH18" s="47"/>
      <c r="AI18" s="47"/>
      <c r="AJ18" s="35">
        <f t="shared" si="28"/>
        <v>0</v>
      </c>
      <c r="AK18" s="35" t="e">
        <f t="shared" si="29"/>
        <v>#DIV/0!</v>
      </c>
      <c r="AL18" s="47"/>
      <c r="AM18" s="47"/>
      <c r="AN18" s="57">
        <f t="shared" si="30"/>
        <v>0</v>
      </c>
      <c r="AO18" s="57" t="e">
        <f t="shared" si="13"/>
        <v>#DIV/0!</v>
      </c>
      <c r="AP18" s="297">
        <f t="shared" si="52"/>
        <v>0</v>
      </c>
      <c r="AQ18" s="298">
        <f t="shared" si="31"/>
        <v>0</v>
      </c>
      <c r="AR18" s="298">
        <f t="shared" si="14"/>
        <v>0</v>
      </c>
      <c r="AS18" s="299"/>
      <c r="AT18" s="53">
        <f t="shared" si="32"/>
        <v>0</v>
      </c>
      <c r="AU18" s="54">
        <f t="shared" si="33"/>
        <v>0</v>
      </c>
      <c r="AV18" s="54">
        <f t="shared" si="47"/>
        <v>0</v>
      </c>
      <c r="AW18" s="55"/>
      <c r="AX18" s="60"/>
      <c r="AY18" s="47"/>
      <c r="AZ18" s="57">
        <f t="shared" si="53"/>
        <v>0</v>
      </c>
      <c r="BA18" s="59" t="e">
        <f t="shared" si="49"/>
        <v>#DIV/0!</v>
      </c>
      <c r="BB18" s="60"/>
      <c r="BC18" s="47">
        <v>0</v>
      </c>
      <c r="BD18" s="57">
        <f t="shared" si="34"/>
        <v>0</v>
      </c>
      <c r="BE18" s="61"/>
      <c r="BF18" s="60"/>
      <c r="BG18" s="47"/>
      <c r="BH18" s="57">
        <f t="shared" si="35"/>
        <v>0</v>
      </c>
      <c r="BI18" s="59" t="e">
        <f>BG18/BF18%</f>
        <v>#DIV/0!</v>
      </c>
      <c r="BJ18" s="300">
        <f t="shared" si="36"/>
        <v>0</v>
      </c>
      <c r="BK18" s="54">
        <f t="shared" si="37"/>
        <v>0</v>
      </c>
      <c r="BL18" s="54">
        <f t="shared" si="38"/>
        <v>0</v>
      </c>
      <c r="BM18" s="55"/>
      <c r="BN18" s="60"/>
      <c r="BO18" s="47"/>
      <c r="BP18" s="57">
        <f>BO18-BN18</f>
        <v>0</v>
      </c>
      <c r="BQ18" s="59"/>
      <c r="BR18" s="60"/>
      <c r="BS18" s="47"/>
      <c r="BT18" s="57">
        <f>BS18-BR18</f>
        <v>0</v>
      </c>
      <c r="BU18" s="61"/>
      <c r="BV18" s="47"/>
      <c r="BW18" s="47"/>
      <c r="BX18" s="57">
        <f>BW18-BV18</f>
        <v>0</v>
      </c>
      <c r="BY18" s="57"/>
      <c r="BZ18" s="306"/>
      <c r="CA18" s="62">
        <f t="shared" si="43"/>
        <v>0</v>
      </c>
      <c r="CB18" s="62" t="e">
        <f t="shared" si="44"/>
        <v>#DIV/0!</v>
      </c>
    </row>
    <row r="19" spans="1:80" ht="21" customHeight="1" hidden="1">
      <c r="A19" s="64" t="s">
        <v>36</v>
      </c>
      <c r="B19" s="47"/>
      <c r="C19" s="47"/>
      <c r="D19" s="48">
        <f t="shared" si="0"/>
        <v>0</v>
      </c>
      <c r="E19" s="49"/>
      <c r="F19" s="50">
        <f t="shared" si="2"/>
        <v>0</v>
      </c>
      <c r="G19" s="51">
        <f t="shared" si="2"/>
        <v>0</v>
      </c>
      <c r="H19" s="51">
        <f t="shared" si="3"/>
        <v>0</v>
      </c>
      <c r="I19" s="52"/>
      <c r="J19" s="53">
        <f t="shared" si="22"/>
        <v>0</v>
      </c>
      <c r="K19" s="54">
        <f t="shared" si="51"/>
        <v>0</v>
      </c>
      <c r="L19" s="54">
        <f t="shared" si="5"/>
        <v>0</v>
      </c>
      <c r="M19" s="55"/>
      <c r="N19" s="56"/>
      <c r="O19" s="47"/>
      <c r="P19" s="57"/>
      <c r="Q19" s="57"/>
      <c r="R19" s="47"/>
      <c r="S19" s="47"/>
      <c r="T19" s="57">
        <f t="shared" si="9"/>
        <v>0</v>
      </c>
      <c r="U19" s="57" t="e">
        <f t="shared" si="10"/>
        <v>#DIV/0!</v>
      </c>
      <c r="V19" s="47"/>
      <c r="W19" s="47"/>
      <c r="X19" s="57">
        <f t="shared" si="11"/>
        <v>0</v>
      </c>
      <c r="Y19" s="58" t="e">
        <f t="shared" si="12"/>
        <v>#DIV/0!</v>
      </c>
      <c r="Z19" s="54">
        <f t="shared" si="45"/>
        <v>0</v>
      </c>
      <c r="AA19" s="54">
        <f t="shared" si="23"/>
        <v>0</v>
      </c>
      <c r="AB19" s="54">
        <f t="shared" si="24"/>
        <v>0</v>
      </c>
      <c r="AC19" s="54"/>
      <c r="AD19" s="47"/>
      <c r="AE19" s="47"/>
      <c r="AF19" s="57">
        <f>AE19-AD19</f>
        <v>0</v>
      </c>
      <c r="AG19" s="57"/>
      <c r="AH19" s="47"/>
      <c r="AI19" s="47"/>
      <c r="AJ19" s="35">
        <f t="shared" si="28"/>
        <v>0</v>
      </c>
      <c r="AK19" s="35" t="e">
        <f t="shared" si="29"/>
        <v>#DIV/0!</v>
      </c>
      <c r="AL19" s="47"/>
      <c r="AM19" s="47"/>
      <c r="AN19" s="57">
        <f t="shared" si="30"/>
        <v>0</v>
      </c>
      <c r="AO19" s="57" t="e">
        <f t="shared" si="13"/>
        <v>#DIV/0!</v>
      </c>
      <c r="AP19" s="297">
        <f t="shared" si="52"/>
        <v>0</v>
      </c>
      <c r="AQ19" s="298">
        <f t="shared" si="31"/>
        <v>0</v>
      </c>
      <c r="AR19" s="298">
        <f t="shared" si="14"/>
        <v>0</v>
      </c>
      <c r="AS19" s="299"/>
      <c r="AT19" s="53">
        <f t="shared" si="32"/>
        <v>0</v>
      </c>
      <c r="AU19" s="54">
        <f t="shared" si="33"/>
        <v>0</v>
      </c>
      <c r="AV19" s="54">
        <f t="shared" si="47"/>
        <v>0</v>
      </c>
      <c r="AW19" s="55"/>
      <c r="AX19" s="60"/>
      <c r="AY19" s="47"/>
      <c r="AZ19" s="57">
        <f t="shared" si="53"/>
        <v>0</v>
      </c>
      <c r="BA19" s="59" t="e">
        <f t="shared" si="49"/>
        <v>#DIV/0!</v>
      </c>
      <c r="BB19" s="60"/>
      <c r="BC19" s="47"/>
      <c r="BD19" s="57"/>
      <c r="BE19" s="61"/>
      <c r="BF19" s="60"/>
      <c r="BG19" s="47"/>
      <c r="BH19" s="57"/>
      <c r="BI19" s="59"/>
      <c r="BJ19" s="300">
        <f t="shared" si="36"/>
        <v>0</v>
      </c>
      <c r="BK19" s="54">
        <f t="shared" si="37"/>
        <v>0</v>
      </c>
      <c r="BL19" s="54">
        <f t="shared" si="38"/>
        <v>0</v>
      </c>
      <c r="BM19" s="55"/>
      <c r="BN19" s="60"/>
      <c r="BO19" s="47"/>
      <c r="BP19" s="57"/>
      <c r="BQ19" s="59"/>
      <c r="BR19" s="60"/>
      <c r="BS19" s="47"/>
      <c r="BT19" s="57"/>
      <c r="BU19" s="61"/>
      <c r="BV19" s="47"/>
      <c r="BW19" s="47"/>
      <c r="BX19" s="57"/>
      <c r="BY19" s="57"/>
      <c r="BZ19" s="306"/>
      <c r="CA19" s="62">
        <f t="shared" si="43"/>
        <v>0</v>
      </c>
      <c r="CB19" s="62" t="e">
        <f t="shared" si="44"/>
        <v>#DIV/0!</v>
      </c>
    </row>
    <row r="20" spans="1:80" s="41" customFormat="1" ht="48" customHeight="1">
      <c r="A20" s="70" t="s">
        <v>37</v>
      </c>
      <c r="B20" s="42">
        <f>B21+B22+B23+B24</f>
        <v>34391.700000000004</v>
      </c>
      <c r="C20" s="42">
        <f>C21+C22+C23+C24</f>
        <v>4880.099999999999</v>
      </c>
      <c r="D20" s="28">
        <f t="shared" si="0"/>
        <v>-29511.600000000006</v>
      </c>
      <c r="E20" s="29">
        <f t="shared" si="1"/>
        <v>14.189760901612887</v>
      </c>
      <c r="F20" s="30">
        <f t="shared" si="2"/>
        <v>13031.4</v>
      </c>
      <c r="G20" s="31">
        <f t="shared" si="2"/>
        <v>4880.1</v>
      </c>
      <c r="H20" s="31">
        <f t="shared" si="3"/>
        <v>-8151.299999999999</v>
      </c>
      <c r="I20" s="32">
        <f>G20/F20%</f>
        <v>37.448777568028</v>
      </c>
      <c r="J20" s="296">
        <f t="shared" si="22"/>
        <v>4736.9</v>
      </c>
      <c r="K20" s="33">
        <f t="shared" si="51"/>
        <v>4880.1</v>
      </c>
      <c r="L20" s="33">
        <f>K20-J20</f>
        <v>143.20000000000073</v>
      </c>
      <c r="M20" s="34">
        <f>K20/J20%</f>
        <v>103.02307416242691</v>
      </c>
      <c r="N20" s="43">
        <f>N21+N22+N23+N24</f>
        <v>1598</v>
      </c>
      <c r="O20" s="42">
        <f>O21+O22+O23+O24</f>
        <v>1526.5</v>
      </c>
      <c r="P20" s="35">
        <f aca="true" t="shared" si="54" ref="P20:P32">O20-N20</f>
        <v>-71.5</v>
      </c>
      <c r="Q20" s="35">
        <f>O20/N20%</f>
        <v>95.52565707133917</v>
      </c>
      <c r="R20" s="42">
        <f>R21+R22+R23+R24</f>
        <v>2098.1</v>
      </c>
      <c r="S20" s="42">
        <f>S21+S22+S23+S24</f>
        <v>1333.1</v>
      </c>
      <c r="T20" s="35">
        <f t="shared" si="9"/>
        <v>-765</v>
      </c>
      <c r="U20" s="35">
        <f t="shared" si="10"/>
        <v>63.53843954053668</v>
      </c>
      <c r="V20" s="42">
        <f>V21+V22+V23+V24</f>
        <v>1040.8</v>
      </c>
      <c r="W20" s="42">
        <f>W21+W22+W23+W24</f>
        <v>2020.5000000000002</v>
      </c>
      <c r="X20" s="35">
        <f t="shared" si="11"/>
        <v>979.7000000000003</v>
      </c>
      <c r="Y20" s="36">
        <f t="shared" si="12"/>
        <v>194.12951575710994</v>
      </c>
      <c r="Z20" s="33">
        <f t="shared" si="45"/>
        <v>8294.5</v>
      </c>
      <c r="AA20" s="33">
        <f t="shared" si="23"/>
        <v>0</v>
      </c>
      <c r="AB20" s="33">
        <f t="shared" si="24"/>
        <v>-8294.5</v>
      </c>
      <c r="AC20" s="33">
        <f>AA20/Z20%</f>
        <v>0</v>
      </c>
      <c r="AD20" s="42">
        <f>AD21+AD22+AD23+AD24</f>
        <v>2598.2</v>
      </c>
      <c r="AE20" s="42">
        <f>AE21+AE22+AE23+AE24</f>
        <v>0</v>
      </c>
      <c r="AF20" s="35">
        <f aca="true" t="shared" si="55" ref="AF20:AF32">AE20-AD20</f>
        <v>-2598.2</v>
      </c>
      <c r="AG20" s="35">
        <f aca="true" t="shared" si="56" ref="AG20:AG26">AE20/AD20%</f>
        <v>0</v>
      </c>
      <c r="AH20" s="42">
        <f>AH21+AH22+AH23+AH24</f>
        <v>2598.2</v>
      </c>
      <c r="AI20" s="42">
        <f>AI21+AI22+AI23+AI24</f>
        <v>0</v>
      </c>
      <c r="AJ20" s="35">
        <f t="shared" si="28"/>
        <v>-2598.2</v>
      </c>
      <c r="AK20" s="35">
        <f t="shared" si="29"/>
        <v>0</v>
      </c>
      <c r="AL20" s="42">
        <f>AL21+AL22+AL23+AL24</f>
        <v>3098.1</v>
      </c>
      <c r="AM20" s="42">
        <f>AM21+AM22+AM23+AM24</f>
        <v>0</v>
      </c>
      <c r="AN20" s="35">
        <f t="shared" si="30"/>
        <v>-3098.1</v>
      </c>
      <c r="AO20" s="35">
        <f t="shared" si="13"/>
        <v>0</v>
      </c>
      <c r="AP20" s="293">
        <f t="shared" si="52"/>
        <v>21825.9</v>
      </c>
      <c r="AQ20" s="294">
        <f t="shared" si="52"/>
        <v>4880.1</v>
      </c>
      <c r="AR20" s="294">
        <f t="shared" si="14"/>
        <v>-16945.800000000003</v>
      </c>
      <c r="AS20" s="295">
        <f>AQ20/AP20%</f>
        <v>22.359215427542505</v>
      </c>
      <c r="AT20" s="296">
        <f t="shared" si="32"/>
        <v>8794.5</v>
      </c>
      <c r="AU20" s="33">
        <f t="shared" si="33"/>
        <v>0</v>
      </c>
      <c r="AV20" s="33">
        <f t="shared" si="47"/>
        <v>-8794.5</v>
      </c>
      <c r="AW20" s="39">
        <f>AU20/AT20%</f>
        <v>0</v>
      </c>
      <c r="AX20" s="44">
        <f>AX21+AX22+AX23+AX24</f>
        <v>2598.2</v>
      </c>
      <c r="AY20" s="42">
        <f>AY21+AY22+AY23+AY24</f>
        <v>0</v>
      </c>
      <c r="AZ20" s="35">
        <f t="shared" si="53"/>
        <v>-2598.2</v>
      </c>
      <c r="BA20" s="37">
        <f t="shared" si="49"/>
        <v>0</v>
      </c>
      <c r="BB20" s="44">
        <f>BB21+BB22+BB23+BB24</f>
        <v>2598.2</v>
      </c>
      <c r="BC20" s="42">
        <f>BC21+BC22+BC23+BC24</f>
        <v>0</v>
      </c>
      <c r="BD20" s="35">
        <f>BC20-BB20</f>
        <v>-2598.2</v>
      </c>
      <c r="BE20" s="45">
        <f>BC20/BB20%</f>
        <v>0</v>
      </c>
      <c r="BF20" s="44">
        <f>BF21+BF22+BF23+BF24</f>
        <v>3598.1</v>
      </c>
      <c r="BG20" s="42">
        <f>BG21+BG22+BG23+BG24</f>
        <v>0</v>
      </c>
      <c r="BH20" s="35">
        <f>BG20-BF20</f>
        <v>-3598.1</v>
      </c>
      <c r="BI20" s="37">
        <f>BG20/BF20%</f>
        <v>0</v>
      </c>
      <c r="BJ20" s="301">
        <f t="shared" si="36"/>
        <v>12565.8</v>
      </c>
      <c r="BK20" s="33">
        <f t="shared" si="37"/>
        <v>0</v>
      </c>
      <c r="BL20" s="33">
        <f t="shared" si="38"/>
        <v>-12565.8</v>
      </c>
      <c r="BM20" s="34">
        <f>BK20/BJ20%</f>
        <v>0</v>
      </c>
      <c r="BN20" s="44">
        <f>BN21+BN22+BN23+BN24</f>
        <v>3098.2</v>
      </c>
      <c r="BO20" s="42">
        <f>BO21+BO22+BO23+BO24</f>
        <v>0</v>
      </c>
      <c r="BP20" s="35">
        <f>BO20-BN20</f>
        <v>-3098.2</v>
      </c>
      <c r="BQ20" s="59">
        <f>BO20/BN20%</f>
        <v>0</v>
      </c>
      <c r="BR20" s="44">
        <f>BR21+BR22+BR23+BR24</f>
        <v>3598.2</v>
      </c>
      <c r="BS20" s="42">
        <f>BS21+BS22+BS23+BS24</f>
        <v>0</v>
      </c>
      <c r="BT20" s="35">
        <f>BS20-BR20</f>
        <v>-3598.2</v>
      </c>
      <c r="BU20" s="45">
        <f>BS20/BR20%</f>
        <v>0</v>
      </c>
      <c r="BV20" s="42">
        <f>BV21+BV22+BV23+BV24</f>
        <v>5869.400000000001</v>
      </c>
      <c r="BW20" s="42">
        <f>BW21+BW22+BW23+BW24</f>
        <v>0</v>
      </c>
      <c r="BX20" s="35">
        <f>BW20-BV20</f>
        <v>-5869.400000000001</v>
      </c>
      <c r="BY20" s="35">
        <f>BW20/BV20%</f>
        <v>0</v>
      </c>
      <c r="BZ20" s="69">
        <f>BZ21+BZ22+BZ23+BZ24</f>
        <v>0</v>
      </c>
      <c r="CA20" s="40">
        <f t="shared" si="43"/>
        <v>4880.099999999999</v>
      </c>
      <c r="CB20" s="40" t="e">
        <f t="shared" si="44"/>
        <v>#DIV/0!</v>
      </c>
    </row>
    <row r="21" spans="1:80" ht="37.5" customHeight="1" hidden="1">
      <c r="A21" s="71" t="s">
        <v>38</v>
      </c>
      <c r="B21" s="72"/>
      <c r="C21" s="72"/>
      <c r="D21" s="48">
        <f t="shared" si="0"/>
        <v>0</v>
      </c>
      <c r="E21" s="49"/>
      <c r="F21" s="50">
        <f t="shared" si="2"/>
        <v>0</v>
      </c>
      <c r="G21" s="51">
        <f t="shared" si="2"/>
        <v>0</v>
      </c>
      <c r="H21" s="51">
        <f t="shared" si="3"/>
        <v>0</v>
      </c>
      <c r="I21" s="52"/>
      <c r="J21" s="53">
        <f t="shared" si="22"/>
        <v>0</v>
      </c>
      <c r="K21" s="54">
        <f t="shared" si="51"/>
        <v>0</v>
      </c>
      <c r="L21" s="54">
        <f>K21-J21</f>
        <v>0</v>
      </c>
      <c r="M21" s="55"/>
      <c r="N21" s="73"/>
      <c r="O21" s="72"/>
      <c r="P21" s="35">
        <f t="shared" si="54"/>
        <v>0</v>
      </c>
      <c r="Q21" s="35"/>
      <c r="R21" s="72"/>
      <c r="S21" s="72"/>
      <c r="T21" s="57">
        <f t="shared" si="9"/>
        <v>0</v>
      </c>
      <c r="U21" s="57" t="e">
        <f t="shared" si="10"/>
        <v>#DIV/0!</v>
      </c>
      <c r="V21" s="72"/>
      <c r="W21" s="72"/>
      <c r="X21" s="57">
        <f t="shared" si="11"/>
        <v>0</v>
      </c>
      <c r="Y21" s="58" t="e">
        <f t="shared" si="12"/>
        <v>#DIV/0!</v>
      </c>
      <c r="Z21" s="54">
        <f t="shared" si="45"/>
        <v>0</v>
      </c>
      <c r="AA21" s="54">
        <f t="shared" si="23"/>
        <v>0</v>
      </c>
      <c r="AB21" s="54">
        <f t="shared" si="24"/>
        <v>0</v>
      </c>
      <c r="AC21" s="54"/>
      <c r="AD21" s="72"/>
      <c r="AE21" s="72"/>
      <c r="AF21" s="35">
        <f t="shared" si="55"/>
        <v>0</v>
      </c>
      <c r="AG21" s="35" t="e">
        <f t="shared" si="56"/>
        <v>#DIV/0!</v>
      </c>
      <c r="AH21" s="72"/>
      <c r="AI21" s="72"/>
      <c r="AJ21" s="35">
        <f t="shared" si="28"/>
        <v>0</v>
      </c>
      <c r="AK21" s="35" t="e">
        <f t="shared" si="29"/>
        <v>#DIV/0!</v>
      </c>
      <c r="AL21" s="72"/>
      <c r="AM21" s="72"/>
      <c r="AN21" s="57">
        <f t="shared" si="30"/>
        <v>0</v>
      </c>
      <c r="AO21" s="57" t="e">
        <f t="shared" si="13"/>
        <v>#DIV/0!</v>
      </c>
      <c r="AP21" s="293">
        <f t="shared" si="52"/>
        <v>0</v>
      </c>
      <c r="AQ21" s="298">
        <f t="shared" si="52"/>
        <v>0</v>
      </c>
      <c r="AR21" s="298">
        <f t="shared" si="14"/>
        <v>0</v>
      </c>
      <c r="AS21" s="299"/>
      <c r="AT21" s="53">
        <f t="shared" si="32"/>
        <v>0</v>
      </c>
      <c r="AU21" s="54">
        <f t="shared" si="33"/>
        <v>0</v>
      </c>
      <c r="AV21" s="54">
        <f t="shared" si="47"/>
        <v>0</v>
      </c>
      <c r="AW21" s="55"/>
      <c r="AX21" s="74"/>
      <c r="AY21" s="72"/>
      <c r="AZ21" s="57">
        <f t="shared" si="53"/>
        <v>0</v>
      </c>
      <c r="BA21" s="59" t="e">
        <f t="shared" si="49"/>
        <v>#DIV/0!</v>
      </c>
      <c r="BB21" s="74"/>
      <c r="BC21" s="72"/>
      <c r="BD21" s="57"/>
      <c r="BE21" s="61"/>
      <c r="BF21" s="74"/>
      <c r="BG21" s="72"/>
      <c r="BH21" s="57"/>
      <c r="BI21" s="37"/>
      <c r="BJ21" s="300">
        <f t="shared" si="36"/>
        <v>0</v>
      </c>
      <c r="BK21" s="54">
        <f t="shared" si="37"/>
        <v>0</v>
      </c>
      <c r="BL21" s="54">
        <f t="shared" si="38"/>
        <v>0</v>
      </c>
      <c r="BM21" s="55"/>
      <c r="BN21" s="74"/>
      <c r="BO21" s="72"/>
      <c r="BP21" s="57"/>
      <c r="BQ21" s="59"/>
      <c r="BR21" s="74"/>
      <c r="BS21" s="72"/>
      <c r="BT21" s="57"/>
      <c r="BU21" s="45"/>
      <c r="BV21" s="72"/>
      <c r="BW21" s="72"/>
      <c r="BX21" s="57"/>
      <c r="BY21" s="35" t="e">
        <f>BW21/BV21%</f>
        <v>#DIV/0!</v>
      </c>
      <c r="BZ21" s="307"/>
      <c r="CA21" s="62">
        <f t="shared" si="43"/>
        <v>0</v>
      </c>
      <c r="CB21" s="62" t="e">
        <f t="shared" si="44"/>
        <v>#DIV/0!</v>
      </c>
    </row>
    <row r="22" spans="1:80" s="76" customFormat="1" ht="23.25" customHeight="1">
      <c r="A22" s="71" t="s">
        <v>39</v>
      </c>
      <c r="B22" s="47">
        <f aca="true" t="shared" si="57" ref="B22:C24">J22+Z22+AT22+BJ22</f>
        <v>27121.3</v>
      </c>
      <c r="C22" s="47">
        <f t="shared" si="57"/>
        <v>2894.3999999999996</v>
      </c>
      <c r="D22" s="75">
        <f t="shared" si="0"/>
        <v>-24226.9</v>
      </c>
      <c r="E22" s="49">
        <f t="shared" si="1"/>
        <v>10.672054805632474</v>
      </c>
      <c r="F22" s="50">
        <f t="shared" si="2"/>
        <v>9350</v>
      </c>
      <c r="G22" s="51">
        <f t="shared" si="2"/>
        <v>2894.3999999999996</v>
      </c>
      <c r="H22" s="51">
        <f t="shared" si="3"/>
        <v>-6455.6</v>
      </c>
      <c r="I22" s="52">
        <f aca="true" t="shared" si="58" ref="I22:I28">G22/F22%</f>
        <v>30.956149732620318</v>
      </c>
      <c r="J22" s="53">
        <f t="shared" si="22"/>
        <v>2850</v>
      </c>
      <c r="K22" s="54">
        <f t="shared" si="51"/>
        <v>2894.3999999999996</v>
      </c>
      <c r="L22" s="54">
        <f>K22-J22</f>
        <v>44.399999999999636</v>
      </c>
      <c r="M22" s="55">
        <f aca="true" t="shared" si="59" ref="M22:M32">K22/J22%</f>
        <v>101.55789473684209</v>
      </c>
      <c r="N22" s="56">
        <v>1000</v>
      </c>
      <c r="O22" s="47">
        <v>763.3</v>
      </c>
      <c r="P22" s="57">
        <f t="shared" si="54"/>
        <v>-236.70000000000005</v>
      </c>
      <c r="Q22" s="57">
        <f>O22/N22%</f>
        <v>76.33</v>
      </c>
      <c r="R22" s="47">
        <v>1500</v>
      </c>
      <c r="S22" s="47">
        <v>756.4</v>
      </c>
      <c r="T22" s="57">
        <f t="shared" si="9"/>
        <v>-743.6</v>
      </c>
      <c r="U22" s="57">
        <f t="shared" si="10"/>
        <v>50.42666666666666</v>
      </c>
      <c r="V22" s="47">
        <v>350</v>
      </c>
      <c r="W22" s="47">
        <v>1374.7</v>
      </c>
      <c r="X22" s="57">
        <f t="shared" si="11"/>
        <v>1024.7</v>
      </c>
      <c r="Y22" s="58">
        <f t="shared" si="12"/>
        <v>392.7714285714286</v>
      </c>
      <c r="Z22" s="54">
        <f t="shared" si="45"/>
        <v>6500</v>
      </c>
      <c r="AA22" s="54">
        <f t="shared" si="23"/>
        <v>0</v>
      </c>
      <c r="AB22" s="54">
        <f t="shared" si="24"/>
        <v>-6500</v>
      </c>
      <c r="AC22" s="54">
        <f>AA22/Z22%</f>
        <v>0</v>
      </c>
      <c r="AD22" s="47">
        <v>2000</v>
      </c>
      <c r="AE22" s="47"/>
      <c r="AF22" s="57">
        <f t="shared" si="55"/>
        <v>-2000</v>
      </c>
      <c r="AG22" s="57">
        <f t="shared" si="56"/>
        <v>0</v>
      </c>
      <c r="AH22" s="47">
        <v>2000</v>
      </c>
      <c r="AI22" s="47"/>
      <c r="AJ22" s="57">
        <f t="shared" si="28"/>
        <v>-2000</v>
      </c>
      <c r="AK22" s="57">
        <f t="shared" si="29"/>
        <v>0</v>
      </c>
      <c r="AL22" s="47">
        <v>2500</v>
      </c>
      <c r="AM22" s="47"/>
      <c r="AN22" s="57">
        <f t="shared" si="30"/>
        <v>-2500</v>
      </c>
      <c r="AO22" s="57">
        <f t="shared" si="13"/>
        <v>0</v>
      </c>
      <c r="AP22" s="297">
        <f t="shared" si="52"/>
        <v>16350</v>
      </c>
      <c r="AQ22" s="298">
        <f t="shared" si="52"/>
        <v>2894.3999999999996</v>
      </c>
      <c r="AR22" s="298">
        <f t="shared" si="14"/>
        <v>-13455.6</v>
      </c>
      <c r="AS22" s="299">
        <f aca="true" t="shared" si="60" ref="AS22:AS32">AQ22/AP22%</f>
        <v>17.70275229357798</v>
      </c>
      <c r="AT22" s="53">
        <f t="shared" si="32"/>
        <v>7000</v>
      </c>
      <c r="AU22" s="54">
        <f t="shared" si="33"/>
        <v>0</v>
      </c>
      <c r="AV22" s="54">
        <f t="shared" si="47"/>
        <v>-7000</v>
      </c>
      <c r="AW22" s="55">
        <f>AU22/AT22%</f>
        <v>0</v>
      </c>
      <c r="AX22" s="60">
        <v>2000</v>
      </c>
      <c r="AY22" s="47"/>
      <c r="AZ22" s="57">
        <f t="shared" si="53"/>
        <v>-2000</v>
      </c>
      <c r="BA22" s="59">
        <f t="shared" si="49"/>
        <v>0</v>
      </c>
      <c r="BB22" s="60">
        <v>2000</v>
      </c>
      <c r="BC22" s="47"/>
      <c r="BD22" s="57">
        <f>BC22-BB22</f>
        <v>-2000</v>
      </c>
      <c r="BE22" s="61">
        <f>BC22/BB22%</f>
        <v>0</v>
      </c>
      <c r="BF22" s="60">
        <v>3000</v>
      </c>
      <c r="BG22" s="47"/>
      <c r="BH22" s="57">
        <f>BG22-BF22</f>
        <v>-3000</v>
      </c>
      <c r="BI22" s="59">
        <f>BG22/BF22%</f>
        <v>0</v>
      </c>
      <c r="BJ22" s="300">
        <f t="shared" si="36"/>
        <v>10771.3</v>
      </c>
      <c r="BK22" s="54">
        <f t="shared" si="37"/>
        <v>0</v>
      </c>
      <c r="BL22" s="54">
        <f t="shared" si="38"/>
        <v>-10771.3</v>
      </c>
      <c r="BM22" s="55">
        <f>BK22/BJ22%</f>
        <v>0</v>
      </c>
      <c r="BN22" s="60">
        <v>2500</v>
      </c>
      <c r="BO22" s="47"/>
      <c r="BP22" s="35">
        <f>BO22-BN22</f>
        <v>-2500</v>
      </c>
      <c r="BQ22" s="59">
        <f>BO22/BN22%</f>
        <v>0</v>
      </c>
      <c r="BR22" s="60">
        <v>3000</v>
      </c>
      <c r="BS22" s="47"/>
      <c r="BT22" s="57">
        <f>BS22-BR22</f>
        <v>-3000</v>
      </c>
      <c r="BU22" s="61">
        <f>BS22/BR22%</f>
        <v>0</v>
      </c>
      <c r="BV22" s="47">
        <v>5271.3</v>
      </c>
      <c r="BW22" s="47"/>
      <c r="BX22" s="57">
        <f>BW22-BV22</f>
        <v>-5271.3</v>
      </c>
      <c r="BY22" s="35">
        <f>BW22/BV22%</f>
        <v>0</v>
      </c>
      <c r="BZ22" s="306"/>
      <c r="CA22" s="62">
        <f t="shared" si="43"/>
        <v>2894.3999999999996</v>
      </c>
      <c r="CB22" s="62" t="e">
        <f t="shared" si="44"/>
        <v>#DIV/0!</v>
      </c>
    </row>
    <row r="23" spans="1:80" s="2" customFormat="1" ht="22.5" customHeight="1">
      <c r="A23" s="46" t="s">
        <v>40</v>
      </c>
      <c r="B23" s="47">
        <f t="shared" si="57"/>
        <v>7177.6</v>
      </c>
      <c r="C23" s="47">
        <f t="shared" si="57"/>
        <v>1857</v>
      </c>
      <c r="D23" s="57">
        <f t="shared" si="0"/>
        <v>-5320.6</v>
      </c>
      <c r="E23" s="49">
        <f t="shared" si="1"/>
        <v>25.872157824342395</v>
      </c>
      <c r="F23" s="50">
        <f t="shared" si="2"/>
        <v>3588.6</v>
      </c>
      <c r="G23" s="51">
        <f t="shared" si="2"/>
        <v>1857</v>
      </c>
      <c r="H23" s="51">
        <f t="shared" si="3"/>
        <v>-1731.6</v>
      </c>
      <c r="I23" s="52">
        <f t="shared" si="58"/>
        <v>51.74719946497242</v>
      </c>
      <c r="J23" s="53">
        <f t="shared" si="22"/>
        <v>1794.1</v>
      </c>
      <c r="K23" s="54">
        <f t="shared" si="51"/>
        <v>1857</v>
      </c>
      <c r="L23" s="54">
        <f>K23-J23</f>
        <v>62.90000000000009</v>
      </c>
      <c r="M23" s="55">
        <f t="shared" si="59"/>
        <v>103.50593612396189</v>
      </c>
      <c r="N23" s="77">
        <v>598</v>
      </c>
      <c r="O23" s="78">
        <v>651.2</v>
      </c>
      <c r="P23" s="57">
        <f t="shared" si="54"/>
        <v>53.200000000000045</v>
      </c>
      <c r="Q23" s="57">
        <f>O23/N23%</f>
        <v>108.89632107023411</v>
      </c>
      <c r="R23" s="78">
        <v>598.1</v>
      </c>
      <c r="S23" s="78">
        <v>576.7</v>
      </c>
      <c r="T23" s="57">
        <f t="shared" si="9"/>
        <v>-21.399999999999977</v>
      </c>
      <c r="U23" s="57">
        <f t="shared" si="10"/>
        <v>96.42200300953019</v>
      </c>
      <c r="V23" s="78">
        <v>598</v>
      </c>
      <c r="W23" s="78">
        <v>629.1</v>
      </c>
      <c r="X23" s="57">
        <f t="shared" si="11"/>
        <v>31.100000000000023</v>
      </c>
      <c r="Y23" s="58">
        <f t="shared" si="12"/>
        <v>105.20066889632106</v>
      </c>
      <c r="Z23" s="54">
        <f t="shared" si="45"/>
        <v>1794.5</v>
      </c>
      <c r="AA23" s="54">
        <f t="shared" si="23"/>
        <v>0</v>
      </c>
      <c r="AB23" s="54">
        <f t="shared" si="24"/>
        <v>-1794.5</v>
      </c>
      <c r="AC23" s="54">
        <f>AA23/Z23%</f>
        <v>0</v>
      </c>
      <c r="AD23" s="78">
        <v>598.2</v>
      </c>
      <c r="AE23" s="78"/>
      <c r="AF23" s="57">
        <f t="shared" si="55"/>
        <v>-598.2</v>
      </c>
      <c r="AG23" s="57">
        <f t="shared" si="56"/>
        <v>0</v>
      </c>
      <c r="AH23" s="78">
        <v>598.2</v>
      </c>
      <c r="AI23" s="78"/>
      <c r="AJ23" s="57">
        <f t="shared" si="28"/>
        <v>-598.2</v>
      </c>
      <c r="AK23" s="57">
        <f t="shared" si="29"/>
        <v>0</v>
      </c>
      <c r="AL23" s="78">
        <v>598.1</v>
      </c>
      <c r="AM23" s="78"/>
      <c r="AN23" s="57">
        <f t="shared" si="30"/>
        <v>-598.1</v>
      </c>
      <c r="AO23" s="57">
        <f t="shared" si="13"/>
        <v>0</v>
      </c>
      <c r="AP23" s="297">
        <f t="shared" si="52"/>
        <v>5383.1</v>
      </c>
      <c r="AQ23" s="298">
        <f t="shared" si="52"/>
        <v>1857</v>
      </c>
      <c r="AR23" s="298">
        <f t="shared" si="14"/>
        <v>-3526.1000000000004</v>
      </c>
      <c r="AS23" s="299">
        <f t="shared" si="60"/>
        <v>34.49685125671081</v>
      </c>
      <c r="AT23" s="53">
        <f t="shared" si="32"/>
        <v>1794.5</v>
      </c>
      <c r="AU23" s="54">
        <f t="shared" si="33"/>
        <v>0</v>
      </c>
      <c r="AV23" s="54">
        <f t="shared" si="47"/>
        <v>-1794.5</v>
      </c>
      <c r="AW23" s="55">
        <f>AU23/AT23%</f>
        <v>0</v>
      </c>
      <c r="AX23" s="79">
        <v>598.2</v>
      </c>
      <c r="AY23" s="78"/>
      <c r="AZ23" s="57">
        <f t="shared" si="53"/>
        <v>-598.2</v>
      </c>
      <c r="BA23" s="59">
        <f t="shared" si="49"/>
        <v>0</v>
      </c>
      <c r="BB23" s="79">
        <v>598.2</v>
      </c>
      <c r="BC23" s="78"/>
      <c r="BD23" s="57">
        <f>BC23-BB23</f>
        <v>-598.2</v>
      </c>
      <c r="BE23" s="61">
        <f>BC23/BB23%</f>
        <v>0</v>
      </c>
      <c r="BF23" s="79">
        <v>598.1</v>
      </c>
      <c r="BG23" s="78"/>
      <c r="BH23" s="57">
        <f>BG23-BF23</f>
        <v>-598.1</v>
      </c>
      <c r="BI23" s="59">
        <f>BG23/BF23%</f>
        <v>0</v>
      </c>
      <c r="BJ23" s="300">
        <f t="shared" si="36"/>
        <v>1794.5</v>
      </c>
      <c r="BK23" s="54">
        <f t="shared" si="37"/>
        <v>0</v>
      </c>
      <c r="BL23" s="54">
        <f t="shared" si="38"/>
        <v>-1794.5</v>
      </c>
      <c r="BM23" s="55">
        <f>BK23/BJ23%</f>
        <v>0</v>
      </c>
      <c r="BN23" s="79">
        <v>598.2</v>
      </c>
      <c r="BO23" s="78"/>
      <c r="BP23" s="35">
        <f>BO23-BN23</f>
        <v>-598.2</v>
      </c>
      <c r="BQ23" s="59">
        <f>BO23/BN23%</f>
        <v>0</v>
      </c>
      <c r="BR23" s="79">
        <v>598.2</v>
      </c>
      <c r="BS23" s="78"/>
      <c r="BT23" s="57">
        <f>BS23-BR23</f>
        <v>-598.2</v>
      </c>
      <c r="BU23" s="61">
        <f>BS23/BR23%</f>
        <v>0</v>
      </c>
      <c r="BV23" s="78">
        <v>598.1</v>
      </c>
      <c r="BW23" s="78"/>
      <c r="BX23" s="57">
        <f>BW23-BV23</f>
        <v>-598.1</v>
      </c>
      <c r="BY23" s="57">
        <f aca="true" t="shared" si="61" ref="BY23:BY32">BW23/BV23%</f>
        <v>0</v>
      </c>
      <c r="BZ23" s="308"/>
      <c r="CA23" s="62">
        <f t="shared" si="43"/>
        <v>1857</v>
      </c>
      <c r="CB23" s="62" t="e">
        <f t="shared" si="44"/>
        <v>#DIV/0!</v>
      </c>
    </row>
    <row r="24" spans="1:80" ht="40.5" customHeight="1">
      <c r="A24" s="46" t="s">
        <v>41</v>
      </c>
      <c r="B24" s="47">
        <f t="shared" si="57"/>
        <v>92.8</v>
      </c>
      <c r="C24" s="47">
        <f t="shared" si="57"/>
        <v>128.7</v>
      </c>
      <c r="D24" s="48">
        <f t="shared" si="0"/>
        <v>35.89999999999999</v>
      </c>
      <c r="E24" s="49"/>
      <c r="F24" s="50">
        <f t="shared" si="2"/>
        <v>92.8</v>
      </c>
      <c r="G24" s="51">
        <f t="shared" si="2"/>
        <v>128.7</v>
      </c>
      <c r="H24" s="51">
        <f t="shared" si="3"/>
        <v>35.89999999999999</v>
      </c>
      <c r="I24" s="52">
        <f t="shared" si="58"/>
        <v>138.6853448275862</v>
      </c>
      <c r="J24" s="53">
        <f t="shared" si="22"/>
        <v>92.8</v>
      </c>
      <c r="K24" s="54">
        <f t="shared" si="51"/>
        <v>128.7</v>
      </c>
      <c r="L24" s="54">
        <f>K24-J24</f>
        <v>35.89999999999999</v>
      </c>
      <c r="M24" s="55">
        <f t="shared" si="59"/>
        <v>138.6853448275862</v>
      </c>
      <c r="N24" s="77"/>
      <c r="O24" s="78">
        <v>112</v>
      </c>
      <c r="P24" s="57">
        <f t="shared" si="54"/>
        <v>112</v>
      </c>
      <c r="Q24" s="57"/>
      <c r="R24" s="78"/>
      <c r="S24" s="78"/>
      <c r="T24" s="57">
        <f t="shared" si="9"/>
        <v>0</v>
      </c>
      <c r="U24" s="57"/>
      <c r="V24" s="78">
        <v>92.8</v>
      </c>
      <c r="W24" s="78">
        <v>16.7</v>
      </c>
      <c r="X24" s="57">
        <f t="shared" si="11"/>
        <v>-76.1</v>
      </c>
      <c r="Y24" s="58">
        <f t="shared" si="12"/>
        <v>17.995689655172413</v>
      </c>
      <c r="Z24" s="54">
        <f t="shared" si="45"/>
        <v>0</v>
      </c>
      <c r="AA24" s="54">
        <f t="shared" si="23"/>
        <v>0</v>
      </c>
      <c r="AB24" s="54">
        <f t="shared" si="24"/>
        <v>0</v>
      </c>
      <c r="AC24" s="54"/>
      <c r="AD24" s="78"/>
      <c r="AE24" s="78"/>
      <c r="AF24" s="57">
        <f t="shared" si="55"/>
        <v>0</v>
      </c>
      <c r="AG24" s="57"/>
      <c r="AH24" s="78"/>
      <c r="AI24" s="78"/>
      <c r="AJ24" s="57">
        <f t="shared" si="28"/>
        <v>0</v>
      </c>
      <c r="AK24" s="57"/>
      <c r="AL24" s="78"/>
      <c r="AM24" s="78"/>
      <c r="AN24" s="57">
        <f t="shared" si="30"/>
        <v>0</v>
      </c>
      <c r="AO24" s="57"/>
      <c r="AP24" s="297">
        <f t="shared" si="52"/>
        <v>92.8</v>
      </c>
      <c r="AQ24" s="298">
        <f t="shared" si="52"/>
        <v>128.7</v>
      </c>
      <c r="AR24" s="298">
        <f t="shared" si="14"/>
        <v>35.89999999999999</v>
      </c>
      <c r="AS24" s="299">
        <f t="shared" si="60"/>
        <v>138.6853448275862</v>
      </c>
      <c r="AT24" s="53">
        <f t="shared" si="32"/>
        <v>0</v>
      </c>
      <c r="AU24" s="54">
        <f t="shared" si="33"/>
        <v>0</v>
      </c>
      <c r="AV24" s="54">
        <f t="shared" si="47"/>
        <v>0</v>
      </c>
      <c r="AW24" s="55"/>
      <c r="AX24" s="79"/>
      <c r="AY24" s="78">
        <v>0</v>
      </c>
      <c r="AZ24" s="57">
        <f t="shared" si="53"/>
        <v>0</v>
      </c>
      <c r="BA24" s="59"/>
      <c r="BB24" s="79"/>
      <c r="BC24" s="78"/>
      <c r="BD24" s="57">
        <f>BC24-BB24</f>
        <v>0</v>
      </c>
      <c r="BE24" s="61"/>
      <c r="BF24" s="79"/>
      <c r="BG24" s="78">
        <v>0</v>
      </c>
      <c r="BH24" s="57">
        <f>BG24-BF24</f>
        <v>0</v>
      </c>
      <c r="BI24" s="59"/>
      <c r="BJ24" s="300">
        <f t="shared" si="36"/>
        <v>0</v>
      </c>
      <c r="BK24" s="54">
        <f t="shared" si="37"/>
        <v>0</v>
      </c>
      <c r="BL24" s="54">
        <f t="shared" si="38"/>
        <v>0</v>
      </c>
      <c r="BM24" s="55"/>
      <c r="BN24" s="79"/>
      <c r="BO24" s="78"/>
      <c r="BP24" s="35">
        <f>BO24-BN24</f>
        <v>0</v>
      </c>
      <c r="BQ24" s="59"/>
      <c r="BR24" s="79"/>
      <c r="BS24" s="78"/>
      <c r="BT24" s="57">
        <f>BS24-BR24</f>
        <v>0</v>
      </c>
      <c r="BU24" s="61"/>
      <c r="BV24" s="78"/>
      <c r="BW24" s="78"/>
      <c r="BX24" s="57">
        <f>BW24-BV24</f>
        <v>0</v>
      </c>
      <c r="BY24" s="57" t="e">
        <f t="shared" si="61"/>
        <v>#DIV/0!</v>
      </c>
      <c r="BZ24" s="308"/>
      <c r="CA24" s="62">
        <f t="shared" si="43"/>
        <v>128.7</v>
      </c>
      <c r="CB24" s="62" t="e">
        <f t="shared" si="44"/>
        <v>#DIV/0!</v>
      </c>
    </row>
    <row r="25" spans="1:80" s="41" customFormat="1" ht="38.25" customHeight="1">
      <c r="A25" s="70" t="s">
        <v>42</v>
      </c>
      <c r="B25" s="80">
        <f>B26</f>
        <v>3719.4</v>
      </c>
      <c r="C25" s="80">
        <f>C26</f>
        <v>784.6999999999999</v>
      </c>
      <c r="D25" s="28">
        <f t="shared" si="0"/>
        <v>-2934.7000000000003</v>
      </c>
      <c r="E25" s="29">
        <f t="shared" si="1"/>
        <v>21.09748884228639</v>
      </c>
      <c r="F25" s="30">
        <f t="shared" si="2"/>
        <v>1741.5</v>
      </c>
      <c r="G25" s="31">
        <f t="shared" si="2"/>
        <v>784.6999999999999</v>
      </c>
      <c r="H25" s="31">
        <f t="shared" si="3"/>
        <v>-956.8000000000001</v>
      </c>
      <c r="I25" s="32">
        <f t="shared" si="58"/>
        <v>45.05885730691932</v>
      </c>
      <c r="J25" s="296">
        <f t="shared" si="22"/>
        <v>776.6000000000001</v>
      </c>
      <c r="K25" s="33">
        <f t="shared" si="51"/>
        <v>784.6999999999999</v>
      </c>
      <c r="L25" s="33">
        <f aca="true" t="shared" si="62" ref="L25:L31">K25-J25</f>
        <v>8.099999999999795</v>
      </c>
      <c r="M25" s="34">
        <f t="shared" si="59"/>
        <v>101.04300798351787</v>
      </c>
      <c r="N25" s="81">
        <f>SUM(N26)</f>
        <v>953.1</v>
      </c>
      <c r="O25" s="80">
        <f>O26</f>
        <v>728.9</v>
      </c>
      <c r="P25" s="35">
        <f t="shared" si="54"/>
        <v>-224.20000000000005</v>
      </c>
      <c r="Q25" s="35">
        <f aca="true" t="shared" si="63" ref="Q25:Q32">O25/N25%</f>
        <v>76.47676004616514</v>
      </c>
      <c r="R25" s="80">
        <f>R26</f>
        <v>19.2</v>
      </c>
      <c r="S25" s="80">
        <f>S26</f>
        <v>52.3</v>
      </c>
      <c r="T25" s="35">
        <f t="shared" si="9"/>
        <v>33.099999999999994</v>
      </c>
      <c r="U25" s="35">
        <f aca="true" t="shared" si="64" ref="U25:U32">S25/R25%</f>
        <v>272.3958333333333</v>
      </c>
      <c r="V25" s="80">
        <f>V26</f>
        <v>-195.7</v>
      </c>
      <c r="W25" s="80">
        <f>W26</f>
        <v>3.5</v>
      </c>
      <c r="X25" s="35">
        <f t="shared" si="11"/>
        <v>199.2</v>
      </c>
      <c r="Y25" s="58">
        <f t="shared" si="12"/>
        <v>-1.7884517118037815</v>
      </c>
      <c r="Z25" s="33">
        <f t="shared" si="45"/>
        <v>964.9</v>
      </c>
      <c r="AA25" s="33">
        <f t="shared" si="23"/>
        <v>0</v>
      </c>
      <c r="AB25" s="33">
        <f t="shared" si="24"/>
        <v>-964.9</v>
      </c>
      <c r="AC25" s="33">
        <f aca="true" t="shared" si="65" ref="AC25:AC32">AA25/Z25%</f>
        <v>0</v>
      </c>
      <c r="AD25" s="80">
        <f>AD26</f>
        <v>941.9</v>
      </c>
      <c r="AE25" s="80">
        <f>AE26</f>
        <v>0</v>
      </c>
      <c r="AF25" s="57">
        <f t="shared" si="55"/>
        <v>-941.9</v>
      </c>
      <c r="AG25" s="57">
        <f t="shared" si="56"/>
        <v>0</v>
      </c>
      <c r="AH25" s="80">
        <f>AH26</f>
        <v>17.1</v>
      </c>
      <c r="AI25" s="80">
        <f>AI26</f>
        <v>0</v>
      </c>
      <c r="AJ25" s="35">
        <f t="shared" si="28"/>
        <v>-17.1</v>
      </c>
      <c r="AK25" s="35">
        <f>AI25/AH25%</f>
        <v>0</v>
      </c>
      <c r="AL25" s="80">
        <f>AL26</f>
        <v>5.9</v>
      </c>
      <c r="AM25" s="80">
        <f>AM26</f>
        <v>0</v>
      </c>
      <c r="AN25" s="35">
        <f t="shared" si="30"/>
        <v>-5.9</v>
      </c>
      <c r="AO25" s="35">
        <f>AM25/AL25%</f>
        <v>0</v>
      </c>
      <c r="AP25" s="293">
        <f t="shared" si="52"/>
        <v>2543.4</v>
      </c>
      <c r="AQ25" s="294">
        <f t="shared" si="52"/>
        <v>784.6999999999999</v>
      </c>
      <c r="AR25" s="294">
        <f t="shared" si="14"/>
        <v>-1758.7000000000003</v>
      </c>
      <c r="AS25" s="295">
        <f t="shared" si="60"/>
        <v>30.852402296139022</v>
      </c>
      <c r="AT25" s="296">
        <f t="shared" si="32"/>
        <v>801.9</v>
      </c>
      <c r="AU25" s="33">
        <f t="shared" si="33"/>
        <v>0</v>
      </c>
      <c r="AV25" s="33">
        <f t="shared" si="47"/>
        <v>-801.9</v>
      </c>
      <c r="AW25" s="39">
        <f>AU25/AT25%</f>
        <v>0</v>
      </c>
      <c r="AX25" s="82">
        <f>AX26</f>
        <v>741.1</v>
      </c>
      <c r="AY25" s="80">
        <f>AY26</f>
        <v>0</v>
      </c>
      <c r="AZ25" s="35">
        <f t="shared" si="53"/>
        <v>-741.1</v>
      </c>
      <c r="BA25" s="37">
        <f t="shared" si="49"/>
        <v>0</v>
      </c>
      <c r="BB25" s="82">
        <f>BB26</f>
        <v>48.5</v>
      </c>
      <c r="BC25" s="80">
        <f>BC26</f>
        <v>0</v>
      </c>
      <c r="BD25" s="35">
        <f aca="true" t="shared" si="66" ref="BD25:BD31">BC25-BB25</f>
        <v>-48.5</v>
      </c>
      <c r="BE25" s="45">
        <f>BC25/BB25%</f>
        <v>0</v>
      </c>
      <c r="BF25" s="82">
        <f>BF26</f>
        <v>12.3</v>
      </c>
      <c r="BG25" s="80">
        <f>BG26</f>
        <v>0</v>
      </c>
      <c r="BH25" s="80">
        <f>BH26</f>
        <v>-12.3</v>
      </c>
      <c r="BI25" s="37">
        <f>BG25/BF25%</f>
        <v>0</v>
      </c>
      <c r="BJ25" s="301">
        <f t="shared" si="36"/>
        <v>1176</v>
      </c>
      <c r="BK25" s="33">
        <f t="shared" si="37"/>
        <v>0</v>
      </c>
      <c r="BL25" s="33">
        <f t="shared" si="38"/>
        <v>-1176</v>
      </c>
      <c r="BM25" s="34">
        <f aca="true" t="shared" si="67" ref="BM25:BM32">BK25/BJ25%</f>
        <v>0</v>
      </c>
      <c r="BN25" s="82">
        <f>BN26</f>
        <v>873.7</v>
      </c>
      <c r="BO25" s="82">
        <f>BO26</f>
        <v>0</v>
      </c>
      <c r="BP25" s="35">
        <f>BO25-BN25</f>
        <v>-873.7</v>
      </c>
      <c r="BQ25" s="59">
        <f>BO25/BN25%</f>
        <v>0</v>
      </c>
      <c r="BR25" s="82">
        <f>BR26</f>
        <v>51.2</v>
      </c>
      <c r="BS25" s="80">
        <f>BS26</f>
        <v>0</v>
      </c>
      <c r="BT25" s="80">
        <f>BT26</f>
        <v>-51.2</v>
      </c>
      <c r="BU25" s="45">
        <f>BS25/BR25%</f>
        <v>0</v>
      </c>
      <c r="BV25" s="80">
        <f>BV26</f>
        <v>251.1</v>
      </c>
      <c r="BW25" s="80">
        <f>BW26</f>
        <v>0</v>
      </c>
      <c r="BX25" s="57">
        <f>BW25-BV25</f>
        <v>-251.1</v>
      </c>
      <c r="BY25" s="57">
        <f t="shared" si="61"/>
        <v>0</v>
      </c>
      <c r="BZ25" s="309">
        <f>BZ26</f>
        <v>0</v>
      </c>
      <c r="CA25" s="40">
        <f t="shared" si="43"/>
        <v>784.6999999999999</v>
      </c>
      <c r="CB25" s="40" t="e">
        <f t="shared" si="44"/>
        <v>#DIV/0!</v>
      </c>
    </row>
    <row r="26" spans="1:80" ht="40.5" customHeight="1">
      <c r="A26" s="46" t="s">
        <v>43</v>
      </c>
      <c r="B26" s="47">
        <f>J26+Z26+AT26+BJ26</f>
        <v>3719.4</v>
      </c>
      <c r="C26" s="47">
        <f>K26+AA26+AU26+BK26</f>
        <v>784.6999999999999</v>
      </c>
      <c r="D26" s="48">
        <f t="shared" si="0"/>
        <v>-2934.7000000000003</v>
      </c>
      <c r="E26" s="49">
        <f t="shared" si="1"/>
        <v>21.09748884228639</v>
      </c>
      <c r="F26" s="50">
        <f t="shared" si="2"/>
        <v>1741.5</v>
      </c>
      <c r="G26" s="51">
        <f t="shared" si="2"/>
        <v>784.6999999999999</v>
      </c>
      <c r="H26" s="51">
        <f t="shared" si="3"/>
        <v>-956.8000000000001</v>
      </c>
      <c r="I26" s="52">
        <f t="shared" si="58"/>
        <v>45.05885730691932</v>
      </c>
      <c r="J26" s="53">
        <f t="shared" si="22"/>
        <v>776.6000000000001</v>
      </c>
      <c r="K26" s="54">
        <f t="shared" si="51"/>
        <v>784.6999999999999</v>
      </c>
      <c r="L26" s="54">
        <f t="shared" si="62"/>
        <v>8.099999999999795</v>
      </c>
      <c r="M26" s="55">
        <f t="shared" si="59"/>
        <v>101.04300798351787</v>
      </c>
      <c r="N26" s="77">
        <v>953.1</v>
      </c>
      <c r="O26" s="78">
        <v>728.9</v>
      </c>
      <c r="P26" s="57">
        <f t="shared" si="54"/>
        <v>-224.20000000000005</v>
      </c>
      <c r="Q26" s="57">
        <f t="shared" si="63"/>
        <v>76.47676004616514</v>
      </c>
      <c r="R26" s="78">
        <v>19.2</v>
      </c>
      <c r="S26" s="78">
        <v>52.3</v>
      </c>
      <c r="T26" s="57">
        <f t="shared" si="9"/>
        <v>33.099999999999994</v>
      </c>
      <c r="U26" s="57">
        <f t="shared" si="64"/>
        <v>272.3958333333333</v>
      </c>
      <c r="V26" s="78">
        <v>-195.7</v>
      </c>
      <c r="W26" s="78">
        <v>3.5</v>
      </c>
      <c r="X26" s="57">
        <f t="shared" si="11"/>
        <v>199.2</v>
      </c>
      <c r="Y26" s="58">
        <f t="shared" si="12"/>
        <v>-1.7884517118037815</v>
      </c>
      <c r="Z26" s="54">
        <f t="shared" si="45"/>
        <v>964.9</v>
      </c>
      <c r="AA26" s="54">
        <f t="shared" si="23"/>
        <v>0</v>
      </c>
      <c r="AB26" s="54">
        <f t="shared" si="24"/>
        <v>-964.9</v>
      </c>
      <c r="AC26" s="54">
        <f t="shared" si="65"/>
        <v>0</v>
      </c>
      <c r="AD26" s="78">
        <v>941.9</v>
      </c>
      <c r="AE26" s="78"/>
      <c r="AF26" s="57">
        <f t="shared" si="55"/>
        <v>-941.9</v>
      </c>
      <c r="AG26" s="57">
        <f t="shared" si="56"/>
        <v>0</v>
      </c>
      <c r="AH26" s="78">
        <v>17.1</v>
      </c>
      <c r="AI26" s="78"/>
      <c r="AJ26" s="57">
        <f t="shared" si="28"/>
        <v>-17.1</v>
      </c>
      <c r="AK26" s="57">
        <f>AI26/AH26%</f>
        <v>0</v>
      </c>
      <c r="AL26" s="78">
        <v>5.9</v>
      </c>
      <c r="AM26" s="78"/>
      <c r="AN26" s="57">
        <f t="shared" si="30"/>
        <v>-5.9</v>
      </c>
      <c r="AO26" s="57">
        <f>AM26/AL26%</f>
        <v>0</v>
      </c>
      <c r="AP26" s="297">
        <f t="shared" si="52"/>
        <v>2543.4</v>
      </c>
      <c r="AQ26" s="298">
        <f t="shared" si="52"/>
        <v>784.6999999999999</v>
      </c>
      <c r="AR26" s="298">
        <f t="shared" si="14"/>
        <v>-1758.7000000000003</v>
      </c>
      <c r="AS26" s="299">
        <f t="shared" si="60"/>
        <v>30.852402296139022</v>
      </c>
      <c r="AT26" s="53">
        <f t="shared" si="32"/>
        <v>801.9</v>
      </c>
      <c r="AU26" s="54">
        <f t="shared" si="33"/>
        <v>0</v>
      </c>
      <c r="AV26" s="54">
        <f t="shared" si="47"/>
        <v>-801.9</v>
      </c>
      <c r="AW26" s="55">
        <f>AU26/AT26%</f>
        <v>0</v>
      </c>
      <c r="AX26" s="79">
        <v>741.1</v>
      </c>
      <c r="AY26" s="78"/>
      <c r="AZ26" s="57">
        <f t="shared" si="53"/>
        <v>-741.1</v>
      </c>
      <c r="BA26" s="59">
        <f t="shared" si="49"/>
        <v>0</v>
      </c>
      <c r="BB26" s="79">
        <v>48.5</v>
      </c>
      <c r="BC26" s="78"/>
      <c r="BD26" s="57">
        <f t="shared" si="66"/>
        <v>-48.5</v>
      </c>
      <c r="BE26" s="61">
        <f>BC26/BB26%</f>
        <v>0</v>
      </c>
      <c r="BF26" s="79">
        <v>12.3</v>
      </c>
      <c r="BG26" s="78"/>
      <c r="BH26" s="57">
        <f aca="true" t="shared" si="68" ref="BH26:BH31">BG26-BF26</f>
        <v>-12.3</v>
      </c>
      <c r="BI26" s="59">
        <f>BG26/BF26%</f>
        <v>0</v>
      </c>
      <c r="BJ26" s="300">
        <f>BN26+BR26+BV26</f>
        <v>1176</v>
      </c>
      <c r="BK26" s="54">
        <f>SUM(BO26+BS26+BW26)</f>
        <v>0</v>
      </c>
      <c r="BL26" s="54">
        <f t="shared" si="38"/>
        <v>-1176</v>
      </c>
      <c r="BM26" s="55">
        <f t="shared" si="67"/>
        <v>0</v>
      </c>
      <c r="BN26" s="79">
        <v>873.7</v>
      </c>
      <c r="BO26" s="78"/>
      <c r="BP26" s="35">
        <f>BO26-BN26</f>
        <v>-873.7</v>
      </c>
      <c r="BQ26" s="59">
        <f>BO26/BN26%</f>
        <v>0</v>
      </c>
      <c r="BR26" s="79">
        <v>51.2</v>
      </c>
      <c r="BS26" s="78"/>
      <c r="BT26" s="57">
        <f aca="true" t="shared" si="69" ref="BT26:BT32">BS26-BR26</f>
        <v>-51.2</v>
      </c>
      <c r="BU26" s="61">
        <f>BS26/BR26%</f>
        <v>0</v>
      </c>
      <c r="BV26" s="78">
        <v>251.1</v>
      </c>
      <c r="BW26" s="78"/>
      <c r="BX26" s="57">
        <f>BW26-BV26</f>
        <v>-251.1</v>
      </c>
      <c r="BY26" s="57">
        <f t="shared" si="61"/>
        <v>0</v>
      </c>
      <c r="BZ26" s="308"/>
      <c r="CA26" s="62">
        <f t="shared" si="43"/>
        <v>784.6999999999999</v>
      </c>
      <c r="CB26" s="62" t="e">
        <f t="shared" si="44"/>
        <v>#DIV/0!</v>
      </c>
    </row>
    <row r="27" spans="1:80" s="41" customFormat="1" ht="55.5" customHeight="1">
      <c r="A27" s="70" t="s">
        <v>44</v>
      </c>
      <c r="B27" s="81">
        <f>B28</f>
        <v>0</v>
      </c>
      <c r="C27" s="81">
        <f>C28</f>
        <v>187.7</v>
      </c>
      <c r="D27" s="28">
        <f t="shared" si="0"/>
        <v>187.7</v>
      </c>
      <c r="E27" s="29"/>
      <c r="F27" s="30">
        <f t="shared" si="2"/>
        <v>0</v>
      </c>
      <c r="G27" s="31">
        <f t="shared" si="2"/>
        <v>187.7</v>
      </c>
      <c r="H27" s="31">
        <f t="shared" si="3"/>
        <v>187.7</v>
      </c>
      <c r="I27" s="32" t="e">
        <f t="shared" si="58"/>
        <v>#DIV/0!</v>
      </c>
      <c r="J27" s="296">
        <f t="shared" si="22"/>
        <v>0</v>
      </c>
      <c r="K27" s="33">
        <f t="shared" si="51"/>
        <v>187.7</v>
      </c>
      <c r="L27" s="33">
        <f t="shared" si="62"/>
        <v>187.7</v>
      </c>
      <c r="M27" s="34"/>
      <c r="N27" s="81">
        <f>N28</f>
        <v>0</v>
      </c>
      <c r="O27" s="81">
        <f>O28</f>
        <v>3.3</v>
      </c>
      <c r="P27" s="57">
        <f t="shared" si="54"/>
        <v>3.3</v>
      </c>
      <c r="Q27" s="57"/>
      <c r="R27" s="81">
        <f>R28</f>
        <v>0</v>
      </c>
      <c r="S27" s="81">
        <f>S28</f>
        <v>18.7</v>
      </c>
      <c r="T27" s="35">
        <f t="shared" si="9"/>
        <v>18.7</v>
      </c>
      <c r="U27" s="35"/>
      <c r="V27" s="81">
        <f>V28</f>
        <v>0</v>
      </c>
      <c r="W27" s="81">
        <f>W28</f>
        <v>165.7</v>
      </c>
      <c r="X27" s="57">
        <f t="shared" si="11"/>
        <v>165.7</v>
      </c>
      <c r="Y27" s="58"/>
      <c r="Z27" s="33">
        <f t="shared" si="45"/>
        <v>0</v>
      </c>
      <c r="AA27" s="33">
        <f t="shared" si="23"/>
        <v>0</v>
      </c>
      <c r="AB27" s="33">
        <f t="shared" si="24"/>
        <v>0</v>
      </c>
      <c r="AC27" s="33" t="s">
        <v>45</v>
      </c>
      <c r="AD27" s="81">
        <f>AD28</f>
        <v>0</v>
      </c>
      <c r="AE27" s="81">
        <f>AE28</f>
        <v>0</v>
      </c>
      <c r="AF27" s="35">
        <f t="shared" si="55"/>
        <v>0</v>
      </c>
      <c r="AG27" s="35"/>
      <c r="AH27" s="81">
        <f>AH28</f>
        <v>0</v>
      </c>
      <c r="AI27" s="81">
        <f>AI28</f>
        <v>0</v>
      </c>
      <c r="AJ27" s="35">
        <f t="shared" si="28"/>
        <v>0</v>
      </c>
      <c r="AK27" s="35"/>
      <c r="AL27" s="80">
        <f>AL28</f>
        <v>0</v>
      </c>
      <c r="AM27" s="80">
        <f>AM28</f>
        <v>0</v>
      </c>
      <c r="AN27" s="35">
        <f t="shared" si="30"/>
        <v>0</v>
      </c>
      <c r="AO27" s="35"/>
      <c r="AP27" s="293">
        <f>J27+Z27+AT27</f>
        <v>0</v>
      </c>
      <c r="AQ27" s="303">
        <f>AQ28</f>
        <v>187.7</v>
      </c>
      <c r="AR27" s="294">
        <f t="shared" si="14"/>
        <v>187.7</v>
      </c>
      <c r="AS27" s="295" t="e">
        <f t="shared" si="60"/>
        <v>#DIV/0!</v>
      </c>
      <c r="AT27" s="296">
        <f t="shared" si="32"/>
        <v>0</v>
      </c>
      <c r="AU27" s="33">
        <f t="shared" si="33"/>
        <v>0</v>
      </c>
      <c r="AV27" s="33">
        <f t="shared" si="47"/>
        <v>0</v>
      </c>
      <c r="AW27" s="39"/>
      <c r="AX27" s="82">
        <f>AX28</f>
        <v>0</v>
      </c>
      <c r="AY27" s="81">
        <f>AY28</f>
        <v>0</v>
      </c>
      <c r="AZ27" s="35">
        <f t="shared" si="53"/>
        <v>0</v>
      </c>
      <c r="BA27" s="37"/>
      <c r="BB27" s="81">
        <f>BB28</f>
        <v>0</v>
      </c>
      <c r="BC27" s="81">
        <f>BC28</f>
        <v>0</v>
      </c>
      <c r="BD27" s="57">
        <f t="shared" si="66"/>
        <v>0</v>
      </c>
      <c r="BE27" s="61"/>
      <c r="BF27" s="82">
        <f>BF28</f>
        <v>0</v>
      </c>
      <c r="BG27" s="81">
        <f>BG28</f>
        <v>0</v>
      </c>
      <c r="BH27" s="57">
        <f t="shared" si="68"/>
        <v>0</v>
      </c>
      <c r="BI27" s="59" t="e">
        <f>BG27/BF27%</f>
        <v>#DIV/0!</v>
      </c>
      <c r="BJ27" s="301">
        <f t="shared" si="36"/>
        <v>0</v>
      </c>
      <c r="BK27" s="33">
        <f t="shared" si="37"/>
        <v>0</v>
      </c>
      <c r="BL27" s="33">
        <f t="shared" si="38"/>
        <v>0</v>
      </c>
      <c r="BM27" s="34" t="e">
        <f t="shared" si="67"/>
        <v>#DIV/0!</v>
      </c>
      <c r="BN27" s="81">
        <f>BN28</f>
        <v>0</v>
      </c>
      <c r="BO27" s="81">
        <f>BO28</f>
        <v>0</v>
      </c>
      <c r="BP27" s="35">
        <f aca="true" t="shared" si="70" ref="BP27:BP33">BO27-BN27</f>
        <v>0</v>
      </c>
      <c r="BQ27" s="59"/>
      <c r="BR27" s="81">
        <f>BR28</f>
        <v>0</v>
      </c>
      <c r="BS27" s="81">
        <f>BS28</f>
        <v>0</v>
      </c>
      <c r="BT27" s="35">
        <f t="shared" si="69"/>
        <v>0</v>
      </c>
      <c r="BU27" s="61" t="e">
        <f aca="true" t="shared" si="71" ref="BU27:BU32">BS27/BR27%</f>
        <v>#DIV/0!</v>
      </c>
      <c r="BV27" s="80">
        <f>BV28</f>
        <v>0</v>
      </c>
      <c r="BW27" s="80">
        <f>BW28</f>
        <v>0</v>
      </c>
      <c r="BX27" s="35">
        <f aca="true" t="shared" si="72" ref="BX27:BX33">BW27-BV27</f>
        <v>0</v>
      </c>
      <c r="BY27" s="35" t="e">
        <f t="shared" si="61"/>
        <v>#DIV/0!</v>
      </c>
      <c r="BZ27" s="309">
        <f>BZ28</f>
        <v>0</v>
      </c>
      <c r="CA27" s="40">
        <f t="shared" si="43"/>
        <v>187.7</v>
      </c>
      <c r="CB27" s="40" t="e">
        <f t="shared" si="44"/>
        <v>#DIV/0!</v>
      </c>
    </row>
    <row r="28" spans="1:80" ht="40.5" customHeight="1">
      <c r="A28" s="83" t="s">
        <v>46</v>
      </c>
      <c r="B28" s="47">
        <f>J28+Z28+AT28+BJ28</f>
        <v>0</v>
      </c>
      <c r="C28" s="47">
        <f>K28+AA28+AU28+BK28</f>
        <v>187.7</v>
      </c>
      <c r="D28" s="48">
        <f t="shared" si="0"/>
        <v>187.7</v>
      </c>
      <c r="E28" s="49"/>
      <c r="F28" s="50">
        <f t="shared" si="2"/>
        <v>0</v>
      </c>
      <c r="G28" s="51">
        <f t="shared" si="2"/>
        <v>187.7</v>
      </c>
      <c r="H28" s="51">
        <f t="shared" si="3"/>
        <v>187.7</v>
      </c>
      <c r="I28" s="52" t="e">
        <f t="shared" si="58"/>
        <v>#DIV/0!</v>
      </c>
      <c r="J28" s="53">
        <f t="shared" si="22"/>
        <v>0</v>
      </c>
      <c r="K28" s="54">
        <f t="shared" si="51"/>
        <v>187.7</v>
      </c>
      <c r="L28" s="54">
        <f t="shared" si="62"/>
        <v>187.7</v>
      </c>
      <c r="M28" s="55"/>
      <c r="N28" s="77"/>
      <c r="O28" s="78">
        <v>3.3</v>
      </c>
      <c r="P28" s="57">
        <f t="shared" si="54"/>
        <v>3.3</v>
      </c>
      <c r="Q28" s="57"/>
      <c r="R28" s="78"/>
      <c r="S28" s="78">
        <v>18.7</v>
      </c>
      <c r="T28" s="57">
        <f t="shared" si="9"/>
        <v>18.7</v>
      </c>
      <c r="U28" s="57"/>
      <c r="V28" s="78"/>
      <c r="W28" s="78">
        <v>165.7</v>
      </c>
      <c r="X28" s="57">
        <f t="shared" si="11"/>
        <v>165.7</v>
      </c>
      <c r="Y28" s="58"/>
      <c r="Z28" s="54">
        <f t="shared" si="45"/>
        <v>0</v>
      </c>
      <c r="AA28" s="54">
        <f t="shared" si="23"/>
        <v>0</v>
      </c>
      <c r="AB28" s="54">
        <f t="shared" si="24"/>
        <v>0</v>
      </c>
      <c r="AC28" s="54" t="s">
        <v>45</v>
      </c>
      <c r="AD28" s="78"/>
      <c r="AE28" s="78"/>
      <c r="AF28" s="57">
        <f t="shared" si="55"/>
        <v>0</v>
      </c>
      <c r="AG28" s="57"/>
      <c r="AH28" s="78"/>
      <c r="AI28" s="78"/>
      <c r="AJ28" s="57">
        <f t="shared" si="28"/>
        <v>0</v>
      </c>
      <c r="AK28" s="57"/>
      <c r="AL28" s="78"/>
      <c r="AM28" s="78"/>
      <c r="AN28" s="57">
        <f t="shared" si="30"/>
        <v>0</v>
      </c>
      <c r="AO28" s="57"/>
      <c r="AP28" s="293">
        <f>J28+Z28+AT28</f>
        <v>0</v>
      </c>
      <c r="AQ28" s="298">
        <f aca="true" t="shared" si="73" ref="AP28:AQ33">K28+AA28+AU28</f>
        <v>187.7</v>
      </c>
      <c r="AR28" s="298">
        <f t="shared" si="14"/>
        <v>187.7</v>
      </c>
      <c r="AS28" s="299" t="e">
        <f t="shared" si="60"/>
        <v>#DIV/0!</v>
      </c>
      <c r="AT28" s="53">
        <f t="shared" si="32"/>
        <v>0</v>
      </c>
      <c r="AU28" s="54">
        <f t="shared" si="33"/>
        <v>0</v>
      </c>
      <c r="AV28" s="54">
        <f t="shared" si="47"/>
        <v>0</v>
      </c>
      <c r="AW28" s="55"/>
      <c r="AX28" s="79"/>
      <c r="AY28" s="78"/>
      <c r="AZ28" s="57">
        <f t="shared" si="53"/>
        <v>0</v>
      </c>
      <c r="BA28" s="59"/>
      <c r="BB28" s="79"/>
      <c r="BC28" s="78"/>
      <c r="BD28" s="57">
        <f t="shared" si="66"/>
        <v>0</v>
      </c>
      <c r="BE28" s="61"/>
      <c r="BF28" s="79"/>
      <c r="BG28" s="78"/>
      <c r="BH28" s="57">
        <f t="shared" si="68"/>
        <v>0</v>
      </c>
      <c r="BI28" s="59" t="e">
        <f>BG28/BF28%</f>
        <v>#DIV/0!</v>
      </c>
      <c r="BJ28" s="300">
        <f t="shared" si="36"/>
        <v>0</v>
      </c>
      <c r="BK28" s="54">
        <f t="shared" si="37"/>
        <v>0</v>
      </c>
      <c r="BL28" s="54">
        <f t="shared" si="38"/>
        <v>0</v>
      </c>
      <c r="BM28" s="55" t="e">
        <f t="shared" si="67"/>
        <v>#DIV/0!</v>
      </c>
      <c r="BN28" s="79"/>
      <c r="BO28" s="78"/>
      <c r="BP28" s="35">
        <f t="shared" si="70"/>
        <v>0</v>
      </c>
      <c r="BQ28" s="59"/>
      <c r="BR28" s="79"/>
      <c r="BS28" s="78"/>
      <c r="BT28" s="35">
        <f t="shared" si="69"/>
        <v>0</v>
      </c>
      <c r="BU28" s="61" t="e">
        <f t="shared" si="71"/>
        <v>#DIV/0!</v>
      </c>
      <c r="BV28" s="78"/>
      <c r="BW28" s="78"/>
      <c r="BX28" s="57">
        <f t="shared" si="72"/>
        <v>0</v>
      </c>
      <c r="BY28" s="57" t="e">
        <f t="shared" si="61"/>
        <v>#DIV/0!</v>
      </c>
      <c r="BZ28" s="308"/>
      <c r="CA28" s="62">
        <f t="shared" si="43"/>
        <v>187.7</v>
      </c>
      <c r="CB28" s="62" t="e">
        <f t="shared" si="44"/>
        <v>#DIV/0!</v>
      </c>
    </row>
    <row r="29" spans="1:80" s="84" customFormat="1" ht="33.75" customHeight="1">
      <c r="A29" s="304" t="s">
        <v>47</v>
      </c>
      <c r="B29" s="81">
        <f>B31+B30</f>
        <v>2056.6</v>
      </c>
      <c r="C29" s="81">
        <f>C31+C30</f>
        <v>171.39999999999998</v>
      </c>
      <c r="D29" s="35">
        <f t="shared" si="0"/>
        <v>-1885.1999999999998</v>
      </c>
      <c r="E29" s="29">
        <f t="shared" si="1"/>
        <v>8.33414373237382</v>
      </c>
      <c r="F29" s="30">
        <f t="shared" si="2"/>
        <v>448.3</v>
      </c>
      <c r="G29" s="31">
        <f t="shared" si="2"/>
        <v>171.39999999999998</v>
      </c>
      <c r="H29" s="31">
        <f t="shared" si="3"/>
        <v>-276.90000000000003</v>
      </c>
      <c r="I29" s="32">
        <f>G29/F29%</f>
        <v>38.23332589783626</v>
      </c>
      <c r="J29" s="296">
        <f t="shared" si="22"/>
        <v>134.2</v>
      </c>
      <c r="K29" s="33">
        <f t="shared" si="51"/>
        <v>171.39999999999998</v>
      </c>
      <c r="L29" s="33">
        <f t="shared" si="62"/>
        <v>37.19999999999999</v>
      </c>
      <c r="M29" s="34">
        <f t="shared" si="59"/>
        <v>127.7198211624441</v>
      </c>
      <c r="N29" s="81">
        <f>N31+N30</f>
        <v>44.7</v>
      </c>
      <c r="O29" s="81">
        <f>O31+O30</f>
        <v>65</v>
      </c>
      <c r="P29" s="35">
        <f t="shared" si="54"/>
        <v>20.299999999999997</v>
      </c>
      <c r="Q29" s="35">
        <f t="shared" si="63"/>
        <v>145.413870246085</v>
      </c>
      <c r="R29" s="81">
        <f>R31+R30</f>
        <v>44.7</v>
      </c>
      <c r="S29" s="81">
        <f>S31+S30</f>
        <v>23.1</v>
      </c>
      <c r="T29" s="35">
        <f t="shared" si="9"/>
        <v>-21.6</v>
      </c>
      <c r="U29" s="35">
        <f t="shared" si="64"/>
        <v>51.67785234899329</v>
      </c>
      <c r="V29" s="81">
        <f>V31+V30</f>
        <v>44.8</v>
      </c>
      <c r="W29" s="81">
        <f>W31+W30</f>
        <v>83.3</v>
      </c>
      <c r="X29" s="35">
        <f t="shared" si="11"/>
        <v>38.5</v>
      </c>
      <c r="Y29" s="58">
        <f t="shared" si="12"/>
        <v>185.9375</v>
      </c>
      <c r="Z29" s="33">
        <f t="shared" si="45"/>
        <v>314.1</v>
      </c>
      <c r="AA29" s="33">
        <f t="shared" si="23"/>
        <v>0</v>
      </c>
      <c r="AB29" s="33">
        <f t="shared" si="24"/>
        <v>-314.1</v>
      </c>
      <c r="AC29" s="33">
        <f t="shared" si="65"/>
        <v>0</v>
      </c>
      <c r="AD29" s="81">
        <f>AD31+AD30</f>
        <v>104.7</v>
      </c>
      <c r="AE29" s="81">
        <f>AE31+AE30</f>
        <v>0</v>
      </c>
      <c r="AF29" s="35">
        <f t="shared" si="55"/>
        <v>-104.7</v>
      </c>
      <c r="AG29" s="35">
        <f>AE29/AD29%</f>
        <v>0</v>
      </c>
      <c r="AH29" s="81">
        <f>AH31+AH30</f>
        <v>104.7</v>
      </c>
      <c r="AI29" s="81">
        <f>AI31+AI30</f>
        <v>0</v>
      </c>
      <c r="AJ29" s="35">
        <f t="shared" si="28"/>
        <v>-104.7</v>
      </c>
      <c r="AK29" s="35"/>
      <c r="AL29" s="80">
        <f>AL31+AL30</f>
        <v>104.7</v>
      </c>
      <c r="AM29" s="80">
        <f>AM31+AM30</f>
        <v>0</v>
      </c>
      <c r="AN29" s="35">
        <f t="shared" si="30"/>
        <v>-104.7</v>
      </c>
      <c r="AO29" s="35">
        <f>AM29/AL29%</f>
        <v>0</v>
      </c>
      <c r="AP29" s="293">
        <f t="shared" si="73"/>
        <v>1142.3999999999999</v>
      </c>
      <c r="AQ29" s="294">
        <f t="shared" si="73"/>
        <v>171.39999999999998</v>
      </c>
      <c r="AR29" s="294">
        <f t="shared" si="14"/>
        <v>-970.9999999999999</v>
      </c>
      <c r="AS29" s="295">
        <f t="shared" si="60"/>
        <v>15.003501400560223</v>
      </c>
      <c r="AT29" s="296">
        <f t="shared" si="32"/>
        <v>694.0999999999999</v>
      </c>
      <c r="AU29" s="33">
        <f t="shared" si="33"/>
        <v>0</v>
      </c>
      <c r="AV29" s="33">
        <f t="shared" si="47"/>
        <v>-694.0999999999999</v>
      </c>
      <c r="AW29" s="39">
        <f>AU29/AT29%</f>
        <v>0</v>
      </c>
      <c r="AX29" s="82">
        <f>AX31+AX30</f>
        <v>204.7</v>
      </c>
      <c r="AY29" s="81">
        <f>AY31+AY30</f>
        <v>0</v>
      </c>
      <c r="AZ29" s="35">
        <f t="shared" si="53"/>
        <v>-204.7</v>
      </c>
      <c r="BA29" s="59">
        <f t="shared" si="49"/>
        <v>0</v>
      </c>
      <c r="BB29" s="81">
        <f>BB31+BB30</f>
        <v>244.7</v>
      </c>
      <c r="BC29" s="81">
        <f>BC31+BC30</f>
        <v>0</v>
      </c>
      <c r="BD29" s="35">
        <f t="shared" si="66"/>
        <v>-244.7</v>
      </c>
      <c r="BE29" s="45">
        <f>BC29/BB29%</f>
        <v>0</v>
      </c>
      <c r="BF29" s="82">
        <f>BF31+BF30</f>
        <v>244.7</v>
      </c>
      <c r="BG29" s="81">
        <f>BG31+BG30</f>
        <v>0</v>
      </c>
      <c r="BH29" s="35">
        <f t="shared" si="68"/>
        <v>-244.7</v>
      </c>
      <c r="BI29" s="37">
        <f>BG29/BF29%</f>
        <v>0</v>
      </c>
      <c r="BJ29" s="301">
        <f t="shared" si="36"/>
        <v>914.2</v>
      </c>
      <c r="BK29" s="33">
        <f t="shared" si="37"/>
        <v>0</v>
      </c>
      <c r="BL29" s="33">
        <f t="shared" si="38"/>
        <v>-914.2</v>
      </c>
      <c r="BM29" s="55">
        <f t="shared" si="67"/>
        <v>0</v>
      </c>
      <c r="BN29" s="81">
        <f>BN31+BN30</f>
        <v>304.7</v>
      </c>
      <c r="BO29" s="81">
        <f>BO31+BO30</f>
        <v>0</v>
      </c>
      <c r="BP29" s="35">
        <f t="shared" si="70"/>
        <v>-304.7</v>
      </c>
      <c r="BQ29" s="59"/>
      <c r="BR29" s="81">
        <f>BR31+BR30</f>
        <v>304.7</v>
      </c>
      <c r="BS29" s="81">
        <f>BS31+BS30</f>
        <v>0</v>
      </c>
      <c r="BT29" s="35">
        <f t="shared" si="69"/>
        <v>-304.7</v>
      </c>
      <c r="BU29" s="61">
        <f t="shared" si="71"/>
        <v>0</v>
      </c>
      <c r="BV29" s="80">
        <f>BV31+BV30</f>
        <v>304.8</v>
      </c>
      <c r="BW29" s="80">
        <f>BW31+BW30</f>
        <v>0</v>
      </c>
      <c r="BX29" s="35">
        <f t="shared" si="72"/>
        <v>-304.8</v>
      </c>
      <c r="BY29" s="35">
        <f t="shared" si="61"/>
        <v>0</v>
      </c>
      <c r="BZ29" s="309">
        <f>BZ31+BZ30</f>
        <v>0</v>
      </c>
      <c r="CA29" s="40">
        <f t="shared" si="43"/>
        <v>171.39999999999998</v>
      </c>
      <c r="CB29" s="40" t="e">
        <f t="shared" si="44"/>
        <v>#DIV/0!</v>
      </c>
    </row>
    <row r="30" spans="1:80" s="2" customFormat="1" ht="22.5" customHeight="1">
      <c r="A30" s="68" t="s">
        <v>48</v>
      </c>
      <c r="B30" s="47">
        <f aca="true" t="shared" si="74" ref="B30:C33">J30+Z30+AT30+BJ30</f>
        <v>56.60000000000001</v>
      </c>
      <c r="C30" s="47">
        <f t="shared" si="74"/>
        <v>21</v>
      </c>
      <c r="D30" s="57">
        <f t="shared" si="0"/>
        <v>-35.60000000000001</v>
      </c>
      <c r="E30" s="49">
        <f t="shared" si="1"/>
        <v>37.10247349823321</v>
      </c>
      <c r="F30" s="50">
        <f t="shared" si="2"/>
        <v>28.3</v>
      </c>
      <c r="G30" s="51">
        <f t="shared" si="2"/>
        <v>21</v>
      </c>
      <c r="H30" s="51">
        <f t="shared" si="3"/>
        <v>-7.300000000000001</v>
      </c>
      <c r="I30" s="52">
        <f>G30/F30%</f>
        <v>74.20494699646642</v>
      </c>
      <c r="J30" s="53">
        <f t="shared" si="22"/>
        <v>14.2</v>
      </c>
      <c r="K30" s="54">
        <f t="shared" si="51"/>
        <v>21</v>
      </c>
      <c r="L30" s="54">
        <f t="shared" si="62"/>
        <v>6.800000000000001</v>
      </c>
      <c r="M30" s="55">
        <f t="shared" si="59"/>
        <v>147.88732394366198</v>
      </c>
      <c r="N30" s="77">
        <v>4.7</v>
      </c>
      <c r="O30" s="78">
        <v>7</v>
      </c>
      <c r="P30" s="57">
        <f t="shared" si="54"/>
        <v>2.3</v>
      </c>
      <c r="Q30" s="57">
        <f t="shared" si="63"/>
        <v>148.93617021276594</v>
      </c>
      <c r="R30" s="78">
        <v>4.7</v>
      </c>
      <c r="S30" s="78">
        <v>7</v>
      </c>
      <c r="T30" s="57">
        <f t="shared" si="9"/>
        <v>2.3</v>
      </c>
      <c r="U30" s="57">
        <f t="shared" si="64"/>
        <v>148.93617021276594</v>
      </c>
      <c r="V30" s="78">
        <v>4.8</v>
      </c>
      <c r="W30" s="78">
        <v>7</v>
      </c>
      <c r="X30" s="57">
        <f t="shared" si="11"/>
        <v>2.2</v>
      </c>
      <c r="Y30" s="58">
        <f t="shared" si="12"/>
        <v>145.83333333333334</v>
      </c>
      <c r="Z30" s="54">
        <f t="shared" si="45"/>
        <v>14.100000000000001</v>
      </c>
      <c r="AA30" s="54">
        <f t="shared" si="23"/>
        <v>0</v>
      </c>
      <c r="AB30" s="54">
        <f t="shared" si="24"/>
        <v>-14.100000000000001</v>
      </c>
      <c r="AC30" s="54">
        <f t="shared" si="65"/>
        <v>0</v>
      </c>
      <c r="AD30" s="78">
        <v>4.7</v>
      </c>
      <c r="AE30" s="78"/>
      <c r="AF30" s="57">
        <f t="shared" si="55"/>
        <v>-4.7</v>
      </c>
      <c r="AG30" s="57">
        <f>AE30/AD30%</f>
        <v>0</v>
      </c>
      <c r="AH30" s="78">
        <v>4.7</v>
      </c>
      <c r="AI30" s="78"/>
      <c r="AJ30" s="57">
        <f t="shared" si="28"/>
        <v>-4.7</v>
      </c>
      <c r="AK30" s="57"/>
      <c r="AL30" s="78">
        <v>4.7</v>
      </c>
      <c r="AM30" s="78"/>
      <c r="AN30" s="57">
        <f t="shared" si="30"/>
        <v>-4.7</v>
      </c>
      <c r="AO30" s="57">
        <f>AM30/AL30%</f>
        <v>0</v>
      </c>
      <c r="AP30" s="297">
        <f t="shared" si="73"/>
        <v>42.400000000000006</v>
      </c>
      <c r="AQ30" s="298">
        <f t="shared" si="73"/>
        <v>21</v>
      </c>
      <c r="AR30" s="298">
        <f t="shared" si="14"/>
        <v>-21.400000000000006</v>
      </c>
      <c r="AS30" s="299">
        <f t="shared" si="60"/>
        <v>49.52830188679245</v>
      </c>
      <c r="AT30" s="53">
        <f t="shared" si="32"/>
        <v>14.100000000000001</v>
      </c>
      <c r="AU30" s="54">
        <f t="shared" si="33"/>
        <v>0</v>
      </c>
      <c r="AV30" s="54">
        <f t="shared" si="47"/>
        <v>-14.100000000000001</v>
      </c>
      <c r="AW30" s="85" t="s">
        <v>49</v>
      </c>
      <c r="AX30" s="79">
        <v>4.7</v>
      </c>
      <c r="AY30" s="78"/>
      <c r="AZ30" s="57">
        <f t="shared" si="53"/>
        <v>-4.7</v>
      </c>
      <c r="BA30" s="59">
        <f t="shared" si="49"/>
        <v>0</v>
      </c>
      <c r="BB30" s="79">
        <v>4.7</v>
      </c>
      <c r="BC30" s="78"/>
      <c r="BD30" s="57">
        <f t="shared" si="66"/>
        <v>-4.7</v>
      </c>
      <c r="BE30" s="61"/>
      <c r="BF30" s="79">
        <v>4.7</v>
      </c>
      <c r="BG30" s="78"/>
      <c r="BH30" s="57">
        <f t="shared" si="68"/>
        <v>-4.7</v>
      </c>
      <c r="BI30" s="59"/>
      <c r="BJ30" s="300">
        <f t="shared" si="36"/>
        <v>14.2</v>
      </c>
      <c r="BK30" s="54">
        <f t="shared" si="37"/>
        <v>0</v>
      </c>
      <c r="BL30" s="54">
        <f>BK30-BJ30</f>
        <v>-14.2</v>
      </c>
      <c r="BM30" s="55">
        <f t="shared" si="67"/>
        <v>0</v>
      </c>
      <c r="BN30" s="79">
        <v>4.7</v>
      </c>
      <c r="BO30" s="78"/>
      <c r="BP30" s="35">
        <f t="shared" si="70"/>
        <v>-4.7</v>
      </c>
      <c r="BQ30" s="59"/>
      <c r="BR30" s="79">
        <v>4.7</v>
      </c>
      <c r="BS30" s="78"/>
      <c r="BT30" s="57">
        <f t="shared" si="69"/>
        <v>-4.7</v>
      </c>
      <c r="BU30" s="61">
        <f t="shared" si="71"/>
        <v>0</v>
      </c>
      <c r="BV30" s="78">
        <v>4.8</v>
      </c>
      <c r="BW30" s="78"/>
      <c r="BX30" s="57">
        <f t="shared" si="72"/>
        <v>-4.8</v>
      </c>
      <c r="BY30" s="57">
        <f t="shared" si="61"/>
        <v>0</v>
      </c>
      <c r="BZ30" s="308"/>
      <c r="CA30" s="62">
        <f t="shared" si="43"/>
        <v>21</v>
      </c>
      <c r="CB30" s="62" t="e">
        <f t="shared" si="44"/>
        <v>#DIV/0!</v>
      </c>
    </row>
    <row r="31" spans="1:80" ht="21.75" customHeight="1">
      <c r="A31" s="83" t="s">
        <v>50</v>
      </c>
      <c r="B31" s="47">
        <f t="shared" si="74"/>
        <v>2000</v>
      </c>
      <c r="C31" s="47">
        <f t="shared" si="74"/>
        <v>150.39999999999998</v>
      </c>
      <c r="D31" s="48">
        <f t="shared" si="0"/>
        <v>-1849.6</v>
      </c>
      <c r="E31" s="49">
        <f t="shared" si="1"/>
        <v>7.519999999999999</v>
      </c>
      <c r="F31" s="50">
        <f t="shared" si="2"/>
        <v>420</v>
      </c>
      <c r="G31" s="51">
        <f t="shared" si="2"/>
        <v>150.39999999999998</v>
      </c>
      <c r="H31" s="51">
        <f t="shared" si="3"/>
        <v>-269.6</v>
      </c>
      <c r="I31" s="52">
        <f>G31/F31%</f>
        <v>35.8095238095238</v>
      </c>
      <c r="J31" s="53">
        <f t="shared" si="22"/>
        <v>120</v>
      </c>
      <c r="K31" s="54">
        <f t="shared" si="51"/>
        <v>150.39999999999998</v>
      </c>
      <c r="L31" s="54">
        <f t="shared" si="62"/>
        <v>30.399999999999977</v>
      </c>
      <c r="M31" s="55">
        <f t="shared" si="59"/>
        <v>125.33333333333331</v>
      </c>
      <c r="N31" s="77">
        <v>40</v>
      </c>
      <c r="O31" s="78">
        <v>58</v>
      </c>
      <c r="P31" s="35">
        <f t="shared" si="54"/>
        <v>18</v>
      </c>
      <c r="Q31" s="57">
        <f t="shared" si="63"/>
        <v>145</v>
      </c>
      <c r="R31" s="78">
        <v>40</v>
      </c>
      <c r="S31" s="78">
        <v>16.1</v>
      </c>
      <c r="T31" s="57">
        <f t="shared" si="9"/>
        <v>-23.9</v>
      </c>
      <c r="U31" s="57">
        <f t="shared" si="64"/>
        <v>40.25</v>
      </c>
      <c r="V31" s="78">
        <v>40</v>
      </c>
      <c r="W31" s="78">
        <v>76.3</v>
      </c>
      <c r="X31" s="57">
        <f t="shared" si="11"/>
        <v>36.3</v>
      </c>
      <c r="Y31" s="58">
        <f t="shared" si="12"/>
        <v>190.74999999999997</v>
      </c>
      <c r="Z31" s="54">
        <f t="shared" si="45"/>
        <v>300</v>
      </c>
      <c r="AA31" s="33">
        <f t="shared" si="23"/>
        <v>0</v>
      </c>
      <c r="AB31" s="54">
        <f t="shared" si="24"/>
        <v>-300</v>
      </c>
      <c r="AC31" s="54">
        <f t="shared" si="65"/>
        <v>0</v>
      </c>
      <c r="AD31" s="78">
        <v>100</v>
      </c>
      <c r="AE31" s="78"/>
      <c r="AF31" s="57">
        <f t="shared" si="55"/>
        <v>-100</v>
      </c>
      <c r="AG31" s="57">
        <f>AE31/AD31%</f>
        <v>0</v>
      </c>
      <c r="AH31" s="78">
        <v>100</v>
      </c>
      <c r="AI31" s="78"/>
      <c r="AJ31" s="57">
        <f t="shared" si="28"/>
        <v>-100</v>
      </c>
      <c r="AK31" s="57"/>
      <c r="AL31" s="78">
        <v>100</v>
      </c>
      <c r="AM31" s="78"/>
      <c r="AN31" s="57">
        <f t="shared" si="30"/>
        <v>-100</v>
      </c>
      <c r="AO31" s="57">
        <f>AM31/AL31%</f>
        <v>0</v>
      </c>
      <c r="AP31" s="297">
        <f t="shared" si="73"/>
        <v>1100</v>
      </c>
      <c r="AQ31" s="298">
        <f t="shared" si="73"/>
        <v>150.39999999999998</v>
      </c>
      <c r="AR31" s="298">
        <f t="shared" si="14"/>
        <v>-949.6</v>
      </c>
      <c r="AS31" s="299">
        <f t="shared" si="60"/>
        <v>13.67272727272727</v>
      </c>
      <c r="AT31" s="53">
        <f t="shared" si="32"/>
        <v>680</v>
      </c>
      <c r="AU31" s="54">
        <f t="shared" si="33"/>
        <v>0</v>
      </c>
      <c r="AV31" s="54">
        <f t="shared" si="47"/>
        <v>-680</v>
      </c>
      <c r="AW31" s="85">
        <f>AU31/AT31%</f>
        <v>0</v>
      </c>
      <c r="AX31" s="79">
        <v>200</v>
      </c>
      <c r="AY31" s="78"/>
      <c r="AZ31" s="57">
        <f t="shared" si="53"/>
        <v>-200</v>
      </c>
      <c r="BA31" s="59">
        <f t="shared" si="49"/>
        <v>0</v>
      </c>
      <c r="BB31" s="79">
        <v>240</v>
      </c>
      <c r="BC31" s="78"/>
      <c r="BD31" s="57">
        <f t="shared" si="66"/>
        <v>-240</v>
      </c>
      <c r="BE31" s="61">
        <f>BC31/BB31%</f>
        <v>0</v>
      </c>
      <c r="BF31" s="79">
        <v>240</v>
      </c>
      <c r="BG31" s="78"/>
      <c r="BH31" s="57">
        <f t="shared" si="68"/>
        <v>-240</v>
      </c>
      <c r="BI31" s="59">
        <f>BG31/BF31%</f>
        <v>0</v>
      </c>
      <c r="BJ31" s="300">
        <f t="shared" si="36"/>
        <v>900</v>
      </c>
      <c r="BK31" s="54">
        <f t="shared" si="37"/>
        <v>0</v>
      </c>
      <c r="BL31" s="54">
        <f>BK31-BJ31</f>
        <v>-900</v>
      </c>
      <c r="BM31" s="55">
        <f t="shared" si="67"/>
        <v>0</v>
      </c>
      <c r="BN31" s="79">
        <v>300</v>
      </c>
      <c r="BO31" s="78"/>
      <c r="BP31" s="35">
        <f t="shared" si="70"/>
        <v>-300</v>
      </c>
      <c r="BQ31" s="59"/>
      <c r="BR31" s="79">
        <v>300</v>
      </c>
      <c r="BS31" s="78"/>
      <c r="BT31" s="57">
        <f t="shared" si="69"/>
        <v>-300</v>
      </c>
      <c r="BU31" s="61">
        <f t="shared" si="71"/>
        <v>0</v>
      </c>
      <c r="BV31" s="78">
        <v>300</v>
      </c>
      <c r="BW31" s="78"/>
      <c r="BX31" s="57">
        <f t="shared" si="72"/>
        <v>-300</v>
      </c>
      <c r="BY31" s="57">
        <f t="shared" si="61"/>
        <v>0</v>
      </c>
      <c r="BZ31" s="308"/>
      <c r="CA31" s="62">
        <f t="shared" si="43"/>
        <v>150.39999999999998</v>
      </c>
      <c r="CB31" s="62" t="e">
        <f t="shared" si="44"/>
        <v>#DIV/0!</v>
      </c>
    </row>
    <row r="32" spans="1:80" s="41" customFormat="1" ht="37.5" customHeight="1" thickBot="1">
      <c r="A32" s="304" t="s">
        <v>51</v>
      </c>
      <c r="B32" s="42">
        <f t="shared" si="74"/>
        <v>6356.099999999999</v>
      </c>
      <c r="C32" s="42">
        <f t="shared" si="74"/>
        <v>1342.5</v>
      </c>
      <c r="D32" s="28">
        <f t="shared" si="0"/>
        <v>-5013.599999999999</v>
      </c>
      <c r="E32" s="29">
        <f t="shared" si="1"/>
        <v>21.121442393920802</v>
      </c>
      <c r="F32" s="30">
        <f>J32+Z32</f>
        <v>2226.7</v>
      </c>
      <c r="G32" s="31">
        <f>K32+AA32</f>
        <v>1342.5</v>
      </c>
      <c r="H32" s="31">
        <f>G32-F32</f>
        <v>-884.1999999999998</v>
      </c>
      <c r="I32" s="32">
        <f>G32/F32%</f>
        <v>60.29101360758072</v>
      </c>
      <c r="J32" s="296">
        <f t="shared" si="22"/>
        <v>1296.6999999999998</v>
      </c>
      <c r="K32" s="33">
        <f t="shared" si="51"/>
        <v>1342.5</v>
      </c>
      <c r="L32" s="33">
        <f>K32-J32</f>
        <v>45.80000000000018</v>
      </c>
      <c r="M32" s="34">
        <f t="shared" si="59"/>
        <v>103.53204287807512</v>
      </c>
      <c r="N32" s="81">
        <v>486.1</v>
      </c>
      <c r="O32" s="80">
        <v>199.1</v>
      </c>
      <c r="P32" s="35">
        <f t="shared" si="54"/>
        <v>-287</v>
      </c>
      <c r="Q32" s="35">
        <f t="shared" si="63"/>
        <v>40.95865048343961</v>
      </c>
      <c r="R32" s="80">
        <v>1114.6</v>
      </c>
      <c r="S32" s="80">
        <v>437.1</v>
      </c>
      <c r="T32" s="35">
        <f t="shared" si="9"/>
        <v>-677.4999999999999</v>
      </c>
      <c r="U32" s="35">
        <f t="shared" si="64"/>
        <v>39.21586219271488</v>
      </c>
      <c r="V32" s="80">
        <v>-304</v>
      </c>
      <c r="W32" s="80">
        <v>706.3</v>
      </c>
      <c r="X32" s="35">
        <f t="shared" si="11"/>
        <v>1010.3</v>
      </c>
      <c r="Y32" s="36">
        <f>W32/V32%</f>
        <v>-232.33552631578945</v>
      </c>
      <c r="Z32" s="33">
        <f t="shared" si="45"/>
        <v>930</v>
      </c>
      <c r="AA32" s="33">
        <f t="shared" si="23"/>
        <v>0</v>
      </c>
      <c r="AB32" s="33">
        <f t="shared" si="24"/>
        <v>-930</v>
      </c>
      <c r="AC32" s="33">
        <f t="shared" si="65"/>
        <v>0</v>
      </c>
      <c r="AD32" s="80">
        <v>298.3</v>
      </c>
      <c r="AE32" s="80"/>
      <c r="AF32" s="35">
        <f t="shared" si="55"/>
        <v>-298.3</v>
      </c>
      <c r="AG32" s="35">
        <f>AE32/AD32%</f>
        <v>0</v>
      </c>
      <c r="AH32" s="80">
        <v>347.3</v>
      </c>
      <c r="AI32" s="80"/>
      <c r="AJ32" s="35">
        <f t="shared" si="28"/>
        <v>-347.3</v>
      </c>
      <c r="AK32" s="35">
        <f>AI32/AH32%</f>
        <v>0</v>
      </c>
      <c r="AL32" s="80">
        <v>284.4</v>
      </c>
      <c r="AM32" s="80"/>
      <c r="AN32" s="35">
        <f t="shared" si="30"/>
        <v>-284.4</v>
      </c>
      <c r="AO32" s="35">
        <f>AM32/AL32%</f>
        <v>0</v>
      </c>
      <c r="AP32" s="293">
        <f t="shared" si="73"/>
        <v>3572.3999999999996</v>
      </c>
      <c r="AQ32" s="294">
        <f>K32+AA32+AU32</f>
        <v>1342.5</v>
      </c>
      <c r="AR32" s="294">
        <f>AQ32-AP32</f>
        <v>-2229.8999999999996</v>
      </c>
      <c r="AS32" s="295">
        <f t="shared" si="60"/>
        <v>37.57977830030232</v>
      </c>
      <c r="AT32" s="296">
        <f t="shared" si="32"/>
        <v>1345.7</v>
      </c>
      <c r="AU32" s="33">
        <f t="shared" si="33"/>
        <v>0</v>
      </c>
      <c r="AV32" s="33">
        <f t="shared" si="47"/>
        <v>-1345.7</v>
      </c>
      <c r="AW32" s="39">
        <f>AU32/AT32%</f>
        <v>0</v>
      </c>
      <c r="AX32" s="82">
        <v>404.6</v>
      </c>
      <c r="AY32" s="80"/>
      <c r="AZ32" s="35">
        <f t="shared" si="53"/>
        <v>-404.6</v>
      </c>
      <c r="BA32" s="37">
        <f t="shared" si="49"/>
        <v>0</v>
      </c>
      <c r="BB32" s="86">
        <v>330.8</v>
      </c>
      <c r="BC32" s="80"/>
      <c r="BD32" s="35">
        <f>BC32-BB32</f>
        <v>-330.8</v>
      </c>
      <c r="BE32" s="45">
        <f>BC32/BB32%</f>
        <v>0</v>
      </c>
      <c r="BF32" s="87">
        <v>610.3</v>
      </c>
      <c r="BG32" s="88"/>
      <c r="BH32" s="89">
        <f>BG32-BF32</f>
        <v>-610.3</v>
      </c>
      <c r="BI32" s="90">
        <f>BG32/BF32%</f>
        <v>0</v>
      </c>
      <c r="BJ32" s="301">
        <f t="shared" si="36"/>
        <v>2783.7</v>
      </c>
      <c r="BK32" s="33">
        <f t="shared" si="37"/>
        <v>0</v>
      </c>
      <c r="BL32" s="33">
        <f>BK32-BJ32</f>
        <v>-2783.7</v>
      </c>
      <c r="BM32" s="34">
        <f t="shared" si="67"/>
        <v>0</v>
      </c>
      <c r="BN32" s="82">
        <v>598.9</v>
      </c>
      <c r="BO32" s="80"/>
      <c r="BP32" s="35">
        <f t="shared" si="70"/>
        <v>-598.9</v>
      </c>
      <c r="BQ32" s="59">
        <f>BO32/BN32%</f>
        <v>0</v>
      </c>
      <c r="BR32" s="82">
        <v>416.4</v>
      </c>
      <c r="BS32" s="80"/>
      <c r="BT32" s="35">
        <f t="shared" si="69"/>
        <v>-416.4</v>
      </c>
      <c r="BU32" s="61">
        <f t="shared" si="71"/>
        <v>0</v>
      </c>
      <c r="BV32" s="80">
        <v>1768.4</v>
      </c>
      <c r="BW32" s="80"/>
      <c r="BX32" s="35">
        <f t="shared" si="72"/>
        <v>-1768.4</v>
      </c>
      <c r="BY32" s="35">
        <f t="shared" si="61"/>
        <v>0</v>
      </c>
      <c r="BZ32" s="309"/>
      <c r="CA32" s="40">
        <f t="shared" si="43"/>
        <v>1342.5</v>
      </c>
      <c r="CB32" s="40" t="e">
        <f t="shared" si="44"/>
        <v>#DIV/0!</v>
      </c>
    </row>
    <row r="33" spans="1:80" s="91" customFormat="1" ht="24" customHeight="1" hidden="1">
      <c r="A33" s="339" t="s">
        <v>52</v>
      </c>
      <c r="B33" s="338">
        <f t="shared" si="74"/>
        <v>0</v>
      </c>
      <c r="C33" s="312">
        <f t="shared" si="74"/>
        <v>0</v>
      </c>
      <c r="D33" s="313">
        <f t="shared" si="0"/>
        <v>0</v>
      </c>
      <c r="E33" s="314"/>
      <c r="F33" s="315">
        <f>J33+Z33</f>
        <v>0</v>
      </c>
      <c r="G33" s="316">
        <f>K33+AA33</f>
        <v>0</v>
      </c>
      <c r="H33" s="316">
        <f>G33-F33</f>
        <v>0</v>
      </c>
      <c r="I33" s="317"/>
      <c r="J33" s="318">
        <f t="shared" si="22"/>
        <v>0</v>
      </c>
      <c r="K33" s="319">
        <f t="shared" si="51"/>
        <v>0</v>
      </c>
      <c r="L33" s="319">
        <f>K33-J33</f>
        <v>0</v>
      </c>
      <c r="M33" s="320"/>
      <c r="N33" s="321"/>
      <c r="O33" s="88"/>
      <c r="P33" s="322">
        <f>O33-N33</f>
        <v>0</v>
      </c>
      <c r="Q33" s="323"/>
      <c r="R33" s="88"/>
      <c r="S33" s="88"/>
      <c r="T33" s="322">
        <f>S33-R33</f>
        <v>0</v>
      </c>
      <c r="U33" s="89"/>
      <c r="V33" s="88"/>
      <c r="W33" s="88"/>
      <c r="X33" s="89">
        <f>W33-V33</f>
        <v>0</v>
      </c>
      <c r="Y33" s="323"/>
      <c r="Z33" s="319">
        <f t="shared" si="45"/>
        <v>0</v>
      </c>
      <c r="AA33" s="319">
        <f t="shared" si="23"/>
        <v>0</v>
      </c>
      <c r="AB33" s="319">
        <f t="shared" si="24"/>
        <v>0</v>
      </c>
      <c r="AC33" s="319"/>
      <c r="AD33" s="88"/>
      <c r="AE33" s="88"/>
      <c r="AF33" s="322">
        <f>AE33-AD33</f>
        <v>0</v>
      </c>
      <c r="AG33" s="89"/>
      <c r="AH33" s="88"/>
      <c r="AI33" s="88"/>
      <c r="AJ33" s="322">
        <f>AI33-AH33</f>
        <v>0</v>
      </c>
      <c r="AK33" s="89"/>
      <c r="AL33" s="80"/>
      <c r="AM33" s="80"/>
      <c r="AN33" s="35">
        <f>AM33-AL33</f>
        <v>0</v>
      </c>
      <c r="AO33" s="57"/>
      <c r="AP33" s="324">
        <f t="shared" si="73"/>
        <v>0</v>
      </c>
      <c r="AQ33" s="325">
        <f>K33+AA33+AU33</f>
        <v>0</v>
      </c>
      <c r="AR33" s="325">
        <f>AQ33-AP33</f>
        <v>0</v>
      </c>
      <c r="AS33" s="326"/>
      <c r="AT33" s="327">
        <f t="shared" si="32"/>
        <v>0</v>
      </c>
      <c r="AU33" s="328">
        <f t="shared" si="33"/>
        <v>0</v>
      </c>
      <c r="AV33" s="328">
        <f t="shared" si="47"/>
        <v>0</v>
      </c>
      <c r="AW33" s="329"/>
      <c r="AX33" s="330"/>
      <c r="AY33" s="331"/>
      <c r="AZ33" s="332">
        <f>AY33-AX33</f>
        <v>0</v>
      </c>
      <c r="BA33" s="333"/>
      <c r="BB33" s="87"/>
      <c r="BC33" s="331"/>
      <c r="BD33" s="322">
        <f>BC33-BB33</f>
        <v>0</v>
      </c>
      <c r="BE33" s="334"/>
      <c r="BF33" s="87"/>
      <c r="BG33" s="88"/>
      <c r="BH33" s="322">
        <f>BG33-BF33</f>
        <v>0</v>
      </c>
      <c r="BI33" s="335"/>
      <c r="BJ33" s="336">
        <f t="shared" si="36"/>
        <v>0</v>
      </c>
      <c r="BK33" s="319">
        <f t="shared" si="37"/>
        <v>0</v>
      </c>
      <c r="BL33" s="319">
        <f>BK33-BJ33</f>
        <v>0</v>
      </c>
      <c r="BM33" s="320"/>
      <c r="BN33" s="87"/>
      <c r="BO33" s="88"/>
      <c r="BP33" s="322">
        <f t="shared" si="70"/>
        <v>0</v>
      </c>
      <c r="BQ33" s="59"/>
      <c r="BR33" s="87"/>
      <c r="BS33" s="88"/>
      <c r="BT33" s="322">
        <f>BS33-BR33</f>
        <v>0</v>
      </c>
      <c r="BU33" s="337"/>
      <c r="BV33" s="80"/>
      <c r="BW33" s="80"/>
      <c r="BX33" s="35">
        <f t="shared" si="72"/>
        <v>0</v>
      </c>
      <c r="BY33" s="57"/>
      <c r="BZ33" s="309"/>
      <c r="CA33" s="62">
        <f t="shared" si="43"/>
        <v>0</v>
      </c>
      <c r="CB33" s="62" t="e">
        <f t="shared" si="44"/>
        <v>#DIV/0!</v>
      </c>
    </row>
    <row r="34" spans="1:69" ht="20.25">
      <c r="A34" s="92"/>
      <c r="B34" s="93"/>
      <c r="C34" s="94"/>
      <c r="D34" s="93"/>
      <c r="E34" s="93"/>
      <c r="F34" s="93"/>
      <c r="G34" s="93"/>
      <c r="H34" s="93"/>
      <c r="I34" s="93"/>
      <c r="J34" s="93"/>
      <c r="K34" s="93"/>
      <c r="L34" s="93"/>
      <c r="M34" s="95"/>
      <c r="N34" s="96"/>
      <c r="O34" s="96"/>
      <c r="P34" s="96"/>
      <c r="Q34" s="97"/>
      <c r="R34" s="96"/>
      <c r="S34" s="96"/>
      <c r="T34" s="96"/>
      <c r="U34" s="98"/>
      <c r="V34" s="96"/>
      <c r="W34" s="96"/>
      <c r="X34" s="96"/>
      <c r="Y34" s="99"/>
      <c r="Z34" s="93"/>
      <c r="AA34" s="93"/>
      <c r="AB34" s="93"/>
      <c r="AC34" s="93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3"/>
      <c r="AU34" s="93"/>
      <c r="AV34" s="93"/>
      <c r="AW34" s="100"/>
      <c r="AX34" s="94"/>
      <c r="AY34" s="94"/>
      <c r="AZ34" s="94"/>
      <c r="BA34" s="94"/>
      <c r="BB34" s="94"/>
      <c r="BC34" s="94" t="s">
        <v>53</v>
      </c>
      <c r="BD34" s="94"/>
      <c r="BE34" s="94"/>
      <c r="BF34" s="94"/>
      <c r="BG34" s="94"/>
      <c r="BH34" s="94"/>
      <c r="BI34" s="94"/>
      <c r="BJ34" s="94"/>
      <c r="BK34" s="93"/>
      <c r="BL34" s="93"/>
      <c r="BM34" s="93"/>
      <c r="BN34" s="94"/>
      <c r="BO34" s="94"/>
      <c r="BP34" s="94"/>
      <c r="BQ34" s="94"/>
    </row>
    <row r="35" spans="2:69" ht="20.25">
      <c r="B35" s="93"/>
      <c r="C35" s="94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4"/>
      <c r="O35" s="94"/>
      <c r="P35" s="94"/>
      <c r="R35" s="94"/>
      <c r="S35" s="94"/>
      <c r="T35" s="94"/>
      <c r="V35" s="94"/>
      <c r="W35" s="94"/>
      <c r="X35" s="94"/>
      <c r="Z35" s="93"/>
      <c r="AA35" s="93"/>
      <c r="AB35" s="93"/>
      <c r="AC35" s="93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3"/>
      <c r="AU35" s="93"/>
      <c r="AV35" s="93"/>
      <c r="AW35" s="100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3"/>
      <c r="BL35" s="93"/>
      <c r="BM35" s="93"/>
      <c r="BN35" s="94"/>
      <c r="BO35" s="94"/>
      <c r="BP35" s="94"/>
      <c r="BQ35" s="94"/>
    </row>
    <row r="36" spans="2:69" ht="20.25">
      <c r="B36" s="93"/>
      <c r="C36" s="10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4"/>
      <c r="O36" s="94"/>
      <c r="P36" s="94"/>
      <c r="R36" s="94"/>
      <c r="S36" s="94"/>
      <c r="T36" s="94"/>
      <c r="V36" s="94"/>
      <c r="W36" s="94"/>
      <c r="X36" s="94"/>
      <c r="Z36" s="93"/>
      <c r="AA36" s="93"/>
      <c r="AB36" s="93"/>
      <c r="AC36" s="93"/>
      <c r="AD36" s="94"/>
      <c r="AE36" s="103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3"/>
      <c r="AU36" s="93"/>
      <c r="AV36" s="93"/>
      <c r="AW36" s="100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3"/>
      <c r="BL36" s="93"/>
      <c r="BM36" s="93"/>
      <c r="BN36" s="94"/>
      <c r="BO36" s="94"/>
      <c r="BP36" s="94"/>
      <c r="BQ36" s="94"/>
    </row>
    <row r="37" spans="2:69" ht="20.25">
      <c r="B37" s="93"/>
      <c r="C37" s="102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4"/>
      <c r="O37" s="94"/>
      <c r="P37" s="94"/>
      <c r="R37" s="94"/>
      <c r="S37" s="94"/>
      <c r="T37" s="94"/>
      <c r="V37" s="94"/>
      <c r="W37" s="94"/>
      <c r="X37" s="94"/>
      <c r="Z37" s="93"/>
      <c r="AA37" s="93"/>
      <c r="AB37" s="93"/>
      <c r="AC37" s="93"/>
      <c r="AD37" s="94"/>
      <c r="AE37" s="103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W37" s="100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3"/>
      <c r="BL37" s="93"/>
      <c r="BM37" s="93"/>
      <c r="BN37" s="94"/>
      <c r="BO37" s="94"/>
      <c r="BP37" s="94"/>
      <c r="BQ37" s="94"/>
    </row>
    <row r="38" spans="2:69" ht="20.25">
      <c r="B38" s="93"/>
      <c r="C38" s="10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4"/>
      <c r="O38" s="94"/>
      <c r="P38" s="94"/>
      <c r="R38" s="94"/>
      <c r="S38" s="94"/>
      <c r="T38" s="94"/>
      <c r="V38" s="94"/>
      <c r="W38" s="94"/>
      <c r="X38" s="94"/>
      <c r="Z38" s="93"/>
      <c r="AA38" s="93"/>
      <c r="AB38" s="93"/>
      <c r="AC38" s="93"/>
      <c r="AD38" s="94"/>
      <c r="AE38" s="103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3"/>
      <c r="AU38" s="93"/>
      <c r="AV38" s="93"/>
      <c r="AW38" s="100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3"/>
      <c r="BL38" s="93"/>
      <c r="BM38" s="93"/>
      <c r="BN38" s="94"/>
      <c r="BO38" s="94"/>
      <c r="BP38" s="94"/>
      <c r="BQ38" s="94"/>
    </row>
    <row r="39" spans="2:69" ht="20.25">
      <c r="B39" s="93"/>
      <c r="C39" s="94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  <c r="O39" s="94"/>
      <c r="P39" s="94"/>
      <c r="R39" s="94"/>
      <c r="S39" s="94"/>
      <c r="T39" s="94"/>
      <c r="V39" s="94"/>
      <c r="W39" s="94"/>
      <c r="X39" s="94"/>
      <c r="Z39" s="93"/>
      <c r="AA39" s="93"/>
      <c r="AB39" s="93"/>
      <c r="AC39" s="93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W39" s="100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3"/>
      <c r="BL39" s="93"/>
      <c r="BM39" s="93"/>
      <c r="BN39" s="94"/>
      <c r="BO39" s="94"/>
      <c r="BP39" s="94"/>
      <c r="BQ39" s="94"/>
    </row>
    <row r="40" spans="2:69" ht="20.25">
      <c r="B40" s="93"/>
      <c r="C40" s="94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94"/>
      <c r="P40" s="94"/>
      <c r="R40" s="94"/>
      <c r="S40" s="94"/>
      <c r="T40" s="94"/>
      <c r="V40" s="94"/>
      <c r="W40" s="94"/>
      <c r="X40" s="94"/>
      <c r="Z40" s="93"/>
      <c r="AA40" s="93"/>
      <c r="AB40" s="93"/>
      <c r="AC40" s="93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3"/>
      <c r="AU40" s="93"/>
      <c r="AV40" s="93"/>
      <c r="AW40" s="100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3"/>
      <c r="BL40" s="93"/>
      <c r="BM40" s="93"/>
      <c r="BN40" s="94"/>
      <c r="BO40" s="94"/>
      <c r="BP40" s="94"/>
      <c r="BQ40" s="94"/>
    </row>
    <row r="41" spans="2:69" ht="20.25">
      <c r="B41" s="93"/>
      <c r="C41" s="94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/>
      <c r="O41" s="94"/>
      <c r="P41" s="94"/>
      <c r="R41" s="94"/>
      <c r="S41" s="94"/>
      <c r="T41" s="94"/>
      <c r="V41" s="94"/>
      <c r="W41" s="94"/>
      <c r="X41" s="94"/>
      <c r="Z41" s="93"/>
      <c r="AA41" s="93"/>
      <c r="AB41" s="93"/>
      <c r="AC41" s="93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3"/>
      <c r="AU41" s="93"/>
      <c r="AV41" s="93"/>
      <c r="AW41" s="100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3"/>
      <c r="BL41" s="93"/>
      <c r="BM41" s="93"/>
      <c r="BN41" s="94"/>
      <c r="BO41" s="94"/>
      <c r="BP41" s="94"/>
      <c r="BQ41" s="94"/>
    </row>
    <row r="42" spans="2:69" ht="20.25">
      <c r="B42" s="93"/>
      <c r="C42" s="94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4"/>
      <c r="O42" s="94"/>
      <c r="P42" s="94"/>
      <c r="R42" s="94"/>
      <c r="S42" s="94"/>
      <c r="T42" s="94"/>
      <c r="V42" s="94"/>
      <c r="W42" s="94"/>
      <c r="X42" s="94"/>
      <c r="Z42" s="93"/>
      <c r="AA42" s="93"/>
      <c r="AB42" s="93"/>
      <c r="AC42" s="93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3"/>
      <c r="AU42" s="93"/>
      <c r="AV42" s="93"/>
      <c r="AW42" s="100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3"/>
      <c r="BL42" s="93"/>
      <c r="BM42" s="93"/>
      <c r="BN42" s="94"/>
      <c r="BO42" s="94"/>
      <c r="BP42" s="94"/>
      <c r="BQ42" s="94"/>
    </row>
    <row r="43" spans="2:69" ht="20.25">
      <c r="B43" s="93"/>
      <c r="C43" s="94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  <c r="O43" s="94"/>
      <c r="P43" s="94"/>
      <c r="R43" s="94"/>
      <c r="S43" s="94"/>
      <c r="T43" s="94"/>
      <c r="V43" s="94"/>
      <c r="W43" s="94"/>
      <c r="X43" s="94"/>
      <c r="Z43" s="93"/>
      <c r="AA43" s="93"/>
      <c r="AB43" s="93"/>
      <c r="AC43" s="93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3"/>
      <c r="AU43" s="93"/>
      <c r="AV43" s="93"/>
      <c r="AW43" s="100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3"/>
      <c r="BL43" s="93"/>
      <c r="BM43" s="93"/>
      <c r="BN43" s="94"/>
      <c r="BO43" s="94"/>
      <c r="BP43" s="94"/>
      <c r="BQ43" s="94"/>
    </row>
    <row r="44" spans="2:69" ht="20.25">
      <c r="B44" s="93"/>
      <c r="C44" s="94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4"/>
      <c r="O44" s="94"/>
      <c r="P44" s="94"/>
      <c r="R44" s="94"/>
      <c r="S44" s="94"/>
      <c r="T44" s="94"/>
      <c r="V44" s="94"/>
      <c r="W44" s="94"/>
      <c r="X44" s="94"/>
      <c r="Z44" s="93"/>
      <c r="AA44" s="93"/>
      <c r="AB44" s="93"/>
      <c r="AC44" s="93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3"/>
      <c r="AU44" s="93"/>
      <c r="AV44" s="93"/>
      <c r="AW44" s="100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3"/>
      <c r="BL44" s="93"/>
      <c r="BM44" s="93"/>
      <c r="BN44" s="94"/>
      <c r="BO44" s="94"/>
      <c r="BP44" s="94"/>
      <c r="BQ44" s="94"/>
    </row>
    <row r="45" spans="2:69" ht="20.25">
      <c r="B45" s="93"/>
      <c r="C45" s="94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4"/>
      <c r="O45" s="94"/>
      <c r="P45" s="94"/>
      <c r="R45" s="94"/>
      <c r="S45" s="94"/>
      <c r="T45" s="94"/>
      <c r="V45" s="94"/>
      <c r="W45" s="94"/>
      <c r="X45" s="94"/>
      <c r="Z45" s="93"/>
      <c r="AA45" s="93"/>
      <c r="AB45" s="93"/>
      <c r="AC45" s="93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W45" s="100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3"/>
      <c r="BL45" s="93"/>
      <c r="BM45" s="93"/>
      <c r="BN45" s="94"/>
      <c r="BO45" s="94"/>
      <c r="BP45" s="94"/>
      <c r="BQ45" s="94"/>
    </row>
    <row r="46" spans="2:69" ht="20.25">
      <c r="B46" s="93"/>
      <c r="C46" s="9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4"/>
      <c r="O46" s="94"/>
      <c r="P46" s="94"/>
      <c r="R46" s="94"/>
      <c r="S46" s="94"/>
      <c r="T46" s="94"/>
      <c r="V46" s="94"/>
      <c r="W46" s="94"/>
      <c r="X46" s="94"/>
      <c r="Z46" s="93"/>
      <c r="AA46" s="93"/>
      <c r="AB46" s="93"/>
      <c r="AC46" s="93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3"/>
      <c r="AU46" s="93"/>
      <c r="AV46" s="93"/>
      <c r="AW46" s="100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3"/>
      <c r="BL46" s="93"/>
      <c r="BM46" s="93"/>
      <c r="BN46" s="94"/>
      <c r="BO46" s="94"/>
      <c r="BP46" s="94"/>
      <c r="BQ46" s="94"/>
    </row>
    <row r="47" spans="2:69" ht="20.25">
      <c r="B47" s="93"/>
      <c r="C47" s="94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4"/>
      <c r="O47" s="94"/>
      <c r="P47" s="94"/>
      <c r="R47" s="94"/>
      <c r="S47" s="94"/>
      <c r="T47" s="94"/>
      <c r="V47" s="94"/>
      <c r="W47" s="94"/>
      <c r="X47" s="94"/>
      <c r="Z47" s="93"/>
      <c r="AA47" s="93"/>
      <c r="AB47" s="93"/>
      <c r="AC47" s="93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3"/>
      <c r="AU47" s="93"/>
      <c r="AV47" s="93"/>
      <c r="AW47" s="100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3"/>
      <c r="BL47" s="93"/>
      <c r="BM47" s="93"/>
      <c r="BN47" s="94"/>
      <c r="BO47" s="94"/>
      <c r="BP47" s="94"/>
      <c r="BQ47" s="94"/>
    </row>
    <row r="48" spans="1:80" s="2" customFormat="1" ht="20.25">
      <c r="A48" s="101"/>
      <c r="B48" s="93"/>
      <c r="C48" s="94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4"/>
      <c r="O48" s="94"/>
      <c r="P48" s="94"/>
      <c r="Q48" s="3"/>
      <c r="R48" s="94"/>
      <c r="S48" s="94"/>
      <c r="T48" s="94"/>
      <c r="V48" s="94"/>
      <c r="W48" s="94"/>
      <c r="X48" s="94"/>
      <c r="Y48" s="5"/>
      <c r="Z48" s="93"/>
      <c r="AA48" s="93"/>
      <c r="AB48" s="93"/>
      <c r="AC48" s="93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3"/>
      <c r="AU48" s="93"/>
      <c r="AV48" s="93"/>
      <c r="AW48" s="100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3"/>
      <c r="BL48" s="93"/>
      <c r="BM48" s="93"/>
      <c r="BN48" s="94"/>
      <c r="BO48" s="94"/>
      <c r="BP48" s="94"/>
      <c r="BQ48" s="94"/>
      <c r="BZ48" s="63"/>
      <c r="CA48" s="63"/>
      <c r="CB48" s="63"/>
    </row>
    <row r="49" spans="1:80" s="2" customFormat="1" ht="20.25">
      <c r="A49" s="101"/>
      <c r="B49" s="93"/>
      <c r="C49" s="94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4"/>
      <c r="O49" s="94"/>
      <c r="P49" s="94"/>
      <c r="Q49" s="3"/>
      <c r="R49" s="94"/>
      <c r="S49" s="94"/>
      <c r="T49" s="94"/>
      <c r="V49" s="94"/>
      <c r="W49" s="94"/>
      <c r="X49" s="94"/>
      <c r="Y49" s="5"/>
      <c r="Z49" s="93"/>
      <c r="AA49" s="93"/>
      <c r="AB49" s="93"/>
      <c r="AC49" s="93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3"/>
      <c r="AU49" s="93"/>
      <c r="AV49" s="93"/>
      <c r="AW49" s="100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3"/>
      <c r="BL49" s="93"/>
      <c r="BM49" s="93"/>
      <c r="BN49" s="94"/>
      <c r="BO49" s="94"/>
      <c r="BP49" s="94"/>
      <c r="BQ49" s="94"/>
      <c r="BZ49" s="63"/>
      <c r="CA49" s="63"/>
      <c r="CB49" s="63"/>
    </row>
    <row r="50" spans="1:80" s="2" customFormat="1" ht="20.25">
      <c r="A50" s="101"/>
      <c r="B50" s="93"/>
      <c r="C50" s="94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  <c r="O50" s="94"/>
      <c r="P50" s="94"/>
      <c r="Q50" s="3"/>
      <c r="R50" s="94"/>
      <c r="S50" s="94"/>
      <c r="T50" s="94"/>
      <c r="V50" s="94"/>
      <c r="W50" s="94"/>
      <c r="X50" s="94"/>
      <c r="Y50" s="5"/>
      <c r="Z50" s="93"/>
      <c r="AA50" s="93"/>
      <c r="AB50" s="93"/>
      <c r="AC50" s="93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3"/>
      <c r="AU50" s="93"/>
      <c r="AV50" s="93"/>
      <c r="AW50" s="100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3"/>
      <c r="BL50" s="93"/>
      <c r="BM50" s="93"/>
      <c r="BN50" s="94"/>
      <c r="BO50" s="94"/>
      <c r="BP50" s="94"/>
      <c r="BQ50" s="94"/>
      <c r="BZ50" s="63"/>
      <c r="CA50" s="63"/>
      <c r="CB50" s="63"/>
    </row>
    <row r="51" spans="1:80" s="2" customFormat="1" ht="20.25">
      <c r="A51" s="101"/>
      <c r="B51" s="93"/>
      <c r="C51" s="94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4"/>
      <c r="O51" s="94"/>
      <c r="P51" s="94"/>
      <c r="Q51" s="3"/>
      <c r="R51" s="94"/>
      <c r="S51" s="94"/>
      <c r="T51" s="94"/>
      <c r="V51" s="94"/>
      <c r="W51" s="94"/>
      <c r="X51" s="94"/>
      <c r="Y51" s="5"/>
      <c r="Z51" s="93"/>
      <c r="AA51" s="93"/>
      <c r="AB51" s="93"/>
      <c r="AC51" s="93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W51" s="100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3"/>
      <c r="BL51" s="93"/>
      <c r="BM51" s="93"/>
      <c r="BN51" s="94"/>
      <c r="BO51" s="94"/>
      <c r="BP51" s="94"/>
      <c r="BQ51" s="94"/>
      <c r="BZ51" s="63"/>
      <c r="CA51" s="63"/>
      <c r="CB51" s="63"/>
    </row>
    <row r="52" spans="1:80" s="2" customFormat="1" ht="20.25">
      <c r="A52" s="101"/>
      <c r="B52" s="93"/>
      <c r="C52" s="94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4"/>
      <c r="O52" s="94"/>
      <c r="P52" s="94"/>
      <c r="Q52" s="3"/>
      <c r="R52" s="94"/>
      <c r="S52" s="94"/>
      <c r="T52" s="94"/>
      <c r="V52" s="94"/>
      <c r="W52" s="94"/>
      <c r="X52" s="94"/>
      <c r="Y52" s="5"/>
      <c r="Z52" s="93"/>
      <c r="AA52" s="93"/>
      <c r="AB52" s="93"/>
      <c r="AC52" s="93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3"/>
      <c r="AU52" s="93"/>
      <c r="AV52" s="93"/>
      <c r="AW52" s="100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3"/>
      <c r="BL52" s="93"/>
      <c r="BM52" s="93"/>
      <c r="BN52" s="94"/>
      <c r="BO52" s="94"/>
      <c r="BP52" s="94"/>
      <c r="BQ52" s="94"/>
      <c r="BZ52" s="63"/>
      <c r="CA52" s="63"/>
      <c r="CB52" s="63"/>
    </row>
    <row r="53" spans="1:80" s="2" customFormat="1" ht="20.25">
      <c r="A53" s="101"/>
      <c r="B53" s="93"/>
      <c r="C53" s="94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4"/>
      <c r="O53" s="94"/>
      <c r="P53" s="94"/>
      <c r="Q53" s="3"/>
      <c r="R53" s="94"/>
      <c r="S53" s="94"/>
      <c r="T53" s="94"/>
      <c r="V53" s="94"/>
      <c r="W53" s="94"/>
      <c r="X53" s="94"/>
      <c r="Y53" s="5"/>
      <c r="Z53" s="93"/>
      <c r="AA53" s="93"/>
      <c r="AB53" s="93"/>
      <c r="AC53" s="93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3"/>
      <c r="AU53" s="93"/>
      <c r="AV53" s="93"/>
      <c r="AW53" s="100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3"/>
      <c r="BL53" s="93"/>
      <c r="BM53" s="93"/>
      <c r="BN53" s="94"/>
      <c r="BO53" s="94"/>
      <c r="BP53" s="94"/>
      <c r="BQ53" s="94"/>
      <c r="BZ53" s="63"/>
      <c r="CA53" s="63"/>
      <c r="CB53" s="63"/>
    </row>
    <row r="54" spans="1:80" s="2" customFormat="1" ht="20.25">
      <c r="A54" s="101"/>
      <c r="B54" s="93"/>
      <c r="C54" s="94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4"/>
      <c r="O54" s="94"/>
      <c r="P54" s="94"/>
      <c r="Q54" s="3"/>
      <c r="R54" s="94"/>
      <c r="S54" s="94"/>
      <c r="T54" s="94"/>
      <c r="V54" s="94"/>
      <c r="W54" s="94"/>
      <c r="X54" s="94"/>
      <c r="Y54" s="5"/>
      <c r="Z54" s="93"/>
      <c r="AA54" s="93"/>
      <c r="AB54" s="93"/>
      <c r="AC54" s="93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3"/>
      <c r="AU54" s="93"/>
      <c r="AV54" s="93"/>
      <c r="AW54" s="100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3"/>
      <c r="BL54" s="93"/>
      <c r="BM54" s="93"/>
      <c r="BN54" s="94"/>
      <c r="BO54" s="94"/>
      <c r="BP54" s="94"/>
      <c r="BQ54" s="94"/>
      <c r="BZ54" s="63"/>
      <c r="CA54" s="63"/>
      <c r="CB54" s="63"/>
    </row>
  </sheetData>
  <sheetProtection/>
  <mergeCells count="80"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N3:BQ3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P4:Q4"/>
    <mergeCell ref="R4:R5"/>
    <mergeCell ref="S4:S5"/>
    <mergeCell ref="T4:U4"/>
    <mergeCell ref="V4:V5"/>
    <mergeCell ref="W4:W5"/>
    <mergeCell ref="X4:Y4"/>
    <mergeCell ref="Z4:Z5"/>
    <mergeCell ref="AA4:AA5"/>
    <mergeCell ref="AB4:AC4"/>
    <mergeCell ref="AD4:AD5"/>
    <mergeCell ref="AE4:AE5"/>
    <mergeCell ref="AF4:AG4"/>
    <mergeCell ref="AH4:AH5"/>
    <mergeCell ref="AI4:AI5"/>
    <mergeCell ref="AJ4:AK4"/>
    <mergeCell ref="AL4:AL5"/>
    <mergeCell ref="AM4:AM5"/>
    <mergeCell ref="AN4:AO4"/>
    <mergeCell ref="AP4:AP5"/>
    <mergeCell ref="AQ4:AQ5"/>
    <mergeCell ref="AR4:AS4"/>
    <mergeCell ref="AT4:AT5"/>
    <mergeCell ref="AU4:AU5"/>
    <mergeCell ref="AV4:AW4"/>
    <mergeCell ref="AX4:AX5"/>
    <mergeCell ref="AY4:AY5"/>
    <mergeCell ref="AZ4:BA4"/>
    <mergeCell ref="BB4:BB5"/>
    <mergeCell ref="BC4:BC5"/>
    <mergeCell ref="BD4:BE4"/>
    <mergeCell ref="BF4:BF5"/>
    <mergeCell ref="BG4:BG5"/>
    <mergeCell ref="BH4:BI4"/>
    <mergeCell ref="BJ4:BJ5"/>
    <mergeCell ref="BK4:BK5"/>
    <mergeCell ref="BL4:BM4"/>
    <mergeCell ref="BN4:BN5"/>
    <mergeCell ref="BO4:BO5"/>
    <mergeCell ref="BP4:BQ4"/>
    <mergeCell ref="BR4:BR5"/>
    <mergeCell ref="BS4:BS5"/>
    <mergeCell ref="BT4:BU4"/>
    <mergeCell ref="BV4:BV5"/>
    <mergeCell ref="BW4:BW5"/>
    <mergeCell ref="BX4:BY4"/>
    <mergeCell ref="BZ4:BZ5"/>
    <mergeCell ref="CA4:CB4"/>
  </mergeCells>
  <printOptions/>
  <pageMargins left="0.1968503937007874" right="0.1968503937007874" top="0.38" bottom="0.1968503937007874" header="0.1968503937007874" footer="0.1968503937007874"/>
  <pageSetup fitToHeight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2"/>
  <sheetViews>
    <sheetView zoomScaleSheetLayoutView="70" zoomScalePageLayoutView="0" workbookViewId="0" topLeftCell="A1">
      <pane xSplit="2" ySplit="6" topLeftCell="BQ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1" sqref="D31"/>
    </sheetView>
  </sheetViews>
  <sheetFormatPr defaultColWidth="9.00390625" defaultRowHeight="12.75"/>
  <cols>
    <col min="1" max="1" width="32.625" style="0" customWidth="1"/>
    <col min="2" max="2" width="0" style="0" hidden="1" customWidth="1"/>
    <col min="3" max="3" width="11.875" style="0" customWidth="1"/>
    <col min="8" max="8" width="9.625" style="0" customWidth="1"/>
    <col min="15" max="15" width="11.125" style="0" customWidth="1"/>
    <col min="17" max="17" width="11.375" style="0" customWidth="1"/>
    <col min="18" max="18" width="9.25390625" style="0" customWidth="1"/>
    <col min="33" max="33" width="10.75390625" style="0" customWidth="1"/>
    <col min="36" max="36" width="9.625" style="0" customWidth="1"/>
    <col min="38" max="38" width="10.00390625" style="0" customWidth="1"/>
    <col min="39" max="39" width="9.25390625" style="0" customWidth="1"/>
    <col min="40" max="40" width="9.75390625" style="0" customWidth="1"/>
    <col min="41" max="41" width="8.875" style="0" customWidth="1"/>
    <col min="44" max="44" width="9.00390625" style="0" customWidth="1"/>
    <col min="63" max="63" width="11.125" style="0" customWidth="1"/>
    <col min="69" max="69" width="11.375" style="0" customWidth="1"/>
    <col min="75" max="75" width="11.375" style="0" customWidth="1"/>
    <col min="76" max="76" width="10.375" style="0" customWidth="1"/>
    <col min="77" max="77" width="10.625" style="0" customWidth="1"/>
    <col min="78" max="78" width="10.375" style="0" customWidth="1"/>
  </cols>
  <sheetData>
    <row r="1" spans="2:80" ht="18">
      <c r="B1" s="105"/>
      <c r="C1" s="106"/>
      <c r="D1" s="106" t="s">
        <v>145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7"/>
      <c r="W1" s="108"/>
      <c r="X1" s="108"/>
      <c r="Y1" s="108"/>
      <c r="Z1" s="106"/>
      <c r="AA1" s="106"/>
      <c r="AF1" s="106"/>
      <c r="AG1" s="106"/>
      <c r="AL1" s="106"/>
      <c r="AM1" s="106"/>
      <c r="AR1" s="106"/>
      <c r="AS1" s="106"/>
      <c r="AX1" s="106"/>
      <c r="AY1" s="106"/>
      <c r="BD1" s="106"/>
      <c r="BE1" s="106"/>
      <c r="BJ1" s="106"/>
      <c r="BK1" s="106"/>
      <c r="BP1" s="106"/>
      <c r="BQ1" s="106"/>
      <c r="BV1" s="106"/>
      <c r="BW1" s="106"/>
      <c r="CB1" s="106"/>
    </row>
    <row r="2" spans="4:80" ht="15.75">
      <c r="D2" s="423" t="s">
        <v>54</v>
      </c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110"/>
      <c r="S2" s="110"/>
      <c r="T2" s="110"/>
      <c r="U2" s="109"/>
      <c r="Z2" s="110"/>
      <c r="AA2" s="109"/>
      <c r="AF2" s="110"/>
      <c r="AG2" s="109"/>
      <c r="AL2" s="110"/>
      <c r="AM2" s="109"/>
      <c r="AR2" s="110"/>
      <c r="AS2" s="109"/>
      <c r="AX2" s="110"/>
      <c r="AY2" s="109"/>
      <c r="BD2" s="110"/>
      <c r="BE2" s="109"/>
      <c r="BJ2" s="110"/>
      <c r="BK2" s="109"/>
      <c r="BP2" s="110"/>
      <c r="BQ2" s="109"/>
      <c r="BV2" s="110"/>
      <c r="BW2" s="109"/>
      <c r="CB2" s="110"/>
    </row>
    <row r="3" spans="1:80" ht="12.75">
      <c r="A3" s="111" t="s">
        <v>148</v>
      </c>
      <c r="B3" s="111"/>
      <c r="C3" s="112"/>
      <c r="D3" s="112"/>
      <c r="E3" s="112"/>
      <c r="F3" s="113"/>
      <c r="G3" s="113"/>
      <c r="H3" s="113"/>
      <c r="I3" s="112"/>
      <c r="J3" s="113"/>
      <c r="K3" s="112"/>
      <c r="L3" s="113"/>
      <c r="M3" s="113"/>
      <c r="N3" s="113"/>
      <c r="O3" s="112"/>
      <c r="P3" s="113"/>
      <c r="Q3" s="112"/>
      <c r="R3" s="113"/>
      <c r="S3" s="113"/>
      <c r="T3" s="113"/>
      <c r="U3" s="112"/>
      <c r="V3" s="113"/>
      <c r="W3" s="112"/>
      <c r="X3" s="113"/>
      <c r="Y3" s="113"/>
      <c r="Z3" s="113"/>
      <c r="AA3" s="112"/>
      <c r="AB3" s="113"/>
      <c r="AC3" s="112"/>
      <c r="AD3" s="113"/>
      <c r="AE3" s="113"/>
      <c r="AF3" s="113"/>
      <c r="AG3" s="112"/>
      <c r="AH3" s="113"/>
      <c r="AI3" s="112"/>
      <c r="AJ3" s="113"/>
      <c r="AK3" s="113"/>
      <c r="AL3" s="113"/>
      <c r="AM3" s="112"/>
      <c r="AN3" s="113"/>
      <c r="AO3" s="112"/>
      <c r="AP3" s="113"/>
      <c r="AQ3" s="113"/>
      <c r="AR3" s="113"/>
      <c r="AS3" s="112"/>
      <c r="AT3" s="113"/>
      <c r="AU3" s="112"/>
      <c r="AV3" s="113"/>
      <c r="AW3" s="113"/>
      <c r="AX3" s="113"/>
      <c r="AY3" s="112"/>
      <c r="AZ3" s="113"/>
      <c r="BA3" s="112"/>
      <c r="BB3" s="113"/>
      <c r="BC3" s="113"/>
      <c r="BD3" s="113"/>
      <c r="BE3" s="112"/>
      <c r="BF3" s="114"/>
      <c r="BG3" s="114"/>
      <c r="BH3" s="114"/>
      <c r="BI3" s="114"/>
      <c r="BJ3" s="113"/>
      <c r="BK3" s="112"/>
      <c r="BL3" s="113"/>
      <c r="BM3" s="112"/>
      <c r="BN3" s="113"/>
      <c r="BO3" s="113"/>
      <c r="BP3" s="113"/>
      <c r="BQ3" s="112"/>
      <c r="BR3" s="113"/>
      <c r="BS3" s="112"/>
      <c r="BT3" s="113"/>
      <c r="BU3" s="113"/>
      <c r="BV3" s="113"/>
      <c r="BW3" s="112"/>
      <c r="BX3" s="113"/>
      <c r="BY3" s="112"/>
      <c r="BZ3" s="112"/>
      <c r="CA3" s="112"/>
      <c r="CB3" s="113"/>
    </row>
    <row r="4" spans="1:80" ht="13.5" thickBot="1">
      <c r="A4" s="115"/>
      <c r="B4" s="111"/>
      <c r="C4" s="112"/>
      <c r="D4" s="112"/>
      <c r="E4" s="112"/>
      <c r="F4" s="113"/>
      <c r="G4" s="113"/>
      <c r="H4" s="113"/>
      <c r="I4" s="112"/>
      <c r="J4" s="113"/>
      <c r="K4" s="112"/>
      <c r="L4" s="113"/>
      <c r="M4" s="113"/>
      <c r="N4" s="113"/>
      <c r="O4" s="112"/>
      <c r="P4" s="113"/>
      <c r="Q4" s="112"/>
      <c r="R4" s="113"/>
      <c r="S4" s="113"/>
      <c r="T4" s="113"/>
      <c r="U4" s="112"/>
      <c r="V4" s="113"/>
      <c r="W4" s="112"/>
      <c r="X4" s="113"/>
      <c r="Y4" s="113"/>
      <c r="Z4" s="113"/>
      <c r="AA4" s="112"/>
      <c r="AB4" s="113"/>
      <c r="AC4" s="112"/>
      <c r="AD4" s="113"/>
      <c r="AE4" s="113"/>
      <c r="AF4" s="113"/>
      <c r="AG4" s="112"/>
      <c r="AH4" s="113"/>
      <c r="AI4" s="112"/>
      <c r="AJ4" s="113"/>
      <c r="AK4" s="113"/>
      <c r="AL4" s="113"/>
      <c r="AM4" s="112"/>
      <c r="AN4" s="113"/>
      <c r="AO4" s="112"/>
      <c r="AP4" s="113"/>
      <c r="AQ4" s="113"/>
      <c r="AR4" s="113"/>
      <c r="AS4" s="112"/>
      <c r="AT4" s="113"/>
      <c r="AU4" s="112"/>
      <c r="AV4" s="113"/>
      <c r="AW4" s="113"/>
      <c r="AX4" s="113"/>
      <c r="AY4" s="112"/>
      <c r="AZ4" s="113"/>
      <c r="BA4" s="112"/>
      <c r="BB4" s="113"/>
      <c r="BC4" s="113"/>
      <c r="BD4" s="113"/>
      <c r="BE4" s="112"/>
      <c r="BF4" s="114"/>
      <c r="BG4" s="114"/>
      <c r="BH4" s="114"/>
      <c r="BI4" s="114"/>
      <c r="BJ4" s="113"/>
      <c r="BK4" s="112"/>
      <c r="BL4" s="113"/>
      <c r="BM4" s="112"/>
      <c r="BN4" s="113"/>
      <c r="BO4" s="113"/>
      <c r="BP4" s="113"/>
      <c r="BQ4" s="112"/>
      <c r="BR4" s="113"/>
      <c r="BS4" s="112"/>
      <c r="BT4" s="113"/>
      <c r="BU4" s="113"/>
      <c r="BV4" s="113"/>
      <c r="BW4" s="112"/>
      <c r="BX4" s="113"/>
      <c r="BY4" s="112"/>
      <c r="BZ4" s="112"/>
      <c r="CA4" s="112"/>
      <c r="CB4" s="113"/>
    </row>
    <row r="5" spans="1:80" ht="16.5" customHeight="1" thickBot="1">
      <c r="A5" s="116" t="s">
        <v>0</v>
      </c>
      <c r="B5" s="117"/>
      <c r="C5" s="424" t="s">
        <v>55</v>
      </c>
      <c r="D5" s="425"/>
      <c r="E5" s="425"/>
      <c r="F5" s="425"/>
      <c r="G5" s="425"/>
      <c r="H5" s="426"/>
      <c r="I5" s="424" t="s">
        <v>56</v>
      </c>
      <c r="J5" s="425"/>
      <c r="K5" s="425"/>
      <c r="L5" s="425"/>
      <c r="M5" s="427"/>
      <c r="N5" s="342"/>
      <c r="O5" s="424" t="s">
        <v>57</v>
      </c>
      <c r="P5" s="425"/>
      <c r="Q5" s="425"/>
      <c r="R5" s="425"/>
      <c r="S5" s="427"/>
      <c r="T5" s="341"/>
      <c r="U5" s="424" t="s">
        <v>58</v>
      </c>
      <c r="V5" s="425"/>
      <c r="W5" s="425"/>
      <c r="X5" s="425"/>
      <c r="Y5" s="427"/>
      <c r="Z5" s="341"/>
      <c r="AA5" s="424" t="s">
        <v>59</v>
      </c>
      <c r="AB5" s="425"/>
      <c r="AC5" s="425"/>
      <c r="AD5" s="425"/>
      <c r="AE5" s="427"/>
      <c r="AF5" s="341"/>
      <c r="AG5" s="424" t="s">
        <v>60</v>
      </c>
      <c r="AH5" s="425"/>
      <c r="AI5" s="425"/>
      <c r="AJ5" s="425"/>
      <c r="AK5" s="427"/>
      <c r="AL5" s="341"/>
      <c r="AM5" s="424" t="s">
        <v>61</v>
      </c>
      <c r="AN5" s="425"/>
      <c r="AO5" s="425"/>
      <c r="AP5" s="425"/>
      <c r="AQ5" s="427"/>
      <c r="AR5" s="341"/>
      <c r="AS5" s="424" t="s">
        <v>62</v>
      </c>
      <c r="AT5" s="425"/>
      <c r="AU5" s="425"/>
      <c r="AV5" s="425"/>
      <c r="AW5" s="427"/>
      <c r="AX5" s="341"/>
      <c r="AY5" s="424" t="s">
        <v>63</v>
      </c>
      <c r="AZ5" s="425"/>
      <c r="BA5" s="425"/>
      <c r="BB5" s="425"/>
      <c r="BC5" s="427"/>
      <c r="BD5" s="341"/>
      <c r="BE5" s="424" t="s">
        <v>64</v>
      </c>
      <c r="BF5" s="425"/>
      <c r="BG5" s="425"/>
      <c r="BH5" s="425"/>
      <c r="BI5" s="427"/>
      <c r="BJ5" s="341"/>
      <c r="BK5" s="424" t="s">
        <v>65</v>
      </c>
      <c r="BL5" s="425"/>
      <c r="BM5" s="425"/>
      <c r="BN5" s="425"/>
      <c r="BO5" s="427"/>
      <c r="BP5" s="341"/>
      <c r="BQ5" s="424" t="s">
        <v>66</v>
      </c>
      <c r="BR5" s="425"/>
      <c r="BS5" s="425"/>
      <c r="BT5" s="425"/>
      <c r="BU5" s="427"/>
      <c r="BV5" s="341"/>
      <c r="BW5" s="424" t="s">
        <v>67</v>
      </c>
      <c r="BX5" s="425"/>
      <c r="BY5" s="425"/>
      <c r="BZ5" s="428"/>
      <c r="CA5" s="428"/>
      <c r="CB5" s="343"/>
    </row>
    <row r="6" spans="1:80" ht="25.5" customHeight="1">
      <c r="A6" s="118"/>
      <c r="B6" s="119"/>
      <c r="C6" s="121" t="s">
        <v>143</v>
      </c>
      <c r="D6" s="429" t="s">
        <v>144</v>
      </c>
      <c r="E6" s="430"/>
      <c r="F6" s="431" t="s">
        <v>136</v>
      </c>
      <c r="G6" s="432"/>
      <c r="H6" s="344" t="s">
        <v>68</v>
      </c>
      <c r="I6" s="121" t="s">
        <v>143</v>
      </c>
      <c r="J6" s="429" t="s">
        <v>144</v>
      </c>
      <c r="K6" s="430"/>
      <c r="L6" s="431" t="s">
        <v>136</v>
      </c>
      <c r="M6" s="432"/>
      <c r="N6" s="344" t="s">
        <v>68</v>
      </c>
      <c r="O6" s="121" t="s">
        <v>143</v>
      </c>
      <c r="P6" s="429" t="s">
        <v>144</v>
      </c>
      <c r="Q6" s="430"/>
      <c r="R6" s="431" t="s">
        <v>136</v>
      </c>
      <c r="S6" s="432"/>
      <c r="T6" s="120" t="s">
        <v>68</v>
      </c>
      <c r="U6" s="121" t="s">
        <v>143</v>
      </c>
      <c r="V6" s="429" t="s">
        <v>144</v>
      </c>
      <c r="W6" s="430"/>
      <c r="X6" s="431" t="s">
        <v>136</v>
      </c>
      <c r="Y6" s="432"/>
      <c r="Z6" s="120" t="s">
        <v>68</v>
      </c>
      <c r="AA6" s="121" t="s">
        <v>143</v>
      </c>
      <c r="AB6" s="429" t="s">
        <v>144</v>
      </c>
      <c r="AC6" s="430"/>
      <c r="AD6" s="431" t="s">
        <v>136</v>
      </c>
      <c r="AE6" s="432"/>
      <c r="AF6" s="120" t="s">
        <v>68</v>
      </c>
      <c r="AG6" s="121" t="s">
        <v>143</v>
      </c>
      <c r="AH6" s="429" t="s">
        <v>144</v>
      </c>
      <c r="AI6" s="430"/>
      <c r="AJ6" s="431" t="s">
        <v>136</v>
      </c>
      <c r="AK6" s="432"/>
      <c r="AL6" s="120" t="s">
        <v>68</v>
      </c>
      <c r="AM6" s="121" t="s">
        <v>143</v>
      </c>
      <c r="AN6" s="429" t="s">
        <v>144</v>
      </c>
      <c r="AO6" s="430"/>
      <c r="AP6" s="431" t="s">
        <v>136</v>
      </c>
      <c r="AQ6" s="432"/>
      <c r="AR6" s="120" t="s">
        <v>68</v>
      </c>
      <c r="AS6" s="121" t="s">
        <v>143</v>
      </c>
      <c r="AT6" s="429" t="s">
        <v>144</v>
      </c>
      <c r="AU6" s="430"/>
      <c r="AV6" s="431" t="s">
        <v>136</v>
      </c>
      <c r="AW6" s="432"/>
      <c r="AX6" s="120" t="s">
        <v>68</v>
      </c>
      <c r="AY6" s="121" t="s">
        <v>143</v>
      </c>
      <c r="AZ6" s="429" t="s">
        <v>144</v>
      </c>
      <c r="BA6" s="430"/>
      <c r="BB6" s="431" t="s">
        <v>136</v>
      </c>
      <c r="BC6" s="432"/>
      <c r="BD6" s="120" t="s">
        <v>68</v>
      </c>
      <c r="BE6" s="121" t="s">
        <v>143</v>
      </c>
      <c r="BF6" s="429" t="s">
        <v>144</v>
      </c>
      <c r="BG6" s="430"/>
      <c r="BH6" s="431" t="s">
        <v>136</v>
      </c>
      <c r="BI6" s="432"/>
      <c r="BJ6" s="120" t="s">
        <v>68</v>
      </c>
      <c r="BK6" s="121" t="s">
        <v>143</v>
      </c>
      <c r="BL6" s="429" t="s">
        <v>144</v>
      </c>
      <c r="BM6" s="430"/>
      <c r="BN6" s="431" t="s">
        <v>136</v>
      </c>
      <c r="BO6" s="432"/>
      <c r="BP6" s="120" t="s">
        <v>68</v>
      </c>
      <c r="BQ6" s="121" t="s">
        <v>143</v>
      </c>
      <c r="BR6" s="429" t="s">
        <v>144</v>
      </c>
      <c r="BS6" s="430"/>
      <c r="BT6" s="431" t="s">
        <v>136</v>
      </c>
      <c r="BU6" s="432"/>
      <c r="BV6" s="120" t="s">
        <v>68</v>
      </c>
      <c r="BW6" s="121" t="s">
        <v>143</v>
      </c>
      <c r="BX6" s="429" t="s">
        <v>144</v>
      </c>
      <c r="BY6" s="430"/>
      <c r="BZ6" s="433" t="s">
        <v>136</v>
      </c>
      <c r="CA6" s="433"/>
      <c r="CB6" s="122" t="s">
        <v>68</v>
      </c>
    </row>
    <row r="7" spans="1:80" ht="25.5" customHeight="1">
      <c r="A7" s="123"/>
      <c r="B7" s="124"/>
      <c r="C7" s="129" t="s">
        <v>19</v>
      </c>
      <c r="D7" s="125" t="s">
        <v>19</v>
      </c>
      <c r="E7" s="125" t="s">
        <v>20</v>
      </c>
      <c r="F7" s="126" t="s">
        <v>69</v>
      </c>
      <c r="G7" s="127" t="s">
        <v>23</v>
      </c>
      <c r="H7" s="345" t="s">
        <v>70</v>
      </c>
      <c r="I7" s="129" t="s">
        <v>19</v>
      </c>
      <c r="J7" s="125" t="s">
        <v>19</v>
      </c>
      <c r="K7" s="125" t="s">
        <v>20</v>
      </c>
      <c r="L7" s="126" t="s">
        <v>69</v>
      </c>
      <c r="M7" s="127" t="s">
        <v>23</v>
      </c>
      <c r="N7" s="345" t="s">
        <v>70</v>
      </c>
      <c r="O7" s="129" t="s">
        <v>19</v>
      </c>
      <c r="P7" s="125" t="s">
        <v>19</v>
      </c>
      <c r="Q7" s="125" t="s">
        <v>20</v>
      </c>
      <c r="R7" s="126" t="s">
        <v>69</v>
      </c>
      <c r="S7" s="127" t="s">
        <v>23</v>
      </c>
      <c r="T7" s="128" t="s">
        <v>70</v>
      </c>
      <c r="U7" s="129" t="s">
        <v>19</v>
      </c>
      <c r="V7" s="125" t="s">
        <v>19</v>
      </c>
      <c r="W7" s="125" t="s">
        <v>20</v>
      </c>
      <c r="X7" s="126" t="s">
        <v>69</v>
      </c>
      <c r="Y7" s="127" t="s">
        <v>23</v>
      </c>
      <c r="Z7" s="128" t="s">
        <v>70</v>
      </c>
      <c r="AA7" s="129" t="s">
        <v>19</v>
      </c>
      <c r="AB7" s="125" t="s">
        <v>19</v>
      </c>
      <c r="AC7" s="125" t="s">
        <v>20</v>
      </c>
      <c r="AD7" s="126" t="s">
        <v>69</v>
      </c>
      <c r="AE7" s="127" t="s">
        <v>23</v>
      </c>
      <c r="AF7" s="128" t="s">
        <v>70</v>
      </c>
      <c r="AG7" s="129" t="s">
        <v>19</v>
      </c>
      <c r="AH7" s="125" t="s">
        <v>19</v>
      </c>
      <c r="AI7" s="125" t="s">
        <v>20</v>
      </c>
      <c r="AJ7" s="126" t="s">
        <v>69</v>
      </c>
      <c r="AK7" s="127" t="s">
        <v>23</v>
      </c>
      <c r="AL7" s="128" t="s">
        <v>70</v>
      </c>
      <c r="AM7" s="129" t="s">
        <v>19</v>
      </c>
      <c r="AN7" s="125" t="s">
        <v>19</v>
      </c>
      <c r="AO7" s="125" t="s">
        <v>20</v>
      </c>
      <c r="AP7" s="126" t="s">
        <v>69</v>
      </c>
      <c r="AQ7" s="127" t="s">
        <v>23</v>
      </c>
      <c r="AR7" s="128" t="s">
        <v>70</v>
      </c>
      <c r="AS7" s="129" t="s">
        <v>19</v>
      </c>
      <c r="AT7" s="125" t="s">
        <v>19</v>
      </c>
      <c r="AU7" s="125" t="s">
        <v>20</v>
      </c>
      <c r="AV7" s="126" t="s">
        <v>69</v>
      </c>
      <c r="AW7" s="127" t="s">
        <v>23</v>
      </c>
      <c r="AX7" s="128" t="s">
        <v>70</v>
      </c>
      <c r="AY7" s="129" t="s">
        <v>19</v>
      </c>
      <c r="AZ7" s="125" t="s">
        <v>19</v>
      </c>
      <c r="BA7" s="125" t="s">
        <v>20</v>
      </c>
      <c r="BB7" s="126" t="s">
        <v>69</v>
      </c>
      <c r="BC7" s="127" t="s">
        <v>23</v>
      </c>
      <c r="BD7" s="128" t="s">
        <v>70</v>
      </c>
      <c r="BE7" s="129" t="s">
        <v>19</v>
      </c>
      <c r="BF7" s="125" t="s">
        <v>19</v>
      </c>
      <c r="BG7" s="125" t="s">
        <v>20</v>
      </c>
      <c r="BH7" s="126" t="s">
        <v>69</v>
      </c>
      <c r="BI7" s="127" t="s">
        <v>23</v>
      </c>
      <c r="BJ7" s="128" t="s">
        <v>70</v>
      </c>
      <c r="BK7" s="129" t="s">
        <v>19</v>
      </c>
      <c r="BL7" s="125" t="s">
        <v>19</v>
      </c>
      <c r="BM7" s="125" t="s">
        <v>20</v>
      </c>
      <c r="BN7" s="126" t="s">
        <v>69</v>
      </c>
      <c r="BO7" s="127" t="s">
        <v>23</v>
      </c>
      <c r="BP7" s="128" t="s">
        <v>70</v>
      </c>
      <c r="BQ7" s="129" t="s">
        <v>19</v>
      </c>
      <c r="BR7" s="125" t="s">
        <v>19</v>
      </c>
      <c r="BS7" s="125" t="s">
        <v>20</v>
      </c>
      <c r="BT7" s="126" t="s">
        <v>69</v>
      </c>
      <c r="BU7" s="127" t="s">
        <v>23</v>
      </c>
      <c r="BV7" s="128" t="s">
        <v>70</v>
      </c>
      <c r="BW7" s="129" t="s">
        <v>19</v>
      </c>
      <c r="BX7" s="125" t="s">
        <v>19</v>
      </c>
      <c r="BY7" s="125" t="s">
        <v>20</v>
      </c>
      <c r="BZ7" s="126" t="s">
        <v>69</v>
      </c>
      <c r="CA7" s="126" t="s">
        <v>23</v>
      </c>
      <c r="CB7" s="130" t="s">
        <v>70</v>
      </c>
    </row>
    <row r="8" spans="1:80" ht="12.75">
      <c r="A8" s="131" t="s">
        <v>71</v>
      </c>
      <c r="B8" s="132"/>
      <c r="C8" s="137">
        <f>SUM(C9:C17)</f>
        <v>102791.2</v>
      </c>
      <c r="D8" s="133">
        <f>SUM(D9:D17)</f>
        <v>17390.5</v>
      </c>
      <c r="E8" s="134">
        <f>SUM(E9:E17)</f>
        <v>17780.300000000003</v>
      </c>
      <c r="F8" s="133">
        <f>E8-D8</f>
        <v>389.8000000000029</v>
      </c>
      <c r="G8" s="135">
        <f aca="true" t="shared" si="0" ref="G8:G32">E8/D8%</f>
        <v>102.24145366723212</v>
      </c>
      <c r="H8" s="346">
        <f aca="true" t="shared" si="1" ref="H8:H14">E8/C8%</f>
        <v>17.29749239234487</v>
      </c>
      <c r="I8" s="137">
        <f>SUM(I9:I17)</f>
        <v>3440.6</v>
      </c>
      <c r="J8" s="133">
        <f>SUM(J9:J17)</f>
        <v>591.8</v>
      </c>
      <c r="K8" s="134">
        <f>SUM(K9:K17)</f>
        <v>592.8</v>
      </c>
      <c r="L8" s="133">
        <f aca="true" t="shared" si="2" ref="L8:L31">K8-J8</f>
        <v>1</v>
      </c>
      <c r="M8" s="135">
        <f aca="true" t="shared" si="3" ref="M8:M15">K8/J8%</f>
        <v>100.16897600540723</v>
      </c>
      <c r="N8" s="346">
        <f>K8/I8%</f>
        <v>17.229552984944487</v>
      </c>
      <c r="O8" s="137">
        <f>SUM(O9:O17)</f>
        <v>5153</v>
      </c>
      <c r="P8" s="133">
        <f>SUM(P9:P17)</f>
        <v>947.2</v>
      </c>
      <c r="Q8" s="134">
        <f>SUM(Q9:Q17)</f>
        <v>955.8</v>
      </c>
      <c r="R8" s="133">
        <f aca="true" t="shared" si="4" ref="R8:R31">Q8-P8</f>
        <v>8.599999999999909</v>
      </c>
      <c r="S8" s="135">
        <f aca="true" t="shared" si="5" ref="S8:S15">Q8/P8%</f>
        <v>100.90793918918916</v>
      </c>
      <c r="T8" s="136">
        <f>Q8/O8%</f>
        <v>18.54841839705026</v>
      </c>
      <c r="U8" s="137">
        <f>SUM(U9:U17)</f>
        <v>8064.099999999999</v>
      </c>
      <c r="V8" s="133">
        <f>SUM(V9:V17)</f>
        <v>1529.6</v>
      </c>
      <c r="W8" s="134">
        <f>SUM(W9:W17)</f>
        <v>1530.1</v>
      </c>
      <c r="X8" s="133">
        <f aca="true" t="shared" si="6" ref="X8:X31">W8-V8</f>
        <v>0.5</v>
      </c>
      <c r="Y8" s="135">
        <f aca="true" t="shared" si="7" ref="Y8:Y15">W8/V8%</f>
        <v>100.03268828451883</v>
      </c>
      <c r="Z8" s="136">
        <f>W8/U8%</f>
        <v>18.974219069704</v>
      </c>
      <c r="AA8" s="137">
        <f>SUM(AA9:AA17)</f>
        <v>5973.5</v>
      </c>
      <c r="AB8" s="133">
        <f>SUM(AB9:AB17)</f>
        <v>366.5</v>
      </c>
      <c r="AC8" s="134">
        <f>SUM(AC9:AC17)</f>
        <v>438.4</v>
      </c>
      <c r="AD8" s="133">
        <f aca="true" t="shared" si="8" ref="AD8:AD31">AC8-AB8</f>
        <v>71.89999999999998</v>
      </c>
      <c r="AE8" s="135">
        <f aca="true" t="shared" si="9" ref="AE8:AE15">AC8/AB8%</f>
        <v>119.61800818553887</v>
      </c>
      <c r="AF8" s="136">
        <f>AC8/AA8%</f>
        <v>7.3390809408219635</v>
      </c>
      <c r="AG8" s="137">
        <f>SUM(AG9:AG17)</f>
        <v>4314.7</v>
      </c>
      <c r="AH8" s="133">
        <f>SUM(AH9:AH17)</f>
        <v>607.4</v>
      </c>
      <c r="AI8" s="134">
        <f>SUM(AI9:AI17)</f>
        <v>615.6000000000001</v>
      </c>
      <c r="AJ8" s="133">
        <f aca="true" t="shared" si="10" ref="AJ8:AJ31">AI8-AH8</f>
        <v>8.20000000000016</v>
      </c>
      <c r="AK8" s="135">
        <f aca="true" t="shared" si="11" ref="AK8:AK15">AI8/AH8%</f>
        <v>101.35001646361543</v>
      </c>
      <c r="AL8" s="136">
        <f>AI8/AG8%</f>
        <v>14.267504113843376</v>
      </c>
      <c r="AM8" s="137">
        <f>SUM(AM9:AM17)</f>
        <v>3674.6</v>
      </c>
      <c r="AN8" s="133">
        <f>SUM(AN9:AN17)</f>
        <v>405.9</v>
      </c>
      <c r="AO8" s="134">
        <f>SUM(AO9:AO17)</f>
        <v>406.70000000000005</v>
      </c>
      <c r="AP8" s="133">
        <f aca="true" t="shared" si="12" ref="AP8:AP31">AO8-AN8</f>
        <v>0.8000000000000682</v>
      </c>
      <c r="AQ8" s="135">
        <f aca="true" t="shared" si="13" ref="AQ8:AQ15">AO8/AN8%</f>
        <v>100.19709288001971</v>
      </c>
      <c r="AR8" s="136">
        <f>AO8/AM8%</f>
        <v>11.067871332934198</v>
      </c>
      <c r="AS8" s="137">
        <f>SUM(AS9:AS17)</f>
        <v>3690.3999999999996</v>
      </c>
      <c r="AT8" s="133">
        <f>SUM(AT9:AT17)</f>
        <v>580.0999999999999</v>
      </c>
      <c r="AU8" s="134">
        <f>SUM(AU9:AU17)</f>
        <v>580.2</v>
      </c>
      <c r="AV8" s="133">
        <f aca="true" t="shared" si="14" ref="AV8:AV31">AU8-AT8</f>
        <v>0.10000000000013642</v>
      </c>
      <c r="AW8" s="135">
        <f aca="true" t="shared" si="15" ref="AW8:AW15">AU8/AT8%</f>
        <v>100.01723840717119</v>
      </c>
      <c r="AX8" s="136">
        <f>AU8/AS8%</f>
        <v>15.721872967699982</v>
      </c>
      <c r="AY8" s="137">
        <f>SUM(AY9:AY17)</f>
        <v>9117.900000000001</v>
      </c>
      <c r="AZ8" s="133">
        <f>SUM(AZ9:AZ17)</f>
        <v>996.5</v>
      </c>
      <c r="BA8" s="134">
        <f>SUM(BA9:BA17)</f>
        <v>1004.9999999999999</v>
      </c>
      <c r="BB8" s="133">
        <f aca="true" t="shared" si="16" ref="BB8:BB27">BA8-AZ8</f>
        <v>8.499999999999886</v>
      </c>
      <c r="BC8" s="135">
        <f aca="true" t="shared" si="17" ref="BC8:BC15">BA8/AZ8%</f>
        <v>100.85298544907174</v>
      </c>
      <c r="BD8" s="136">
        <f>BA8/AY8%</f>
        <v>11.022274865923071</v>
      </c>
      <c r="BE8" s="137">
        <f>SUM(BE9:BE17)</f>
        <v>2430.5</v>
      </c>
      <c r="BF8" s="133">
        <f>SUM(BF9:BF17)</f>
        <v>394.5</v>
      </c>
      <c r="BG8" s="134">
        <f>SUM(BG9:BG17)</f>
        <v>396.3</v>
      </c>
      <c r="BH8" s="133">
        <f aca="true" t="shared" si="18" ref="BH8:BH30">BG8-BF8</f>
        <v>1.8000000000000114</v>
      </c>
      <c r="BI8" s="135">
        <f aca="true" t="shared" si="19" ref="BI8:BI15">BG8/BF8%</f>
        <v>100.45627376425857</v>
      </c>
      <c r="BJ8" s="136">
        <f>BG8/BE8%</f>
        <v>16.305286977988068</v>
      </c>
      <c r="BK8" s="137">
        <f>SUM(BK9:BK17)</f>
        <v>4478.5</v>
      </c>
      <c r="BL8" s="133">
        <f>SUM(BL9:BL17)</f>
        <v>624.9</v>
      </c>
      <c r="BM8" s="134">
        <f>SUM(BM9:BM17)</f>
        <v>625.1999999999999</v>
      </c>
      <c r="BN8" s="133">
        <f aca="true" t="shared" si="20" ref="BN8:BN30">BM8-BL8</f>
        <v>0.2999999999999545</v>
      </c>
      <c r="BO8" s="135">
        <f aca="true" t="shared" si="21" ref="BO8:BO15">BM8/BL8%</f>
        <v>100.048007681229</v>
      </c>
      <c r="BP8" s="136">
        <f>BM8/BK8%</f>
        <v>13.960031260466673</v>
      </c>
      <c r="BQ8" s="137">
        <f>SUM(BQ9:BQ17)</f>
        <v>12532.999999999998</v>
      </c>
      <c r="BR8" s="133">
        <f>SUM(BR9:BR17)</f>
        <v>2106.8</v>
      </c>
      <c r="BS8" s="134">
        <f>SUM(BS9:BS17)</f>
        <v>2068.3</v>
      </c>
      <c r="BT8" s="133">
        <f aca="true" t="shared" si="22" ref="BT8:BT30">BS8-BR8</f>
        <v>-38.5</v>
      </c>
      <c r="BU8" s="135">
        <f aca="true" t="shared" si="23" ref="BU8:BU15">BS8/BR8%</f>
        <v>98.17258401367002</v>
      </c>
      <c r="BV8" s="136">
        <f>BS8/BQ8%</f>
        <v>16.50283252214155</v>
      </c>
      <c r="BW8" s="137">
        <f aca="true" t="shared" si="24" ref="BW8:BY25">C8+I8+O8+U8+AA8+AG8+AM8+AS8+AY8+BE8+BK8+BQ8</f>
        <v>165662</v>
      </c>
      <c r="BX8" s="133">
        <f t="shared" si="24"/>
        <v>26541.7</v>
      </c>
      <c r="BY8" s="133">
        <f t="shared" si="24"/>
        <v>26994.7</v>
      </c>
      <c r="BZ8" s="133">
        <f>BY8-BX8</f>
        <v>453</v>
      </c>
      <c r="CA8" s="133">
        <f>BY8/BX8%</f>
        <v>101.70674824898178</v>
      </c>
      <c r="CB8" s="138">
        <f>BY8/BW8%</f>
        <v>16.295046540546416</v>
      </c>
    </row>
    <row r="9" spans="1:80" ht="12.75">
      <c r="A9" s="139" t="s">
        <v>25</v>
      </c>
      <c r="B9" s="140"/>
      <c r="C9" s="146">
        <v>45973.7</v>
      </c>
      <c r="D9" s="141">
        <v>7904.5</v>
      </c>
      <c r="E9" s="143">
        <v>7922.6</v>
      </c>
      <c r="F9" s="142">
        <f aca="true" t="shared" si="25" ref="F9:F30">E9-D9</f>
        <v>18.100000000000364</v>
      </c>
      <c r="G9" s="135">
        <f t="shared" si="0"/>
        <v>100.22898349041685</v>
      </c>
      <c r="H9" s="347">
        <f t="shared" si="1"/>
        <v>17.23289619934876</v>
      </c>
      <c r="I9" s="146">
        <v>920</v>
      </c>
      <c r="J9" s="141">
        <v>176</v>
      </c>
      <c r="K9" s="143">
        <v>176.9</v>
      </c>
      <c r="L9" s="142">
        <f t="shared" si="2"/>
        <v>0.9000000000000057</v>
      </c>
      <c r="M9" s="144">
        <f t="shared" si="3"/>
        <v>100.51136363636364</v>
      </c>
      <c r="N9" s="347">
        <f>K9/I9%</f>
        <v>19.22826086956522</v>
      </c>
      <c r="O9" s="146">
        <v>1924.9</v>
      </c>
      <c r="P9" s="141">
        <v>310</v>
      </c>
      <c r="Q9" s="143">
        <v>319.3</v>
      </c>
      <c r="R9" s="142">
        <f t="shared" si="4"/>
        <v>9.300000000000011</v>
      </c>
      <c r="S9" s="144">
        <f>Q9/P9%</f>
        <v>103</v>
      </c>
      <c r="T9" s="145">
        <f>Q9/O9%</f>
        <v>16.58787469478934</v>
      </c>
      <c r="U9" s="146">
        <v>5147.5</v>
      </c>
      <c r="V9" s="141">
        <v>1336.1</v>
      </c>
      <c r="W9" s="143">
        <v>1336.3</v>
      </c>
      <c r="X9" s="142">
        <f t="shared" si="6"/>
        <v>0.20000000000004547</v>
      </c>
      <c r="Y9" s="144">
        <f t="shared" si="7"/>
        <v>100.01496893945064</v>
      </c>
      <c r="Z9" s="145">
        <f>W9/U9%</f>
        <v>25.960174842156384</v>
      </c>
      <c r="AA9" s="146">
        <v>1663.5</v>
      </c>
      <c r="AB9" s="141">
        <v>144.4</v>
      </c>
      <c r="AC9" s="143">
        <v>144.5</v>
      </c>
      <c r="AD9" s="142">
        <f t="shared" si="8"/>
        <v>0.09999999999999432</v>
      </c>
      <c r="AE9" s="144">
        <f t="shared" si="9"/>
        <v>100.06925207756233</v>
      </c>
      <c r="AF9" s="145">
        <f>AC9/AA9%</f>
        <v>8.686504358280732</v>
      </c>
      <c r="AG9" s="146">
        <v>1487.3</v>
      </c>
      <c r="AH9" s="141">
        <v>271.5</v>
      </c>
      <c r="AI9" s="143">
        <v>271.7</v>
      </c>
      <c r="AJ9" s="142">
        <f t="shared" si="10"/>
        <v>0.19999999999998863</v>
      </c>
      <c r="AK9" s="144">
        <f t="shared" si="11"/>
        <v>100.07366482504604</v>
      </c>
      <c r="AL9" s="145">
        <f>AI9/AG9%</f>
        <v>18.268002420493513</v>
      </c>
      <c r="AM9" s="146">
        <v>816.5</v>
      </c>
      <c r="AN9" s="141">
        <v>89.1</v>
      </c>
      <c r="AO9" s="143">
        <v>89.9</v>
      </c>
      <c r="AP9" s="142">
        <f t="shared" si="12"/>
        <v>0.8000000000000114</v>
      </c>
      <c r="AQ9" s="144">
        <f t="shared" si="13"/>
        <v>100.89786756453425</v>
      </c>
      <c r="AR9" s="145">
        <f>AO9/AM9%</f>
        <v>11.01041028781384</v>
      </c>
      <c r="AS9" s="146">
        <v>873.9</v>
      </c>
      <c r="AT9" s="141">
        <v>217.5</v>
      </c>
      <c r="AU9" s="143">
        <v>217.4</v>
      </c>
      <c r="AV9" s="142">
        <f t="shared" si="14"/>
        <v>-0.09999999999999432</v>
      </c>
      <c r="AW9" s="144">
        <f t="shared" si="15"/>
        <v>99.95402298850576</v>
      </c>
      <c r="AX9" s="145">
        <f>AU9/AS9%</f>
        <v>24.876988213754437</v>
      </c>
      <c r="AY9" s="146">
        <v>2412.2</v>
      </c>
      <c r="AZ9" s="141">
        <v>339.8</v>
      </c>
      <c r="BA9" s="143">
        <v>353.3</v>
      </c>
      <c r="BB9" s="142">
        <f t="shared" si="16"/>
        <v>13.5</v>
      </c>
      <c r="BC9" s="144">
        <f t="shared" si="17"/>
        <v>103.97292525014714</v>
      </c>
      <c r="BD9" s="145">
        <f>BA9/AY9%</f>
        <v>14.646380897106376</v>
      </c>
      <c r="BE9" s="146">
        <v>556.5</v>
      </c>
      <c r="BF9" s="141">
        <v>108.8</v>
      </c>
      <c r="BG9" s="143">
        <v>108.8</v>
      </c>
      <c r="BH9" s="142">
        <f t="shared" si="18"/>
        <v>0</v>
      </c>
      <c r="BI9" s="144">
        <f t="shared" si="19"/>
        <v>99.99999999999999</v>
      </c>
      <c r="BJ9" s="145">
        <f>BG9/BE9%</f>
        <v>19.550763701707098</v>
      </c>
      <c r="BK9" s="146">
        <v>1395.4</v>
      </c>
      <c r="BL9" s="141">
        <v>202.8</v>
      </c>
      <c r="BM9" s="143">
        <v>232</v>
      </c>
      <c r="BN9" s="142">
        <f t="shared" si="20"/>
        <v>29.19999999999999</v>
      </c>
      <c r="BO9" s="144">
        <f t="shared" si="21"/>
        <v>114.39842209072978</v>
      </c>
      <c r="BP9" s="145">
        <f>BM9/BK9%</f>
        <v>16.62605704457503</v>
      </c>
      <c r="BQ9" s="146">
        <v>3152.7</v>
      </c>
      <c r="BR9" s="141">
        <v>510.1</v>
      </c>
      <c r="BS9" s="143">
        <v>510.2</v>
      </c>
      <c r="BT9" s="142">
        <f t="shared" si="22"/>
        <v>0.0999999999999659</v>
      </c>
      <c r="BU9" s="144">
        <f t="shared" si="23"/>
        <v>100.01960399921583</v>
      </c>
      <c r="BV9" s="145">
        <f>BS9/BQ9%</f>
        <v>16.18295429314556</v>
      </c>
      <c r="BW9" s="147">
        <f t="shared" si="24"/>
        <v>66324.1</v>
      </c>
      <c r="BX9" s="148">
        <f t="shared" si="24"/>
        <v>11610.599999999999</v>
      </c>
      <c r="BY9" s="148">
        <f t="shared" si="24"/>
        <v>11682.899999999998</v>
      </c>
      <c r="BZ9" s="142">
        <f>BY9-BX9</f>
        <v>72.29999999999927</v>
      </c>
      <c r="CA9" s="142">
        <f>BY9/BX9%</f>
        <v>100.62270683685597</v>
      </c>
      <c r="CB9" s="149">
        <f>BY9/BW9%</f>
        <v>17.614863978553792</v>
      </c>
    </row>
    <row r="10" spans="1:80" ht="16.5" customHeight="1">
      <c r="A10" s="139" t="s">
        <v>137</v>
      </c>
      <c r="B10" s="140"/>
      <c r="C10" s="146">
        <v>1490.3</v>
      </c>
      <c r="D10" s="141">
        <v>463.5</v>
      </c>
      <c r="E10" s="143">
        <v>463.5</v>
      </c>
      <c r="F10" s="142">
        <f t="shared" si="25"/>
        <v>0</v>
      </c>
      <c r="G10" s="135">
        <f t="shared" si="0"/>
        <v>100</v>
      </c>
      <c r="H10" s="347"/>
      <c r="I10" s="146">
        <v>30.5</v>
      </c>
      <c r="J10" s="141">
        <v>10</v>
      </c>
      <c r="K10" s="143">
        <v>10.4</v>
      </c>
      <c r="L10" s="142">
        <f t="shared" si="2"/>
        <v>0.40000000000000036</v>
      </c>
      <c r="M10" s="144">
        <f t="shared" si="3"/>
        <v>104</v>
      </c>
      <c r="N10" s="347"/>
      <c r="O10" s="146">
        <v>405</v>
      </c>
      <c r="P10" s="141">
        <v>130.9</v>
      </c>
      <c r="Q10" s="143">
        <v>126.8</v>
      </c>
      <c r="R10" s="142"/>
      <c r="S10" s="144"/>
      <c r="T10" s="145"/>
      <c r="U10" s="146"/>
      <c r="V10" s="141"/>
      <c r="W10" s="143"/>
      <c r="X10" s="142"/>
      <c r="Y10" s="144"/>
      <c r="Z10" s="145"/>
      <c r="AA10" s="146"/>
      <c r="AB10" s="141"/>
      <c r="AC10" s="143"/>
      <c r="AD10" s="142"/>
      <c r="AE10" s="144"/>
      <c r="AF10" s="145"/>
      <c r="AG10" s="146"/>
      <c r="AH10" s="141"/>
      <c r="AI10" s="143"/>
      <c r="AJ10" s="142">
        <f t="shared" si="10"/>
        <v>0</v>
      </c>
      <c r="AK10" s="144"/>
      <c r="AL10" s="145"/>
      <c r="AM10" s="146"/>
      <c r="AN10" s="141"/>
      <c r="AO10" s="143"/>
      <c r="AP10" s="142"/>
      <c r="AQ10" s="144"/>
      <c r="AR10" s="145"/>
      <c r="AS10" s="146">
        <v>206.4</v>
      </c>
      <c r="AT10" s="141">
        <v>64.7</v>
      </c>
      <c r="AU10" s="143">
        <v>64.7</v>
      </c>
      <c r="AV10" s="142">
        <f t="shared" si="14"/>
        <v>0</v>
      </c>
      <c r="AW10" s="144">
        <f t="shared" si="15"/>
        <v>100</v>
      </c>
      <c r="AX10" s="145">
        <f>AU10/AS10%</f>
        <v>31.3468992248062</v>
      </c>
      <c r="AY10" s="146">
        <v>137.6</v>
      </c>
      <c r="AZ10" s="141">
        <v>32.4</v>
      </c>
      <c r="BA10" s="143">
        <v>43.6</v>
      </c>
      <c r="BB10" s="142">
        <f t="shared" si="16"/>
        <v>11.200000000000003</v>
      </c>
      <c r="BC10" s="144">
        <f t="shared" si="17"/>
        <v>134.5679012345679</v>
      </c>
      <c r="BD10" s="145"/>
      <c r="BE10" s="146"/>
      <c r="BF10" s="141"/>
      <c r="BG10" s="143"/>
      <c r="BH10" s="142"/>
      <c r="BI10" s="144"/>
      <c r="BJ10" s="145"/>
      <c r="BK10" s="146">
        <v>443.3</v>
      </c>
      <c r="BL10" s="141">
        <v>140.3</v>
      </c>
      <c r="BM10" s="143">
        <v>137.3</v>
      </c>
      <c r="BN10" s="142"/>
      <c r="BO10" s="144"/>
      <c r="BP10" s="145"/>
      <c r="BQ10" s="146">
        <v>596.1</v>
      </c>
      <c r="BR10" s="141">
        <v>185.4</v>
      </c>
      <c r="BS10" s="143">
        <v>185.4</v>
      </c>
      <c r="BT10" s="142">
        <f t="shared" si="22"/>
        <v>0</v>
      </c>
      <c r="BU10" s="144">
        <f t="shared" si="23"/>
        <v>100</v>
      </c>
      <c r="BV10" s="145">
        <f>BS10/BQ10%</f>
        <v>31.102164066431808</v>
      </c>
      <c r="BW10" s="147">
        <f t="shared" si="24"/>
        <v>3309.2</v>
      </c>
      <c r="BX10" s="148">
        <f t="shared" si="24"/>
        <v>1027.2</v>
      </c>
      <c r="BY10" s="148">
        <f t="shared" si="24"/>
        <v>1031.7</v>
      </c>
      <c r="BZ10" s="142">
        <f>BY10-BX10</f>
        <v>4.5</v>
      </c>
      <c r="CA10" s="142">
        <f>BY10/BX10%</f>
        <v>100.43808411214954</v>
      </c>
      <c r="CB10" s="149">
        <f>BY10/BW10%</f>
        <v>31.176719448809383</v>
      </c>
    </row>
    <row r="11" spans="1:80" ht="22.5" customHeight="1">
      <c r="A11" s="150" t="s">
        <v>27</v>
      </c>
      <c r="B11" s="140"/>
      <c r="C11" s="146">
        <v>14433.7</v>
      </c>
      <c r="D11" s="141">
        <v>1740.6</v>
      </c>
      <c r="E11" s="143">
        <v>2161.3</v>
      </c>
      <c r="F11" s="142">
        <f t="shared" si="25"/>
        <v>420.7000000000003</v>
      </c>
      <c r="G11" s="135">
        <f t="shared" si="0"/>
        <v>124.16982649661038</v>
      </c>
      <c r="H11" s="347">
        <f t="shared" si="1"/>
        <v>14.973984494620229</v>
      </c>
      <c r="I11" s="146">
        <v>120</v>
      </c>
      <c r="J11" s="141">
        <v>62.5</v>
      </c>
      <c r="K11" s="143">
        <v>62.5</v>
      </c>
      <c r="L11" s="142">
        <f t="shared" si="2"/>
        <v>0</v>
      </c>
      <c r="M11" s="144">
        <f t="shared" si="3"/>
        <v>100</v>
      </c>
      <c r="N11" s="347">
        <f aca="true" t="shared" si="26" ref="N11:N32">K11/I11%</f>
        <v>52.083333333333336</v>
      </c>
      <c r="O11" s="146">
        <v>235</v>
      </c>
      <c r="P11" s="141">
        <v>5.8</v>
      </c>
      <c r="Q11" s="143">
        <v>5.8</v>
      </c>
      <c r="R11" s="142">
        <f t="shared" si="4"/>
        <v>0</v>
      </c>
      <c r="S11" s="144">
        <f t="shared" si="5"/>
        <v>100</v>
      </c>
      <c r="T11" s="145">
        <f aca="true" t="shared" si="27" ref="T11:T32">Q11/O11%</f>
        <v>2.4680851063829787</v>
      </c>
      <c r="U11" s="146">
        <v>31.4</v>
      </c>
      <c r="V11" s="141">
        <v>2.6</v>
      </c>
      <c r="W11" s="143">
        <v>2.6</v>
      </c>
      <c r="X11" s="142">
        <f t="shared" si="6"/>
        <v>0</v>
      </c>
      <c r="Y11" s="144"/>
      <c r="Z11" s="145">
        <f>W11/U11%</f>
        <v>8.280254777070065</v>
      </c>
      <c r="AA11" s="146">
        <v>13.2</v>
      </c>
      <c r="AB11" s="141">
        <v>0</v>
      </c>
      <c r="AC11" s="143"/>
      <c r="AD11" s="142">
        <f t="shared" si="8"/>
        <v>0</v>
      </c>
      <c r="AE11" s="144"/>
      <c r="AF11" s="145">
        <f aca="true" t="shared" si="28" ref="AF11:AF32">AC11/AA11%</f>
        <v>0</v>
      </c>
      <c r="AG11" s="146">
        <v>568.5</v>
      </c>
      <c r="AH11" s="141">
        <v>70.6</v>
      </c>
      <c r="AI11" s="143">
        <v>71.2</v>
      </c>
      <c r="AJ11" s="142">
        <f t="shared" si="10"/>
        <v>0.6000000000000085</v>
      </c>
      <c r="AK11" s="144">
        <f t="shared" si="11"/>
        <v>100.84985835694052</v>
      </c>
      <c r="AL11" s="145">
        <f aca="true" t="shared" si="29" ref="AL11:AL32">AI11/AG11%</f>
        <v>12.524186455584873</v>
      </c>
      <c r="AM11" s="146">
        <v>223.8</v>
      </c>
      <c r="AN11" s="141">
        <v>1.2</v>
      </c>
      <c r="AO11" s="143">
        <v>1.2</v>
      </c>
      <c r="AP11" s="142">
        <f t="shared" si="12"/>
        <v>0</v>
      </c>
      <c r="AQ11" s="144">
        <f t="shared" si="13"/>
        <v>100</v>
      </c>
      <c r="AR11" s="145">
        <f aca="true" t="shared" si="30" ref="AR11:AR32">AO11/AM11%</f>
        <v>0.5361930294906166</v>
      </c>
      <c r="AS11" s="146">
        <v>135.2</v>
      </c>
      <c r="AT11" s="141">
        <v>39.1</v>
      </c>
      <c r="AU11" s="143">
        <v>4.2</v>
      </c>
      <c r="AV11" s="142">
        <f t="shared" si="14"/>
        <v>-34.9</v>
      </c>
      <c r="AW11" s="144">
        <f t="shared" si="15"/>
        <v>10.741687979539641</v>
      </c>
      <c r="AX11" s="145">
        <f aca="true" t="shared" si="31" ref="AX11:AX32">AU11/AS11%</f>
        <v>3.1065088757396455</v>
      </c>
      <c r="AY11" s="146">
        <v>1673.7</v>
      </c>
      <c r="AZ11" s="141">
        <v>43</v>
      </c>
      <c r="BA11" s="143">
        <v>40.3</v>
      </c>
      <c r="BB11" s="142">
        <f t="shared" si="16"/>
        <v>-2.700000000000003</v>
      </c>
      <c r="BC11" s="144">
        <f t="shared" si="17"/>
        <v>93.72093023255813</v>
      </c>
      <c r="BD11" s="145">
        <f>BA11/AY11%</f>
        <v>2.407838919758618</v>
      </c>
      <c r="BE11" s="146">
        <v>119.4</v>
      </c>
      <c r="BF11" s="141">
        <v>13.8</v>
      </c>
      <c r="BG11" s="143">
        <v>13.8</v>
      </c>
      <c r="BH11" s="142">
        <f t="shared" si="18"/>
        <v>0</v>
      </c>
      <c r="BI11" s="144"/>
      <c r="BJ11" s="145">
        <f aca="true" t="shared" si="32" ref="BJ11:BJ32">BG11/BE11%</f>
        <v>11.557788944723619</v>
      </c>
      <c r="BK11" s="146">
        <v>350</v>
      </c>
      <c r="BL11" s="141">
        <v>29.5</v>
      </c>
      <c r="BM11" s="143">
        <v>23.7</v>
      </c>
      <c r="BN11" s="142">
        <f t="shared" si="20"/>
        <v>-5.800000000000001</v>
      </c>
      <c r="BO11" s="144">
        <f t="shared" si="21"/>
        <v>80.33898305084746</v>
      </c>
      <c r="BP11" s="145">
        <f aca="true" t="shared" si="33" ref="BP11:BP32">BM11/BK11%</f>
        <v>6.771428571428571</v>
      </c>
      <c r="BQ11" s="146">
        <v>1428.6</v>
      </c>
      <c r="BR11" s="141">
        <v>173</v>
      </c>
      <c r="BS11" s="143">
        <v>173.1</v>
      </c>
      <c r="BT11" s="142">
        <f t="shared" si="22"/>
        <v>0.09999999999999432</v>
      </c>
      <c r="BU11" s="144">
        <f>BS11/BR11%</f>
        <v>100.05780346820809</v>
      </c>
      <c r="BV11" s="145">
        <f aca="true" t="shared" si="34" ref="BV11:BV32">BS11/BQ11%</f>
        <v>12.116757664846704</v>
      </c>
      <c r="BW11" s="147">
        <f t="shared" si="24"/>
        <v>19332.5</v>
      </c>
      <c r="BX11" s="148">
        <f t="shared" si="24"/>
        <v>2181.7</v>
      </c>
      <c r="BY11" s="148">
        <f t="shared" si="24"/>
        <v>2559.7</v>
      </c>
      <c r="BZ11" s="142">
        <f aca="true" t="shared" si="35" ref="BZ11:BZ30">BY11-BX11</f>
        <v>378</v>
      </c>
      <c r="CA11" s="142">
        <f aca="true" t="shared" si="36" ref="CA11:CA26">BY11/BX11%</f>
        <v>117.3259384883348</v>
      </c>
      <c r="CB11" s="149">
        <f aca="true" t="shared" si="37" ref="CB11:CB32">BY11/BW11%</f>
        <v>13.240398293029871</v>
      </c>
    </row>
    <row r="12" spans="1:80" ht="12.75">
      <c r="A12" s="139" t="s">
        <v>29</v>
      </c>
      <c r="B12" s="151"/>
      <c r="C12" s="154">
        <v>19.5</v>
      </c>
      <c r="D12" s="152">
        <v>6.6</v>
      </c>
      <c r="E12" s="153">
        <v>6.6</v>
      </c>
      <c r="F12" s="142">
        <f t="shared" si="25"/>
        <v>0</v>
      </c>
      <c r="G12" s="135">
        <f t="shared" si="0"/>
        <v>99.99999999999999</v>
      </c>
      <c r="H12" s="347">
        <f>E12/C12%</f>
        <v>33.84615384615385</v>
      </c>
      <c r="I12" s="154">
        <v>55</v>
      </c>
      <c r="J12" s="152">
        <v>4.3</v>
      </c>
      <c r="K12" s="153">
        <v>4.2</v>
      </c>
      <c r="L12" s="142">
        <f t="shared" si="2"/>
        <v>-0.09999999999999964</v>
      </c>
      <c r="M12" s="144">
        <f t="shared" si="3"/>
        <v>97.67441860465118</v>
      </c>
      <c r="N12" s="347">
        <f t="shared" si="26"/>
        <v>7.636363636363636</v>
      </c>
      <c r="O12" s="154"/>
      <c r="P12" s="152"/>
      <c r="Q12" s="153"/>
      <c r="R12" s="142">
        <f t="shared" si="4"/>
        <v>0</v>
      </c>
      <c r="S12" s="144"/>
      <c r="T12" s="145"/>
      <c r="U12" s="154"/>
      <c r="V12" s="152"/>
      <c r="W12" s="153">
        <v>1.5</v>
      </c>
      <c r="X12" s="142">
        <f t="shared" si="6"/>
        <v>1.5</v>
      </c>
      <c r="Y12" s="144"/>
      <c r="Z12" s="145"/>
      <c r="AA12" s="154">
        <v>40.7</v>
      </c>
      <c r="AB12" s="152">
        <v>31.2</v>
      </c>
      <c r="AC12" s="153">
        <v>32.1</v>
      </c>
      <c r="AD12" s="142">
        <f t="shared" si="8"/>
        <v>0.9000000000000021</v>
      </c>
      <c r="AE12" s="144">
        <f t="shared" si="9"/>
        <v>102.88461538461539</v>
      </c>
      <c r="AF12" s="145">
        <f t="shared" si="28"/>
        <v>78.86977886977887</v>
      </c>
      <c r="AG12" s="154">
        <v>122.5</v>
      </c>
      <c r="AH12" s="152">
        <v>0</v>
      </c>
      <c r="AI12" s="153"/>
      <c r="AJ12" s="142">
        <f t="shared" si="10"/>
        <v>0</v>
      </c>
      <c r="AK12" s="144"/>
      <c r="AL12" s="145">
        <f t="shared" si="29"/>
        <v>0</v>
      </c>
      <c r="AM12" s="154">
        <v>77.9</v>
      </c>
      <c r="AN12" s="152">
        <v>77.9</v>
      </c>
      <c r="AO12" s="153">
        <v>77.9</v>
      </c>
      <c r="AP12" s="142">
        <f t="shared" si="12"/>
        <v>0</v>
      </c>
      <c r="AQ12" s="144">
        <f t="shared" si="13"/>
        <v>100</v>
      </c>
      <c r="AR12" s="145">
        <f t="shared" si="30"/>
        <v>100</v>
      </c>
      <c r="AS12" s="154">
        <v>101.5</v>
      </c>
      <c r="AT12" s="152">
        <v>40</v>
      </c>
      <c r="AU12" s="153">
        <v>75</v>
      </c>
      <c r="AV12" s="142">
        <f t="shared" si="14"/>
        <v>35</v>
      </c>
      <c r="AW12" s="144">
        <f t="shared" si="15"/>
        <v>187.5</v>
      </c>
      <c r="AX12" s="145">
        <f t="shared" si="31"/>
        <v>73.89162561576356</v>
      </c>
      <c r="AY12" s="154">
        <v>37</v>
      </c>
      <c r="AZ12" s="152">
        <v>24.4</v>
      </c>
      <c r="BA12" s="153">
        <v>110.8</v>
      </c>
      <c r="BB12" s="142">
        <f t="shared" si="16"/>
        <v>86.4</v>
      </c>
      <c r="BC12" s="144">
        <f t="shared" si="17"/>
        <v>454.0983606557377</v>
      </c>
      <c r="BD12" s="145">
        <f>BA12/AY12%</f>
        <v>299.4594594594595</v>
      </c>
      <c r="BE12" s="154">
        <v>16.2</v>
      </c>
      <c r="BF12" s="152">
        <v>16.2</v>
      </c>
      <c r="BG12" s="153">
        <v>17.9</v>
      </c>
      <c r="BH12" s="142">
        <f t="shared" si="18"/>
        <v>1.6999999999999993</v>
      </c>
      <c r="BI12" s="144"/>
      <c r="BJ12" s="145">
        <f t="shared" si="32"/>
        <v>110.49382716049381</v>
      </c>
      <c r="BK12" s="154">
        <v>30</v>
      </c>
      <c r="BL12" s="152">
        <v>30</v>
      </c>
      <c r="BM12" s="153">
        <v>39.9</v>
      </c>
      <c r="BN12" s="142">
        <f t="shared" si="20"/>
        <v>9.899999999999999</v>
      </c>
      <c r="BO12" s="144">
        <f t="shared" si="21"/>
        <v>133</v>
      </c>
      <c r="BP12" s="145">
        <f t="shared" si="33"/>
        <v>133</v>
      </c>
      <c r="BQ12" s="154"/>
      <c r="BR12" s="152"/>
      <c r="BS12" s="153"/>
      <c r="BT12" s="142">
        <f t="shared" si="22"/>
        <v>0</v>
      </c>
      <c r="BU12" s="144"/>
      <c r="BV12" s="145"/>
      <c r="BW12" s="147">
        <f t="shared" si="24"/>
        <v>500.3</v>
      </c>
      <c r="BX12" s="148">
        <f t="shared" si="24"/>
        <v>230.6</v>
      </c>
      <c r="BY12" s="148">
        <f t="shared" si="24"/>
        <v>365.9</v>
      </c>
      <c r="BZ12" s="142">
        <f t="shared" si="35"/>
        <v>135.29999999999998</v>
      </c>
      <c r="CA12" s="142">
        <f t="shared" si="36"/>
        <v>158.67302688638333</v>
      </c>
      <c r="CB12" s="149">
        <f t="shared" si="37"/>
        <v>73.1361183290026</v>
      </c>
    </row>
    <row r="13" spans="1:80" ht="12.75">
      <c r="A13" s="155" t="s">
        <v>72</v>
      </c>
      <c r="B13" s="151"/>
      <c r="C13" s="154">
        <v>5833.2</v>
      </c>
      <c r="D13" s="152">
        <v>236.4</v>
      </c>
      <c r="E13" s="153">
        <v>236.4</v>
      </c>
      <c r="F13" s="142">
        <f t="shared" si="25"/>
        <v>0</v>
      </c>
      <c r="G13" s="135">
        <f t="shared" si="0"/>
        <v>100.00000000000001</v>
      </c>
      <c r="H13" s="347">
        <f t="shared" si="1"/>
        <v>4.052664060892821</v>
      </c>
      <c r="I13" s="154">
        <v>120</v>
      </c>
      <c r="J13" s="152">
        <v>4.5</v>
      </c>
      <c r="K13" s="153">
        <v>4.2</v>
      </c>
      <c r="L13" s="142">
        <f t="shared" si="2"/>
        <v>-0.2999999999999998</v>
      </c>
      <c r="M13" s="144">
        <f t="shared" si="3"/>
        <v>93.33333333333334</v>
      </c>
      <c r="N13" s="347">
        <f t="shared" si="26"/>
        <v>3.5000000000000004</v>
      </c>
      <c r="O13" s="154">
        <v>269.1</v>
      </c>
      <c r="P13" s="152">
        <v>7.1</v>
      </c>
      <c r="Q13" s="153">
        <v>7.2</v>
      </c>
      <c r="R13" s="142">
        <f t="shared" si="4"/>
        <v>0.10000000000000053</v>
      </c>
      <c r="S13" s="144">
        <f t="shared" si="5"/>
        <v>101.40845070422536</v>
      </c>
      <c r="T13" s="145">
        <f t="shared" si="27"/>
        <v>2.6755852842809364</v>
      </c>
      <c r="U13" s="154">
        <v>73.2</v>
      </c>
      <c r="V13" s="152">
        <v>1.2</v>
      </c>
      <c r="W13" s="153">
        <v>189.3</v>
      </c>
      <c r="X13" s="142">
        <f t="shared" si="6"/>
        <v>188.10000000000002</v>
      </c>
      <c r="Y13" s="144">
        <f>W13/V13%</f>
        <v>15775</v>
      </c>
      <c r="Z13" s="145">
        <f>W13/U13%</f>
        <v>258.6065573770492</v>
      </c>
      <c r="AA13" s="154">
        <v>49.1</v>
      </c>
      <c r="AB13" s="152">
        <v>0.7</v>
      </c>
      <c r="AC13" s="153">
        <v>0.7</v>
      </c>
      <c r="AD13" s="142">
        <f t="shared" si="8"/>
        <v>0</v>
      </c>
      <c r="AE13" s="144">
        <f t="shared" si="9"/>
        <v>100</v>
      </c>
      <c r="AF13" s="145">
        <f t="shared" si="28"/>
        <v>1.4256619144602851</v>
      </c>
      <c r="AG13" s="154">
        <v>392.1</v>
      </c>
      <c r="AH13" s="152">
        <v>7</v>
      </c>
      <c r="AI13" s="153">
        <v>7.3</v>
      </c>
      <c r="AJ13" s="142">
        <f t="shared" si="10"/>
        <v>0.2999999999999998</v>
      </c>
      <c r="AK13" s="144">
        <f t="shared" si="11"/>
        <v>104.28571428571428</v>
      </c>
      <c r="AL13" s="145">
        <f t="shared" si="29"/>
        <v>1.8617699566437131</v>
      </c>
      <c r="AM13" s="154">
        <v>94.5</v>
      </c>
      <c r="AN13" s="152">
        <v>2.8</v>
      </c>
      <c r="AO13" s="153">
        <v>2.8</v>
      </c>
      <c r="AP13" s="142">
        <f t="shared" si="12"/>
        <v>0</v>
      </c>
      <c r="AQ13" s="144">
        <f t="shared" si="13"/>
        <v>100</v>
      </c>
      <c r="AR13" s="145">
        <f t="shared" si="30"/>
        <v>2.962962962962963</v>
      </c>
      <c r="AS13" s="154">
        <v>70.7</v>
      </c>
      <c r="AT13" s="152">
        <v>5</v>
      </c>
      <c r="AU13" s="153">
        <v>1.1</v>
      </c>
      <c r="AV13" s="142">
        <f t="shared" si="14"/>
        <v>-3.9</v>
      </c>
      <c r="AW13" s="144">
        <f t="shared" si="15"/>
        <v>22</v>
      </c>
      <c r="AX13" s="145">
        <f t="shared" si="31"/>
        <v>1.5558698727015559</v>
      </c>
      <c r="AY13" s="154">
        <v>809.8</v>
      </c>
      <c r="AZ13" s="152">
        <v>7.7</v>
      </c>
      <c r="BA13" s="153">
        <v>6.3</v>
      </c>
      <c r="BB13" s="142">
        <f t="shared" si="16"/>
        <v>-1.4000000000000004</v>
      </c>
      <c r="BC13" s="144">
        <f t="shared" si="17"/>
        <v>81.81818181818181</v>
      </c>
      <c r="BD13" s="145">
        <f>BA13/AY13%</f>
        <v>0.7779698691034824</v>
      </c>
      <c r="BE13" s="154">
        <v>55.7</v>
      </c>
      <c r="BF13" s="152">
        <v>3</v>
      </c>
      <c r="BG13" s="153">
        <v>3.1</v>
      </c>
      <c r="BH13" s="142">
        <f t="shared" si="18"/>
        <v>0.10000000000000009</v>
      </c>
      <c r="BI13" s="144">
        <f t="shared" si="19"/>
        <v>103.33333333333334</v>
      </c>
      <c r="BJ13" s="145">
        <f t="shared" si="32"/>
        <v>5.565529622980251</v>
      </c>
      <c r="BK13" s="154">
        <v>289.9</v>
      </c>
      <c r="BL13" s="152">
        <v>0</v>
      </c>
      <c r="BM13" s="153">
        <v>-30</v>
      </c>
      <c r="BN13" s="142">
        <f t="shared" si="20"/>
        <v>-30</v>
      </c>
      <c r="BO13" s="144"/>
      <c r="BP13" s="145">
        <f t="shared" si="33"/>
        <v>-10.348395998620216</v>
      </c>
      <c r="BQ13" s="154">
        <v>713.7</v>
      </c>
      <c r="BR13" s="152">
        <v>32.6</v>
      </c>
      <c r="BS13" s="153">
        <v>37.9</v>
      </c>
      <c r="BT13" s="142">
        <f t="shared" si="22"/>
        <v>5.299999999999997</v>
      </c>
      <c r="BU13" s="144">
        <f t="shared" si="23"/>
        <v>116.25766871165644</v>
      </c>
      <c r="BV13" s="145">
        <f t="shared" si="34"/>
        <v>5.310354490682359</v>
      </c>
      <c r="BW13" s="147">
        <f t="shared" si="24"/>
        <v>8771</v>
      </c>
      <c r="BX13" s="148">
        <f t="shared" si="24"/>
        <v>308</v>
      </c>
      <c r="BY13" s="148">
        <f t="shared" si="24"/>
        <v>466.30000000000007</v>
      </c>
      <c r="BZ13" s="142">
        <f t="shared" si="35"/>
        <v>158.30000000000007</v>
      </c>
      <c r="CA13" s="142">
        <f t="shared" si="36"/>
        <v>151.3961038961039</v>
      </c>
      <c r="CB13" s="149">
        <f t="shared" si="37"/>
        <v>5.316383536654887</v>
      </c>
    </row>
    <row r="14" spans="1:80" ht="15.75" customHeight="1">
      <c r="A14" s="156" t="s">
        <v>73</v>
      </c>
      <c r="B14" s="157"/>
      <c r="C14" s="160">
        <v>28754.3</v>
      </c>
      <c r="D14" s="158">
        <v>6091.1</v>
      </c>
      <c r="E14" s="159">
        <v>6091</v>
      </c>
      <c r="F14" s="142">
        <f t="shared" si="25"/>
        <v>-0.1000000000003638</v>
      </c>
      <c r="G14" s="135">
        <f t="shared" si="0"/>
        <v>99.99835826041273</v>
      </c>
      <c r="H14" s="347">
        <f t="shared" si="1"/>
        <v>21.1829187286771</v>
      </c>
      <c r="I14" s="160">
        <v>2037.9</v>
      </c>
      <c r="J14" s="158">
        <v>323</v>
      </c>
      <c r="K14" s="159">
        <v>323.1</v>
      </c>
      <c r="L14" s="142">
        <f t="shared" si="2"/>
        <v>0.10000000000002274</v>
      </c>
      <c r="M14" s="144">
        <f t="shared" si="3"/>
        <v>100.03095975232199</v>
      </c>
      <c r="N14" s="347">
        <f t="shared" si="26"/>
        <v>15.854556160753717</v>
      </c>
      <c r="O14" s="160">
        <v>1721.3</v>
      </c>
      <c r="P14" s="158">
        <v>390.4</v>
      </c>
      <c r="Q14" s="159">
        <v>392.2</v>
      </c>
      <c r="R14" s="142">
        <f t="shared" si="4"/>
        <v>1.8000000000000114</v>
      </c>
      <c r="S14" s="144">
        <f t="shared" si="5"/>
        <v>100.4610655737705</v>
      </c>
      <c r="T14" s="145">
        <f t="shared" si="27"/>
        <v>22.78510428164759</v>
      </c>
      <c r="U14" s="160">
        <v>2705.3</v>
      </c>
      <c r="V14" s="158">
        <v>189.3</v>
      </c>
      <c r="W14" s="159">
        <v>0.4</v>
      </c>
      <c r="X14" s="142">
        <f t="shared" si="6"/>
        <v>-188.9</v>
      </c>
      <c r="Y14" s="144">
        <f t="shared" si="7"/>
        <v>0.21130480718436345</v>
      </c>
      <c r="Z14" s="145">
        <f>W14/U14%</f>
        <v>0.014785790854988356</v>
      </c>
      <c r="AA14" s="160">
        <v>4006</v>
      </c>
      <c r="AB14" s="158">
        <v>179.7</v>
      </c>
      <c r="AC14" s="159">
        <v>250.6</v>
      </c>
      <c r="AD14" s="142">
        <f t="shared" si="8"/>
        <v>70.9</v>
      </c>
      <c r="AE14" s="144">
        <f t="shared" si="9"/>
        <v>139.4546466332777</v>
      </c>
      <c r="AF14" s="145">
        <f t="shared" si="28"/>
        <v>6.255616575137293</v>
      </c>
      <c r="AG14" s="160">
        <v>1404.3</v>
      </c>
      <c r="AH14" s="158">
        <v>198.5</v>
      </c>
      <c r="AI14" s="159">
        <v>206.5</v>
      </c>
      <c r="AJ14" s="142">
        <f t="shared" si="10"/>
        <v>8</v>
      </c>
      <c r="AK14" s="144">
        <f t="shared" si="11"/>
        <v>104.03022670025189</v>
      </c>
      <c r="AL14" s="145">
        <f t="shared" si="29"/>
        <v>14.704835149184648</v>
      </c>
      <c r="AM14" s="160">
        <v>2330.7</v>
      </c>
      <c r="AN14" s="158">
        <v>206.9</v>
      </c>
      <c r="AO14" s="159">
        <v>206.9</v>
      </c>
      <c r="AP14" s="142">
        <f t="shared" si="12"/>
        <v>0</v>
      </c>
      <c r="AQ14" s="144">
        <f t="shared" si="13"/>
        <v>100</v>
      </c>
      <c r="AR14" s="145">
        <f t="shared" si="30"/>
        <v>8.877161367829409</v>
      </c>
      <c r="AS14" s="160">
        <v>2209.2</v>
      </c>
      <c r="AT14" s="158">
        <v>199</v>
      </c>
      <c r="AU14" s="159">
        <v>203</v>
      </c>
      <c r="AV14" s="142">
        <f t="shared" si="14"/>
        <v>4</v>
      </c>
      <c r="AW14" s="144">
        <f t="shared" si="15"/>
        <v>102.01005025125629</v>
      </c>
      <c r="AX14" s="145">
        <f t="shared" si="31"/>
        <v>9.188846641318126</v>
      </c>
      <c r="AY14" s="160">
        <v>3971.4</v>
      </c>
      <c r="AZ14" s="158">
        <v>543</v>
      </c>
      <c r="BA14" s="159">
        <v>449.8</v>
      </c>
      <c r="BB14" s="142">
        <f t="shared" si="16"/>
        <v>-93.19999999999999</v>
      </c>
      <c r="BC14" s="144">
        <f t="shared" si="17"/>
        <v>82.83609576427257</v>
      </c>
      <c r="BD14" s="145">
        <f>BA14/AY14%</f>
        <v>11.325980762451529</v>
      </c>
      <c r="BE14" s="160">
        <v>1583.2</v>
      </c>
      <c r="BF14" s="158">
        <v>234.4</v>
      </c>
      <c r="BG14" s="159">
        <v>234.4</v>
      </c>
      <c r="BH14" s="142">
        <f t="shared" si="18"/>
        <v>0</v>
      </c>
      <c r="BI14" s="144">
        <f t="shared" si="19"/>
        <v>100.00000000000001</v>
      </c>
      <c r="BJ14" s="145">
        <f t="shared" si="32"/>
        <v>14.80545730166751</v>
      </c>
      <c r="BK14" s="160">
        <v>1683.8</v>
      </c>
      <c r="BL14" s="158">
        <v>155.2</v>
      </c>
      <c r="BM14" s="159">
        <v>155.2</v>
      </c>
      <c r="BN14" s="142">
        <f t="shared" si="20"/>
        <v>0</v>
      </c>
      <c r="BO14" s="144">
        <f t="shared" si="21"/>
        <v>100</v>
      </c>
      <c r="BP14" s="145">
        <f t="shared" si="33"/>
        <v>9.21724670388407</v>
      </c>
      <c r="BQ14" s="160">
        <v>4952.3</v>
      </c>
      <c r="BR14" s="158">
        <v>882.2</v>
      </c>
      <c r="BS14" s="159">
        <v>882.2</v>
      </c>
      <c r="BT14" s="142">
        <f t="shared" si="22"/>
        <v>0</v>
      </c>
      <c r="BU14" s="144">
        <f t="shared" si="23"/>
        <v>100</v>
      </c>
      <c r="BV14" s="145">
        <f t="shared" si="34"/>
        <v>17.813945035640007</v>
      </c>
      <c r="BW14" s="147">
        <f t="shared" si="24"/>
        <v>57359.700000000004</v>
      </c>
      <c r="BX14" s="148">
        <f t="shared" si="24"/>
        <v>9592.7</v>
      </c>
      <c r="BY14" s="148">
        <f t="shared" si="24"/>
        <v>9395.300000000001</v>
      </c>
      <c r="BZ14" s="142">
        <f t="shared" si="35"/>
        <v>-197.39999999999964</v>
      </c>
      <c r="CA14" s="142">
        <f t="shared" si="36"/>
        <v>97.9421852033317</v>
      </c>
      <c r="CB14" s="149">
        <f t="shared" si="37"/>
        <v>16.379618442913753</v>
      </c>
    </row>
    <row r="15" spans="1:80" ht="26.25" customHeight="1">
      <c r="A15" s="161" t="s">
        <v>74</v>
      </c>
      <c r="B15" s="162"/>
      <c r="C15" s="160"/>
      <c r="D15" s="163"/>
      <c r="E15" s="164"/>
      <c r="F15" s="142">
        <f t="shared" si="25"/>
        <v>0</v>
      </c>
      <c r="G15" s="135"/>
      <c r="H15" s="347"/>
      <c r="I15" s="160">
        <v>32</v>
      </c>
      <c r="J15" s="163">
        <v>5.5</v>
      </c>
      <c r="K15" s="164">
        <v>5.5</v>
      </c>
      <c r="L15" s="142">
        <f t="shared" si="2"/>
        <v>0</v>
      </c>
      <c r="M15" s="144">
        <f t="shared" si="3"/>
        <v>100</v>
      </c>
      <c r="N15" s="347">
        <f t="shared" si="26"/>
        <v>17.1875</v>
      </c>
      <c r="O15" s="160">
        <v>112.4</v>
      </c>
      <c r="P15" s="163">
        <v>21.1</v>
      </c>
      <c r="Q15" s="164">
        <v>21.3</v>
      </c>
      <c r="R15" s="142">
        <f t="shared" si="4"/>
        <v>0.1999999999999993</v>
      </c>
      <c r="S15" s="144">
        <f t="shared" si="5"/>
        <v>100.94786729857819</v>
      </c>
      <c r="T15" s="145">
        <f t="shared" si="27"/>
        <v>18.95017793594306</v>
      </c>
      <c r="U15" s="160">
        <v>25</v>
      </c>
      <c r="V15" s="163">
        <v>0.4</v>
      </c>
      <c r="W15" s="164"/>
      <c r="X15" s="142">
        <f t="shared" si="6"/>
        <v>-0.4</v>
      </c>
      <c r="Y15" s="144">
        <f t="shared" si="7"/>
        <v>0</v>
      </c>
      <c r="Z15" s="145">
        <f>W15/U15%</f>
        <v>0</v>
      </c>
      <c r="AA15" s="160">
        <v>54.6</v>
      </c>
      <c r="AB15" s="163">
        <v>10.5</v>
      </c>
      <c r="AC15" s="164">
        <v>10.5</v>
      </c>
      <c r="AD15" s="142">
        <f t="shared" si="8"/>
        <v>0</v>
      </c>
      <c r="AE15" s="144">
        <f t="shared" si="9"/>
        <v>100</v>
      </c>
      <c r="AF15" s="145">
        <f t="shared" si="28"/>
        <v>19.23076923076923</v>
      </c>
      <c r="AG15" s="160">
        <v>94.5</v>
      </c>
      <c r="AH15" s="163">
        <v>18</v>
      </c>
      <c r="AI15" s="164">
        <v>17.7</v>
      </c>
      <c r="AJ15" s="142">
        <f t="shared" si="10"/>
        <v>-0.3000000000000007</v>
      </c>
      <c r="AK15" s="144">
        <f t="shared" si="11"/>
        <v>98.33333333333333</v>
      </c>
      <c r="AL15" s="145">
        <f t="shared" si="29"/>
        <v>18.73015873015873</v>
      </c>
      <c r="AM15" s="160">
        <v>27.8</v>
      </c>
      <c r="AN15" s="163">
        <v>6.5</v>
      </c>
      <c r="AO15" s="164">
        <v>6.5</v>
      </c>
      <c r="AP15" s="142">
        <f t="shared" si="12"/>
        <v>0</v>
      </c>
      <c r="AQ15" s="144">
        <f t="shared" si="13"/>
        <v>100</v>
      </c>
      <c r="AR15" s="145">
        <f t="shared" si="30"/>
        <v>23.381294964028775</v>
      </c>
      <c r="AS15" s="160">
        <v>36.5</v>
      </c>
      <c r="AT15" s="163">
        <v>9.8</v>
      </c>
      <c r="AU15" s="164">
        <v>9.8</v>
      </c>
      <c r="AV15" s="142">
        <f t="shared" si="14"/>
        <v>0</v>
      </c>
      <c r="AW15" s="144">
        <f t="shared" si="15"/>
        <v>100</v>
      </c>
      <c r="AX15" s="145">
        <f t="shared" si="31"/>
        <v>26.849315068493155</v>
      </c>
      <c r="AY15" s="160">
        <v>16.6</v>
      </c>
      <c r="AZ15" s="163">
        <v>4.2</v>
      </c>
      <c r="BA15" s="164">
        <v>0.9</v>
      </c>
      <c r="BB15" s="142">
        <f t="shared" si="16"/>
        <v>-3.3000000000000003</v>
      </c>
      <c r="BC15" s="144">
        <f t="shared" si="17"/>
        <v>21.428571428571427</v>
      </c>
      <c r="BD15" s="145">
        <f>BA15/AY15%</f>
        <v>5.421686746987952</v>
      </c>
      <c r="BE15" s="160">
        <v>36.7</v>
      </c>
      <c r="BF15" s="163">
        <v>6.7</v>
      </c>
      <c r="BG15" s="164">
        <v>6.7</v>
      </c>
      <c r="BH15" s="142">
        <f t="shared" si="18"/>
        <v>0</v>
      </c>
      <c r="BI15" s="144">
        <f t="shared" si="19"/>
        <v>100</v>
      </c>
      <c r="BJ15" s="145">
        <f t="shared" si="32"/>
        <v>18.256130790190735</v>
      </c>
      <c r="BK15" s="160">
        <v>78.1</v>
      </c>
      <c r="BL15" s="163">
        <v>20.2</v>
      </c>
      <c r="BM15" s="164">
        <v>20.2</v>
      </c>
      <c r="BN15" s="142">
        <f t="shared" si="20"/>
        <v>0</v>
      </c>
      <c r="BO15" s="144">
        <f t="shared" si="21"/>
        <v>100</v>
      </c>
      <c r="BP15" s="145">
        <f t="shared" si="33"/>
        <v>25.86427656850192</v>
      </c>
      <c r="BQ15" s="160">
        <v>102.8</v>
      </c>
      <c r="BR15" s="163">
        <v>31</v>
      </c>
      <c r="BS15" s="164">
        <v>31.1</v>
      </c>
      <c r="BT15" s="142">
        <f t="shared" si="22"/>
        <v>0.10000000000000142</v>
      </c>
      <c r="BU15" s="144">
        <f t="shared" si="23"/>
        <v>100.3225806451613</v>
      </c>
      <c r="BV15" s="145">
        <f t="shared" si="34"/>
        <v>30.252918287937742</v>
      </c>
      <c r="BW15" s="147">
        <f t="shared" si="24"/>
        <v>617</v>
      </c>
      <c r="BX15" s="148">
        <f t="shared" si="24"/>
        <v>133.9</v>
      </c>
      <c r="BY15" s="148">
        <f t="shared" si="24"/>
        <v>130.20000000000002</v>
      </c>
      <c r="BZ15" s="142">
        <f t="shared" si="35"/>
        <v>-3.6999999999999886</v>
      </c>
      <c r="CA15" s="142">
        <f t="shared" si="36"/>
        <v>97.2367438386856</v>
      </c>
      <c r="CB15" s="149">
        <f t="shared" si="37"/>
        <v>21.10210696920584</v>
      </c>
    </row>
    <row r="16" spans="1:80" ht="22.5" customHeight="1">
      <c r="A16" s="161" t="s">
        <v>75</v>
      </c>
      <c r="B16" s="162"/>
      <c r="C16" s="160"/>
      <c r="D16" s="163"/>
      <c r="E16" s="165"/>
      <c r="F16" s="142">
        <f t="shared" si="25"/>
        <v>0</v>
      </c>
      <c r="G16" s="135"/>
      <c r="H16" s="347"/>
      <c r="I16" s="160"/>
      <c r="J16" s="163"/>
      <c r="K16" s="165"/>
      <c r="L16" s="142">
        <f t="shared" si="2"/>
        <v>0</v>
      </c>
      <c r="M16" s="144"/>
      <c r="N16" s="347"/>
      <c r="O16" s="160"/>
      <c r="P16" s="163"/>
      <c r="Q16" s="165"/>
      <c r="R16" s="142">
        <f t="shared" si="4"/>
        <v>0</v>
      </c>
      <c r="S16" s="144"/>
      <c r="T16" s="145"/>
      <c r="U16" s="160"/>
      <c r="V16" s="163"/>
      <c r="W16" s="165"/>
      <c r="X16" s="142">
        <f t="shared" si="6"/>
        <v>0</v>
      </c>
      <c r="Y16" s="144"/>
      <c r="Z16" s="145"/>
      <c r="AA16" s="160"/>
      <c r="AB16" s="163"/>
      <c r="AC16" s="165"/>
      <c r="AD16" s="142">
        <f t="shared" si="8"/>
        <v>0</v>
      </c>
      <c r="AE16" s="144"/>
      <c r="AF16" s="145"/>
      <c r="AG16" s="160"/>
      <c r="AH16" s="163"/>
      <c r="AI16" s="165"/>
      <c r="AJ16" s="142">
        <f t="shared" si="10"/>
        <v>0</v>
      </c>
      <c r="AK16" s="144"/>
      <c r="AL16" s="145"/>
      <c r="AM16" s="160"/>
      <c r="AN16" s="163"/>
      <c r="AO16" s="165"/>
      <c r="AP16" s="142">
        <f t="shared" si="12"/>
        <v>0</v>
      </c>
      <c r="AQ16" s="144"/>
      <c r="AR16" s="145"/>
      <c r="AS16" s="160"/>
      <c r="AT16" s="163"/>
      <c r="AU16" s="165"/>
      <c r="AV16" s="142">
        <f t="shared" si="14"/>
        <v>0</v>
      </c>
      <c r="AW16" s="144"/>
      <c r="AX16" s="145"/>
      <c r="AY16" s="160"/>
      <c r="AZ16" s="163"/>
      <c r="BA16" s="165"/>
      <c r="BB16" s="142">
        <f t="shared" si="16"/>
        <v>0</v>
      </c>
      <c r="BC16" s="144"/>
      <c r="BD16" s="145"/>
      <c r="BE16" s="160"/>
      <c r="BF16" s="163"/>
      <c r="BG16" s="165"/>
      <c r="BH16" s="142">
        <f t="shared" si="18"/>
        <v>0</v>
      </c>
      <c r="BI16" s="144"/>
      <c r="BJ16" s="145"/>
      <c r="BK16" s="160"/>
      <c r="BL16" s="163"/>
      <c r="BM16" s="165"/>
      <c r="BN16" s="142">
        <f t="shared" si="20"/>
        <v>0</v>
      </c>
      <c r="BO16" s="144"/>
      <c r="BP16" s="145"/>
      <c r="BQ16" s="160"/>
      <c r="BR16" s="163"/>
      <c r="BS16" s="165"/>
      <c r="BT16" s="142">
        <f t="shared" si="22"/>
        <v>0</v>
      </c>
      <c r="BU16" s="144"/>
      <c r="BV16" s="145"/>
      <c r="BW16" s="147">
        <f t="shared" si="24"/>
        <v>0</v>
      </c>
      <c r="BX16" s="148">
        <f t="shared" si="24"/>
        <v>0</v>
      </c>
      <c r="BY16" s="148">
        <f t="shared" si="24"/>
        <v>0</v>
      </c>
      <c r="BZ16" s="142">
        <f t="shared" si="35"/>
        <v>0</v>
      </c>
      <c r="CA16" s="142"/>
      <c r="CB16" s="149"/>
    </row>
    <row r="17" spans="1:80" ht="14.25" customHeight="1">
      <c r="A17" s="166" t="s">
        <v>76</v>
      </c>
      <c r="B17" s="167"/>
      <c r="C17" s="171">
        <f>SUM(C18:C26)</f>
        <v>6286.5</v>
      </c>
      <c r="D17" s="168">
        <f>SUM(D18:D26)</f>
        <v>947.8000000000001</v>
      </c>
      <c r="E17" s="168">
        <f>SUM(E18:E26)</f>
        <v>898.9000000000001</v>
      </c>
      <c r="F17" s="169">
        <f t="shared" si="25"/>
        <v>-48.89999999999998</v>
      </c>
      <c r="G17" s="135">
        <f t="shared" si="0"/>
        <v>94.84068368854189</v>
      </c>
      <c r="H17" s="346">
        <f>E17/C17%</f>
        <v>14.298894456374772</v>
      </c>
      <c r="I17" s="171">
        <f>SUM(I18:I26)</f>
        <v>125.2</v>
      </c>
      <c r="J17" s="168">
        <f>SUM(J18:J26)</f>
        <v>6</v>
      </c>
      <c r="K17" s="168">
        <f>SUM(K18:K26)</f>
        <v>6</v>
      </c>
      <c r="L17" s="169">
        <f t="shared" si="2"/>
        <v>0</v>
      </c>
      <c r="M17" s="170">
        <f>K17/J17%</f>
        <v>100</v>
      </c>
      <c r="N17" s="346">
        <f t="shared" si="26"/>
        <v>4.792332268370607</v>
      </c>
      <c r="O17" s="171">
        <f>SUM(O18:O26)</f>
        <v>485.3</v>
      </c>
      <c r="P17" s="168">
        <f>SUM(P18:P26)</f>
        <v>81.89999999999999</v>
      </c>
      <c r="Q17" s="168">
        <f>SUM(Q18:Q26)</f>
        <v>83.2</v>
      </c>
      <c r="R17" s="169">
        <f t="shared" si="4"/>
        <v>1.3000000000000114</v>
      </c>
      <c r="S17" s="170">
        <f>Q17/P17%</f>
        <v>101.5873015873016</v>
      </c>
      <c r="T17" s="136">
        <f t="shared" si="27"/>
        <v>17.14403461776221</v>
      </c>
      <c r="U17" s="171">
        <f>SUM(U18:U26)</f>
        <v>81.7</v>
      </c>
      <c r="V17" s="168">
        <f>SUM(V18:V26)</f>
        <v>0</v>
      </c>
      <c r="W17" s="168">
        <f>SUM(W18:W26)</f>
        <v>0</v>
      </c>
      <c r="X17" s="169">
        <f t="shared" si="6"/>
        <v>0</v>
      </c>
      <c r="Y17" s="170"/>
      <c r="Z17" s="136">
        <f>W17/U17%</f>
        <v>0</v>
      </c>
      <c r="AA17" s="171">
        <f>SUM(AA18:AA26)</f>
        <v>146.4</v>
      </c>
      <c r="AB17" s="168">
        <f>SUM(AB18:AB26)</f>
        <v>0</v>
      </c>
      <c r="AC17" s="168">
        <f>SUM(AC18:AC26)</f>
        <v>0</v>
      </c>
      <c r="AD17" s="169">
        <f t="shared" si="8"/>
        <v>0</v>
      </c>
      <c r="AE17" s="170"/>
      <c r="AF17" s="136">
        <f t="shared" si="28"/>
        <v>0</v>
      </c>
      <c r="AG17" s="171">
        <f>SUM(AG18:AG26)</f>
        <v>245.5</v>
      </c>
      <c r="AH17" s="168">
        <f>SUM(AH18:AH26)</f>
        <v>41.8</v>
      </c>
      <c r="AI17" s="168">
        <f>SUM(AI18:AI26)</f>
        <v>41.2</v>
      </c>
      <c r="AJ17" s="169">
        <f t="shared" si="10"/>
        <v>-0.5999999999999943</v>
      </c>
      <c r="AK17" s="170">
        <f>AI17/AH17%</f>
        <v>98.56459330143542</v>
      </c>
      <c r="AL17" s="136">
        <f t="shared" si="29"/>
        <v>16.782077393075358</v>
      </c>
      <c r="AM17" s="171">
        <f>SUM(AM18:AM26)</f>
        <v>103.39999999999999</v>
      </c>
      <c r="AN17" s="168">
        <f>SUM(AN18:AN26)</f>
        <v>21.5</v>
      </c>
      <c r="AO17" s="168">
        <f>SUM(AO18:AO26)</f>
        <v>21.5</v>
      </c>
      <c r="AP17" s="169">
        <f t="shared" si="12"/>
        <v>0</v>
      </c>
      <c r="AQ17" s="170">
        <f>AO17/AN17%</f>
        <v>100</v>
      </c>
      <c r="AR17" s="136">
        <f t="shared" si="30"/>
        <v>20.793036750483562</v>
      </c>
      <c r="AS17" s="171">
        <f>SUM(AS18:AS26)</f>
        <v>57</v>
      </c>
      <c r="AT17" s="168">
        <f>SUM(AT18:AT26)</f>
        <v>5</v>
      </c>
      <c r="AU17" s="168">
        <f>SUM(AU18:AU26)</f>
        <v>5</v>
      </c>
      <c r="AV17" s="169">
        <f t="shared" si="14"/>
        <v>0</v>
      </c>
      <c r="AW17" s="170">
        <f>AU17/AT17%</f>
        <v>100</v>
      </c>
      <c r="AX17" s="136">
        <f t="shared" si="31"/>
        <v>8.771929824561404</v>
      </c>
      <c r="AY17" s="171">
        <f>SUM(AY18:AY26)</f>
        <v>59.599999999999994</v>
      </c>
      <c r="AZ17" s="168">
        <f>SUM(AZ18:AZ26)</f>
        <v>2</v>
      </c>
      <c r="BA17" s="168">
        <f>SUM(BA18:BA26)</f>
        <v>0</v>
      </c>
      <c r="BB17" s="169">
        <f t="shared" si="16"/>
        <v>-2</v>
      </c>
      <c r="BC17" s="170">
        <f>BA17/AZ17%</f>
        <v>0</v>
      </c>
      <c r="BD17" s="136">
        <f>BA17/AY17%</f>
        <v>0</v>
      </c>
      <c r="BE17" s="171">
        <f>SUM(BE18:BE26)</f>
        <v>62.8</v>
      </c>
      <c r="BF17" s="168">
        <f>SUM(BF18:BF26)</f>
        <v>11.6</v>
      </c>
      <c r="BG17" s="168">
        <f>SUM(BG18:BG26)</f>
        <v>11.6</v>
      </c>
      <c r="BH17" s="169">
        <f t="shared" si="18"/>
        <v>0</v>
      </c>
      <c r="BI17" s="170">
        <f>BG17/BF17%</f>
        <v>100</v>
      </c>
      <c r="BJ17" s="136">
        <f t="shared" si="32"/>
        <v>18.471337579617835</v>
      </c>
      <c r="BK17" s="171">
        <f>SUM(BK18:BK26)</f>
        <v>208</v>
      </c>
      <c r="BL17" s="168">
        <f>SUM(BL18:BL26)</f>
        <v>46.9</v>
      </c>
      <c r="BM17" s="168">
        <f>SUM(BM18:BM26)</f>
        <v>46.9</v>
      </c>
      <c r="BN17" s="169">
        <f t="shared" si="20"/>
        <v>0</v>
      </c>
      <c r="BO17" s="170">
        <f>BM17/BL17%</f>
        <v>100</v>
      </c>
      <c r="BP17" s="136">
        <f t="shared" si="33"/>
        <v>22.548076923076923</v>
      </c>
      <c r="BQ17" s="171">
        <f>SUM(BQ18:BQ26)</f>
        <v>1586.7999999999997</v>
      </c>
      <c r="BR17" s="168">
        <f>SUM(BR18:BR26)</f>
        <v>292.5</v>
      </c>
      <c r="BS17" s="168">
        <f>SUM(BS18:BS26)</f>
        <v>248.39999999999998</v>
      </c>
      <c r="BT17" s="169">
        <f t="shared" si="22"/>
        <v>-44.10000000000002</v>
      </c>
      <c r="BU17" s="170">
        <f>BS17/BR17%</f>
        <v>84.92307692307692</v>
      </c>
      <c r="BV17" s="136">
        <f t="shared" si="34"/>
        <v>15.654146710360475</v>
      </c>
      <c r="BW17" s="137">
        <f t="shared" si="24"/>
        <v>9448.199999999999</v>
      </c>
      <c r="BX17" s="172">
        <f t="shared" si="24"/>
        <v>1457</v>
      </c>
      <c r="BY17" s="172">
        <f t="shared" si="24"/>
        <v>1362.7000000000003</v>
      </c>
      <c r="BZ17" s="169">
        <f t="shared" si="35"/>
        <v>-94.29999999999973</v>
      </c>
      <c r="CA17" s="169">
        <f t="shared" si="36"/>
        <v>93.52779684282774</v>
      </c>
      <c r="CB17" s="138">
        <f t="shared" si="37"/>
        <v>14.422853030206817</v>
      </c>
    </row>
    <row r="18" spans="1:80" ht="16.5" customHeight="1">
      <c r="A18" s="173" t="s">
        <v>77</v>
      </c>
      <c r="B18" s="174"/>
      <c r="C18" s="177">
        <v>3752.9</v>
      </c>
      <c r="D18" s="175">
        <v>409.7</v>
      </c>
      <c r="E18" s="176">
        <v>409.7</v>
      </c>
      <c r="F18" s="142">
        <f t="shared" si="25"/>
        <v>0</v>
      </c>
      <c r="G18" s="135">
        <f t="shared" si="0"/>
        <v>100.00000000000001</v>
      </c>
      <c r="H18" s="347">
        <f>E18/C18%</f>
        <v>10.916890937674863</v>
      </c>
      <c r="I18" s="177">
        <v>65.7</v>
      </c>
      <c r="J18" s="175">
        <v>6</v>
      </c>
      <c r="K18" s="176">
        <v>6</v>
      </c>
      <c r="L18" s="142">
        <f t="shared" si="2"/>
        <v>0</v>
      </c>
      <c r="M18" s="144">
        <f>K18/J18%</f>
        <v>100</v>
      </c>
      <c r="N18" s="347">
        <f t="shared" si="26"/>
        <v>9.132420091324201</v>
      </c>
      <c r="O18" s="177">
        <v>86.4</v>
      </c>
      <c r="P18" s="175">
        <v>21.6</v>
      </c>
      <c r="Q18" s="176">
        <v>22.8</v>
      </c>
      <c r="R18" s="142">
        <f t="shared" si="4"/>
        <v>1.1999999999999993</v>
      </c>
      <c r="S18" s="144">
        <f>Q18/P18%</f>
        <v>105.55555555555554</v>
      </c>
      <c r="T18" s="145">
        <f t="shared" si="27"/>
        <v>26.388888888888886</v>
      </c>
      <c r="U18" s="177">
        <v>23.3</v>
      </c>
      <c r="V18" s="175"/>
      <c r="W18" s="176"/>
      <c r="X18" s="142">
        <f t="shared" si="6"/>
        <v>0</v>
      </c>
      <c r="Y18" s="144"/>
      <c r="Z18" s="145">
        <f>W18/U18%</f>
        <v>0</v>
      </c>
      <c r="AA18" s="177">
        <v>109.4</v>
      </c>
      <c r="AB18" s="175"/>
      <c r="AC18" s="176"/>
      <c r="AD18" s="142">
        <f t="shared" si="8"/>
        <v>0</v>
      </c>
      <c r="AE18" s="144"/>
      <c r="AF18" s="145">
        <f t="shared" si="28"/>
        <v>0</v>
      </c>
      <c r="AG18" s="177"/>
      <c r="AH18" s="175"/>
      <c r="AI18" s="176"/>
      <c r="AJ18" s="142">
        <f t="shared" si="10"/>
        <v>0</v>
      </c>
      <c r="AK18" s="144"/>
      <c r="AL18" s="145"/>
      <c r="AM18" s="177">
        <v>77.1</v>
      </c>
      <c r="AN18" s="175">
        <v>21.5</v>
      </c>
      <c r="AO18" s="176">
        <v>21.5</v>
      </c>
      <c r="AP18" s="142">
        <f t="shared" si="12"/>
        <v>0</v>
      </c>
      <c r="AQ18" s="144">
        <f>AO18/AN18%</f>
        <v>100</v>
      </c>
      <c r="AR18" s="145">
        <f t="shared" si="30"/>
        <v>27.885862516212715</v>
      </c>
      <c r="AS18" s="177">
        <v>49.5</v>
      </c>
      <c r="AT18" s="175"/>
      <c r="AU18" s="176"/>
      <c r="AV18" s="142">
        <f t="shared" si="14"/>
        <v>0</v>
      </c>
      <c r="AW18" s="144"/>
      <c r="AX18" s="145">
        <f t="shared" si="31"/>
        <v>0</v>
      </c>
      <c r="AY18" s="177"/>
      <c r="AZ18" s="175"/>
      <c r="BA18" s="176"/>
      <c r="BB18" s="142">
        <f t="shared" si="16"/>
        <v>0</v>
      </c>
      <c r="BC18" s="144"/>
      <c r="BD18" s="145"/>
      <c r="BE18" s="177">
        <v>10</v>
      </c>
      <c r="BF18" s="175"/>
      <c r="BG18" s="176"/>
      <c r="BH18" s="142">
        <f t="shared" si="18"/>
        <v>0</v>
      </c>
      <c r="BI18" s="144"/>
      <c r="BJ18" s="145"/>
      <c r="BK18" s="177">
        <v>9.8</v>
      </c>
      <c r="BL18" s="175">
        <v>0.9</v>
      </c>
      <c r="BM18" s="176">
        <v>0.9</v>
      </c>
      <c r="BN18" s="142">
        <f t="shared" si="20"/>
        <v>0</v>
      </c>
      <c r="BO18" s="144">
        <f>BM18/BL18%</f>
        <v>99.99999999999999</v>
      </c>
      <c r="BP18" s="145">
        <f t="shared" si="33"/>
        <v>9.183673469387754</v>
      </c>
      <c r="BQ18" s="177">
        <v>297.4</v>
      </c>
      <c r="BR18" s="175">
        <v>20.1</v>
      </c>
      <c r="BS18" s="176">
        <v>20.1</v>
      </c>
      <c r="BT18" s="142">
        <f t="shared" si="22"/>
        <v>0</v>
      </c>
      <c r="BU18" s="144">
        <f>BS18/BR18%</f>
        <v>100</v>
      </c>
      <c r="BV18" s="145">
        <f t="shared" si="34"/>
        <v>6.758574310692671</v>
      </c>
      <c r="BW18" s="147">
        <f t="shared" si="24"/>
        <v>4481.5</v>
      </c>
      <c r="BX18" s="148">
        <f t="shared" si="24"/>
        <v>479.8</v>
      </c>
      <c r="BY18" s="148">
        <f t="shared" si="24"/>
        <v>481</v>
      </c>
      <c r="BZ18" s="142">
        <f t="shared" si="35"/>
        <v>1.1999999999999886</v>
      </c>
      <c r="CA18" s="142">
        <f t="shared" si="36"/>
        <v>100.25010421008754</v>
      </c>
      <c r="CB18" s="149">
        <f t="shared" si="37"/>
        <v>10.733013499944215</v>
      </c>
    </row>
    <row r="19" spans="1:80" ht="15.75" customHeight="1">
      <c r="A19" s="178" t="s">
        <v>40</v>
      </c>
      <c r="B19" s="179"/>
      <c r="C19" s="177">
        <v>829.6</v>
      </c>
      <c r="D19" s="180">
        <v>341.5</v>
      </c>
      <c r="E19" s="181">
        <v>341.5</v>
      </c>
      <c r="F19" s="142">
        <f t="shared" si="25"/>
        <v>0</v>
      </c>
      <c r="G19" s="135">
        <f t="shared" si="0"/>
        <v>100</v>
      </c>
      <c r="H19" s="347">
        <f>E19/C19%</f>
        <v>41.16441658630666</v>
      </c>
      <c r="I19" s="177"/>
      <c r="J19" s="180"/>
      <c r="K19" s="181"/>
      <c r="L19" s="142">
        <f t="shared" si="2"/>
        <v>0</v>
      </c>
      <c r="M19" s="144"/>
      <c r="N19" s="347"/>
      <c r="O19" s="177">
        <v>151.5</v>
      </c>
      <c r="P19" s="180">
        <v>49.6</v>
      </c>
      <c r="Q19" s="181">
        <v>49.6</v>
      </c>
      <c r="R19" s="142">
        <f t="shared" si="4"/>
        <v>0</v>
      </c>
      <c r="S19" s="144">
        <f>Q19/P19%</f>
        <v>100</v>
      </c>
      <c r="T19" s="145">
        <f>Q19/O19%</f>
        <v>32.739273927392745</v>
      </c>
      <c r="U19" s="177"/>
      <c r="V19" s="180"/>
      <c r="W19" s="181"/>
      <c r="X19" s="142">
        <f t="shared" si="6"/>
        <v>0</v>
      </c>
      <c r="Y19" s="144"/>
      <c r="Z19" s="145"/>
      <c r="AA19" s="177"/>
      <c r="AB19" s="180"/>
      <c r="AC19" s="181"/>
      <c r="AD19" s="142">
        <f t="shared" si="8"/>
        <v>0</v>
      </c>
      <c r="AE19" s="144"/>
      <c r="AF19" s="145"/>
      <c r="AG19" s="177">
        <v>85.4</v>
      </c>
      <c r="AH19" s="180">
        <v>21.3</v>
      </c>
      <c r="AI19" s="181">
        <v>21.4</v>
      </c>
      <c r="AJ19" s="142">
        <f t="shared" si="10"/>
        <v>0.09999999999999787</v>
      </c>
      <c r="AK19" s="144">
        <f>AI19/AH19%</f>
        <v>100.46948356807512</v>
      </c>
      <c r="AL19" s="145">
        <f t="shared" si="29"/>
        <v>25.058548009367676</v>
      </c>
      <c r="AM19" s="177"/>
      <c r="AN19" s="180"/>
      <c r="AO19" s="181"/>
      <c r="AP19" s="142">
        <f t="shared" si="12"/>
        <v>0</v>
      </c>
      <c r="AQ19" s="144"/>
      <c r="AR19" s="145"/>
      <c r="AS19" s="177"/>
      <c r="AT19" s="180"/>
      <c r="AU19" s="181"/>
      <c r="AV19" s="142">
        <f t="shared" si="14"/>
        <v>0</v>
      </c>
      <c r="AW19" s="144"/>
      <c r="AX19" s="145"/>
      <c r="AY19" s="177"/>
      <c r="AZ19" s="180"/>
      <c r="BA19" s="181"/>
      <c r="BB19" s="142">
        <f t="shared" si="16"/>
        <v>0</v>
      </c>
      <c r="BC19" s="144"/>
      <c r="BD19" s="145"/>
      <c r="BE19" s="177">
        <v>44.8</v>
      </c>
      <c r="BF19" s="180">
        <v>11.6</v>
      </c>
      <c r="BG19" s="181">
        <v>11.6</v>
      </c>
      <c r="BH19" s="142">
        <f t="shared" si="18"/>
        <v>0</v>
      </c>
      <c r="BI19" s="144">
        <f>BG19/BF19%</f>
        <v>100</v>
      </c>
      <c r="BJ19" s="145">
        <f t="shared" si="32"/>
        <v>25.892857142857146</v>
      </c>
      <c r="BK19" s="177">
        <v>123.5</v>
      </c>
      <c r="BL19" s="180">
        <v>32.6</v>
      </c>
      <c r="BM19" s="181">
        <v>32.6</v>
      </c>
      <c r="BN19" s="142">
        <f t="shared" si="20"/>
        <v>0</v>
      </c>
      <c r="BO19" s="144">
        <f>BM19/BL19%</f>
        <v>100</v>
      </c>
      <c r="BP19" s="145">
        <f t="shared" si="33"/>
        <v>26.39676113360324</v>
      </c>
      <c r="BQ19" s="177">
        <v>731.3</v>
      </c>
      <c r="BR19" s="180">
        <v>137.5</v>
      </c>
      <c r="BS19" s="181">
        <v>137.5</v>
      </c>
      <c r="BT19" s="142">
        <f t="shared" si="22"/>
        <v>0</v>
      </c>
      <c r="BU19" s="144">
        <f>BS19/BR19%</f>
        <v>100</v>
      </c>
      <c r="BV19" s="145">
        <f t="shared" si="34"/>
        <v>18.80213318747436</v>
      </c>
      <c r="BW19" s="147">
        <f t="shared" si="24"/>
        <v>1966.1</v>
      </c>
      <c r="BX19" s="148">
        <f t="shared" si="24"/>
        <v>594.1000000000001</v>
      </c>
      <c r="BY19" s="148">
        <f t="shared" si="24"/>
        <v>594.2</v>
      </c>
      <c r="BZ19" s="142">
        <f t="shared" si="35"/>
        <v>0.09999999999990905</v>
      </c>
      <c r="CA19" s="142">
        <f t="shared" si="36"/>
        <v>100.01683218313413</v>
      </c>
      <c r="CB19" s="149">
        <f t="shared" si="37"/>
        <v>30.22226743298917</v>
      </c>
    </row>
    <row r="20" spans="1:80" ht="12.75">
      <c r="A20" s="178" t="s">
        <v>78</v>
      </c>
      <c r="B20" s="179"/>
      <c r="C20" s="177">
        <v>139.1</v>
      </c>
      <c r="D20" s="180"/>
      <c r="E20" s="181"/>
      <c r="F20" s="142">
        <f t="shared" si="25"/>
        <v>0</v>
      </c>
      <c r="G20" s="135"/>
      <c r="H20" s="347">
        <f>E20/C20%</f>
        <v>0</v>
      </c>
      <c r="I20" s="177"/>
      <c r="J20" s="180"/>
      <c r="K20" s="181"/>
      <c r="L20" s="142">
        <f t="shared" si="2"/>
        <v>0</v>
      </c>
      <c r="M20" s="144"/>
      <c r="N20" s="347"/>
      <c r="O20" s="177"/>
      <c r="P20" s="180"/>
      <c r="Q20" s="181"/>
      <c r="R20" s="142">
        <f t="shared" si="4"/>
        <v>0</v>
      </c>
      <c r="S20" s="144"/>
      <c r="T20" s="145"/>
      <c r="U20" s="177"/>
      <c r="V20" s="180"/>
      <c r="W20" s="181"/>
      <c r="X20" s="142">
        <f t="shared" si="6"/>
        <v>0</v>
      </c>
      <c r="Y20" s="144"/>
      <c r="Z20" s="145"/>
      <c r="AA20" s="177"/>
      <c r="AB20" s="180"/>
      <c r="AC20" s="181"/>
      <c r="AD20" s="142">
        <f t="shared" si="8"/>
        <v>0</v>
      </c>
      <c r="AE20" s="144"/>
      <c r="AF20" s="145"/>
      <c r="AG20" s="177"/>
      <c r="AH20" s="180"/>
      <c r="AI20" s="181"/>
      <c r="AJ20" s="142">
        <f t="shared" si="10"/>
        <v>0</v>
      </c>
      <c r="AK20" s="144"/>
      <c r="AL20" s="145"/>
      <c r="AM20" s="177"/>
      <c r="AN20" s="180"/>
      <c r="AO20" s="181"/>
      <c r="AP20" s="142">
        <f t="shared" si="12"/>
        <v>0</v>
      </c>
      <c r="AQ20" s="144"/>
      <c r="AR20" s="145"/>
      <c r="AS20" s="177"/>
      <c r="AT20" s="180"/>
      <c r="AU20" s="181"/>
      <c r="AV20" s="142">
        <f t="shared" si="14"/>
        <v>0</v>
      </c>
      <c r="AW20" s="144"/>
      <c r="AX20" s="145"/>
      <c r="AY20" s="177"/>
      <c r="AZ20" s="180"/>
      <c r="BA20" s="181"/>
      <c r="BB20" s="142">
        <f t="shared" si="16"/>
        <v>0</v>
      </c>
      <c r="BC20" s="144"/>
      <c r="BD20" s="145"/>
      <c r="BE20" s="177"/>
      <c r="BF20" s="180"/>
      <c r="BG20" s="181"/>
      <c r="BH20" s="142">
        <f t="shared" si="18"/>
        <v>0</v>
      </c>
      <c r="BI20" s="144"/>
      <c r="BJ20" s="145"/>
      <c r="BK20" s="177"/>
      <c r="BL20" s="180"/>
      <c r="BM20" s="181"/>
      <c r="BN20" s="142">
        <f t="shared" si="20"/>
        <v>0</v>
      </c>
      <c r="BO20" s="144"/>
      <c r="BP20" s="145"/>
      <c r="BQ20" s="177"/>
      <c r="BR20" s="180"/>
      <c r="BS20" s="181"/>
      <c r="BT20" s="142">
        <f t="shared" si="22"/>
        <v>0</v>
      </c>
      <c r="BU20" s="144"/>
      <c r="BV20" s="145"/>
      <c r="BW20" s="147">
        <f t="shared" si="24"/>
        <v>139.1</v>
      </c>
      <c r="BX20" s="148">
        <f t="shared" si="24"/>
        <v>0</v>
      </c>
      <c r="BY20" s="148">
        <f t="shared" si="24"/>
        <v>0</v>
      </c>
      <c r="BZ20" s="142">
        <f t="shared" si="35"/>
        <v>0</v>
      </c>
      <c r="CA20" s="142"/>
      <c r="CB20" s="149">
        <f t="shared" si="37"/>
        <v>0</v>
      </c>
    </row>
    <row r="21" spans="1:80" ht="12.75" customHeight="1">
      <c r="A21" s="182" t="s">
        <v>79</v>
      </c>
      <c r="B21" s="179"/>
      <c r="C21" s="177">
        <v>1080</v>
      </c>
      <c r="D21" s="180">
        <v>67.1</v>
      </c>
      <c r="E21" s="181">
        <v>67.1</v>
      </c>
      <c r="F21" s="142">
        <f t="shared" si="25"/>
        <v>0</v>
      </c>
      <c r="G21" s="135">
        <f t="shared" si="0"/>
        <v>100</v>
      </c>
      <c r="H21" s="347">
        <f>E21/C21%</f>
        <v>6.212962962962962</v>
      </c>
      <c r="I21" s="177">
        <v>55.2</v>
      </c>
      <c r="J21" s="180"/>
      <c r="K21" s="181"/>
      <c r="L21" s="142">
        <f t="shared" si="2"/>
        <v>0</v>
      </c>
      <c r="M21" s="144"/>
      <c r="N21" s="347"/>
      <c r="O21" s="177">
        <v>182.7</v>
      </c>
      <c r="P21" s="180">
        <v>9.6</v>
      </c>
      <c r="Q21" s="181">
        <v>9.6</v>
      </c>
      <c r="R21" s="142">
        <f t="shared" si="4"/>
        <v>0</v>
      </c>
      <c r="S21" s="144">
        <f>Q21/P21%</f>
        <v>100</v>
      </c>
      <c r="T21" s="145">
        <f>Q21/O21%</f>
        <v>5.254515599343185</v>
      </c>
      <c r="U21" s="177">
        <v>25.6</v>
      </c>
      <c r="V21" s="180"/>
      <c r="W21" s="181"/>
      <c r="X21" s="142">
        <f t="shared" si="6"/>
        <v>0</v>
      </c>
      <c r="Y21" s="144"/>
      <c r="Z21" s="145"/>
      <c r="AA21" s="177"/>
      <c r="AB21" s="180"/>
      <c r="AC21" s="181"/>
      <c r="AD21" s="142">
        <f t="shared" si="8"/>
        <v>0</v>
      </c>
      <c r="AE21" s="144"/>
      <c r="AF21" s="145"/>
      <c r="AG21" s="177">
        <v>121.5</v>
      </c>
      <c r="AH21" s="180">
        <v>20.5</v>
      </c>
      <c r="AI21" s="181">
        <v>19.8</v>
      </c>
      <c r="AJ21" s="142">
        <f t="shared" si="10"/>
        <v>-0.6999999999999993</v>
      </c>
      <c r="AK21" s="144">
        <f>AI21/AH21%</f>
        <v>96.58536585365854</v>
      </c>
      <c r="AL21" s="145">
        <f t="shared" si="29"/>
        <v>16.296296296296294</v>
      </c>
      <c r="AM21" s="177"/>
      <c r="AN21" s="180"/>
      <c r="AO21" s="181"/>
      <c r="AP21" s="142">
        <f t="shared" si="12"/>
        <v>0</v>
      </c>
      <c r="AQ21" s="144"/>
      <c r="AR21" s="145"/>
      <c r="AS21" s="177"/>
      <c r="AT21" s="180"/>
      <c r="AU21" s="181"/>
      <c r="AV21" s="142">
        <f t="shared" si="14"/>
        <v>0</v>
      </c>
      <c r="AW21" s="144"/>
      <c r="AX21" s="145"/>
      <c r="AY21" s="177">
        <v>12.3</v>
      </c>
      <c r="AZ21" s="180">
        <v>2</v>
      </c>
      <c r="BA21" s="181"/>
      <c r="BB21" s="142">
        <f t="shared" si="16"/>
        <v>-2</v>
      </c>
      <c r="BC21" s="144"/>
      <c r="BD21" s="145"/>
      <c r="BE21" s="177"/>
      <c r="BF21" s="180"/>
      <c r="BG21" s="181"/>
      <c r="BH21" s="142">
        <f t="shared" si="18"/>
        <v>0</v>
      </c>
      <c r="BI21" s="144"/>
      <c r="BJ21" s="145"/>
      <c r="BK21" s="177">
        <v>20</v>
      </c>
      <c r="BL21" s="180">
        <v>12.9</v>
      </c>
      <c r="BM21" s="181">
        <v>12.9</v>
      </c>
      <c r="BN21" s="142">
        <f t="shared" si="20"/>
        <v>0</v>
      </c>
      <c r="BO21" s="144">
        <f>BM21/BL21%</f>
        <v>100</v>
      </c>
      <c r="BP21" s="145">
        <f>BM21/BK21%</f>
        <v>64.5</v>
      </c>
      <c r="BQ21" s="177">
        <v>529.5</v>
      </c>
      <c r="BR21" s="180">
        <v>133.9</v>
      </c>
      <c r="BS21" s="181">
        <v>89.8</v>
      </c>
      <c r="BT21" s="142">
        <f t="shared" si="22"/>
        <v>-44.10000000000001</v>
      </c>
      <c r="BU21" s="144">
        <f>BS21/BR21%</f>
        <v>67.06497386109037</v>
      </c>
      <c r="BV21" s="145">
        <f>BS21/BQ21%</f>
        <v>16.959395656279508</v>
      </c>
      <c r="BW21" s="147">
        <f t="shared" si="24"/>
        <v>2026.8</v>
      </c>
      <c r="BX21" s="148">
        <f t="shared" si="24"/>
        <v>246</v>
      </c>
      <c r="BY21" s="148">
        <f t="shared" si="24"/>
        <v>199.2</v>
      </c>
      <c r="BZ21" s="142">
        <f t="shared" si="35"/>
        <v>-46.80000000000001</v>
      </c>
      <c r="CA21" s="142">
        <f t="shared" si="36"/>
        <v>80.97560975609755</v>
      </c>
      <c r="CB21" s="149">
        <f t="shared" si="37"/>
        <v>9.828300769686203</v>
      </c>
    </row>
    <row r="22" spans="1:80" ht="12.75" customHeight="1">
      <c r="A22" s="182" t="s">
        <v>138</v>
      </c>
      <c r="B22" s="179"/>
      <c r="C22" s="177"/>
      <c r="D22" s="180"/>
      <c r="E22" s="181"/>
      <c r="F22" s="142">
        <f t="shared" si="25"/>
        <v>0</v>
      </c>
      <c r="G22" s="135"/>
      <c r="H22" s="347"/>
      <c r="I22" s="177"/>
      <c r="J22" s="180"/>
      <c r="K22" s="181"/>
      <c r="L22" s="142"/>
      <c r="M22" s="144"/>
      <c r="N22" s="347"/>
      <c r="O22" s="177"/>
      <c r="P22" s="180"/>
      <c r="Q22" s="181"/>
      <c r="R22" s="142">
        <f t="shared" si="4"/>
        <v>0</v>
      </c>
      <c r="S22" s="144"/>
      <c r="T22" s="145"/>
      <c r="U22" s="177"/>
      <c r="V22" s="180"/>
      <c r="W22" s="181"/>
      <c r="X22" s="142"/>
      <c r="Y22" s="144"/>
      <c r="Z22" s="145"/>
      <c r="AA22" s="177"/>
      <c r="AB22" s="180"/>
      <c r="AC22" s="181"/>
      <c r="AD22" s="142"/>
      <c r="AE22" s="144"/>
      <c r="AF22" s="145"/>
      <c r="AG22" s="177"/>
      <c r="AH22" s="180"/>
      <c r="AI22" s="181"/>
      <c r="AJ22" s="142"/>
      <c r="AK22" s="144"/>
      <c r="AL22" s="145"/>
      <c r="AM22" s="177"/>
      <c r="AN22" s="180"/>
      <c r="AO22" s="181"/>
      <c r="AP22" s="142"/>
      <c r="AQ22" s="144"/>
      <c r="AR22" s="145"/>
      <c r="AS22" s="177"/>
      <c r="AT22" s="180"/>
      <c r="AU22" s="181"/>
      <c r="AV22" s="142"/>
      <c r="AW22" s="144"/>
      <c r="AX22" s="145"/>
      <c r="AY22" s="177"/>
      <c r="AZ22" s="180"/>
      <c r="BA22" s="181"/>
      <c r="BB22" s="142"/>
      <c r="BC22" s="144"/>
      <c r="BD22" s="145"/>
      <c r="BE22" s="177"/>
      <c r="BF22" s="180"/>
      <c r="BG22" s="181"/>
      <c r="BH22" s="142"/>
      <c r="BI22" s="144"/>
      <c r="BJ22" s="145"/>
      <c r="BK22" s="177"/>
      <c r="BL22" s="180"/>
      <c r="BM22" s="181"/>
      <c r="BN22" s="142"/>
      <c r="BO22" s="144"/>
      <c r="BP22" s="145"/>
      <c r="BQ22" s="177"/>
      <c r="BR22" s="180"/>
      <c r="BS22" s="181"/>
      <c r="BT22" s="142"/>
      <c r="BU22" s="144"/>
      <c r="BV22" s="145"/>
      <c r="BW22" s="147">
        <f t="shared" si="24"/>
        <v>0</v>
      </c>
      <c r="BX22" s="148">
        <f t="shared" si="24"/>
        <v>0</v>
      </c>
      <c r="BY22" s="148">
        <f t="shared" si="24"/>
        <v>0</v>
      </c>
      <c r="BZ22" s="142"/>
      <c r="CA22" s="142"/>
      <c r="CB22" s="149"/>
    </row>
    <row r="23" spans="1:80" ht="12.75">
      <c r="A23" s="178" t="s">
        <v>80</v>
      </c>
      <c r="B23" s="179"/>
      <c r="C23" s="177"/>
      <c r="D23" s="180"/>
      <c r="E23" s="181"/>
      <c r="F23" s="142">
        <f t="shared" si="25"/>
        <v>0</v>
      </c>
      <c r="G23" s="135"/>
      <c r="H23" s="347"/>
      <c r="I23" s="177"/>
      <c r="J23" s="180"/>
      <c r="K23" s="181"/>
      <c r="L23" s="142">
        <f t="shared" si="2"/>
        <v>0</v>
      </c>
      <c r="M23" s="144"/>
      <c r="N23" s="347"/>
      <c r="O23" s="177"/>
      <c r="P23" s="180"/>
      <c r="Q23" s="181"/>
      <c r="R23" s="142">
        <f t="shared" si="4"/>
        <v>0</v>
      </c>
      <c r="S23" s="144"/>
      <c r="T23" s="145"/>
      <c r="U23" s="177"/>
      <c r="V23" s="180"/>
      <c r="W23" s="181"/>
      <c r="X23" s="142">
        <f t="shared" si="6"/>
        <v>0</v>
      </c>
      <c r="Y23" s="144"/>
      <c r="Z23" s="145"/>
      <c r="AA23" s="177"/>
      <c r="AB23" s="180"/>
      <c r="AC23" s="181"/>
      <c r="AD23" s="142">
        <f t="shared" si="8"/>
        <v>0</v>
      </c>
      <c r="AE23" s="144"/>
      <c r="AF23" s="145"/>
      <c r="AG23" s="177"/>
      <c r="AH23" s="180"/>
      <c r="AI23" s="181"/>
      <c r="AJ23" s="142">
        <f t="shared" si="10"/>
        <v>0</v>
      </c>
      <c r="AK23" s="144"/>
      <c r="AL23" s="145"/>
      <c r="AM23" s="177"/>
      <c r="AN23" s="180"/>
      <c r="AO23" s="181"/>
      <c r="AP23" s="142">
        <f t="shared" si="12"/>
        <v>0</v>
      </c>
      <c r="AQ23" s="144"/>
      <c r="AR23" s="145"/>
      <c r="AS23" s="177"/>
      <c r="AT23" s="180"/>
      <c r="AU23" s="181"/>
      <c r="AV23" s="142">
        <f t="shared" si="14"/>
        <v>0</v>
      </c>
      <c r="AW23" s="144"/>
      <c r="AX23" s="145"/>
      <c r="AY23" s="177"/>
      <c r="AZ23" s="180"/>
      <c r="BA23" s="181"/>
      <c r="BB23" s="142">
        <f t="shared" si="16"/>
        <v>0</v>
      </c>
      <c r="BC23" s="144"/>
      <c r="BD23" s="145"/>
      <c r="BE23" s="177"/>
      <c r="BF23" s="180"/>
      <c r="BG23" s="181"/>
      <c r="BH23" s="142">
        <f t="shared" si="18"/>
        <v>0</v>
      </c>
      <c r="BI23" s="144"/>
      <c r="BJ23" s="145"/>
      <c r="BK23" s="177"/>
      <c r="BL23" s="180"/>
      <c r="BM23" s="181"/>
      <c r="BN23" s="142">
        <f t="shared" si="20"/>
        <v>0</v>
      </c>
      <c r="BO23" s="144"/>
      <c r="BP23" s="145"/>
      <c r="BQ23" s="177"/>
      <c r="BR23" s="180"/>
      <c r="BS23" s="181"/>
      <c r="BT23" s="142">
        <f t="shared" si="22"/>
        <v>0</v>
      </c>
      <c r="BU23" s="144"/>
      <c r="BV23" s="145"/>
      <c r="BW23" s="147">
        <f t="shared" si="24"/>
        <v>0</v>
      </c>
      <c r="BX23" s="148">
        <f t="shared" si="24"/>
        <v>0</v>
      </c>
      <c r="BY23" s="148">
        <f t="shared" si="24"/>
        <v>0</v>
      </c>
      <c r="BZ23" s="142">
        <f t="shared" si="35"/>
        <v>0</v>
      </c>
      <c r="CA23" s="142"/>
      <c r="CB23" s="149"/>
    </row>
    <row r="24" spans="1:80" ht="12.75">
      <c r="A24" s="183" t="s">
        <v>81</v>
      </c>
      <c r="B24" s="184"/>
      <c r="C24" s="187"/>
      <c r="D24" s="185"/>
      <c r="E24" s="186"/>
      <c r="F24" s="142">
        <f t="shared" si="25"/>
        <v>0</v>
      </c>
      <c r="G24" s="135"/>
      <c r="H24" s="347"/>
      <c r="I24" s="187"/>
      <c r="J24" s="185"/>
      <c r="K24" s="186"/>
      <c r="L24" s="142">
        <f t="shared" si="2"/>
        <v>0</v>
      </c>
      <c r="M24" s="144"/>
      <c r="N24" s="347"/>
      <c r="O24" s="187"/>
      <c r="P24" s="185"/>
      <c r="Q24" s="186"/>
      <c r="R24" s="142">
        <f t="shared" si="4"/>
        <v>0</v>
      </c>
      <c r="S24" s="144"/>
      <c r="T24" s="145"/>
      <c r="U24" s="187"/>
      <c r="V24" s="185"/>
      <c r="W24" s="186"/>
      <c r="X24" s="142">
        <f t="shared" si="6"/>
        <v>0</v>
      </c>
      <c r="Y24" s="144"/>
      <c r="Z24" s="145"/>
      <c r="AA24" s="187"/>
      <c r="AB24" s="185"/>
      <c r="AC24" s="186"/>
      <c r="AD24" s="142">
        <f t="shared" si="8"/>
        <v>0</v>
      </c>
      <c r="AE24" s="144"/>
      <c r="AF24" s="145"/>
      <c r="AG24" s="187"/>
      <c r="AH24" s="185"/>
      <c r="AI24" s="186"/>
      <c r="AJ24" s="142">
        <f t="shared" si="10"/>
        <v>0</v>
      </c>
      <c r="AK24" s="144"/>
      <c r="AL24" s="145"/>
      <c r="AM24" s="187"/>
      <c r="AN24" s="185"/>
      <c r="AO24" s="186"/>
      <c r="AP24" s="142">
        <f t="shared" si="12"/>
        <v>0</v>
      </c>
      <c r="AQ24" s="144"/>
      <c r="AR24" s="145"/>
      <c r="AS24" s="187"/>
      <c r="AT24" s="185"/>
      <c r="AU24" s="186"/>
      <c r="AV24" s="142">
        <f t="shared" si="14"/>
        <v>0</v>
      </c>
      <c r="AW24" s="144"/>
      <c r="AX24" s="145"/>
      <c r="AY24" s="187"/>
      <c r="AZ24" s="185"/>
      <c r="BA24" s="186"/>
      <c r="BB24" s="142">
        <f t="shared" si="16"/>
        <v>0</v>
      </c>
      <c r="BC24" s="144"/>
      <c r="BD24" s="145"/>
      <c r="BE24" s="187"/>
      <c r="BF24" s="185"/>
      <c r="BG24" s="186"/>
      <c r="BH24" s="142">
        <f t="shared" si="18"/>
        <v>0</v>
      </c>
      <c r="BI24" s="144"/>
      <c r="BJ24" s="145"/>
      <c r="BK24" s="187"/>
      <c r="BL24" s="185"/>
      <c r="BM24" s="186"/>
      <c r="BN24" s="142">
        <f t="shared" si="20"/>
        <v>0</v>
      </c>
      <c r="BO24" s="144"/>
      <c r="BP24" s="145"/>
      <c r="BQ24" s="187"/>
      <c r="BR24" s="185"/>
      <c r="BS24" s="186"/>
      <c r="BT24" s="142">
        <f t="shared" si="22"/>
        <v>0</v>
      </c>
      <c r="BU24" s="144"/>
      <c r="BV24" s="145"/>
      <c r="BW24" s="147">
        <f t="shared" si="24"/>
        <v>0</v>
      </c>
      <c r="BX24" s="148">
        <f t="shared" si="24"/>
        <v>0</v>
      </c>
      <c r="BY24" s="148">
        <f t="shared" si="24"/>
        <v>0</v>
      </c>
      <c r="BZ24" s="142">
        <f t="shared" si="35"/>
        <v>0</v>
      </c>
      <c r="CA24" s="142"/>
      <c r="CB24" s="149"/>
    </row>
    <row r="25" spans="1:80" ht="12.75">
      <c r="A25" s="182" t="s">
        <v>139</v>
      </c>
      <c r="B25" s="188"/>
      <c r="C25" s="146"/>
      <c r="D25" s="141"/>
      <c r="E25" s="143">
        <v>-48.8</v>
      </c>
      <c r="F25" s="142">
        <f t="shared" si="25"/>
        <v>-48.8</v>
      </c>
      <c r="G25" s="135"/>
      <c r="H25" s="347"/>
      <c r="I25" s="146"/>
      <c r="J25" s="141"/>
      <c r="K25" s="143"/>
      <c r="L25" s="142">
        <f t="shared" si="2"/>
        <v>0</v>
      </c>
      <c r="M25" s="144"/>
      <c r="N25" s="347"/>
      <c r="O25" s="146"/>
      <c r="P25" s="141"/>
      <c r="Q25" s="143"/>
      <c r="R25" s="142">
        <f t="shared" si="4"/>
        <v>0</v>
      </c>
      <c r="S25" s="144"/>
      <c r="T25" s="145"/>
      <c r="U25" s="146"/>
      <c r="V25" s="141"/>
      <c r="W25" s="143"/>
      <c r="X25" s="142">
        <f t="shared" si="6"/>
        <v>0</v>
      </c>
      <c r="Y25" s="144"/>
      <c r="Z25" s="145"/>
      <c r="AA25" s="146"/>
      <c r="AB25" s="141"/>
      <c r="AC25" s="143"/>
      <c r="AD25" s="142">
        <f t="shared" si="8"/>
        <v>0</v>
      </c>
      <c r="AE25" s="144"/>
      <c r="AF25" s="145"/>
      <c r="AG25" s="146"/>
      <c r="AH25" s="141"/>
      <c r="AI25" s="143"/>
      <c r="AJ25" s="142">
        <f t="shared" si="10"/>
        <v>0</v>
      </c>
      <c r="AK25" s="144"/>
      <c r="AL25" s="145"/>
      <c r="AM25" s="146"/>
      <c r="AN25" s="141"/>
      <c r="AO25" s="143"/>
      <c r="AP25" s="142">
        <f t="shared" si="12"/>
        <v>0</v>
      </c>
      <c r="AQ25" s="144"/>
      <c r="AR25" s="145"/>
      <c r="AS25" s="146"/>
      <c r="AT25" s="141"/>
      <c r="AU25" s="143"/>
      <c r="AV25" s="142">
        <f t="shared" si="14"/>
        <v>0</v>
      </c>
      <c r="AW25" s="144"/>
      <c r="AX25" s="145"/>
      <c r="AY25" s="146"/>
      <c r="AZ25" s="141"/>
      <c r="BA25" s="143"/>
      <c r="BB25" s="142">
        <f t="shared" si="16"/>
        <v>0</v>
      </c>
      <c r="BC25" s="144"/>
      <c r="BD25" s="145"/>
      <c r="BE25" s="146"/>
      <c r="BF25" s="141"/>
      <c r="BG25" s="143"/>
      <c r="BH25" s="142">
        <f t="shared" si="18"/>
        <v>0</v>
      </c>
      <c r="BI25" s="144"/>
      <c r="BJ25" s="145"/>
      <c r="BK25" s="146"/>
      <c r="BL25" s="141"/>
      <c r="BM25" s="143"/>
      <c r="BN25" s="142">
        <f t="shared" si="20"/>
        <v>0</v>
      </c>
      <c r="BO25" s="144"/>
      <c r="BP25" s="145"/>
      <c r="BQ25" s="146"/>
      <c r="BR25" s="141"/>
      <c r="BS25" s="143"/>
      <c r="BT25" s="142">
        <f t="shared" si="22"/>
        <v>0</v>
      </c>
      <c r="BU25" s="144"/>
      <c r="BV25" s="145"/>
      <c r="BW25" s="147">
        <f t="shared" si="24"/>
        <v>0</v>
      </c>
      <c r="BX25" s="148">
        <f t="shared" si="24"/>
        <v>0</v>
      </c>
      <c r="BY25" s="148">
        <f t="shared" si="24"/>
        <v>-48.8</v>
      </c>
      <c r="BZ25" s="142">
        <f t="shared" si="35"/>
        <v>-48.8</v>
      </c>
      <c r="CA25" s="142"/>
      <c r="CB25" s="149"/>
    </row>
    <row r="26" spans="1:80" ht="12.75">
      <c r="A26" s="182" t="s">
        <v>82</v>
      </c>
      <c r="B26" s="188"/>
      <c r="C26" s="146">
        <v>484.9</v>
      </c>
      <c r="D26" s="141">
        <v>129.5</v>
      </c>
      <c r="E26" s="143">
        <v>129.4</v>
      </c>
      <c r="F26" s="142">
        <f t="shared" si="25"/>
        <v>-0.09999999999999432</v>
      </c>
      <c r="G26" s="135">
        <f t="shared" si="0"/>
        <v>99.92277992277994</v>
      </c>
      <c r="H26" s="347">
        <f>E26/C26%</f>
        <v>26.68591462157146</v>
      </c>
      <c r="I26" s="146">
        <v>4.3</v>
      </c>
      <c r="J26" s="141"/>
      <c r="K26" s="143"/>
      <c r="L26" s="142">
        <f t="shared" si="2"/>
        <v>0</v>
      </c>
      <c r="M26" s="144"/>
      <c r="N26" s="347"/>
      <c r="O26" s="146">
        <v>64.7</v>
      </c>
      <c r="P26" s="141">
        <v>1.1</v>
      </c>
      <c r="Q26" s="143">
        <v>1.2</v>
      </c>
      <c r="R26" s="142">
        <f t="shared" si="4"/>
        <v>0.09999999999999987</v>
      </c>
      <c r="S26" s="144">
        <f>Q26/P26%</f>
        <v>109.09090909090908</v>
      </c>
      <c r="T26" s="145"/>
      <c r="U26" s="146">
        <v>32.8</v>
      </c>
      <c r="V26" s="141"/>
      <c r="W26" s="143"/>
      <c r="X26" s="142">
        <f t="shared" si="6"/>
        <v>0</v>
      </c>
      <c r="Y26" s="144"/>
      <c r="Z26" s="145"/>
      <c r="AA26" s="146">
        <v>37</v>
      </c>
      <c r="AB26" s="141"/>
      <c r="AC26" s="143"/>
      <c r="AD26" s="142">
        <f t="shared" si="8"/>
        <v>0</v>
      </c>
      <c r="AE26" s="144"/>
      <c r="AF26" s="145"/>
      <c r="AG26" s="146">
        <v>38.6</v>
      </c>
      <c r="AH26" s="141"/>
      <c r="AI26" s="143"/>
      <c r="AJ26" s="142">
        <f t="shared" si="10"/>
        <v>0</v>
      </c>
      <c r="AK26" s="144"/>
      <c r="AL26" s="145"/>
      <c r="AM26" s="146">
        <v>26.3</v>
      </c>
      <c r="AN26" s="141"/>
      <c r="AO26" s="143"/>
      <c r="AP26" s="142">
        <f t="shared" si="12"/>
        <v>0</v>
      </c>
      <c r="AQ26" s="144"/>
      <c r="AR26" s="145"/>
      <c r="AS26" s="146">
        <v>7.5</v>
      </c>
      <c r="AT26" s="141">
        <v>5</v>
      </c>
      <c r="AU26" s="143">
        <v>5</v>
      </c>
      <c r="AV26" s="142">
        <f t="shared" si="14"/>
        <v>0</v>
      </c>
      <c r="AW26" s="144"/>
      <c r="AX26" s="145"/>
      <c r="AY26" s="146">
        <v>47.3</v>
      </c>
      <c r="AZ26" s="141"/>
      <c r="BA26" s="143"/>
      <c r="BB26" s="142">
        <f t="shared" si="16"/>
        <v>0</v>
      </c>
      <c r="BC26" s="144"/>
      <c r="BD26" s="145"/>
      <c r="BE26" s="146">
        <v>8</v>
      </c>
      <c r="BF26" s="141"/>
      <c r="BG26" s="143"/>
      <c r="BH26" s="142">
        <f t="shared" si="18"/>
        <v>0</v>
      </c>
      <c r="BI26" s="144"/>
      <c r="BJ26" s="145"/>
      <c r="BK26" s="146">
        <v>54.7</v>
      </c>
      <c r="BL26" s="141">
        <v>0.5</v>
      </c>
      <c r="BM26" s="143">
        <v>0.5</v>
      </c>
      <c r="BN26" s="142">
        <f t="shared" si="20"/>
        <v>0</v>
      </c>
      <c r="BO26" s="144"/>
      <c r="BP26" s="145"/>
      <c r="BQ26" s="146">
        <v>28.6</v>
      </c>
      <c r="BR26" s="141">
        <v>1</v>
      </c>
      <c r="BS26" s="143">
        <v>1</v>
      </c>
      <c r="BT26" s="142">
        <f t="shared" si="22"/>
        <v>0</v>
      </c>
      <c r="BU26" s="144"/>
      <c r="BV26" s="145"/>
      <c r="BW26" s="147">
        <f>C26+I26+O26+U26+AA26+AG26+AM26+AS26+AY26+BE26+BK26+BQ26</f>
        <v>834.6999999999999</v>
      </c>
      <c r="BX26" s="148">
        <f>D26+J26+P26+V26+AB26+AH26+AN26+AT26+AZ26+BF26+BL26+BR26</f>
        <v>137.1</v>
      </c>
      <c r="BY26" s="148">
        <f>E26+K26+Q26+W26+AC26+AI26+AO26+AU26+BA26+BG26+BM26+BS26</f>
        <v>137.1</v>
      </c>
      <c r="BZ26" s="142">
        <f t="shared" si="35"/>
        <v>0</v>
      </c>
      <c r="CA26" s="142">
        <f t="shared" si="36"/>
        <v>100</v>
      </c>
      <c r="CB26" s="149">
        <f t="shared" si="37"/>
        <v>16.425062896849166</v>
      </c>
    </row>
    <row r="27" spans="1:80" ht="12.75">
      <c r="A27" s="131" t="s">
        <v>83</v>
      </c>
      <c r="B27" s="132"/>
      <c r="C27" s="137">
        <f>SUM(C28:C31)</f>
        <v>64309.299999999996</v>
      </c>
      <c r="D27" s="133">
        <f>SUM(D28:D31)</f>
        <v>0</v>
      </c>
      <c r="E27" s="134">
        <f>SUM(E28:E31)</f>
        <v>0.2</v>
      </c>
      <c r="F27" s="340">
        <f t="shared" si="25"/>
        <v>0.2</v>
      </c>
      <c r="G27" s="135"/>
      <c r="H27" s="347">
        <f>E27/C27%</f>
        <v>0.00031099700976375115</v>
      </c>
      <c r="I27" s="137">
        <f>SUM(I28:I31)</f>
        <v>10659.3</v>
      </c>
      <c r="J27" s="133">
        <f>SUM(J28:J31)</f>
        <v>7859.9</v>
      </c>
      <c r="K27" s="134">
        <f>SUM(K28:K31)</f>
        <v>1650.5000000000002</v>
      </c>
      <c r="L27" s="133">
        <f>K27-J27</f>
        <v>-6209.4</v>
      </c>
      <c r="M27" s="135">
        <f>K27/J27%</f>
        <v>20.998994898153928</v>
      </c>
      <c r="N27" s="346">
        <f t="shared" si="26"/>
        <v>15.484131228129431</v>
      </c>
      <c r="O27" s="137">
        <f>SUM(O28:O31)</f>
        <v>124490.5</v>
      </c>
      <c r="P27" s="133">
        <f>SUM(P28:P31)</f>
        <v>35969.6</v>
      </c>
      <c r="Q27" s="134">
        <f>SUM(Q28:Q31)</f>
        <v>17979</v>
      </c>
      <c r="R27" s="133">
        <f>Q27-P27</f>
        <v>-17990.6</v>
      </c>
      <c r="S27" s="135">
        <f>Q27/P27%</f>
        <v>49.983875272452295</v>
      </c>
      <c r="T27" s="136">
        <f t="shared" si="27"/>
        <v>14.442065860447183</v>
      </c>
      <c r="U27" s="137">
        <f>SUM(U28:U31)</f>
        <v>642.9</v>
      </c>
      <c r="V27" s="133">
        <f>SUM(V28:V31)</f>
        <v>164.9</v>
      </c>
      <c r="W27" s="134">
        <f>SUM(W28:W31)</f>
        <v>148.4</v>
      </c>
      <c r="X27" s="133">
        <f t="shared" si="6"/>
        <v>-16.5</v>
      </c>
      <c r="Y27" s="135">
        <f>W27/V27%</f>
        <v>89.99393571861735</v>
      </c>
      <c r="Z27" s="136">
        <f>W27/U27%</f>
        <v>23.082905584072176</v>
      </c>
      <c r="AA27" s="137">
        <f>SUM(AA28:AA31)</f>
        <v>6118.5</v>
      </c>
      <c r="AB27" s="133">
        <f>SUM(AB28:AB31)</f>
        <v>2050.8</v>
      </c>
      <c r="AC27" s="134">
        <f>SUM(AC28:AC31)</f>
        <v>1128</v>
      </c>
      <c r="AD27" s="133">
        <f t="shared" si="8"/>
        <v>-922.8000000000002</v>
      </c>
      <c r="AE27" s="135">
        <f aca="true" t="shared" si="38" ref="AE27:AE32">AC27/AB27%</f>
        <v>55.00292568753656</v>
      </c>
      <c r="AF27" s="136">
        <f t="shared" si="28"/>
        <v>18.435891149791615</v>
      </c>
      <c r="AG27" s="137">
        <f>SUM(AG28:AG31)</f>
        <v>132527.19999999998</v>
      </c>
      <c r="AH27" s="133">
        <f>SUM(AH28:AH31)</f>
        <v>132527.19999999998</v>
      </c>
      <c r="AI27" s="134">
        <f>SUM(AI28:AI31)</f>
        <v>1578.3999999999999</v>
      </c>
      <c r="AJ27" s="133">
        <f t="shared" si="10"/>
        <v>-130948.79999999999</v>
      </c>
      <c r="AK27" s="135">
        <f aca="true" t="shared" si="39" ref="AK27:AK32">AI27/AH27%</f>
        <v>1.1910007907810622</v>
      </c>
      <c r="AL27" s="136">
        <f t="shared" si="29"/>
        <v>1.1910007907810622</v>
      </c>
      <c r="AM27" s="137">
        <f>SUM(AM28:AM31)</f>
        <v>16806.1</v>
      </c>
      <c r="AN27" s="133">
        <f>SUM(AN28:AN31)</f>
        <v>1956.1000000000001</v>
      </c>
      <c r="AO27" s="134">
        <f>SUM(AO28:AO31)</f>
        <v>1956.1000000000001</v>
      </c>
      <c r="AP27" s="133">
        <f t="shared" si="12"/>
        <v>0</v>
      </c>
      <c r="AQ27" s="135">
        <f aca="true" t="shared" si="40" ref="AQ27:AQ32">AO27/AN27%</f>
        <v>100.00000000000001</v>
      </c>
      <c r="AR27" s="136">
        <f t="shared" si="30"/>
        <v>11.639226233331947</v>
      </c>
      <c r="AS27" s="137">
        <f>SUM(AS28:AS31)</f>
        <v>6529.799999999999</v>
      </c>
      <c r="AT27" s="133">
        <f>SUM(AT28:AT31)</f>
        <v>2945.2999999999997</v>
      </c>
      <c r="AU27" s="134">
        <f>SUM(AU28:AU31)</f>
        <v>1572.9</v>
      </c>
      <c r="AV27" s="133">
        <f t="shared" si="14"/>
        <v>-1372.3999999999996</v>
      </c>
      <c r="AW27" s="135">
        <f>AU27/AT27%</f>
        <v>53.40372797338133</v>
      </c>
      <c r="AX27" s="136">
        <f t="shared" si="31"/>
        <v>24.088027198382804</v>
      </c>
      <c r="AY27" s="137">
        <f>SUM(AY28:AY31)</f>
        <v>5868.9</v>
      </c>
      <c r="AZ27" s="133">
        <f>SUM(AZ28:AZ31)</f>
        <v>963.9</v>
      </c>
      <c r="BA27" s="134">
        <f>SUM(BA28:BA31)</f>
        <v>148.4</v>
      </c>
      <c r="BB27" s="133">
        <f t="shared" si="16"/>
        <v>-815.5</v>
      </c>
      <c r="BC27" s="135">
        <f>BA27/AZ27%</f>
        <v>15.395787944807553</v>
      </c>
      <c r="BD27" s="136">
        <f>BA27/AY27%</f>
        <v>2.5285828690214522</v>
      </c>
      <c r="BE27" s="137">
        <f>SUM(BE28:BE31)</f>
        <v>4890.4</v>
      </c>
      <c r="BF27" s="133">
        <f>SUM(BF28:BF31)</f>
        <v>860.8</v>
      </c>
      <c r="BG27" s="134">
        <f>SUM(BG28:BG31)</f>
        <v>844.3</v>
      </c>
      <c r="BH27" s="133">
        <f>BG27-BF27</f>
        <v>-16.5</v>
      </c>
      <c r="BI27" s="135">
        <f>BG27/BF27%</f>
        <v>98.08317843866172</v>
      </c>
      <c r="BJ27" s="136">
        <f t="shared" si="32"/>
        <v>17.26443644691641</v>
      </c>
      <c r="BK27" s="137">
        <f>SUM(BK28:BK31)</f>
        <v>13004.9</v>
      </c>
      <c r="BL27" s="133">
        <f>SUM(BL28:BL31)</f>
        <v>2994</v>
      </c>
      <c r="BM27" s="134">
        <f>SUM(BM28:BM31)</f>
        <v>2283</v>
      </c>
      <c r="BN27" s="133">
        <f>BM27-BL27</f>
        <v>-711</v>
      </c>
      <c r="BO27" s="135">
        <f>BM27/BL27%</f>
        <v>76.25250501002003</v>
      </c>
      <c r="BP27" s="136">
        <f t="shared" si="33"/>
        <v>17.554921606471407</v>
      </c>
      <c r="BQ27" s="137">
        <f>SUM(BQ28:BQ31)</f>
        <v>136421.1</v>
      </c>
      <c r="BR27" s="133">
        <f>SUM(BR28:BR31)</f>
        <v>131592.3</v>
      </c>
      <c r="BS27" s="134">
        <f>SUM(BS28:BS31)</f>
        <v>47952.2</v>
      </c>
      <c r="BT27" s="133"/>
      <c r="BU27" s="135">
        <f>BS27/BR27%</f>
        <v>36.43997407143124</v>
      </c>
      <c r="BV27" s="136">
        <f t="shared" si="34"/>
        <v>35.15013440003049</v>
      </c>
      <c r="BW27" s="137">
        <f aca="true" t="shared" si="41" ref="BW27:BY32">C27+I27+O27+U27+AA27+AG27+AM27+AS27+AY27+BE27+BK27+BQ27</f>
        <v>522268.9</v>
      </c>
      <c r="BX27" s="189">
        <f t="shared" si="41"/>
        <v>319884.79999999993</v>
      </c>
      <c r="BY27" s="189">
        <f t="shared" si="41"/>
        <v>77241.4</v>
      </c>
      <c r="BZ27" s="133">
        <f>BY27-BX27</f>
        <v>-242643.39999999994</v>
      </c>
      <c r="CA27" s="133">
        <f>BY27/BX27%</f>
        <v>24.14663028690329</v>
      </c>
      <c r="CB27" s="138">
        <f t="shared" si="37"/>
        <v>14.789584445866868</v>
      </c>
    </row>
    <row r="28" spans="1:80" ht="12.75">
      <c r="A28" s="190" t="s">
        <v>84</v>
      </c>
      <c r="B28" s="191"/>
      <c r="C28" s="146"/>
      <c r="D28" s="141"/>
      <c r="E28" s="143"/>
      <c r="F28" s="142">
        <f t="shared" si="25"/>
        <v>0</v>
      </c>
      <c r="G28" s="135"/>
      <c r="H28" s="347"/>
      <c r="I28" s="146">
        <v>7734</v>
      </c>
      <c r="J28" s="141">
        <v>5531.2</v>
      </c>
      <c r="K28" s="143">
        <v>1499.9</v>
      </c>
      <c r="L28" s="142">
        <f>K28-J28</f>
        <v>-4031.2999999999997</v>
      </c>
      <c r="M28" s="144">
        <f>K28/J28%</f>
        <v>27.117081284350597</v>
      </c>
      <c r="N28" s="347">
        <f t="shared" si="26"/>
        <v>19.39358675976209</v>
      </c>
      <c r="O28" s="146">
        <v>14792.6</v>
      </c>
      <c r="P28" s="141">
        <v>4949.4</v>
      </c>
      <c r="Q28" s="143">
        <v>2601.9</v>
      </c>
      <c r="R28" s="142">
        <f t="shared" si="4"/>
        <v>-2347.4999999999995</v>
      </c>
      <c r="S28" s="144">
        <f>Q28/P28%</f>
        <v>52.570008485877075</v>
      </c>
      <c r="T28" s="145">
        <f t="shared" si="27"/>
        <v>17.58920000540811</v>
      </c>
      <c r="U28" s="146"/>
      <c r="V28" s="141"/>
      <c r="W28" s="143"/>
      <c r="X28" s="142">
        <f t="shared" si="6"/>
        <v>0</v>
      </c>
      <c r="Y28" s="135"/>
      <c r="Z28" s="145"/>
      <c r="AA28" s="146">
        <v>4847.7</v>
      </c>
      <c r="AB28" s="141">
        <v>1580</v>
      </c>
      <c r="AC28" s="143">
        <v>979.6</v>
      </c>
      <c r="AD28" s="142">
        <f t="shared" si="8"/>
        <v>-600.4</v>
      </c>
      <c r="AE28" s="144">
        <f t="shared" si="38"/>
        <v>62</v>
      </c>
      <c r="AF28" s="145">
        <f t="shared" si="28"/>
        <v>20.207521092476846</v>
      </c>
      <c r="AG28" s="146">
        <v>8771.6</v>
      </c>
      <c r="AH28" s="141">
        <v>8771.6</v>
      </c>
      <c r="AI28" s="143">
        <v>1281.6</v>
      </c>
      <c r="AJ28" s="142">
        <f t="shared" si="10"/>
        <v>-7490</v>
      </c>
      <c r="AK28" s="144">
        <f t="shared" si="39"/>
        <v>14.610789365680148</v>
      </c>
      <c r="AL28" s="145">
        <f t="shared" si="29"/>
        <v>14.610789365680148</v>
      </c>
      <c r="AM28" s="146">
        <v>7724.9</v>
      </c>
      <c r="AN28" s="141">
        <v>1807.7</v>
      </c>
      <c r="AO28" s="143">
        <v>1807.7</v>
      </c>
      <c r="AP28" s="142">
        <f t="shared" si="12"/>
        <v>0</v>
      </c>
      <c r="AQ28" s="144">
        <f t="shared" si="40"/>
        <v>100</v>
      </c>
      <c r="AR28" s="145">
        <f t="shared" si="30"/>
        <v>23.40095017411229</v>
      </c>
      <c r="AS28" s="146">
        <v>6099.2</v>
      </c>
      <c r="AT28" s="141">
        <v>2780.6</v>
      </c>
      <c r="AU28" s="143">
        <v>1424.5</v>
      </c>
      <c r="AV28" s="142">
        <f t="shared" si="14"/>
        <v>-1356.1</v>
      </c>
      <c r="AW28" s="144">
        <f>AU28/AT28%</f>
        <v>51.22995037042365</v>
      </c>
      <c r="AX28" s="145">
        <f t="shared" si="31"/>
        <v>23.35552203567681</v>
      </c>
      <c r="AY28" s="146"/>
      <c r="AZ28" s="141"/>
      <c r="BA28" s="143"/>
      <c r="BB28" s="142"/>
      <c r="BC28" s="144"/>
      <c r="BD28" s="145"/>
      <c r="BE28" s="146">
        <v>4050.5</v>
      </c>
      <c r="BF28" s="141">
        <v>689.9</v>
      </c>
      <c r="BG28" s="143">
        <v>689.9</v>
      </c>
      <c r="BH28" s="142">
        <f t="shared" si="18"/>
        <v>0</v>
      </c>
      <c r="BI28" s="144">
        <f>BG28/BF28%</f>
        <v>100</v>
      </c>
      <c r="BJ28" s="145">
        <f t="shared" si="32"/>
        <v>17.032465127762002</v>
      </c>
      <c r="BK28" s="146">
        <v>12145.5</v>
      </c>
      <c r="BL28" s="141">
        <v>2134.6</v>
      </c>
      <c r="BM28" s="143">
        <v>2134.6</v>
      </c>
      <c r="BN28" s="142">
        <f t="shared" si="20"/>
        <v>0</v>
      </c>
      <c r="BO28" s="144">
        <f>BM28/BL28%</f>
        <v>100</v>
      </c>
      <c r="BP28" s="145">
        <f t="shared" si="33"/>
        <v>17.57523362562266</v>
      </c>
      <c r="BQ28" s="146">
        <v>6438.5</v>
      </c>
      <c r="BR28" s="141">
        <v>1609.7</v>
      </c>
      <c r="BS28" s="143">
        <v>917.9</v>
      </c>
      <c r="BT28" s="142">
        <f t="shared" si="22"/>
        <v>-691.8000000000001</v>
      </c>
      <c r="BU28" s="144">
        <f>BS28/BR28%</f>
        <v>57.02304777287693</v>
      </c>
      <c r="BV28" s="145">
        <f t="shared" si="34"/>
        <v>14.256426186223498</v>
      </c>
      <c r="BW28" s="147">
        <f t="shared" si="41"/>
        <v>72604.5</v>
      </c>
      <c r="BX28" s="148">
        <f t="shared" si="41"/>
        <v>29854.699999999997</v>
      </c>
      <c r="BY28" s="148">
        <f t="shared" si="41"/>
        <v>13337.6</v>
      </c>
      <c r="BZ28" s="142">
        <f t="shared" si="35"/>
        <v>-16517.1</v>
      </c>
      <c r="CA28" s="142">
        <f>BY28/BX28%</f>
        <v>44.675042790582395</v>
      </c>
      <c r="CB28" s="149">
        <f t="shared" si="37"/>
        <v>18.370211212803614</v>
      </c>
    </row>
    <row r="29" spans="1:80" ht="12.75">
      <c r="A29" s="192" t="s">
        <v>85</v>
      </c>
      <c r="B29" s="191"/>
      <c r="C29" s="146">
        <v>0.2</v>
      </c>
      <c r="D29" s="141"/>
      <c r="E29" s="143">
        <v>0.2</v>
      </c>
      <c r="F29" s="142">
        <f t="shared" si="25"/>
        <v>0.2</v>
      </c>
      <c r="G29" s="135"/>
      <c r="H29" s="347">
        <f>E29/C29%</f>
        <v>100</v>
      </c>
      <c r="I29" s="146">
        <v>164.9</v>
      </c>
      <c r="J29" s="141">
        <v>156.5</v>
      </c>
      <c r="K29" s="143">
        <v>148.4</v>
      </c>
      <c r="L29" s="142">
        <f>K29-J29</f>
        <v>-8.099999999999994</v>
      </c>
      <c r="M29" s="144">
        <f>K29/J29%</f>
        <v>94.82428115015975</v>
      </c>
      <c r="N29" s="347">
        <f t="shared" si="26"/>
        <v>89.99393571861735</v>
      </c>
      <c r="O29" s="146">
        <v>329.7</v>
      </c>
      <c r="P29" s="141">
        <v>329.7</v>
      </c>
      <c r="Q29" s="143">
        <v>296.8</v>
      </c>
      <c r="R29" s="142">
        <f t="shared" si="4"/>
        <v>-32.89999999999998</v>
      </c>
      <c r="S29" s="144">
        <f>Q29/P29%</f>
        <v>90.02123142250532</v>
      </c>
      <c r="T29" s="145">
        <f t="shared" si="27"/>
        <v>90.02123142250532</v>
      </c>
      <c r="U29" s="146">
        <v>164.9</v>
      </c>
      <c r="V29" s="141">
        <v>164.9</v>
      </c>
      <c r="W29" s="143">
        <v>148.4</v>
      </c>
      <c r="X29" s="142">
        <f t="shared" si="6"/>
        <v>-16.5</v>
      </c>
      <c r="Y29" s="135">
        <f>W29/V29%</f>
        <v>89.99393571861735</v>
      </c>
      <c r="Z29" s="145">
        <f>W29/U29%</f>
        <v>89.99393571861735</v>
      </c>
      <c r="AA29" s="146">
        <v>164.9</v>
      </c>
      <c r="AB29" s="141">
        <v>164.9</v>
      </c>
      <c r="AC29" s="143">
        <v>148.4</v>
      </c>
      <c r="AD29" s="142"/>
      <c r="AE29" s="144">
        <f t="shared" si="38"/>
        <v>89.99393571861735</v>
      </c>
      <c r="AF29" s="145">
        <f t="shared" si="28"/>
        <v>89.99393571861735</v>
      </c>
      <c r="AG29" s="146">
        <v>329.7</v>
      </c>
      <c r="AH29" s="141">
        <v>329.7</v>
      </c>
      <c r="AI29" s="143">
        <v>296.8</v>
      </c>
      <c r="AJ29" s="142">
        <f t="shared" si="10"/>
        <v>-32.89999999999998</v>
      </c>
      <c r="AK29" s="144">
        <f t="shared" si="39"/>
        <v>90.02123142250532</v>
      </c>
      <c r="AL29" s="145">
        <f t="shared" si="29"/>
        <v>90.02123142250532</v>
      </c>
      <c r="AM29" s="146">
        <v>164.9</v>
      </c>
      <c r="AN29" s="141">
        <v>148.4</v>
      </c>
      <c r="AO29" s="143">
        <v>148.4</v>
      </c>
      <c r="AP29" s="142">
        <f t="shared" si="12"/>
        <v>0</v>
      </c>
      <c r="AQ29" s="144">
        <f t="shared" si="40"/>
        <v>100</v>
      </c>
      <c r="AR29" s="145">
        <f t="shared" si="30"/>
        <v>89.99393571861735</v>
      </c>
      <c r="AS29" s="146">
        <v>164.9</v>
      </c>
      <c r="AT29" s="141">
        <v>164.7</v>
      </c>
      <c r="AU29" s="143">
        <v>148.4</v>
      </c>
      <c r="AV29" s="142">
        <f t="shared" si="14"/>
        <v>-16.299999999999983</v>
      </c>
      <c r="AW29" s="144">
        <f>AU29/AT29%</f>
        <v>90.10321797207044</v>
      </c>
      <c r="AX29" s="145">
        <f t="shared" si="31"/>
        <v>89.99393571861735</v>
      </c>
      <c r="AY29" s="146">
        <v>164.9</v>
      </c>
      <c r="AZ29" s="141">
        <v>164.9</v>
      </c>
      <c r="BA29" s="143">
        <v>148.4</v>
      </c>
      <c r="BB29" s="142"/>
      <c r="BC29" s="144"/>
      <c r="BD29" s="145">
        <f>BA29/AY29%</f>
        <v>89.99393571861735</v>
      </c>
      <c r="BE29" s="146">
        <v>164.9</v>
      </c>
      <c r="BF29" s="141">
        <v>164.9</v>
      </c>
      <c r="BG29" s="143">
        <v>148.4</v>
      </c>
      <c r="BH29" s="142">
        <f t="shared" si="18"/>
        <v>-16.5</v>
      </c>
      <c r="BI29" s="144">
        <f>BG29/BF29%</f>
        <v>89.99393571861735</v>
      </c>
      <c r="BJ29" s="145">
        <f t="shared" si="32"/>
        <v>89.99393571861735</v>
      </c>
      <c r="BK29" s="146">
        <v>164.9</v>
      </c>
      <c r="BL29" s="141">
        <v>164.9</v>
      </c>
      <c r="BM29" s="143">
        <v>148.4</v>
      </c>
      <c r="BN29" s="142">
        <f t="shared" si="20"/>
        <v>-16.5</v>
      </c>
      <c r="BO29" s="144">
        <f>BM29/BL29%</f>
        <v>89.99393571861735</v>
      </c>
      <c r="BP29" s="145">
        <f t="shared" si="33"/>
        <v>89.99393571861735</v>
      </c>
      <c r="BQ29" s="146">
        <v>329.7</v>
      </c>
      <c r="BR29" s="141">
        <v>329.7</v>
      </c>
      <c r="BS29" s="143">
        <v>296.8</v>
      </c>
      <c r="BT29" s="142">
        <f t="shared" si="22"/>
        <v>-32.89999999999998</v>
      </c>
      <c r="BU29" s="144">
        <f>BS29/BR29%</f>
        <v>90.02123142250532</v>
      </c>
      <c r="BV29" s="145">
        <f t="shared" si="34"/>
        <v>90.02123142250532</v>
      </c>
      <c r="BW29" s="147">
        <f t="shared" si="41"/>
        <v>2308.5000000000005</v>
      </c>
      <c r="BX29" s="148">
        <f t="shared" si="41"/>
        <v>2283.2000000000003</v>
      </c>
      <c r="BY29" s="148">
        <f t="shared" si="41"/>
        <v>2077.8000000000006</v>
      </c>
      <c r="BZ29" s="142">
        <f t="shared" si="35"/>
        <v>-205.39999999999964</v>
      </c>
      <c r="CA29" s="142">
        <f>BY29/BX29%</f>
        <v>91.00385423966364</v>
      </c>
      <c r="CB29" s="149">
        <f t="shared" si="37"/>
        <v>90.00649772579598</v>
      </c>
    </row>
    <row r="30" spans="1:80" ht="12.75">
      <c r="A30" s="190" t="s">
        <v>86</v>
      </c>
      <c r="B30" s="191"/>
      <c r="C30" s="146">
        <v>64309.1</v>
      </c>
      <c r="D30" s="141"/>
      <c r="E30" s="143"/>
      <c r="F30" s="142">
        <f t="shared" si="25"/>
        <v>0</v>
      </c>
      <c r="G30" s="135"/>
      <c r="H30" s="347">
        <f>E30/C30%</f>
        <v>0</v>
      </c>
      <c r="I30" s="146">
        <v>2760.4</v>
      </c>
      <c r="J30" s="141">
        <v>2172.2</v>
      </c>
      <c r="K30" s="143">
        <v>2.2</v>
      </c>
      <c r="L30" s="142">
        <f t="shared" si="2"/>
        <v>-2170</v>
      </c>
      <c r="M30" s="144">
        <f>K30/J30%</f>
        <v>0.10127980848908942</v>
      </c>
      <c r="N30" s="347">
        <f t="shared" si="26"/>
        <v>0.07969859440660775</v>
      </c>
      <c r="O30" s="146">
        <v>109368.2</v>
      </c>
      <c r="P30" s="141">
        <v>30690.5</v>
      </c>
      <c r="Q30" s="143">
        <v>15080.3</v>
      </c>
      <c r="R30" s="142">
        <f t="shared" si="4"/>
        <v>-15610.2</v>
      </c>
      <c r="S30" s="144">
        <f>Q30/P30%</f>
        <v>49.13670354018345</v>
      </c>
      <c r="T30" s="145">
        <f t="shared" si="27"/>
        <v>13.788560111622939</v>
      </c>
      <c r="U30" s="146">
        <v>478</v>
      </c>
      <c r="V30" s="141"/>
      <c r="W30" s="143"/>
      <c r="X30" s="142">
        <f t="shared" si="6"/>
        <v>0</v>
      </c>
      <c r="Y30" s="135"/>
      <c r="Z30" s="145">
        <f>W30/U30%</f>
        <v>0</v>
      </c>
      <c r="AA30" s="146">
        <v>1105.9</v>
      </c>
      <c r="AB30" s="141">
        <v>305.9</v>
      </c>
      <c r="AC30" s="143"/>
      <c r="AD30" s="142">
        <f t="shared" si="8"/>
        <v>-305.9</v>
      </c>
      <c r="AE30" s="144">
        <f t="shared" si="38"/>
        <v>0</v>
      </c>
      <c r="AF30" s="145">
        <f t="shared" si="28"/>
        <v>0</v>
      </c>
      <c r="AG30" s="146">
        <v>123425.9</v>
      </c>
      <c r="AH30" s="141">
        <v>123425.9</v>
      </c>
      <c r="AI30" s="143"/>
      <c r="AJ30" s="142">
        <f t="shared" si="10"/>
        <v>-123425.9</v>
      </c>
      <c r="AK30" s="144">
        <f t="shared" si="39"/>
        <v>0</v>
      </c>
      <c r="AL30" s="145">
        <f t="shared" si="29"/>
        <v>0</v>
      </c>
      <c r="AM30" s="146">
        <v>8916.3</v>
      </c>
      <c r="AN30" s="141"/>
      <c r="AO30" s="143"/>
      <c r="AP30" s="142">
        <f t="shared" si="12"/>
        <v>0</v>
      </c>
      <c r="AQ30" s="144"/>
      <c r="AR30" s="145">
        <f t="shared" si="30"/>
        <v>0</v>
      </c>
      <c r="AS30" s="146">
        <v>265.7</v>
      </c>
      <c r="AT30" s="141"/>
      <c r="AU30" s="143"/>
      <c r="AV30" s="142">
        <f t="shared" si="14"/>
        <v>0</v>
      </c>
      <c r="AW30" s="144"/>
      <c r="AX30" s="145"/>
      <c r="AY30" s="146">
        <v>5704</v>
      </c>
      <c r="AZ30" s="141">
        <v>799</v>
      </c>
      <c r="BA30" s="143"/>
      <c r="BB30" s="142"/>
      <c r="BC30" s="144"/>
      <c r="BD30" s="145">
        <f>BA30/AY30%</f>
        <v>0</v>
      </c>
      <c r="BE30" s="146">
        <v>675</v>
      </c>
      <c r="BF30" s="141">
        <v>6</v>
      </c>
      <c r="BG30" s="143">
        <v>6</v>
      </c>
      <c r="BH30" s="142">
        <f t="shared" si="18"/>
        <v>0</v>
      </c>
      <c r="BI30" s="144">
        <f>BG30/BF30%</f>
        <v>100</v>
      </c>
      <c r="BJ30" s="145">
        <f t="shared" si="32"/>
        <v>0.8888888888888888</v>
      </c>
      <c r="BK30" s="146">
        <v>694.5</v>
      </c>
      <c r="BL30" s="141">
        <v>694.5</v>
      </c>
      <c r="BM30" s="143"/>
      <c r="BN30" s="142">
        <f t="shared" si="20"/>
        <v>-694.5</v>
      </c>
      <c r="BO30" s="144">
        <f>BM30/BL30%</f>
        <v>0</v>
      </c>
      <c r="BP30" s="145">
        <f t="shared" si="33"/>
        <v>0</v>
      </c>
      <c r="BQ30" s="146">
        <v>129652.9</v>
      </c>
      <c r="BR30" s="141">
        <v>129652.9</v>
      </c>
      <c r="BS30" s="143">
        <v>46737.5</v>
      </c>
      <c r="BT30" s="142">
        <f t="shared" si="22"/>
        <v>-82915.4</v>
      </c>
      <c r="BU30" s="144">
        <f>BS30/BR30%</f>
        <v>36.04817169534966</v>
      </c>
      <c r="BV30" s="145">
        <f t="shared" si="34"/>
        <v>36.04817169534966</v>
      </c>
      <c r="BW30" s="147">
        <f t="shared" si="41"/>
        <v>447355.9</v>
      </c>
      <c r="BX30" s="148">
        <f t="shared" si="41"/>
        <v>287746.9</v>
      </c>
      <c r="BY30" s="148">
        <f t="shared" si="41"/>
        <v>61826</v>
      </c>
      <c r="BZ30" s="142">
        <f t="shared" si="35"/>
        <v>-225920.90000000002</v>
      </c>
      <c r="CA30" s="142">
        <f>BY30/BX30%</f>
        <v>21.486243639809846</v>
      </c>
      <c r="CB30" s="149">
        <f t="shared" si="37"/>
        <v>13.820316218026855</v>
      </c>
    </row>
    <row r="31" spans="1:80" ht="12.75">
      <c r="A31" s="190" t="s">
        <v>87</v>
      </c>
      <c r="B31" s="191"/>
      <c r="C31" s="146"/>
      <c r="D31" s="141"/>
      <c r="E31" s="143"/>
      <c r="F31" s="142">
        <f>E31-D31</f>
        <v>0</v>
      </c>
      <c r="G31" s="135"/>
      <c r="H31" s="347"/>
      <c r="I31" s="146"/>
      <c r="J31" s="141"/>
      <c r="K31" s="143"/>
      <c r="L31" s="142">
        <f t="shared" si="2"/>
        <v>0</v>
      </c>
      <c r="M31" s="144"/>
      <c r="N31" s="347"/>
      <c r="O31" s="146"/>
      <c r="P31" s="141"/>
      <c r="Q31" s="143"/>
      <c r="R31" s="142">
        <f t="shared" si="4"/>
        <v>0</v>
      </c>
      <c r="S31" s="144"/>
      <c r="T31" s="145"/>
      <c r="U31" s="146"/>
      <c r="V31" s="141"/>
      <c r="W31" s="143"/>
      <c r="X31" s="142">
        <f t="shared" si="6"/>
        <v>0</v>
      </c>
      <c r="Y31" s="144"/>
      <c r="Z31" s="145"/>
      <c r="AA31" s="146"/>
      <c r="AB31" s="141"/>
      <c r="AC31" s="143"/>
      <c r="AD31" s="142">
        <f t="shared" si="8"/>
        <v>0</v>
      </c>
      <c r="AE31" s="144"/>
      <c r="AF31" s="193"/>
      <c r="AG31" s="146"/>
      <c r="AH31" s="141"/>
      <c r="AI31" s="143"/>
      <c r="AJ31" s="142">
        <f t="shared" si="10"/>
        <v>0</v>
      </c>
      <c r="AK31" s="144"/>
      <c r="AL31" s="145"/>
      <c r="AM31" s="146"/>
      <c r="AN31" s="141"/>
      <c r="AO31" s="143"/>
      <c r="AP31" s="142">
        <f t="shared" si="12"/>
        <v>0</v>
      </c>
      <c r="AQ31" s="144"/>
      <c r="AR31" s="145"/>
      <c r="AS31" s="146"/>
      <c r="AT31" s="141"/>
      <c r="AU31" s="143"/>
      <c r="AV31" s="142">
        <f t="shared" si="14"/>
        <v>0</v>
      </c>
      <c r="AW31" s="144"/>
      <c r="AX31" s="145"/>
      <c r="AY31" s="146"/>
      <c r="AZ31" s="141"/>
      <c r="BA31" s="143"/>
      <c r="BB31" s="142"/>
      <c r="BC31" s="144"/>
      <c r="BD31" s="145"/>
      <c r="BE31" s="146"/>
      <c r="BF31" s="141"/>
      <c r="BG31" s="143"/>
      <c r="BH31" s="142"/>
      <c r="BI31" s="144"/>
      <c r="BJ31" s="145"/>
      <c r="BK31" s="146"/>
      <c r="BL31" s="141"/>
      <c r="BM31" s="143"/>
      <c r="BN31" s="142"/>
      <c r="BO31" s="144"/>
      <c r="BP31" s="145"/>
      <c r="BQ31" s="146"/>
      <c r="BR31" s="141"/>
      <c r="BS31" s="143"/>
      <c r="BT31" s="142"/>
      <c r="BU31" s="144"/>
      <c r="BV31" s="145"/>
      <c r="BW31" s="147">
        <f t="shared" si="41"/>
        <v>0</v>
      </c>
      <c r="BX31" s="148">
        <f t="shared" si="41"/>
        <v>0</v>
      </c>
      <c r="BY31" s="148">
        <f t="shared" si="41"/>
        <v>0</v>
      </c>
      <c r="BZ31" s="142"/>
      <c r="CA31" s="144"/>
      <c r="CB31" s="194"/>
    </row>
    <row r="32" spans="1:80" ht="13.5" thickBot="1">
      <c r="A32" s="195" t="s">
        <v>88</v>
      </c>
      <c r="B32" s="196"/>
      <c r="C32" s="199">
        <f>C8+C27</f>
        <v>167100.5</v>
      </c>
      <c r="D32" s="199">
        <f>D8+D27</f>
        <v>17390.5</v>
      </c>
      <c r="E32" s="197">
        <f>E8+E27</f>
        <v>17780.500000000004</v>
      </c>
      <c r="F32" s="197">
        <f>E32-D32</f>
        <v>390.00000000000364</v>
      </c>
      <c r="G32" s="348">
        <f t="shared" si="0"/>
        <v>102.2426037204221</v>
      </c>
      <c r="H32" s="349">
        <f>E32/C32%</f>
        <v>10.640602511662145</v>
      </c>
      <c r="I32" s="199">
        <f>I8+I27</f>
        <v>14099.9</v>
      </c>
      <c r="J32" s="199">
        <f>J8+J27</f>
        <v>8451.699999999999</v>
      </c>
      <c r="K32" s="197">
        <f>K8+K27</f>
        <v>2243.3</v>
      </c>
      <c r="L32" s="197">
        <f>K32-J32</f>
        <v>-6208.399999999999</v>
      </c>
      <c r="M32" s="348">
        <f>K32/J32%</f>
        <v>26.542589064921852</v>
      </c>
      <c r="N32" s="349">
        <f t="shared" si="26"/>
        <v>15.91004191519089</v>
      </c>
      <c r="O32" s="199">
        <f>O8+O27</f>
        <v>129643.5</v>
      </c>
      <c r="P32" s="197">
        <f>P8+P27</f>
        <v>36916.799999999996</v>
      </c>
      <c r="Q32" s="197">
        <f>Q8+Q27</f>
        <v>18934.8</v>
      </c>
      <c r="R32" s="197">
        <f>Q32-P32</f>
        <v>-17981.999999999996</v>
      </c>
      <c r="S32" s="348">
        <f>Q32/P32%</f>
        <v>51.29046937979457</v>
      </c>
      <c r="T32" s="198">
        <f t="shared" si="27"/>
        <v>14.60528294901017</v>
      </c>
      <c r="U32" s="199">
        <f>U8+U27</f>
        <v>8707</v>
      </c>
      <c r="V32" s="197">
        <f>V8+V27</f>
        <v>1694.5</v>
      </c>
      <c r="W32" s="197">
        <f>W8+W27</f>
        <v>1678.5</v>
      </c>
      <c r="X32" s="197">
        <f>W32-V32</f>
        <v>-16</v>
      </c>
      <c r="Y32" s="348">
        <f>W32/V32%</f>
        <v>99.05576866332251</v>
      </c>
      <c r="Z32" s="198">
        <f>W32/U32%</f>
        <v>19.27759274147238</v>
      </c>
      <c r="AA32" s="199">
        <f>AA8+AA27</f>
        <v>12092</v>
      </c>
      <c r="AB32" s="197">
        <f>AB8+AB27</f>
        <v>2417.3</v>
      </c>
      <c r="AC32" s="197">
        <f>AC8+AC27</f>
        <v>1566.4</v>
      </c>
      <c r="AD32" s="197">
        <f>AC32-AB32</f>
        <v>-850.9000000000001</v>
      </c>
      <c r="AE32" s="348">
        <f t="shared" si="38"/>
        <v>64.79956976792289</v>
      </c>
      <c r="AF32" s="198">
        <f t="shared" si="28"/>
        <v>12.954019186238837</v>
      </c>
      <c r="AG32" s="199">
        <f>AG8+AG27</f>
        <v>136841.9</v>
      </c>
      <c r="AH32" s="197">
        <f>AH8+AH27</f>
        <v>133134.59999999998</v>
      </c>
      <c r="AI32" s="197">
        <f>AI8+AI27</f>
        <v>2194</v>
      </c>
      <c r="AJ32" s="197">
        <f>AI32-AH32</f>
        <v>-130940.59999999998</v>
      </c>
      <c r="AK32" s="348">
        <f t="shared" si="39"/>
        <v>1.6479562788336017</v>
      </c>
      <c r="AL32" s="198">
        <f t="shared" si="29"/>
        <v>1.6033100972728385</v>
      </c>
      <c r="AM32" s="199">
        <f>AM8+AM27</f>
        <v>20480.699999999997</v>
      </c>
      <c r="AN32" s="197">
        <f>AN8+AN27</f>
        <v>2362</v>
      </c>
      <c r="AO32" s="197">
        <f>AO8+AO27</f>
        <v>2362.8</v>
      </c>
      <c r="AP32" s="197">
        <f>AO32-AN32</f>
        <v>0.8000000000001819</v>
      </c>
      <c r="AQ32" s="348">
        <f t="shared" si="40"/>
        <v>100.03386960203218</v>
      </c>
      <c r="AR32" s="198">
        <f t="shared" si="30"/>
        <v>11.536715053684691</v>
      </c>
      <c r="AS32" s="199">
        <f>AS8+AS27</f>
        <v>10220.199999999999</v>
      </c>
      <c r="AT32" s="197">
        <f>AT8+AT27</f>
        <v>3525.3999999999996</v>
      </c>
      <c r="AU32" s="197">
        <f>AU8+AU27</f>
        <v>2153.1000000000004</v>
      </c>
      <c r="AV32" s="197">
        <f>AU32-AT32</f>
        <v>-1372.2999999999993</v>
      </c>
      <c r="AW32" s="348">
        <f>AU32/AT32%</f>
        <v>61.07392068985081</v>
      </c>
      <c r="AX32" s="198">
        <f t="shared" si="31"/>
        <v>21.067102405041005</v>
      </c>
      <c r="AY32" s="199">
        <f>AY8+AY27</f>
        <v>14986.800000000001</v>
      </c>
      <c r="AZ32" s="197">
        <f>AZ8+AZ27</f>
        <v>1960.4</v>
      </c>
      <c r="BA32" s="197">
        <f>BA8+BA27</f>
        <v>1153.3999999999999</v>
      </c>
      <c r="BB32" s="197">
        <f>BA32-AZ32</f>
        <v>-807.0000000000002</v>
      </c>
      <c r="BC32" s="348">
        <f>BA32/AZ32%</f>
        <v>58.834931646602726</v>
      </c>
      <c r="BD32" s="198">
        <f>BA32/AY32%</f>
        <v>7.696105906531079</v>
      </c>
      <c r="BE32" s="199">
        <f>BE8+BE27</f>
        <v>7320.9</v>
      </c>
      <c r="BF32" s="197">
        <f>BF8+BF27</f>
        <v>1255.3</v>
      </c>
      <c r="BG32" s="197">
        <f>BG8+BG27</f>
        <v>1240.6</v>
      </c>
      <c r="BH32" s="197">
        <f>BG32-BF32</f>
        <v>-14.700000000000045</v>
      </c>
      <c r="BI32" s="348">
        <f>BG32/BF32%</f>
        <v>98.82896518760455</v>
      </c>
      <c r="BJ32" s="198">
        <f t="shared" si="32"/>
        <v>16.9460039066235</v>
      </c>
      <c r="BK32" s="199">
        <f>BK8+BK27</f>
        <v>17483.4</v>
      </c>
      <c r="BL32" s="197">
        <f>BL8+BL27</f>
        <v>3618.9</v>
      </c>
      <c r="BM32" s="197">
        <f>BM8+BM27</f>
        <v>2908.2</v>
      </c>
      <c r="BN32" s="197">
        <f>BM32-BL32</f>
        <v>-710.7000000000003</v>
      </c>
      <c r="BO32" s="348">
        <f>BM32/BL32%</f>
        <v>80.36143579540744</v>
      </c>
      <c r="BP32" s="198">
        <f t="shared" si="33"/>
        <v>16.634064312433505</v>
      </c>
      <c r="BQ32" s="199">
        <f>BQ8+BQ27</f>
        <v>148954.1</v>
      </c>
      <c r="BR32" s="197">
        <f>BR8+BR27</f>
        <v>133699.09999999998</v>
      </c>
      <c r="BS32" s="197">
        <f>BS8+BS27</f>
        <v>50020.5</v>
      </c>
      <c r="BT32" s="197">
        <f>BS32-BR32</f>
        <v>-83678.59999999998</v>
      </c>
      <c r="BU32" s="348">
        <f>BS32/BR32%</f>
        <v>37.41274249415292</v>
      </c>
      <c r="BV32" s="198">
        <f t="shared" si="34"/>
        <v>33.581150166393535</v>
      </c>
      <c r="BW32" s="197">
        <f t="shared" si="41"/>
        <v>687930.9</v>
      </c>
      <c r="BX32" s="197">
        <f t="shared" si="41"/>
        <v>346426.4999999999</v>
      </c>
      <c r="BY32" s="197">
        <f t="shared" si="41"/>
        <v>104236.1</v>
      </c>
      <c r="BZ32" s="197">
        <f>BY32-BX32</f>
        <v>-242190.39999999988</v>
      </c>
      <c r="CA32" s="197">
        <f>BY32/BX32%</f>
        <v>30.08895104733617</v>
      </c>
      <c r="CB32" s="200">
        <f t="shared" si="37"/>
        <v>15.15211774903555</v>
      </c>
    </row>
  </sheetData>
  <sheetProtection/>
  <mergeCells count="40">
    <mergeCell ref="BL6:BM6"/>
    <mergeCell ref="BN6:BO6"/>
    <mergeCell ref="BR6:BS6"/>
    <mergeCell ref="BT6:BU6"/>
    <mergeCell ref="BX6:BY6"/>
    <mergeCell ref="BZ6:CA6"/>
    <mergeCell ref="AT6:AU6"/>
    <mergeCell ref="AV6:AW6"/>
    <mergeCell ref="AZ6:BA6"/>
    <mergeCell ref="BB6:BC6"/>
    <mergeCell ref="BF6:BG6"/>
    <mergeCell ref="BH6:BI6"/>
    <mergeCell ref="AB6:AC6"/>
    <mergeCell ref="AD6:AE6"/>
    <mergeCell ref="AH6:AI6"/>
    <mergeCell ref="AJ6:AK6"/>
    <mergeCell ref="AN6:AO6"/>
    <mergeCell ref="AP6:AQ6"/>
    <mergeCell ref="BQ5:BU5"/>
    <mergeCell ref="BW5:CA5"/>
    <mergeCell ref="D6:E6"/>
    <mergeCell ref="F6:G6"/>
    <mergeCell ref="J6:K6"/>
    <mergeCell ref="L6:M6"/>
    <mergeCell ref="P6:Q6"/>
    <mergeCell ref="R6:S6"/>
    <mergeCell ref="V6:W6"/>
    <mergeCell ref="X6:Y6"/>
    <mergeCell ref="AG5:AK5"/>
    <mergeCell ref="AM5:AQ5"/>
    <mergeCell ref="AS5:AW5"/>
    <mergeCell ref="AY5:BC5"/>
    <mergeCell ref="BE5:BI5"/>
    <mergeCell ref="BK5:BO5"/>
    <mergeCell ref="D2:Q2"/>
    <mergeCell ref="C5:H5"/>
    <mergeCell ref="I5:M5"/>
    <mergeCell ref="O5:S5"/>
    <mergeCell ref="U5:Y5"/>
    <mergeCell ref="AA5:AE5"/>
  </mergeCells>
  <printOptions/>
  <pageMargins left="0.1968503937007874" right="0.1968503937007874" top="0.7480314960629921" bottom="0.7480314960629921" header="0.31496062992125984" footer="0.31496062992125984"/>
  <pageSetup fitToWidth="4" horizontalDpi="600" verticalDpi="600" orientation="landscape" paperSize="9" scale="70" r:id="rId1"/>
  <colBreaks count="4" manualBreakCount="4">
    <brk id="20" max="29" man="1"/>
    <brk id="38" max="29" man="1"/>
    <brk id="56" max="29" man="1"/>
    <brk id="7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pane xSplit="2" topLeftCell="G1" activePane="topRight" state="frozen"/>
      <selection pane="topLeft" activeCell="A1" sqref="A1"/>
      <selection pane="topRight" activeCell="K43" sqref="K43"/>
    </sheetView>
  </sheetViews>
  <sheetFormatPr defaultColWidth="9.00390625" defaultRowHeight="12.75"/>
  <cols>
    <col min="1" max="1" width="45.37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5" max="17" width="9.125" style="0" customWidth="1"/>
  </cols>
  <sheetData>
    <row r="1" spans="1:12" ht="15.75">
      <c r="A1" s="201" t="s">
        <v>89</v>
      </c>
      <c r="B1" s="202"/>
      <c r="C1" s="203"/>
      <c r="D1" s="203"/>
      <c r="E1" s="203"/>
      <c r="F1" s="203"/>
      <c r="G1" s="204"/>
      <c r="H1" s="204"/>
      <c r="I1" s="204"/>
      <c r="J1" s="204"/>
      <c r="K1" s="204"/>
      <c r="L1" s="204"/>
    </row>
    <row r="2" spans="1:12" ht="15.75">
      <c r="A2" s="205" t="s">
        <v>149</v>
      </c>
      <c r="B2" s="202"/>
      <c r="C2" s="203"/>
      <c r="D2" s="203"/>
      <c r="E2" s="203"/>
      <c r="F2" s="203"/>
      <c r="G2" s="204"/>
      <c r="H2" s="204"/>
      <c r="I2" s="204"/>
      <c r="J2" s="204"/>
      <c r="K2" s="204"/>
      <c r="L2" s="204"/>
    </row>
    <row r="3" spans="1:12" ht="16.5" thickBot="1">
      <c r="A3" s="206"/>
      <c r="B3" s="207"/>
      <c r="C3" s="434"/>
      <c r="D3" s="434"/>
      <c r="E3" s="434"/>
      <c r="F3" s="434"/>
      <c r="G3" s="208"/>
      <c r="H3" s="208"/>
      <c r="I3" s="208"/>
      <c r="J3" s="208"/>
      <c r="K3" s="208"/>
      <c r="L3" s="209" t="s">
        <v>90</v>
      </c>
    </row>
    <row r="4" spans="1:14" ht="15" customHeight="1">
      <c r="A4" s="210"/>
      <c r="B4" s="211" t="s">
        <v>91</v>
      </c>
      <c r="C4" s="435" t="s">
        <v>92</v>
      </c>
      <c r="D4" s="436"/>
      <c r="E4" s="436"/>
      <c r="F4" s="437"/>
      <c r="G4" s="441" t="s">
        <v>93</v>
      </c>
      <c r="H4" s="442"/>
      <c r="I4" s="442"/>
      <c r="J4" s="443"/>
      <c r="K4" s="449" t="s">
        <v>94</v>
      </c>
      <c r="L4" s="450"/>
      <c r="M4" s="450"/>
      <c r="N4" s="451"/>
    </row>
    <row r="5" spans="1:14" ht="15">
      <c r="A5" s="212" t="s">
        <v>0</v>
      </c>
      <c r="B5" s="212" t="s">
        <v>95</v>
      </c>
      <c r="C5" s="438"/>
      <c r="D5" s="439"/>
      <c r="E5" s="439"/>
      <c r="F5" s="440"/>
      <c r="G5" s="444"/>
      <c r="H5" s="445"/>
      <c r="I5" s="445"/>
      <c r="J5" s="446"/>
      <c r="K5" s="452"/>
      <c r="L5" s="453"/>
      <c r="M5" s="453"/>
      <c r="N5" s="454"/>
    </row>
    <row r="6" spans="1:14" ht="15" customHeight="1">
      <c r="A6" s="212"/>
      <c r="B6" s="212"/>
      <c r="C6" s="213" t="s">
        <v>96</v>
      </c>
      <c r="D6" s="214" t="s">
        <v>97</v>
      </c>
      <c r="E6" s="447" t="s">
        <v>98</v>
      </c>
      <c r="F6" s="448"/>
      <c r="G6" s="213" t="s">
        <v>96</v>
      </c>
      <c r="H6" s="215" t="s">
        <v>97</v>
      </c>
      <c r="I6" s="447" t="s">
        <v>98</v>
      </c>
      <c r="J6" s="448"/>
      <c r="K6" s="213" t="s">
        <v>96</v>
      </c>
      <c r="L6" s="214" t="s">
        <v>97</v>
      </c>
      <c r="M6" s="455" t="s">
        <v>98</v>
      </c>
      <c r="N6" s="456"/>
    </row>
    <row r="7" spans="1:14" ht="12.75">
      <c r="A7" s="216"/>
      <c r="B7" s="216" t="s">
        <v>99</v>
      </c>
      <c r="C7" s="217" t="s">
        <v>100</v>
      </c>
      <c r="D7" s="218"/>
      <c r="E7" s="216" t="s">
        <v>22</v>
      </c>
      <c r="F7" s="219" t="s">
        <v>23</v>
      </c>
      <c r="G7" s="217" t="s">
        <v>100</v>
      </c>
      <c r="H7" s="220"/>
      <c r="I7" s="216" t="s">
        <v>22</v>
      </c>
      <c r="J7" s="219" t="s">
        <v>23</v>
      </c>
      <c r="K7" s="217" t="s">
        <v>100</v>
      </c>
      <c r="L7" s="218"/>
      <c r="M7" s="221" t="s">
        <v>22</v>
      </c>
      <c r="N7" s="222" t="s">
        <v>23</v>
      </c>
    </row>
    <row r="8" spans="1:14" ht="15" customHeight="1">
      <c r="A8" s="132" t="s">
        <v>101</v>
      </c>
      <c r="B8" s="223" t="s">
        <v>102</v>
      </c>
      <c r="C8" s="224">
        <f aca="true" t="shared" si="0" ref="C8:D24">G8+K8</f>
        <v>548374.6</v>
      </c>
      <c r="D8" s="225">
        <f t="shared" si="0"/>
        <v>96807.39999999998</v>
      </c>
      <c r="E8" s="225">
        <f aca="true" t="shared" si="1" ref="E8:E20">D8-C8</f>
        <v>-451567.2</v>
      </c>
      <c r="F8" s="226">
        <f aca="true" t="shared" si="2" ref="F8:F18">D8/C8%</f>
        <v>17.653516410132777</v>
      </c>
      <c r="G8" s="227">
        <f>SUM(G10:G20)+G26+G27+G28+G31+G32</f>
        <v>382712.6</v>
      </c>
      <c r="H8" s="225">
        <f>SUM(H10:H20)+H26+H27+H28+H31+H32</f>
        <v>69812.69999999998</v>
      </c>
      <c r="I8" s="225">
        <f>H8-G8</f>
        <v>-312899.9</v>
      </c>
      <c r="J8" s="228">
        <f>H8/G8%</f>
        <v>18.24154731252642</v>
      </c>
      <c r="K8" s="227">
        <f>SUM(K10:K20)+K26+K27+K28+K31+K32</f>
        <v>165662</v>
      </c>
      <c r="L8" s="225">
        <f>SUM(L10:L20)+L26+L27+L28+L31+L32</f>
        <v>26994.699999999997</v>
      </c>
      <c r="M8" s="225">
        <f>L8-K8</f>
        <v>-138667.3</v>
      </c>
      <c r="N8" s="226">
        <f>L8/K8%</f>
        <v>16.295046540546412</v>
      </c>
    </row>
    <row r="9" spans="1:14" ht="15.75">
      <c r="A9" s="229"/>
      <c r="B9" s="230"/>
      <c r="C9" s="457"/>
      <c r="D9" s="458"/>
      <c r="E9" s="458"/>
      <c r="F9" s="459"/>
      <c r="G9" s="460"/>
      <c r="H9" s="461"/>
      <c r="I9" s="458"/>
      <c r="J9" s="462"/>
      <c r="K9" s="460"/>
      <c r="L9" s="458"/>
      <c r="M9" s="458"/>
      <c r="N9" s="459"/>
    </row>
    <row r="10" spans="1:14" ht="15" customHeight="1">
      <c r="A10" s="238" t="s">
        <v>25</v>
      </c>
      <c r="B10" s="239" t="s">
        <v>103</v>
      </c>
      <c r="C10" s="231">
        <f t="shared" si="0"/>
        <v>322898.9</v>
      </c>
      <c r="D10" s="232">
        <f t="shared" si="0"/>
        <v>56078.5</v>
      </c>
      <c r="E10" s="232">
        <f t="shared" si="1"/>
        <v>-266820.4</v>
      </c>
      <c r="F10" s="233">
        <f t="shared" si="2"/>
        <v>17.367200693467833</v>
      </c>
      <c r="G10" s="234">
        <v>256574.8</v>
      </c>
      <c r="H10" s="240">
        <v>44395.6</v>
      </c>
      <c r="I10" s="236">
        <f aca="true" t="shared" si="3" ref="I10:I39">H10-G10</f>
        <v>-212179.19999999998</v>
      </c>
      <c r="J10" s="237">
        <f aca="true" t="shared" si="4" ref="J10:J39">H10/G10%</f>
        <v>17.3031802032</v>
      </c>
      <c r="K10" s="234">
        <v>66324.1</v>
      </c>
      <c r="L10" s="236">
        <v>11682.9</v>
      </c>
      <c r="M10" s="236">
        <f aca="true" t="shared" si="5" ref="M10:M39">L10-K10</f>
        <v>-54641.200000000004</v>
      </c>
      <c r="N10" s="237">
        <f aca="true" t="shared" si="6" ref="N10:N39">L10/K10%</f>
        <v>17.614863978553796</v>
      </c>
    </row>
    <row r="11" spans="1:14" ht="15">
      <c r="A11" s="238" t="s">
        <v>137</v>
      </c>
      <c r="B11" s="239"/>
      <c r="C11" s="231">
        <f>G11+K11</f>
        <v>29622.3</v>
      </c>
      <c r="D11" s="232">
        <f>H11+L11</f>
        <v>9193.9</v>
      </c>
      <c r="E11" s="232">
        <f>D11-C11</f>
        <v>-20428.4</v>
      </c>
      <c r="F11" s="233">
        <f>D11/C11%</f>
        <v>31.037090300213013</v>
      </c>
      <c r="G11" s="234">
        <v>26313.1</v>
      </c>
      <c r="H11" s="240">
        <v>8162.2</v>
      </c>
      <c r="I11" s="236"/>
      <c r="J11" s="237"/>
      <c r="K11" s="234">
        <v>3309.2</v>
      </c>
      <c r="L11" s="236">
        <v>1031.7</v>
      </c>
      <c r="M11" s="236"/>
      <c r="N11" s="237"/>
    </row>
    <row r="12" spans="1:14" ht="25.5">
      <c r="A12" s="241" t="s">
        <v>27</v>
      </c>
      <c r="B12" s="239" t="s">
        <v>104</v>
      </c>
      <c r="C12" s="231">
        <f t="shared" si="0"/>
        <v>28924.7</v>
      </c>
      <c r="D12" s="232">
        <f t="shared" si="0"/>
        <v>3838.1</v>
      </c>
      <c r="E12" s="232">
        <f t="shared" si="1"/>
        <v>-25086.600000000002</v>
      </c>
      <c r="F12" s="233">
        <f t="shared" si="2"/>
        <v>13.269281963166428</v>
      </c>
      <c r="G12" s="234">
        <v>9592.2</v>
      </c>
      <c r="H12" s="240">
        <v>1278.4</v>
      </c>
      <c r="I12" s="236">
        <f t="shared" si="3"/>
        <v>-8313.800000000001</v>
      </c>
      <c r="J12" s="237">
        <f t="shared" si="4"/>
        <v>13.327495256562623</v>
      </c>
      <c r="K12" s="234">
        <v>19332.5</v>
      </c>
      <c r="L12" s="236">
        <v>2559.7</v>
      </c>
      <c r="M12" s="236">
        <f t="shared" si="5"/>
        <v>-16772.8</v>
      </c>
      <c r="N12" s="237">
        <f t="shared" si="6"/>
        <v>13.240398293029871</v>
      </c>
    </row>
    <row r="13" spans="1:14" ht="25.5">
      <c r="A13" s="241" t="s">
        <v>28</v>
      </c>
      <c r="B13" s="239" t="s">
        <v>105</v>
      </c>
      <c r="C13" s="231">
        <f t="shared" si="0"/>
        <v>31964.1</v>
      </c>
      <c r="D13" s="232">
        <f t="shared" si="0"/>
        <v>6033.2</v>
      </c>
      <c r="E13" s="232">
        <f t="shared" si="1"/>
        <v>-25930.899999999998</v>
      </c>
      <c r="F13" s="233">
        <f t="shared" si="2"/>
        <v>18.8749253068286</v>
      </c>
      <c r="G13" s="234">
        <v>31964.1</v>
      </c>
      <c r="H13" s="240">
        <v>6033.2</v>
      </c>
      <c r="I13" s="236">
        <f t="shared" si="3"/>
        <v>-25930.899999999998</v>
      </c>
      <c r="J13" s="237">
        <f t="shared" si="4"/>
        <v>18.8749253068286</v>
      </c>
      <c r="K13" s="234"/>
      <c r="L13" s="236"/>
      <c r="M13" s="236">
        <f t="shared" si="5"/>
        <v>0</v>
      </c>
      <c r="N13" s="237"/>
    </row>
    <row r="14" spans="1:14" ht="15">
      <c r="A14" s="241" t="s">
        <v>29</v>
      </c>
      <c r="B14" s="239" t="s">
        <v>106</v>
      </c>
      <c r="C14" s="231">
        <f t="shared" si="0"/>
        <v>1410.7</v>
      </c>
      <c r="D14" s="232">
        <f t="shared" si="0"/>
        <v>732.9</v>
      </c>
      <c r="E14" s="232">
        <f t="shared" si="1"/>
        <v>-677.8000000000001</v>
      </c>
      <c r="F14" s="233">
        <f t="shared" si="2"/>
        <v>51.95293116892322</v>
      </c>
      <c r="G14" s="234">
        <v>910.4</v>
      </c>
      <c r="H14" s="240">
        <v>367</v>
      </c>
      <c r="I14" s="236">
        <f t="shared" si="3"/>
        <v>-543.4</v>
      </c>
      <c r="J14" s="237">
        <f t="shared" si="4"/>
        <v>40.31195079086116</v>
      </c>
      <c r="K14" s="234">
        <v>500.3</v>
      </c>
      <c r="L14" s="236">
        <v>365.9</v>
      </c>
      <c r="M14" s="236">
        <f t="shared" si="5"/>
        <v>-134.40000000000003</v>
      </c>
      <c r="N14" s="237">
        <f t="shared" si="6"/>
        <v>73.1361183290026</v>
      </c>
    </row>
    <row r="15" spans="1:14" ht="25.5">
      <c r="A15" s="241" t="s">
        <v>30</v>
      </c>
      <c r="B15" s="239"/>
      <c r="C15" s="231">
        <f t="shared" si="0"/>
        <v>1015</v>
      </c>
      <c r="D15" s="232">
        <f t="shared" si="0"/>
        <v>451.4</v>
      </c>
      <c r="E15" s="232"/>
      <c r="F15" s="233"/>
      <c r="G15" s="234">
        <v>1015</v>
      </c>
      <c r="H15" s="240">
        <v>451.4</v>
      </c>
      <c r="I15" s="236">
        <f t="shared" si="3"/>
        <v>-563.6</v>
      </c>
      <c r="J15" s="237">
        <f t="shared" si="4"/>
        <v>44.47290640394088</v>
      </c>
      <c r="K15" s="234"/>
      <c r="L15" s="236"/>
      <c r="M15" s="236"/>
      <c r="N15" s="237"/>
    </row>
    <row r="16" spans="1:14" ht="15">
      <c r="A16" s="241" t="s">
        <v>72</v>
      </c>
      <c r="B16" s="230" t="s">
        <v>107</v>
      </c>
      <c r="C16" s="231">
        <f t="shared" si="0"/>
        <v>8771</v>
      </c>
      <c r="D16" s="232">
        <f t="shared" si="0"/>
        <v>466.3</v>
      </c>
      <c r="E16" s="232">
        <f t="shared" si="1"/>
        <v>-8304.7</v>
      </c>
      <c r="F16" s="233">
        <f t="shared" si="2"/>
        <v>5.316383536654886</v>
      </c>
      <c r="G16" s="234"/>
      <c r="H16" s="240"/>
      <c r="I16" s="236">
        <f t="shared" si="3"/>
        <v>0</v>
      </c>
      <c r="J16" s="237"/>
      <c r="K16" s="234">
        <v>8771</v>
      </c>
      <c r="L16" s="236">
        <v>466.3</v>
      </c>
      <c r="M16" s="236">
        <f t="shared" si="5"/>
        <v>-8304.7</v>
      </c>
      <c r="N16" s="237">
        <f t="shared" si="6"/>
        <v>5.316383536654886</v>
      </c>
    </row>
    <row r="17" spans="1:14" ht="15">
      <c r="A17" s="242" t="s">
        <v>73</v>
      </c>
      <c r="B17" s="230" t="s">
        <v>108</v>
      </c>
      <c r="C17" s="231">
        <f t="shared" si="0"/>
        <v>57359.7</v>
      </c>
      <c r="D17" s="232">
        <f t="shared" si="0"/>
        <v>9395.3</v>
      </c>
      <c r="E17" s="232">
        <f t="shared" si="1"/>
        <v>-47964.399999999994</v>
      </c>
      <c r="F17" s="233">
        <f t="shared" si="2"/>
        <v>16.379618442913753</v>
      </c>
      <c r="G17" s="234"/>
      <c r="H17" s="240"/>
      <c r="I17" s="236">
        <f t="shared" si="3"/>
        <v>0</v>
      </c>
      <c r="J17" s="237"/>
      <c r="K17" s="234">
        <v>57359.7</v>
      </c>
      <c r="L17" s="236">
        <v>9395.3</v>
      </c>
      <c r="M17" s="236">
        <f t="shared" si="5"/>
        <v>-47964.399999999994</v>
      </c>
      <c r="N17" s="237">
        <f t="shared" si="6"/>
        <v>16.379618442913753</v>
      </c>
    </row>
    <row r="18" spans="1:14" ht="15">
      <c r="A18" s="243" t="s">
        <v>109</v>
      </c>
      <c r="B18" s="244" t="s">
        <v>110</v>
      </c>
      <c r="C18" s="231">
        <f t="shared" si="0"/>
        <v>10436.2</v>
      </c>
      <c r="D18" s="232">
        <f t="shared" si="0"/>
        <v>1888.9</v>
      </c>
      <c r="E18" s="232">
        <f t="shared" si="1"/>
        <v>-8547.300000000001</v>
      </c>
      <c r="F18" s="233">
        <f t="shared" si="2"/>
        <v>18.099499817941396</v>
      </c>
      <c r="G18" s="234">
        <v>9819.2</v>
      </c>
      <c r="H18" s="240">
        <v>1758.7</v>
      </c>
      <c r="I18" s="236">
        <f t="shared" si="3"/>
        <v>-8060.500000000001</v>
      </c>
      <c r="J18" s="237">
        <f t="shared" si="4"/>
        <v>17.91082776600945</v>
      </c>
      <c r="K18" s="245">
        <v>617</v>
      </c>
      <c r="L18" s="236">
        <v>130.2</v>
      </c>
      <c r="M18" s="236">
        <f t="shared" si="5"/>
        <v>-486.8</v>
      </c>
      <c r="N18" s="237">
        <f t="shared" si="6"/>
        <v>21.102106969205835</v>
      </c>
    </row>
    <row r="19" spans="1:14" ht="15">
      <c r="A19" s="241" t="s">
        <v>111</v>
      </c>
      <c r="B19" s="244" t="s">
        <v>112</v>
      </c>
      <c r="C19" s="231">
        <f t="shared" si="0"/>
        <v>0</v>
      </c>
      <c r="D19" s="232">
        <f t="shared" si="0"/>
        <v>0</v>
      </c>
      <c r="E19" s="232">
        <f t="shared" si="1"/>
        <v>0</v>
      </c>
      <c r="F19" s="233"/>
      <c r="G19" s="234"/>
      <c r="H19" s="235"/>
      <c r="I19" s="236"/>
      <c r="J19" s="237"/>
      <c r="K19" s="245"/>
      <c r="L19" s="236"/>
      <c r="M19" s="236">
        <f t="shared" si="5"/>
        <v>0</v>
      </c>
      <c r="N19" s="237"/>
    </row>
    <row r="20" spans="1:14" ht="38.25">
      <c r="A20" s="246" t="s">
        <v>113</v>
      </c>
      <c r="B20" s="247" t="s">
        <v>114</v>
      </c>
      <c r="C20" s="231">
        <f t="shared" si="0"/>
        <v>43005.200000000004</v>
      </c>
      <c r="D20" s="232">
        <f t="shared" si="0"/>
        <v>6154.5</v>
      </c>
      <c r="E20" s="232">
        <f t="shared" si="1"/>
        <v>-36850.700000000004</v>
      </c>
      <c r="F20" s="233">
        <f>D20/C20%</f>
        <v>14.311060057853469</v>
      </c>
      <c r="G20" s="248">
        <f>SUM(G21:G25)</f>
        <v>34391.700000000004</v>
      </c>
      <c r="H20" s="236">
        <f>SUM(H21:H25)</f>
        <v>4880.099999999999</v>
      </c>
      <c r="I20" s="236">
        <f t="shared" si="3"/>
        <v>-29511.600000000006</v>
      </c>
      <c r="J20" s="237">
        <f t="shared" si="4"/>
        <v>14.189760901612887</v>
      </c>
      <c r="K20" s="234">
        <f>SUM(K21:K25)</f>
        <v>8613.5</v>
      </c>
      <c r="L20" s="236">
        <f>SUM(L21:L25)</f>
        <v>1274.4</v>
      </c>
      <c r="M20" s="236">
        <f t="shared" si="5"/>
        <v>-7339.1</v>
      </c>
      <c r="N20" s="237">
        <f t="shared" si="6"/>
        <v>14.795379346374876</v>
      </c>
    </row>
    <row r="21" spans="1:14" ht="25.5">
      <c r="A21" s="249" t="s">
        <v>38</v>
      </c>
      <c r="B21" s="250"/>
      <c r="C21" s="251">
        <f t="shared" si="0"/>
        <v>0</v>
      </c>
      <c r="D21" s="252">
        <f t="shared" si="0"/>
        <v>0</v>
      </c>
      <c r="E21" s="252"/>
      <c r="F21" s="253"/>
      <c r="G21" s="251"/>
      <c r="H21" s="254"/>
      <c r="I21" s="252">
        <f t="shared" si="3"/>
        <v>0</v>
      </c>
      <c r="J21" s="253"/>
      <c r="K21" s="251"/>
      <c r="L21" s="252"/>
      <c r="M21" s="252">
        <f t="shared" si="5"/>
        <v>0</v>
      </c>
      <c r="N21" s="253"/>
    </row>
    <row r="22" spans="1:14" ht="15">
      <c r="A22" s="249" t="s">
        <v>115</v>
      </c>
      <c r="B22" s="255" t="s">
        <v>116</v>
      </c>
      <c r="C22" s="251">
        <f t="shared" si="0"/>
        <v>31602.8</v>
      </c>
      <c r="D22" s="252">
        <f t="shared" si="0"/>
        <v>3375.4</v>
      </c>
      <c r="E22" s="252">
        <f aca="true" t="shared" si="7" ref="E22:E38">D22-C22</f>
        <v>-28227.399999999998</v>
      </c>
      <c r="F22" s="253">
        <f aca="true" t="shared" si="8" ref="F22:F30">D22/C22%</f>
        <v>10.680699178553798</v>
      </c>
      <c r="G22" s="251">
        <v>27121.3</v>
      </c>
      <c r="H22" s="254">
        <v>2894.4</v>
      </c>
      <c r="I22" s="252">
        <f t="shared" si="3"/>
        <v>-24226.899999999998</v>
      </c>
      <c r="J22" s="253">
        <f t="shared" si="4"/>
        <v>10.672054805632476</v>
      </c>
      <c r="K22" s="251">
        <v>4481.5</v>
      </c>
      <c r="L22" s="252">
        <v>481</v>
      </c>
      <c r="M22" s="252">
        <f t="shared" si="5"/>
        <v>-4000.5</v>
      </c>
      <c r="N22" s="253">
        <f t="shared" si="6"/>
        <v>10.733013499944215</v>
      </c>
    </row>
    <row r="23" spans="1:14" ht="15">
      <c r="A23" s="256" t="s">
        <v>40</v>
      </c>
      <c r="B23" s="255" t="s">
        <v>117</v>
      </c>
      <c r="C23" s="251">
        <f t="shared" si="0"/>
        <v>9143.7</v>
      </c>
      <c r="D23" s="252">
        <f t="shared" si="0"/>
        <v>2451.2</v>
      </c>
      <c r="E23" s="252">
        <f t="shared" si="7"/>
        <v>-6692.500000000001</v>
      </c>
      <c r="F23" s="253">
        <f t="shared" si="8"/>
        <v>26.80752868094972</v>
      </c>
      <c r="G23" s="251">
        <v>7177.6</v>
      </c>
      <c r="H23" s="254">
        <v>1857</v>
      </c>
      <c r="I23" s="252">
        <f t="shared" si="3"/>
        <v>-5320.6</v>
      </c>
      <c r="J23" s="253">
        <f t="shared" si="4"/>
        <v>25.872157824342395</v>
      </c>
      <c r="K23" s="251">
        <v>1966.1</v>
      </c>
      <c r="L23" s="252">
        <v>594.2</v>
      </c>
      <c r="M23" s="252">
        <f t="shared" si="5"/>
        <v>-1371.8999999999999</v>
      </c>
      <c r="N23" s="253">
        <f t="shared" si="6"/>
        <v>30.22226743298917</v>
      </c>
    </row>
    <row r="24" spans="1:14" ht="25.5">
      <c r="A24" s="256" t="s">
        <v>118</v>
      </c>
      <c r="B24" s="250" t="s">
        <v>119</v>
      </c>
      <c r="C24" s="251">
        <f t="shared" si="0"/>
        <v>231.89999999999998</v>
      </c>
      <c r="D24" s="252">
        <f t="shared" si="0"/>
        <v>128.7</v>
      </c>
      <c r="E24" s="252">
        <f t="shared" si="7"/>
        <v>-103.19999999999999</v>
      </c>
      <c r="F24" s="253">
        <f t="shared" si="8"/>
        <v>55.498059508408794</v>
      </c>
      <c r="G24" s="251">
        <v>92.8</v>
      </c>
      <c r="H24" s="254">
        <v>128.7</v>
      </c>
      <c r="I24" s="252">
        <f t="shared" si="3"/>
        <v>35.89999999999999</v>
      </c>
      <c r="J24" s="253">
        <f t="shared" si="4"/>
        <v>138.6853448275862</v>
      </c>
      <c r="K24" s="257">
        <v>139.1</v>
      </c>
      <c r="L24" s="252"/>
      <c r="M24" s="252">
        <f t="shared" si="5"/>
        <v>-139.1</v>
      </c>
      <c r="N24" s="253">
        <f t="shared" si="6"/>
        <v>0</v>
      </c>
    </row>
    <row r="25" spans="1:14" ht="25.5">
      <c r="A25" s="258" t="s">
        <v>120</v>
      </c>
      <c r="B25" s="250"/>
      <c r="C25" s="251">
        <f aca="true" t="shared" si="9" ref="C25:D32">G25+K25</f>
        <v>2026.8</v>
      </c>
      <c r="D25" s="252">
        <f t="shared" si="9"/>
        <v>199.2</v>
      </c>
      <c r="E25" s="252">
        <f>D25-C25</f>
        <v>-1827.6</v>
      </c>
      <c r="F25" s="253">
        <f>D25/C25%</f>
        <v>9.828300769686203</v>
      </c>
      <c r="G25" s="251"/>
      <c r="H25" s="254"/>
      <c r="I25" s="252"/>
      <c r="J25" s="253"/>
      <c r="K25" s="259">
        <v>2026.8</v>
      </c>
      <c r="L25" s="252">
        <v>199.2</v>
      </c>
      <c r="M25" s="252">
        <f t="shared" si="5"/>
        <v>-1827.6</v>
      </c>
      <c r="N25" s="253">
        <f t="shared" si="6"/>
        <v>9.828300769686203</v>
      </c>
    </row>
    <row r="26" spans="1:14" ht="25.5">
      <c r="A26" s="241" t="s">
        <v>43</v>
      </c>
      <c r="B26" s="239" t="s">
        <v>121</v>
      </c>
      <c r="C26" s="231">
        <f t="shared" si="9"/>
        <v>3719.4</v>
      </c>
      <c r="D26" s="232">
        <f t="shared" si="9"/>
        <v>784.7</v>
      </c>
      <c r="E26" s="232">
        <f t="shared" si="7"/>
        <v>-2934.7</v>
      </c>
      <c r="F26" s="233">
        <f t="shared" si="8"/>
        <v>21.09748884228639</v>
      </c>
      <c r="G26" s="234">
        <v>3719.4</v>
      </c>
      <c r="H26" s="235">
        <v>784.7</v>
      </c>
      <c r="I26" s="236">
        <f t="shared" si="3"/>
        <v>-2934.7</v>
      </c>
      <c r="J26" s="237">
        <f t="shared" si="4"/>
        <v>21.09748884228639</v>
      </c>
      <c r="K26" s="260"/>
      <c r="L26" s="236"/>
      <c r="M26" s="236">
        <f t="shared" si="5"/>
        <v>0</v>
      </c>
      <c r="N26" s="237"/>
    </row>
    <row r="27" spans="1:14" ht="15">
      <c r="A27" s="241" t="s">
        <v>122</v>
      </c>
      <c r="B27" s="239"/>
      <c r="C27" s="231">
        <f t="shared" si="9"/>
        <v>0</v>
      </c>
      <c r="D27" s="232">
        <f t="shared" si="9"/>
        <v>187.6</v>
      </c>
      <c r="E27" s="232">
        <f t="shared" si="7"/>
        <v>187.6</v>
      </c>
      <c r="F27" s="233"/>
      <c r="G27" s="234"/>
      <c r="H27" s="240">
        <v>187.6</v>
      </c>
      <c r="I27" s="236">
        <f t="shared" si="3"/>
        <v>187.6</v>
      </c>
      <c r="J27" s="237"/>
      <c r="K27" s="260"/>
      <c r="L27" s="236"/>
      <c r="M27" s="236">
        <f t="shared" si="5"/>
        <v>0</v>
      </c>
      <c r="N27" s="237"/>
    </row>
    <row r="28" spans="1:14" ht="25.5">
      <c r="A28" s="261" t="s">
        <v>47</v>
      </c>
      <c r="B28" s="244" t="s">
        <v>123</v>
      </c>
      <c r="C28" s="231">
        <f t="shared" si="9"/>
        <v>2056.6</v>
      </c>
      <c r="D28" s="232">
        <f t="shared" si="9"/>
        <v>171.4</v>
      </c>
      <c r="E28" s="232">
        <f t="shared" si="7"/>
        <v>-1885.1999999999998</v>
      </c>
      <c r="F28" s="233">
        <f t="shared" si="8"/>
        <v>8.334143732373821</v>
      </c>
      <c r="G28" s="248">
        <f>SUM(G29:G30)</f>
        <v>2056.6</v>
      </c>
      <c r="H28" s="236">
        <f>SUM(H29:H30)</f>
        <v>171.4</v>
      </c>
      <c r="I28" s="236">
        <f t="shared" si="3"/>
        <v>-1885.1999999999998</v>
      </c>
      <c r="J28" s="237">
        <f t="shared" si="4"/>
        <v>8.334143732373821</v>
      </c>
      <c r="K28" s="248">
        <f>SUM(K29:K30)</f>
        <v>0</v>
      </c>
      <c r="L28" s="236">
        <f>SUM(L29:L30)</f>
        <v>0</v>
      </c>
      <c r="M28" s="236">
        <f t="shared" si="5"/>
        <v>0</v>
      </c>
      <c r="N28" s="237"/>
    </row>
    <row r="29" spans="1:14" ht="15">
      <c r="A29" s="262" t="s">
        <v>48</v>
      </c>
      <c r="B29" s="263" t="s">
        <v>124</v>
      </c>
      <c r="C29" s="264">
        <f t="shared" si="9"/>
        <v>56.6</v>
      </c>
      <c r="D29" s="265">
        <f t="shared" si="9"/>
        <v>21</v>
      </c>
      <c r="E29" s="252">
        <f t="shared" si="7"/>
        <v>-35.6</v>
      </c>
      <c r="F29" s="253">
        <f t="shared" si="8"/>
        <v>37.10247349823321</v>
      </c>
      <c r="G29" s="264">
        <v>56.6</v>
      </c>
      <c r="H29" s="266">
        <v>21</v>
      </c>
      <c r="I29" s="252">
        <f t="shared" si="3"/>
        <v>-35.6</v>
      </c>
      <c r="J29" s="253">
        <f t="shared" si="4"/>
        <v>37.10247349823321</v>
      </c>
      <c r="K29" s="264"/>
      <c r="L29" s="265"/>
      <c r="M29" s="252">
        <f t="shared" si="5"/>
        <v>0</v>
      </c>
      <c r="N29" s="237"/>
    </row>
    <row r="30" spans="1:14" ht="15">
      <c r="A30" s="262" t="s">
        <v>81</v>
      </c>
      <c r="B30" s="263" t="s">
        <v>125</v>
      </c>
      <c r="C30" s="267">
        <f t="shared" si="9"/>
        <v>2000</v>
      </c>
      <c r="D30" s="265">
        <f t="shared" si="9"/>
        <v>150.4</v>
      </c>
      <c r="E30" s="252">
        <f t="shared" si="7"/>
        <v>-1849.6</v>
      </c>
      <c r="F30" s="253">
        <f t="shared" si="8"/>
        <v>7.5200000000000005</v>
      </c>
      <c r="G30" s="264">
        <v>2000</v>
      </c>
      <c r="H30" s="266">
        <v>150.4</v>
      </c>
      <c r="I30" s="252">
        <f t="shared" si="3"/>
        <v>-1849.6</v>
      </c>
      <c r="J30" s="253">
        <f t="shared" si="4"/>
        <v>7.5200000000000005</v>
      </c>
      <c r="K30" s="264"/>
      <c r="L30" s="265"/>
      <c r="M30" s="252">
        <f t="shared" si="5"/>
        <v>0</v>
      </c>
      <c r="N30" s="237"/>
    </row>
    <row r="31" spans="1:14" ht="15">
      <c r="A31" s="261" t="s">
        <v>126</v>
      </c>
      <c r="B31" s="244" t="s">
        <v>127</v>
      </c>
      <c r="C31" s="268">
        <f t="shared" si="9"/>
        <v>7190.8</v>
      </c>
      <c r="D31" s="232">
        <f t="shared" si="9"/>
        <v>1479.5</v>
      </c>
      <c r="E31" s="232">
        <f t="shared" si="7"/>
        <v>-5711.3</v>
      </c>
      <c r="F31" s="233">
        <f>D31/C31%</f>
        <v>20.57490126272459</v>
      </c>
      <c r="G31" s="234">
        <v>6356.1</v>
      </c>
      <c r="H31" s="240">
        <v>1342.4</v>
      </c>
      <c r="I31" s="236">
        <f t="shared" si="3"/>
        <v>-5013.700000000001</v>
      </c>
      <c r="J31" s="237">
        <f t="shared" si="4"/>
        <v>21.11986910212237</v>
      </c>
      <c r="K31" s="269">
        <v>834.7</v>
      </c>
      <c r="L31" s="236">
        <v>137.1</v>
      </c>
      <c r="M31" s="236">
        <f t="shared" si="5"/>
        <v>-697.6</v>
      </c>
      <c r="N31" s="237">
        <f t="shared" si="6"/>
        <v>16.425062896849163</v>
      </c>
    </row>
    <row r="32" spans="1:14" ht="15">
      <c r="A32" s="243" t="s">
        <v>52</v>
      </c>
      <c r="B32" s="244" t="s">
        <v>128</v>
      </c>
      <c r="C32" s="231">
        <f t="shared" si="9"/>
        <v>0</v>
      </c>
      <c r="D32" s="232">
        <f t="shared" si="9"/>
        <v>-48.8</v>
      </c>
      <c r="E32" s="232">
        <f t="shared" si="7"/>
        <v>-48.8</v>
      </c>
      <c r="F32" s="233"/>
      <c r="G32" s="234"/>
      <c r="H32" s="240"/>
      <c r="I32" s="236">
        <f t="shared" si="3"/>
        <v>0</v>
      </c>
      <c r="J32" s="237"/>
      <c r="K32" s="260"/>
      <c r="L32" s="236">
        <v>-48.8</v>
      </c>
      <c r="M32" s="236">
        <f t="shared" si="5"/>
        <v>-48.8</v>
      </c>
      <c r="N32" s="237"/>
    </row>
    <row r="33" spans="1:14" ht="15.75">
      <c r="A33" s="270" t="s">
        <v>83</v>
      </c>
      <c r="B33" s="271"/>
      <c r="C33" s="272">
        <f>SUM(C34:C38)</f>
        <v>3007633.3</v>
      </c>
      <c r="D33" s="273">
        <f>SUM(D34:D38)</f>
        <v>600825.8</v>
      </c>
      <c r="E33" s="274">
        <f t="shared" si="7"/>
        <v>-2406807.5</v>
      </c>
      <c r="F33" s="275">
        <f>D33/C33%</f>
        <v>19.97669729218652</v>
      </c>
      <c r="G33" s="272">
        <f>SUM(G34:G38)</f>
        <v>2485364.4</v>
      </c>
      <c r="H33" s="276">
        <f>SUM(H34:H38)</f>
        <v>523584.39999999997</v>
      </c>
      <c r="I33" s="274">
        <f t="shared" si="3"/>
        <v>-1961780</v>
      </c>
      <c r="J33" s="275">
        <f t="shared" si="4"/>
        <v>21.066705550300792</v>
      </c>
      <c r="K33" s="277">
        <f>SUM(K34:K38)</f>
        <v>522268.9</v>
      </c>
      <c r="L33" s="273">
        <f>SUM(L34:L38)</f>
        <v>77241.4</v>
      </c>
      <c r="M33" s="274">
        <f t="shared" si="5"/>
        <v>-445027.5</v>
      </c>
      <c r="N33" s="275">
        <f t="shared" si="6"/>
        <v>14.789584445866868</v>
      </c>
    </row>
    <row r="34" spans="1:14" ht="15">
      <c r="A34" s="141" t="s">
        <v>84</v>
      </c>
      <c r="B34" s="278" t="s">
        <v>129</v>
      </c>
      <c r="C34" s="231">
        <f aca="true" t="shared" si="10" ref="C34:D38">G34+K34</f>
        <v>317345.8</v>
      </c>
      <c r="D34" s="232">
        <f t="shared" si="10"/>
        <v>68404.40000000001</v>
      </c>
      <c r="E34" s="232">
        <f t="shared" si="7"/>
        <v>-248941.39999999997</v>
      </c>
      <c r="F34" s="233">
        <f>D34/C34%</f>
        <v>21.555161593441603</v>
      </c>
      <c r="G34" s="279">
        <v>244741.3</v>
      </c>
      <c r="H34" s="280">
        <v>55066.8</v>
      </c>
      <c r="I34" s="236">
        <f t="shared" si="3"/>
        <v>-189674.5</v>
      </c>
      <c r="J34" s="237">
        <f t="shared" si="4"/>
        <v>22.500003064460312</v>
      </c>
      <c r="K34" s="279">
        <v>72604.5</v>
      </c>
      <c r="L34" s="281">
        <v>13337.6</v>
      </c>
      <c r="M34" s="236">
        <f t="shared" si="5"/>
        <v>-59266.9</v>
      </c>
      <c r="N34" s="237">
        <f t="shared" si="6"/>
        <v>18.370211212803614</v>
      </c>
    </row>
    <row r="35" spans="1:14" ht="15">
      <c r="A35" s="141" t="s">
        <v>130</v>
      </c>
      <c r="B35" s="278" t="s">
        <v>131</v>
      </c>
      <c r="C35" s="231">
        <f t="shared" si="10"/>
        <v>622956.8</v>
      </c>
      <c r="D35" s="232">
        <f t="shared" si="10"/>
        <v>41036</v>
      </c>
      <c r="E35" s="232">
        <f t="shared" si="7"/>
        <v>-581920.8</v>
      </c>
      <c r="F35" s="233">
        <f>D35/C35%</f>
        <v>6.587294656708138</v>
      </c>
      <c r="G35" s="279">
        <v>622956.8</v>
      </c>
      <c r="H35" s="280">
        <v>41036</v>
      </c>
      <c r="I35" s="236">
        <f t="shared" si="3"/>
        <v>-581920.8</v>
      </c>
      <c r="J35" s="237">
        <f t="shared" si="4"/>
        <v>6.587294656708138</v>
      </c>
      <c r="K35" s="279"/>
      <c r="L35" s="281"/>
      <c r="M35" s="236">
        <f t="shared" si="5"/>
        <v>0</v>
      </c>
      <c r="N35" s="237"/>
    </row>
    <row r="36" spans="1:14" ht="15">
      <c r="A36" s="141" t="s">
        <v>132</v>
      </c>
      <c r="B36" s="278" t="s">
        <v>133</v>
      </c>
      <c r="C36" s="231">
        <f t="shared" si="10"/>
        <v>1515568.7</v>
      </c>
      <c r="D36" s="232">
        <f t="shared" si="10"/>
        <v>420928.6</v>
      </c>
      <c r="E36" s="232">
        <f t="shared" si="7"/>
        <v>-1094640.1</v>
      </c>
      <c r="F36" s="233">
        <f>D36/C36%</f>
        <v>27.77364035031866</v>
      </c>
      <c r="G36" s="282">
        <v>1513260.2</v>
      </c>
      <c r="H36" s="283">
        <v>418850.8</v>
      </c>
      <c r="I36" s="236">
        <f t="shared" si="3"/>
        <v>-1094409.4</v>
      </c>
      <c r="J36" s="237">
        <f t="shared" si="4"/>
        <v>27.67870323953541</v>
      </c>
      <c r="K36" s="282">
        <v>2308.5</v>
      </c>
      <c r="L36" s="284">
        <v>2077.8</v>
      </c>
      <c r="M36" s="236">
        <f t="shared" si="5"/>
        <v>-230.69999999999982</v>
      </c>
      <c r="N36" s="237">
        <f t="shared" si="6"/>
        <v>90.00649772579598</v>
      </c>
    </row>
    <row r="37" spans="1:14" ht="15">
      <c r="A37" s="285" t="s">
        <v>86</v>
      </c>
      <c r="B37" s="278"/>
      <c r="C37" s="231">
        <f t="shared" si="10"/>
        <v>551762</v>
      </c>
      <c r="D37" s="232">
        <f t="shared" si="10"/>
        <v>70456.8</v>
      </c>
      <c r="E37" s="232">
        <f t="shared" si="7"/>
        <v>-481305.2</v>
      </c>
      <c r="F37" s="233">
        <f>D37/C37%</f>
        <v>12.769418698641806</v>
      </c>
      <c r="G37" s="282">
        <v>104406.1</v>
      </c>
      <c r="H37" s="283">
        <v>8630.8</v>
      </c>
      <c r="I37" s="236">
        <f t="shared" si="3"/>
        <v>-95775.3</v>
      </c>
      <c r="J37" s="237">
        <f t="shared" si="4"/>
        <v>8.266566800215694</v>
      </c>
      <c r="K37" s="282">
        <v>447355.9</v>
      </c>
      <c r="L37" s="284">
        <v>61826</v>
      </c>
      <c r="M37" s="236">
        <f t="shared" si="5"/>
        <v>-385529.9</v>
      </c>
      <c r="N37" s="237">
        <f t="shared" si="6"/>
        <v>13.820316218026855</v>
      </c>
    </row>
    <row r="38" spans="1:14" ht="15">
      <c r="A38" s="285" t="s">
        <v>87</v>
      </c>
      <c r="B38" s="278" t="s">
        <v>134</v>
      </c>
      <c r="C38" s="231">
        <f t="shared" si="10"/>
        <v>0</v>
      </c>
      <c r="D38" s="232">
        <f t="shared" si="10"/>
        <v>0</v>
      </c>
      <c r="E38" s="232">
        <f t="shared" si="7"/>
        <v>0</v>
      </c>
      <c r="F38" s="233"/>
      <c r="G38" s="282"/>
      <c r="H38" s="283"/>
      <c r="I38" s="236"/>
      <c r="J38" s="237"/>
      <c r="K38" s="286"/>
      <c r="L38" s="284"/>
      <c r="M38" s="236">
        <f t="shared" si="5"/>
        <v>0</v>
      </c>
      <c r="N38" s="237"/>
    </row>
    <row r="39" spans="1:14" ht="16.5" thickBot="1">
      <c r="A39" s="287" t="s">
        <v>88</v>
      </c>
      <c r="B39" s="288"/>
      <c r="C39" s="289">
        <f>C8+C33</f>
        <v>3556007.9</v>
      </c>
      <c r="D39" s="289">
        <f>D8+D33</f>
        <v>697633.2000000001</v>
      </c>
      <c r="E39" s="290">
        <f>D39-C39</f>
        <v>-2858374.6999999997</v>
      </c>
      <c r="F39" s="291">
        <f>D39/C39%</f>
        <v>19.61843785555145</v>
      </c>
      <c r="G39" s="289">
        <f>G8+G33</f>
        <v>2868077</v>
      </c>
      <c r="H39" s="289">
        <f>H8+H33</f>
        <v>593397.1</v>
      </c>
      <c r="I39" s="290">
        <f t="shared" si="3"/>
        <v>-2274679.9</v>
      </c>
      <c r="J39" s="291">
        <f t="shared" si="4"/>
        <v>20.68971997613732</v>
      </c>
      <c r="K39" s="289">
        <f>K8+K33</f>
        <v>687930.9</v>
      </c>
      <c r="L39" s="289">
        <f>L8+L33</f>
        <v>104236.09999999999</v>
      </c>
      <c r="M39" s="290">
        <f t="shared" si="5"/>
        <v>-583694.8</v>
      </c>
      <c r="N39" s="291">
        <f t="shared" si="6"/>
        <v>15.152117749035549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25.125" style="0" customWidth="1"/>
    <col min="2" max="3" width="14.25390625" style="0" customWidth="1"/>
    <col min="4" max="4" width="12.375" style="0" customWidth="1"/>
    <col min="5" max="5" width="13.75390625" style="0" customWidth="1"/>
    <col min="6" max="6" width="11.75390625" style="0" customWidth="1"/>
    <col min="7" max="7" width="13.00390625" style="0" customWidth="1"/>
    <col min="8" max="8" width="12.875" style="0" customWidth="1"/>
    <col min="9" max="9" width="13.75390625" style="0" customWidth="1"/>
    <col min="10" max="10" width="7.75390625" style="0" customWidth="1"/>
    <col min="11" max="11" width="15.00390625" style="0" customWidth="1"/>
    <col min="12" max="12" width="14.625" style="0" customWidth="1"/>
    <col min="13" max="13" width="16.00390625" style="0" customWidth="1"/>
    <col min="14" max="14" width="12.625" style="0" customWidth="1"/>
    <col min="15" max="16" width="15.00390625" style="0" bestFit="1" customWidth="1"/>
    <col min="17" max="17" width="16.00390625" style="0" customWidth="1"/>
    <col min="18" max="18" width="7.375" style="0" customWidth="1"/>
  </cols>
  <sheetData>
    <row r="1" spans="2:10" ht="18.75">
      <c r="B1" s="463" t="s">
        <v>161</v>
      </c>
      <c r="C1" s="463"/>
      <c r="D1" s="463"/>
      <c r="E1" s="463"/>
      <c r="F1" s="463"/>
      <c r="G1" s="463"/>
      <c r="H1" s="463"/>
      <c r="I1" s="463"/>
      <c r="J1" s="463"/>
    </row>
    <row r="2" spans="1:5" ht="18.75">
      <c r="A2" s="464" t="s">
        <v>159</v>
      </c>
      <c r="D2" s="63"/>
      <c r="E2" s="63"/>
    </row>
    <row r="3" spans="1:10" ht="19.5" thickBot="1">
      <c r="A3" s="465"/>
      <c r="D3" s="63"/>
      <c r="E3" s="466"/>
      <c r="F3" s="63"/>
      <c r="J3" s="63" t="s">
        <v>22</v>
      </c>
    </row>
    <row r="4" spans="2:18" s="467" customFormat="1" ht="18.75">
      <c r="B4" s="468" t="s">
        <v>150</v>
      </c>
      <c r="C4" s="469"/>
      <c r="D4" s="470"/>
      <c r="E4" s="470"/>
      <c r="F4" s="471"/>
      <c r="G4" s="469" t="s">
        <v>151</v>
      </c>
      <c r="H4" s="470"/>
      <c r="I4" s="470"/>
      <c r="J4" s="471"/>
      <c r="K4" s="468" t="s">
        <v>86</v>
      </c>
      <c r="L4" s="470"/>
      <c r="M4" s="470"/>
      <c r="N4" s="471"/>
      <c r="O4" s="468" t="s">
        <v>152</v>
      </c>
      <c r="P4" s="470"/>
      <c r="Q4" s="470"/>
      <c r="R4" s="471"/>
    </row>
    <row r="5" spans="1:18" s="477" customFormat="1" ht="30.75" customHeight="1">
      <c r="A5" s="472" t="s">
        <v>153</v>
      </c>
      <c r="B5" s="473" t="s">
        <v>154</v>
      </c>
      <c r="C5" s="473" t="s">
        <v>160</v>
      </c>
      <c r="D5" s="473" t="s">
        <v>97</v>
      </c>
      <c r="E5" s="472" t="s">
        <v>155</v>
      </c>
      <c r="F5" s="474"/>
      <c r="G5" s="475" t="s">
        <v>154</v>
      </c>
      <c r="H5" s="476" t="s">
        <v>97</v>
      </c>
      <c r="I5" s="472" t="s">
        <v>155</v>
      </c>
      <c r="J5" s="474"/>
      <c r="K5" s="475" t="s">
        <v>154</v>
      </c>
      <c r="L5" s="476" t="s">
        <v>97</v>
      </c>
      <c r="M5" s="472" t="s">
        <v>155</v>
      </c>
      <c r="N5" s="474"/>
      <c r="O5" s="475" t="s">
        <v>154</v>
      </c>
      <c r="P5" s="476" t="s">
        <v>20</v>
      </c>
      <c r="Q5" s="472" t="s">
        <v>155</v>
      </c>
      <c r="R5" s="474"/>
    </row>
    <row r="6" spans="1:18" s="477" customFormat="1" ht="21.75" customHeight="1">
      <c r="A6" s="472"/>
      <c r="B6" s="473"/>
      <c r="C6" s="473"/>
      <c r="D6" s="473"/>
      <c r="E6" s="478" t="s">
        <v>22</v>
      </c>
      <c r="F6" s="479" t="s">
        <v>23</v>
      </c>
      <c r="G6" s="475"/>
      <c r="H6" s="480"/>
      <c r="I6" s="478" t="s">
        <v>22</v>
      </c>
      <c r="J6" s="479" t="s">
        <v>23</v>
      </c>
      <c r="K6" s="475"/>
      <c r="L6" s="480"/>
      <c r="M6" s="478" t="s">
        <v>22</v>
      </c>
      <c r="N6" s="479" t="s">
        <v>23</v>
      </c>
      <c r="O6" s="475"/>
      <c r="P6" s="480"/>
      <c r="Q6" s="478" t="s">
        <v>22</v>
      </c>
      <c r="R6" s="479" t="s">
        <v>23</v>
      </c>
    </row>
    <row r="7" spans="1:18" s="467" customFormat="1" ht="37.5">
      <c r="A7" s="481" t="s">
        <v>156</v>
      </c>
      <c r="B7" s="482">
        <f>B8+B9</f>
        <v>548374.6</v>
      </c>
      <c r="C7" s="482">
        <f>C8+C9</f>
        <v>104415.59999999999</v>
      </c>
      <c r="D7" s="483">
        <f>D8+D9</f>
        <v>96855.7</v>
      </c>
      <c r="E7" s="483">
        <f>D7-B7</f>
        <v>-451518.89999999997</v>
      </c>
      <c r="F7" s="484">
        <f>D7/B7%</f>
        <v>17.66232425790691</v>
      </c>
      <c r="G7" s="485">
        <f>G8+G9</f>
        <v>317345.8</v>
      </c>
      <c r="H7" s="483">
        <f>H8+H9</f>
        <v>59226.6</v>
      </c>
      <c r="I7" s="483">
        <f aca="true" t="shared" si="0" ref="I7:I22">H7-G7</f>
        <v>-258119.19999999998</v>
      </c>
      <c r="J7" s="484">
        <f>H7/G7%</f>
        <v>18.663111344155176</v>
      </c>
      <c r="K7" s="482">
        <f>O7-B7-G7</f>
        <v>2690287.5</v>
      </c>
      <c r="L7" s="483">
        <f>P7-D7-H7</f>
        <v>517246.20000000007</v>
      </c>
      <c r="M7" s="483">
        <f aca="true" t="shared" si="1" ref="M7:M22">L7-K7</f>
        <v>-2173041.3</v>
      </c>
      <c r="N7" s="484">
        <f>L7/K7%</f>
        <v>19.226428402168917</v>
      </c>
      <c r="O7" s="482">
        <f>O8+O9</f>
        <v>3556007.9</v>
      </c>
      <c r="P7" s="483">
        <f>P8+P9</f>
        <v>673328.5</v>
      </c>
      <c r="Q7" s="483">
        <f aca="true" t="shared" si="2" ref="Q7:Q22">P7-O7</f>
        <v>-2882679.4</v>
      </c>
      <c r="R7" s="484">
        <f>P7/O7%</f>
        <v>18.93495512200634</v>
      </c>
    </row>
    <row r="8" spans="1:18" s="489" customFormat="1" ht="18.75">
      <c r="A8" s="486" t="s">
        <v>93</v>
      </c>
      <c r="B8" s="82">
        <v>382712.6</v>
      </c>
      <c r="C8" s="81">
        <v>77873.9</v>
      </c>
      <c r="D8" s="80">
        <v>69812.9</v>
      </c>
      <c r="E8" s="483">
        <f aca="true" t="shared" si="3" ref="E8:E22">D8-B8</f>
        <v>-312899.69999999995</v>
      </c>
      <c r="F8" s="484">
        <f aca="true" t="shared" si="4" ref="F8:F22">D8/B8%</f>
        <v>18.24159957106194</v>
      </c>
      <c r="G8" s="81">
        <v>244741.3</v>
      </c>
      <c r="H8" s="80">
        <v>45889</v>
      </c>
      <c r="I8" s="80">
        <f t="shared" si="0"/>
        <v>-198852.3</v>
      </c>
      <c r="J8" s="487">
        <f>H8/G8%</f>
        <v>18.750002553716925</v>
      </c>
      <c r="K8" s="488">
        <f>O8-B8-G8</f>
        <v>2240623.1</v>
      </c>
      <c r="L8" s="80">
        <f>P8-D8-H8</f>
        <v>453343</v>
      </c>
      <c r="M8" s="80">
        <f t="shared" si="1"/>
        <v>-1787280.1</v>
      </c>
      <c r="N8" s="487">
        <f>L8/K8%</f>
        <v>20.232898607534665</v>
      </c>
      <c r="O8" s="488">
        <v>2868077</v>
      </c>
      <c r="P8" s="80">
        <v>569044.9</v>
      </c>
      <c r="Q8" s="80">
        <f t="shared" si="2"/>
        <v>-2299032.1</v>
      </c>
      <c r="R8" s="487">
        <f>P8/O8%</f>
        <v>19.84064235374434</v>
      </c>
    </row>
    <row r="9" spans="1:18" s="467" customFormat="1" ht="18.75">
      <c r="A9" s="490" t="s">
        <v>157</v>
      </c>
      <c r="B9" s="82">
        <f>SUM(B11:B22)</f>
        <v>165662</v>
      </c>
      <c r="C9" s="82">
        <f>SUM(C11:C22)</f>
        <v>26541.7</v>
      </c>
      <c r="D9" s="483">
        <f>SUM(D11:D22)</f>
        <v>27042.800000000003</v>
      </c>
      <c r="E9" s="483">
        <f t="shared" si="3"/>
        <v>-138619.2</v>
      </c>
      <c r="F9" s="484">
        <f t="shared" si="4"/>
        <v>16.32408156366578</v>
      </c>
      <c r="G9" s="81">
        <f>SUM(G11:G22)</f>
        <v>72604.5</v>
      </c>
      <c r="H9" s="483">
        <f>SUM(H11:H22)</f>
        <v>13337.6</v>
      </c>
      <c r="I9" s="483">
        <f t="shared" si="0"/>
        <v>-59266.9</v>
      </c>
      <c r="J9" s="484">
        <f>H9/G9%</f>
        <v>18.370211212803614</v>
      </c>
      <c r="K9" s="482">
        <f>O9-B9-G9</f>
        <v>449664.4</v>
      </c>
      <c r="L9" s="483">
        <f>P9-D9-H9</f>
        <v>63903.19999999999</v>
      </c>
      <c r="M9" s="483">
        <f t="shared" si="1"/>
        <v>-385761.2</v>
      </c>
      <c r="N9" s="484">
        <f>L9/K9%</f>
        <v>14.211309589996448</v>
      </c>
      <c r="O9" s="482">
        <f>SUM(O11:O22)</f>
        <v>687930.9</v>
      </c>
      <c r="P9" s="483">
        <f>SUM(P11:P22)</f>
        <v>104283.59999999999</v>
      </c>
      <c r="Q9" s="483">
        <f t="shared" si="2"/>
        <v>-583647.3</v>
      </c>
      <c r="R9" s="484">
        <f>P9/O9%</f>
        <v>15.159022512290113</v>
      </c>
    </row>
    <row r="10" spans="1:18" s="497" customFormat="1" ht="18.75">
      <c r="A10" s="491" t="s">
        <v>158</v>
      </c>
      <c r="B10" s="492"/>
      <c r="C10" s="493"/>
      <c r="D10" s="494"/>
      <c r="E10" s="483"/>
      <c r="F10" s="484"/>
      <c r="G10" s="493"/>
      <c r="H10" s="78"/>
      <c r="I10" s="483">
        <f t="shared" si="0"/>
        <v>0</v>
      </c>
      <c r="J10" s="484"/>
      <c r="K10" s="492"/>
      <c r="L10" s="495"/>
      <c r="M10" s="483">
        <f t="shared" si="1"/>
        <v>0</v>
      </c>
      <c r="N10" s="484"/>
      <c r="O10" s="496">
        <f>B10+G10+K10</f>
        <v>0</v>
      </c>
      <c r="P10" s="483">
        <f>D10+H10+L10</f>
        <v>0</v>
      </c>
      <c r="Q10" s="483">
        <f t="shared" si="2"/>
        <v>0</v>
      </c>
      <c r="R10" s="484"/>
    </row>
    <row r="11" spans="1:18" s="497" customFormat="1" ht="18.75">
      <c r="A11" s="491" t="s">
        <v>55</v>
      </c>
      <c r="B11" s="492">
        <v>102791.2</v>
      </c>
      <c r="C11" s="493">
        <v>17390.5</v>
      </c>
      <c r="D11" s="78">
        <v>17829.1</v>
      </c>
      <c r="E11" s="495">
        <f t="shared" si="3"/>
        <v>-84962.1</v>
      </c>
      <c r="F11" s="498">
        <f t="shared" si="4"/>
        <v>17.344967273463094</v>
      </c>
      <c r="G11" s="493"/>
      <c r="H11" s="78"/>
      <c r="I11" s="495">
        <f t="shared" si="0"/>
        <v>0</v>
      </c>
      <c r="J11" s="498"/>
      <c r="K11" s="499">
        <f aca="true" t="shared" si="5" ref="K11:K22">O11-B11-G11</f>
        <v>64309.3</v>
      </c>
      <c r="L11" s="495">
        <f aca="true" t="shared" si="6" ref="L11:L22">P11-D11-H11</f>
        <v>0.2000000000007276</v>
      </c>
      <c r="M11" s="495">
        <f t="shared" si="1"/>
        <v>-64309.100000000006</v>
      </c>
      <c r="N11" s="498">
        <f aca="true" t="shared" si="7" ref="N11:N22">L11/K11%</f>
        <v>0.0003109970097648825</v>
      </c>
      <c r="O11" s="492">
        <v>167100.5</v>
      </c>
      <c r="P11" s="495">
        <v>17829.3</v>
      </c>
      <c r="Q11" s="495">
        <f t="shared" si="2"/>
        <v>-149271.2</v>
      </c>
      <c r="R11" s="498">
        <f aca="true" t="shared" si="8" ref="R11:R22">P11/O11%</f>
        <v>10.669806493696905</v>
      </c>
    </row>
    <row r="12" spans="1:18" s="497" customFormat="1" ht="18.75">
      <c r="A12" s="491" t="s">
        <v>56</v>
      </c>
      <c r="B12" s="492">
        <v>3440.6</v>
      </c>
      <c r="C12" s="493">
        <v>591.8</v>
      </c>
      <c r="D12" s="78">
        <v>592.8</v>
      </c>
      <c r="E12" s="495">
        <f t="shared" si="3"/>
        <v>-2847.8</v>
      </c>
      <c r="F12" s="498">
        <f t="shared" si="4"/>
        <v>17.229552984944487</v>
      </c>
      <c r="G12" s="500">
        <v>7734</v>
      </c>
      <c r="H12" s="495">
        <v>1499.9</v>
      </c>
      <c r="I12" s="495">
        <f t="shared" si="0"/>
        <v>-6234.1</v>
      </c>
      <c r="J12" s="498">
        <f>H12/G12%</f>
        <v>19.39358675976209</v>
      </c>
      <c r="K12" s="499">
        <f t="shared" si="5"/>
        <v>2925.2999999999993</v>
      </c>
      <c r="L12" s="495">
        <f t="shared" si="6"/>
        <v>150.60000000000014</v>
      </c>
      <c r="M12" s="495">
        <f t="shared" si="1"/>
        <v>-2774.699999999999</v>
      </c>
      <c r="N12" s="498">
        <f t="shared" si="7"/>
        <v>5.148189929238033</v>
      </c>
      <c r="O12" s="492">
        <v>14099.9</v>
      </c>
      <c r="P12" s="495">
        <v>2243.3</v>
      </c>
      <c r="Q12" s="495">
        <f t="shared" si="2"/>
        <v>-11856.599999999999</v>
      </c>
      <c r="R12" s="498">
        <f t="shared" si="8"/>
        <v>15.91004191519089</v>
      </c>
    </row>
    <row r="13" spans="1:18" s="497" customFormat="1" ht="18.75">
      <c r="A13" s="491" t="s">
        <v>57</v>
      </c>
      <c r="B13" s="492">
        <v>5153</v>
      </c>
      <c r="C13" s="493">
        <v>947.2</v>
      </c>
      <c r="D13" s="78">
        <v>955.8</v>
      </c>
      <c r="E13" s="495">
        <f t="shared" si="3"/>
        <v>-4197.2</v>
      </c>
      <c r="F13" s="498">
        <f t="shared" si="4"/>
        <v>18.54841839705026</v>
      </c>
      <c r="G13" s="500">
        <v>14792.6</v>
      </c>
      <c r="H13" s="495">
        <v>2601.9</v>
      </c>
      <c r="I13" s="495">
        <f t="shared" si="0"/>
        <v>-12190.7</v>
      </c>
      <c r="J13" s="498">
        <f>H13/G13%</f>
        <v>17.58920000540811</v>
      </c>
      <c r="K13" s="499">
        <f t="shared" si="5"/>
        <v>109697.9</v>
      </c>
      <c r="L13" s="495">
        <f t="shared" si="6"/>
        <v>15376.9</v>
      </c>
      <c r="M13" s="495">
        <f t="shared" si="1"/>
        <v>-94321</v>
      </c>
      <c r="N13" s="498">
        <f t="shared" si="7"/>
        <v>14.017497144430294</v>
      </c>
      <c r="O13" s="492">
        <v>129643.5</v>
      </c>
      <c r="P13" s="495">
        <v>18934.6</v>
      </c>
      <c r="Q13" s="495">
        <f t="shared" si="2"/>
        <v>-110708.9</v>
      </c>
      <c r="R13" s="498">
        <f t="shared" si="8"/>
        <v>14.60512867980269</v>
      </c>
    </row>
    <row r="14" spans="1:18" s="497" customFormat="1" ht="18.75">
      <c r="A14" s="491" t="s">
        <v>58</v>
      </c>
      <c r="B14" s="492">
        <v>8064.1</v>
      </c>
      <c r="C14" s="493">
        <v>1529.6</v>
      </c>
      <c r="D14" s="78">
        <v>1529.9</v>
      </c>
      <c r="E14" s="495">
        <f t="shared" si="3"/>
        <v>-6534.200000000001</v>
      </c>
      <c r="F14" s="498">
        <f t="shared" si="4"/>
        <v>18.97173894172939</v>
      </c>
      <c r="G14" s="500"/>
      <c r="H14" s="495"/>
      <c r="I14" s="495">
        <f t="shared" si="0"/>
        <v>0</v>
      </c>
      <c r="J14" s="498"/>
      <c r="K14" s="499">
        <f t="shared" si="5"/>
        <v>642.8999999999996</v>
      </c>
      <c r="L14" s="495">
        <f t="shared" si="6"/>
        <v>148.19999999999982</v>
      </c>
      <c r="M14" s="495">
        <f t="shared" si="1"/>
        <v>-494.6999999999998</v>
      </c>
      <c r="N14" s="498">
        <f t="shared" si="7"/>
        <v>23.051796546896856</v>
      </c>
      <c r="O14" s="492">
        <v>8707</v>
      </c>
      <c r="P14" s="495">
        <v>1678.1</v>
      </c>
      <c r="Q14" s="495">
        <f t="shared" si="2"/>
        <v>-7028.9</v>
      </c>
      <c r="R14" s="498">
        <f t="shared" si="8"/>
        <v>19.272998736648674</v>
      </c>
    </row>
    <row r="15" spans="1:18" s="497" customFormat="1" ht="18.75">
      <c r="A15" s="491" t="s">
        <v>59</v>
      </c>
      <c r="B15" s="492">
        <v>5973.5</v>
      </c>
      <c r="C15" s="493">
        <v>366.5</v>
      </c>
      <c r="D15" s="78">
        <v>438.4</v>
      </c>
      <c r="E15" s="495">
        <f t="shared" si="3"/>
        <v>-5535.1</v>
      </c>
      <c r="F15" s="498">
        <f t="shared" si="4"/>
        <v>7.3390809408219635</v>
      </c>
      <c r="G15" s="500">
        <v>4847.7</v>
      </c>
      <c r="H15" s="495">
        <v>979.6</v>
      </c>
      <c r="I15" s="495">
        <f t="shared" si="0"/>
        <v>-3868.1</v>
      </c>
      <c r="J15" s="498">
        <f>H15/G15%</f>
        <v>20.207521092476846</v>
      </c>
      <c r="K15" s="499">
        <f t="shared" si="5"/>
        <v>1270.8000000000002</v>
      </c>
      <c r="L15" s="495">
        <f t="shared" si="6"/>
        <v>148.39999999999998</v>
      </c>
      <c r="M15" s="495">
        <f t="shared" si="1"/>
        <v>-1122.4</v>
      </c>
      <c r="N15" s="498">
        <f t="shared" si="7"/>
        <v>11.677683349071447</v>
      </c>
      <c r="O15" s="492">
        <v>12092</v>
      </c>
      <c r="P15" s="495">
        <v>1566.4</v>
      </c>
      <c r="Q15" s="495">
        <f t="shared" si="2"/>
        <v>-10525.6</v>
      </c>
      <c r="R15" s="498">
        <f t="shared" si="8"/>
        <v>12.954019186238837</v>
      </c>
    </row>
    <row r="16" spans="1:18" s="497" customFormat="1" ht="18.75">
      <c r="A16" s="491" t="s">
        <v>60</v>
      </c>
      <c r="B16" s="492">
        <v>4314.7</v>
      </c>
      <c r="C16" s="493">
        <v>607.4</v>
      </c>
      <c r="D16" s="78">
        <v>615.6</v>
      </c>
      <c r="E16" s="495">
        <f t="shared" si="3"/>
        <v>-3699.1</v>
      </c>
      <c r="F16" s="498">
        <f t="shared" si="4"/>
        <v>14.267504113843374</v>
      </c>
      <c r="G16" s="500">
        <v>8771.6</v>
      </c>
      <c r="H16" s="495">
        <v>1281.6</v>
      </c>
      <c r="I16" s="495">
        <f t="shared" si="0"/>
        <v>-7490</v>
      </c>
      <c r="J16" s="498">
        <f>H16/G16%</f>
        <v>14.610789365680148</v>
      </c>
      <c r="K16" s="499">
        <f t="shared" si="5"/>
        <v>123755.59999999998</v>
      </c>
      <c r="L16" s="495">
        <f t="shared" si="6"/>
        <v>296.8000000000002</v>
      </c>
      <c r="M16" s="495">
        <f t="shared" si="1"/>
        <v>-123458.79999999997</v>
      </c>
      <c r="N16" s="498">
        <f t="shared" si="7"/>
        <v>0.2398275310369795</v>
      </c>
      <c r="O16" s="492">
        <v>136841.9</v>
      </c>
      <c r="P16" s="495">
        <v>2194</v>
      </c>
      <c r="Q16" s="495">
        <f t="shared" si="2"/>
        <v>-134647.9</v>
      </c>
      <c r="R16" s="498">
        <f t="shared" si="8"/>
        <v>1.6033100972728385</v>
      </c>
    </row>
    <row r="17" spans="1:18" s="497" customFormat="1" ht="18.75">
      <c r="A17" s="491" t="s">
        <v>61</v>
      </c>
      <c r="B17" s="492">
        <v>3674.6</v>
      </c>
      <c r="C17" s="493">
        <v>405.9</v>
      </c>
      <c r="D17" s="78">
        <v>406.7</v>
      </c>
      <c r="E17" s="495">
        <f t="shared" si="3"/>
        <v>-3267.9</v>
      </c>
      <c r="F17" s="498">
        <f t="shared" si="4"/>
        <v>11.067871332934196</v>
      </c>
      <c r="G17" s="500">
        <v>7724.9</v>
      </c>
      <c r="H17" s="495">
        <v>1807.7</v>
      </c>
      <c r="I17" s="495">
        <f t="shared" si="0"/>
        <v>-5917.2</v>
      </c>
      <c r="J17" s="498">
        <f>H17/G17%</f>
        <v>23.40095017411229</v>
      </c>
      <c r="K17" s="499">
        <f t="shared" si="5"/>
        <v>9081.200000000003</v>
      </c>
      <c r="L17" s="495">
        <f t="shared" si="6"/>
        <v>148.4000000000001</v>
      </c>
      <c r="M17" s="495">
        <f t="shared" si="1"/>
        <v>-8932.800000000003</v>
      </c>
      <c r="N17" s="498">
        <f t="shared" si="7"/>
        <v>1.6341452671453118</v>
      </c>
      <c r="O17" s="492">
        <v>20480.7</v>
      </c>
      <c r="P17" s="495">
        <v>2362.8</v>
      </c>
      <c r="Q17" s="495">
        <f t="shared" si="2"/>
        <v>-18117.9</v>
      </c>
      <c r="R17" s="498">
        <f t="shared" si="8"/>
        <v>11.536715053684688</v>
      </c>
    </row>
    <row r="18" spans="1:18" s="497" customFormat="1" ht="18.75">
      <c r="A18" s="491" t="s">
        <v>62</v>
      </c>
      <c r="B18" s="492">
        <v>3690.4</v>
      </c>
      <c r="C18" s="493">
        <v>580.1</v>
      </c>
      <c r="D18" s="78">
        <v>580.2</v>
      </c>
      <c r="E18" s="495">
        <f t="shared" si="3"/>
        <v>-3110.2</v>
      </c>
      <c r="F18" s="498">
        <f t="shared" si="4"/>
        <v>15.721872967699978</v>
      </c>
      <c r="G18" s="500">
        <v>6099.2</v>
      </c>
      <c r="H18" s="495">
        <v>1424.5</v>
      </c>
      <c r="I18" s="495">
        <f t="shared" si="0"/>
        <v>-4674.7</v>
      </c>
      <c r="J18" s="498">
        <f>H18/G18%</f>
        <v>23.35552203567681</v>
      </c>
      <c r="K18" s="499">
        <f t="shared" si="5"/>
        <v>430.6000000000013</v>
      </c>
      <c r="L18" s="495">
        <f t="shared" si="6"/>
        <v>148.39999999999986</v>
      </c>
      <c r="M18" s="495">
        <f t="shared" si="1"/>
        <v>-282.2000000000014</v>
      </c>
      <c r="N18" s="498">
        <f t="shared" si="7"/>
        <v>34.463539247561414</v>
      </c>
      <c r="O18" s="492">
        <v>10220.2</v>
      </c>
      <c r="P18" s="495">
        <v>2153.1</v>
      </c>
      <c r="Q18" s="495">
        <f t="shared" si="2"/>
        <v>-8067.1</v>
      </c>
      <c r="R18" s="498">
        <f t="shared" si="8"/>
        <v>21.067102405040995</v>
      </c>
    </row>
    <row r="19" spans="1:18" s="497" customFormat="1" ht="18.75">
      <c r="A19" s="491" t="s">
        <v>63</v>
      </c>
      <c r="B19" s="492">
        <v>9117.9</v>
      </c>
      <c r="C19" s="493">
        <v>996.5</v>
      </c>
      <c r="D19" s="78">
        <v>1004.7</v>
      </c>
      <c r="E19" s="495">
        <f t="shared" si="3"/>
        <v>-8113.2</v>
      </c>
      <c r="F19" s="498">
        <f t="shared" si="4"/>
        <v>11.018984634619814</v>
      </c>
      <c r="G19" s="500"/>
      <c r="H19" s="495"/>
      <c r="I19" s="495">
        <f t="shared" si="0"/>
        <v>0</v>
      </c>
      <c r="J19" s="498"/>
      <c r="K19" s="499">
        <f t="shared" si="5"/>
        <v>5868.9</v>
      </c>
      <c r="L19" s="495">
        <f t="shared" si="6"/>
        <v>148.39999999999986</v>
      </c>
      <c r="M19" s="495">
        <f t="shared" si="1"/>
        <v>-5720.5</v>
      </c>
      <c r="N19" s="498">
        <f t="shared" si="7"/>
        <v>2.52858286902145</v>
      </c>
      <c r="O19" s="492">
        <v>14986.8</v>
      </c>
      <c r="P19" s="495">
        <v>1153.1</v>
      </c>
      <c r="Q19" s="495">
        <f t="shared" si="2"/>
        <v>-13833.699999999999</v>
      </c>
      <c r="R19" s="498">
        <f t="shared" si="8"/>
        <v>7.694104144980916</v>
      </c>
    </row>
    <row r="20" spans="1:18" s="497" customFormat="1" ht="18.75">
      <c r="A20" s="491" t="s">
        <v>64</v>
      </c>
      <c r="B20" s="492">
        <v>2430.5</v>
      </c>
      <c r="C20" s="493">
        <v>394.5</v>
      </c>
      <c r="D20" s="78">
        <v>396.2</v>
      </c>
      <c r="E20" s="495">
        <f t="shared" si="3"/>
        <v>-2034.3</v>
      </c>
      <c r="F20" s="498">
        <f t="shared" si="4"/>
        <v>16.301172598230817</v>
      </c>
      <c r="G20" s="500">
        <v>4050.5</v>
      </c>
      <c r="H20" s="495">
        <v>689.9</v>
      </c>
      <c r="I20" s="495">
        <f t="shared" si="0"/>
        <v>-3360.6</v>
      </c>
      <c r="J20" s="498">
        <f>H20/G20%</f>
        <v>17.032465127762002</v>
      </c>
      <c r="K20" s="499">
        <f t="shared" si="5"/>
        <v>839.8999999999996</v>
      </c>
      <c r="L20" s="495">
        <f t="shared" si="6"/>
        <v>154.39999999999998</v>
      </c>
      <c r="M20" s="495">
        <f t="shared" si="1"/>
        <v>-685.4999999999997</v>
      </c>
      <c r="N20" s="498">
        <f t="shared" si="7"/>
        <v>18.38314085010121</v>
      </c>
      <c r="O20" s="492">
        <v>7320.9</v>
      </c>
      <c r="P20" s="495">
        <v>1240.5</v>
      </c>
      <c r="Q20" s="495">
        <f t="shared" si="2"/>
        <v>-6080.4</v>
      </c>
      <c r="R20" s="498">
        <f t="shared" si="8"/>
        <v>16.944637954349876</v>
      </c>
    </row>
    <row r="21" spans="1:18" s="497" customFormat="1" ht="18.75">
      <c r="A21" s="491" t="s">
        <v>65</v>
      </c>
      <c r="B21" s="492">
        <v>4478.5</v>
      </c>
      <c r="C21" s="493">
        <v>624.9</v>
      </c>
      <c r="D21" s="78">
        <v>625.2</v>
      </c>
      <c r="E21" s="495">
        <f t="shared" si="3"/>
        <v>-3853.3</v>
      </c>
      <c r="F21" s="498">
        <f t="shared" si="4"/>
        <v>13.960031260466677</v>
      </c>
      <c r="G21" s="500">
        <v>12145.5</v>
      </c>
      <c r="H21" s="495">
        <v>2134.6</v>
      </c>
      <c r="I21" s="495">
        <f t="shared" si="0"/>
        <v>-10010.9</v>
      </c>
      <c r="J21" s="498">
        <f>H21/G21%</f>
        <v>17.57523362562266</v>
      </c>
      <c r="K21" s="499">
        <f t="shared" si="5"/>
        <v>859.4000000000015</v>
      </c>
      <c r="L21" s="495">
        <f t="shared" si="6"/>
        <v>148.4000000000001</v>
      </c>
      <c r="M21" s="495">
        <f t="shared" si="1"/>
        <v>-711.0000000000014</v>
      </c>
      <c r="N21" s="498">
        <f t="shared" si="7"/>
        <v>17.267861298580385</v>
      </c>
      <c r="O21" s="492">
        <v>17483.4</v>
      </c>
      <c r="P21" s="495">
        <v>2908.2</v>
      </c>
      <c r="Q21" s="495">
        <f t="shared" si="2"/>
        <v>-14575.2</v>
      </c>
      <c r="R21" s="498">
        <f t="shared" si="8"/>
        <v>16.634064312433505</v>
      </c>
    </row>
    <row r="22" spans="1:18" s="497" customFormat="1" ht="19.5" thickBot="1">
      <c r="A22" s="491" t="s">
        <v>66</v>
      </c>
      <c r="B22" s="501">
        <v>12533</v>
      </c>
      <c r="C22" s="502">
        <v>2106.8</v>
      </c>
      <c r="D22" s="503">
        <v>2068.2</v>
      </c>
      <c r="E22" s="495">
        <f t="shared" si="3"/>
        <v>-10464.8</v>
      </c>
      <c r="F22" s="498">
        <f t="shared" si="4"/>
        <v>16.502034628580546</v>
      </c>
      <c r="G22" s="502">
        <v>6438.5</v>
      </c>
      <c r="H22" s="501">
        <v>917.9</v>
      </c>
      <c r="I22" s="504">
        <f t="shared" si="0"/>
        <v>-5520.6</v>
      </c>
      <c r="J22" s="505">
        <f>H22/G22%</f>
        <v>14.256426186223498</v>
      </c>
      <c r="K22" s="506">
        <f t="shared" si="5"/>
        <v>129982.6</v>
      </c>
      <c r="L22" s="504">
        <f t="shared" si="6"/>
        <v>47034.1</v>
      </c>
      <c r="M22" s="504">
        <f t="shared" si="1"/>
        <v>-82948.5</v>
      </c>
      <c r="N22" s="505">
        <f t="shared" si="7"/>
        <v>36.18492013546428</v>
      </c>
      <c r="O22" s="501">
        <v>148954.1</v>
      </c>
      <c r="P22" s="504">
        <v>50020.2</v>
      </c>
      <c r="Q22" s="504">
        <f t="shared" si="2"/>
        <v>-98933.90000000001</v>
      </c>
      <c r="R22" s="505">
        <f t="shared" si="8"/>
        <v>33.58094876206831</v>
      </c>
    </row>
    <row r="23" spans="4:7" ht="12.75">
      <c r="D23" s="507"/>
      <c r="E23" s="507"/>
      <c r="F23" s="507"/>
      <c r="G23" s="507"/>
    </row>
    <row r="24" spans="4:7" ht="12.75">
      <c r="D24" s="507"/>
      <c r="E24" s="507"/>
      <c r="F24" s="507"/>
      <c r="G24" s="507"/>
    </row>
  </sheetData>
  <sheetProtection/>
  <mergeCells count="19">
    <mergeCell ref="O5:O6"/>
    <mergeCell ref="P5:P6"/>
    <mergeCell ref="Q5:R5"/>
    <mergeCell ref="G5:G6"/>
    <mergeCell ref="H5:H6"/>
    <mergeCell ref="I5:J5"/>
    <mergeCell ref="K5:K6"/>
    <mergeCell ref="L5:L6"/>
    <mergeCell ref="M5:N5"/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2013-09-03T12:48:50Z</dcterms:created>
  <dcterms:modified xsi:type="dcterms:W3CDTF">2015-05-22T12:50:57Z</dcterms:modified>
  <cp:category/>
  <cp:version/>
  <cp:contentType/>
  <cp:contentStatus/>
</cp:coreProperties>
</file>